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codeName="ThisWorkbook" defaultThemeVersion="124226"/>
  <mc:AlternateContent xmlns:mc="http://schemas.openxmlformats.org/markup-compatibility/2006">
    <mc:Choice Requires="x15">
      <x15ac:absPath xmlns:x15ac="http://schemas.microsoft.com/office/spreadsheetml/2010/11/ac" url="/Users/David/Sync/IndEco/Projects/C2195 Elexicon LRAMVA 2023/"/>
    </mc:Choice>
  </mc:AlternateContent>
  <xr:revisionPtr revIDLastSave="0" documentId="13_ncr:1_{2FC45EC5-9E68-D34B-BD77-959A608FDF9B}" xr6:coauthVersionLast="47" xr6:coauthVersionMax="47" xr10:uidLastSave="{00000000-0000-0000-0000-000000000000}"/>
  <bookViews>
    <workbookView xWindow="0" yWindow="500" windowWidth="28800" windowHeight="16380" tabRatio="874" firstSheet="1" activeTab="4"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3-a. VRZ Rate Class Alloc." sheetId="88" r:id="rId9"/>
    <sheet name="3-b. WRZ Rate Class Alloc." sheetId="89" r:id="rId10"/>
    <sheet name="4.  2011-2014 LRAM" sheetId="46" r:id="rId11"/>
    <sheet name="5.  2015-2027 LRAM" sheetId="79" r:id="rId12"/>
    <sheet name="6.  Carrying Charges" sheetId="47" r:id="rId13"/>
    <sheet name="7.  Persistence Report" sheetId="68" r:id="rId14"/>
    <sheet name="8-a.  Streetlighting - VRZ" sheetId="85" r:id="rId15"/>
    <sheet name="8-b.  Streetlighting - WRZ" sheetId="90" r:id="rId16"/>
  </sheets>
  <externalReferences>
    <externalReference r:id="rId17"/>
  </externalReferences>
  <definedNames>
    <definedName name="_xlnm._FilterDatabase" localSheetId="13" hidden="1">'7.  Persistence Report'!$C$26:$BT$26</definedName>
    <definedName name="_xlnm._FilterDatabase" localSheetId="3" hidden="1">DropDownList!$A$1:$A$40</definedName>
    <definedName name="_xlnm.Print_Area" localSheetId="4">'1.  LRAMVA Summary'!$A$1:$R$147</definedName>
    <definedName name="_xlnm.Print_Area" localSheetId="6">'2. LRAMVA Threshold'!$A$1:$R$69</definedName>
    <definedName name="_xlnm.Print_Area" localSheetId="7">'3.  Distribution Rates'!$A$1:$P$136</definedName>
    <definedName name="_xlnm.Print_Area" localSheetId="10">'4.  2011-2014 LRAM'!$A$1:$BC$578</definedName>
    <definedName name="_xlnm.Print_Area" localSheetId="11">'5.  2015-2027 LRAM'!$A:$AV</definedName>
    <definedName name="_xlnm.Print_Area" localSheetId="12">'6.  Carrying Charges'!$A$1:$X$164</definedName>
    <definedName name="_xlnm.Print_Area" localSheetId="13">'7.  Persistence Report'!$A$1:$BT$54</definedName>
    <definedName name="_xlnm.Print_Area" localSheetId="0">Contents!$A$1:$D$26</definedName>
    <definedName name="_xlnm.Print_Area" localSheetId="2">'LRAMVA Checklist Schematic'!$A$1:$H$30</definedName>
    <definedName name="_xlnm.Print_Titles" localSheetId="10">'4.  2011-2014 LRAM'!$B:$B</definedName>
    <definedName name="Table_1_b.__Annual_LRAMVA_Breakdown_by_Year_and_Rate_Class">'1.  LRAMVA Summary'!$B$47</definedName>
    <definedName name="Table_3_a.__Distribution_Rates_by_Rate_Class">'3.  Distribution Rates'!$B$119</definedName>
    <definedName name="Table_3.__Inputs_for_Distribution_Rates_and_Adjustments_by_Rate_Class">'3.  Distribution Rates'!$B$11</definedName>
    <definedName name="Table_4_a.__2011_Lost_Revenues_Work_Form">'4.  2011-2014 LRAM'!$B$18</definedName>
    <definedName name="Table_4_b.__2012_Lost_Revenues_Work_Form">'4.  2011-2014 LRAM'!$B$156</definedName>
    <definedName name="Table_4_c.__2013_Lost_Revenues_Work_Form">'4.  2011-2014 LRAM'!$B$293</definedName>
    <definedName name="Table_4_d.__2014_Lost_Revenues_Work_Form">'4.  2011-2014 LRAM'!$B$438</definedName>
    <definedName name="Table_5_a.__2015_Lost_Revenues_Work_Form">'5.  2015-2027 LRAM'!$B$33</definedName>
    <definedName name="Table_5_b.__2016_Lost_Revenues_Work_Form">'5.  2015-2027 LRAM'!$B$228</definedName>
    <definedName name="Table_5_c.__2017_Lost_Revenues_Work_Form">'5.  2015-2027 LRAM'!$B$425</definedName>
    <definedName name="Table_5_d.__2018_Lost_Revenues_Work_Form">'5.  2015-2027 LRAM'!$B$625</definedName>
    <definedName name="Table_5_e.__2019_Lost_Revenues_Work_Form">'5.  2015-2027 LRAM'!$B$817</definedName>
    <definedName name="Table_5_f.__2020_Lost_Revenues_Work_Form">'5.  2015-2027 LRAM'!$B$1016</definedName>
    <definedName name="Table_5_g.__2021_Lost_Revenues_Work_Form">'5.  2015-2027 LRAM'!$B$1213</definedName>
    <definedName name="Table_5_h.__2022_Lost_Revenues_Work_Form">'5.  2015-2027 LRAM'!$B$1409</definedName>
    <definedName name="Table_5_i.__2023_Lost_Revenues_Work_Form">'5.  2015-2027 LRAM'!$B$1607</definedName>
    <definedName name="Table_5_j.__2024_Lost_Revenues_Work_Form">'5.  2015-2027 LRAM'!$B$1633</definedName>
    <definedName name="Table_5_k.__2025_Lost_Revenues_Work_Form">'5.  2015-2027 LRAM'!$B$1659</definedName>
    <definedName name="Table_5_l.__2026_Lost_Revenues_Work_Form">'5.  2015-2027 LRAM'!$B$1686</definedName>
    <definedName name="Table_5_m.__2027_Lost_Revenues_Work_Form">'5.  2015-2027 LRAM'!$B$1713</definedName>
    <definedName name="Targets">'[1]LDC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00" i="45" l="1"/>
  <c r="O70" i="45" l="1"/>
  <c r="O56" i="45"/>
  <c r="O49" i="45"/>
  <c r="O42" i="45"/>
  <c r="O28" i="45"/>
  <c r="O35" i="45"/>
  <c r="N93" i="45"/>
  <c r="N86" i="45"/>
  <c r="O86" i="45"/>
  <c r="O93" i="45"/>
  <c r="O100" i="45"/>
  <c r="N72" i="45"/>
  <c r="L100" i="45" l="1"/>
  <c r="K100" i="45"/>
  <c r="J100" i="45"/>
  <c r="I100" i="45"/>
  <c r="H100" i="45"/>
  <c r="G100" i="45"/>
  <c r="F100" i="45"/>
  <c r="E100" i="45"/>
  <c r="D100" i="45"/>
  <c r="L93" i="45"/>
  <c r="K93" i="45"/>
  <c r="J93" i="45"/>
  <c r="I93" i="45"/>
  <c r="H93" i="45"/>
  <c r="G93" i="45"/>
  <c r="F93" i="45"/>
  <c r="E93" i="45"/>
  <c r="D93" i="45"/>
  <c r="L86" i="45"/>
  <c r="K86" i="45"/>
  <c r="J86" i="45"/>
  <c r="I86" i="45"/>
  <c r="H86" i="45"/>
  <c r="G86" i="45"/>
  <c r="F86" i="45"/>
  <c r="E86" i="45"/>
  <c r="D86" i="45"/>
  <c r="O79" i="45" l="1"/>
  <c r="H186" i="47" l="1"/>
  <c r="H183" i="47"/>
  <c r="H180" i="47"/>
  <c r="H174" i="47"/>
  <c r="H171" i="47"/>
  <c r="H168" i="47"/>
  <c r="H165" i="47"/>
  <c r="H159" i="47"/>
  <c r="H156" i="47"/>
  <c r="N67" i="45"/>
  <c r="N60" i="45"/>
  <c r="N53" i="45"/>
  <c r="N46" i="45"/>
  <c r="N39" i="45"/>
  <c r="N32" i="45"/>
  <c r="N25" i="45"/>
  <c r="G23" i="85"/>
  <c r="AK1352" i="79" l="1"/>
  <c r="AQ768" i="79"/>
  <c r="AP768" i="79"/>
  <c r="AF571" i="79"/>
  <c r="AE571" i="79"/>
  <c r="AQ1365" i="79" l="1"/>
  <c r="AT1365" i="79"/>
  <c r="AS1365" i="79"/>
  <c r="AR1365" i="79"/>
  <c r="AP1365" i="79"/>
  <c r="AO1365" i="79"/>
  <c r="AN1365" i="79"/>
  <c r="AM1365" i="79"/>
  <c r="AL1365" i="79"/>
  <c r="AJ1365" i="79"/>
  <c r="AI1365" i="79"/>
  <c r="AH1365" i="79"/>
  <c r="AG1365" i="79"/>
  <c r="R1365" i="79"/>
  <c r="AK1365" i="79"/>
  <c r="AT1362" i="79"/>
  <c r="AS1362" i="79"/>
  <c r="AR1362" i="79"/>
  <c r="AQ1362" i="79"/>
  <c r="AP1362" i="79"/>
  <c r="AO1362" i="79"/>
  <c r="AN1362" i="79"/>
  <c r="AM1362" i="79"/>
  <c r="AL1362" i="79"/>
  <c r="AK1362" i="79"/>
  <c r="AJ1362" i="79"/>
  <c r="AI1362" i="79"/>
  <c r="AH1362" i="79"/>
  <c r="AG1362" i="79"/>
  <c r="R1362" i="79"/>
  <c r="AU1361" i="79"/>
  <c r="AT1359" i="79"/>
  <c r="AS1359" i="79"/>
  <c r="AR1359" i="79"/>
  <c r="AQ1359" i="79"/>
  <c r="AP1359" i="79"/>
  <c r="AO1359" i="79"/>
  <c r="AN1359" i="79"/>
  <c r="AM1359" i="79"/>
  <c r="AL1359" i="79"/>
  <c r="AK1359" i="79"/>
  <c r="AJ1359" i="79"/>
  <c r="AI1359" i="79"/>
  <c r="AH1359" i="79"/>
  <c r="AG1359" i="79"/>
  <c r="R1359" i="79"/>
  <c r="AU1358" i="79"/>
  <c r="AT1356" i="79"/>
  <c r="AS1356" i="79"/>
  <c r="AR1356" i="79"/>
  <c r="AQ1356" i="79"/>
  <c r="AP1356" i="79"/>
  <c r="AO1356" i="79"/>
  <c r="AN1356" i="79"/>
  <c r="AM1356" i="79"/>
  <c r="AL1356" i="79"/>
  <c r="AK1356" i="79"/>
  <c r="AJ1356" i="79"/>
  <c r="AI1356" i="79"/>
  <c r="AH1356" i="79"/>
  <c r="AG1356" i="79"/>
  <c r="R1356" i="79"/>
  <c r="AU1355" i="79"/>
  <c r="AT1353" i="79"/>
  <c r="AS1353" i="79"/>
  <c r="AR1353" i="79"/>
  <c r="AQ1353" i="79"/>
  <c r="AP1353" i="79"/>
  <c r="AO1353" i="79"/>
  <c r="AN1353" i="79"/>
  <c r="AM1353" i="79"/>
  <c r="AL1353" i="79"/>
  <c r="AJ1353" i="79"/>
  <c r="AI1353" i="79"/>
  <c r="AH1353" i="79"/>
  <c r="AG1353" i="79"/>
  <c r="R1353" i="79"/>
  <c r="AU1352" i="79"/>
  <c r="AK1353" i="79"/>
  <c r="AT1350" i="79"/>
  <c r="AS1350" i="79"/>
  <c r="AR1350" i="79"/>
  <c r="AQ1350" i="79"/>
  <c r="AP1350" i="79"/>
  <c r="AO1350" i="79"/>
  <c r="AN1350" i="79"/>
  <c r="AM1350" i="79"/>
  <c r="AL1350" i="79"/>
  <c r="AK1350" i="79"/>
  <c r="AJ1350" i="79"/>
  <c r="AI1350" i="79"/>
  <c r="AH1350" i="79"/>
  <c r="AG1350" i="79"/>
  <c r="R1350" i="79"/>
  <c r="AU1349" i="79"/>
  <c r="AT1346" i="79"/>
  <c r="AS1346" i="79"/>
  <c r="AR1346" i="79"/>
  <c r="AQ1346" i="79"/>
  <c r="AP1346" i="79"/>
  <c r="AO1346" i="79"/>
  <c r="AN1346" i="79"/>
  <c r="AM1346" i="79"/>
  <c r="AL1346" i="79"/>
  <c r="AK1346" i="79"/>
  <c r="AJ1346" i="79"/>
  <c r="AI1346" i="79"/>
  <c r="AH1346" i="79"/>
  <c r="AG1346" i="79"/>
  <c r="AU1345" i="79"/>
  <c r="AT1343" i="79"/>
  <c r="AS1343" i="79"/>
  <c r="AR1343" i="79"/>
  <c r="AQ1343" i="79"/>
  <c r="AP1343" i="79"/>
  <c r="AO1343" i="79"/>
  <c r="AN1343" i="79"/>
  <c r="AM1343" i="79"/>
  <c r="AL1343" i="79"/>
  <c r="AK1343" i="79"/>
  <c r="AJ1343" i="79"/>
  <c r="AI1343" i="79"/>
  <c r="AH1343" i="79"/>
  <c r="AG1343" i="79"/>
  <c r="AU1342" i="79"/>
  <c r="AT1340" i="79"/>
  <c r="AS1340" i="79"/>
  <c r="AR1340" i="79"/>
  <c r="AQ1340" i="79"/>
  <c r="AP1340" i="79"/>
  <c r="AO1340" i="79"/>
  <c r="AN1340" i="79"/>
  <c r="AM1340" i="79"/>
  <c r="AL1340" i="79"/>
  <c r="AK1340" i="79"/>
  <c r="AJ1340" i="79"/>
  <c r="AI1340" i="79"/>
  <c r="AH1340" i="79"/>
  <c r="AG1340" i="79"/>
  <c r="AU1339" i="79"/>
  <c r="AT1337" i="79"/>
  <c r="AS1337" i="79"/>
  <c r="AR1337" i="79"/>
  <c r="AQ1337" i="79"/>
  <c r="AP1337" i="79"/>
  <c r="AO1337" i="79"/>
  <c r="AN1337" i="79"/>
  <c r="AM1337" i="79"/>
  <c r="AL1337" i="79"/>
  <c r="AK1337" i="79"/>
  <c r="AJ1337" i="79"/>
  <c r="AI1337" i="79"/>
  <c r="AH1337" i="79"/>
  <c r="AG1337" i="79"/>
  <c r="AU1336" i="79"/>
  <c r="AT1156" i="79"/>
  <c r="AS1156" i="79"/>
  <c r="AR1156" i="79"/>
  <c r="AO1156" i="79"/>
  <c r="AN1156" i="79"/>
  <c r="AM1156" i="79"/>
  <c r="AL1156" i="79"/>
  <c r="AK1156" i="79"/>
  <c r="AJ1156" i="79"/>
  <c r="AI1156" i="79"/>
  <c r="AH1156" i="79"/>
  <c r="AG1156" i="79"/>
  <c r="R1156" i="79"/>
  <c r="AT1153" i="79"/>
  <c r="AS1153" i="79"/>
  <c r="AR1153" i="79"/>
  <c r="AQ1153" i="79"/>
  <c r="AP1153" i="79"/>
  <c r="AO1153" i="79"/>
  <c r="AN1153" i="79"/>
  <c r="AM1153" i="79"/>
  <c r="AL1153" i="79"/>
  <c r="AK1153" i="79"/>
  <c r="AJ1153" i="79"/>
  <c r="AI1153" i="79"/>
  <c r="AH1153" i="79"/>
  <c r="AG1153" i="79"/>
  <c r="R1153" i="79"/>
  <c r="AU1152" i="79"/>
  <c r="AT1149" i="79"/>
  <c r="AS1149" i="79"/>
  <c r="AR1149" i="79"/>
  <c r="AQ1149" i="79"/>
  <c r="AP1149" i="79"/>
  <c r="AO1149" i="79"/>
  <c r="AN1149" i="79"/>
  <c r="AM1149" i="79"/>
  <c r="AL1149" i="79"/>
  <c r="AK1149" i="79"/>
  <c r="AJ1149" i="79"/>
  <c r="AI1149" i="79"/>
  <c r="AH1149" i="79"/>
  <c r="AG1149" i="79"/>
  <c r="AU1148" i="79"/>
  <c r="AT1146" i="79"/>
  <c r="AS1146" i="79"/>
  <c r="AR1146" i="79"/>
  <c r="AQ1146" i="79"/>
  <c r="AP1146" i="79"/>
  <c r="AO1146" i="79"/>
  <c r="AN1146" i="79"/>
  <c r="AM1146" i="79"/>
  <c r="AL1146" i="79"/>
  <c r="AK1146" i="79"/>
  <c r="AJ1146" i="79"/>
  <c r="AI1146" i="79"/>
  <c r="AH1146" i="79"/>
  <c r="AG1146" i="79"/>
  <c r="AU1145" i="79"/>
  <c r="AT1143" i="79"/>
  <c r="AS1143" i="79"/>
  <c r="AR1143" i="79"/>
  <c r="AQ1143" i="79"/>
  <c r="AP1143" i="79"/>
  <c r="AO1143" i="79"/>
  <c r="AN1143" i="79"/>
  <c r="AM1143" i="79"/>
  <c r="AL1143" i="79"/>
  <c r="AK1143" i="79"/>
  <c r="AJ1143" i="79"/>
  <c r="AI1143" i="79"/>
  <c r="AH1143" i="79"/>
  <c r="AG1143" i="79"/>
  <c r="AU1142" i="79"/>
  <c r="AT1140" i="79"/>
  <c r="AS1140" i="79"/>
  <c r="AR1140" i="79"/>
  <c r="AQ1140" i="79"/>
  <c r="AP1140" i="79"/>
  <c r="AO1140" i="79"/>
  <c r="AN1140" i="79"/>
  <c r="AM1140" i="79"/>
  <c r="AL1140" i="79"/>
  <c r="AK1140" i="79"/>
  <c r="AJ1140" i="79"/>
  <c r="AI1140" i="79"/>
  <c r="AH1140" i="79"/>
  <c r="AG1140" i="79"/>
  <c r="AU1139" i="79"/>
  <c r="AI960" i="79"/>
  <c r="AH960" i="79"/>
  <c r="AR981" i="79"/>
  <c r="AQ981" i="79"/>
  <c r="AP981" i="79"/>
  <c r="AO981" i="79"/>
  <c r="AR978" i="79"/>
  <c r="AQ978" i="79"/>
  <c r="AP978" i="79"/>
  <c r="AO978" i="79"/>
  <c r="AR975" i="79"/>
  <c r="AQ975" i="79"/>
  <c r="AP975" i="79"/>
  <c r="AO975" i="79"/>
  <c r="AR972" i="79"/>
  <c r="AQ972" i="79"/>
  <c r="AP972" i="79"/>
  <c r="AO972" i="79"/>
  <c r="AR969" i="79"/>
  <c r="AQ969" i="79"/>
  <c r="AP969" i="79"/>
  <c r="AO969" i="79"/>
  <c r="AR966" i="79"/>
  <c r="AQ966" i="79"/>
  <c r="AP966" i="79"/>
  <c r="AO966" i="79"/>
  <c r="AR960" i="79"/>
  <c r="AO960" i="79"/>
  <c r="AR957" i="79"/>
  <c r="AQ957" i="79"/>
  <c r="AP957" i="79"/>
  <c r="AO957" i="79"/>
  <c r="AR953" i="79"/>
  <c r="AQ953" i="79"/>
  <c r="AP953" i="79"/>
  <c r="AO953" i="79"/>
  <c r="AR950" i="79"/>
  <c r="AQ950" i="79"/>
  <c r="AP950" i="79"/>
  <c r="AO950" i="79"/>
  <c r="AR947" i="79"/>
  <c r="AQ947" i="79"/>
  <c r="AP947" i="79"/>
  <c r="AO947" i="79"/>
  <c r="AR944" i="79"/>
  <c r="AQ944" i="79"/>
  <c r="AP944" i="79"/>
  <c r="AO944" i="79"/>
  <c r="AT975" i="79"/>
  <c r="AS975" i="79"/>
  <c r="AN975" i="79"/>
  <c r="AM975" i="79"/>
  <c r="AL975" i="79"/>
  <c r="AK975" i="79"/>
  <c r="AJ975" i="79"/>
  <c r="AI975" i="79"/>
  <c r="AH975" i="79"/>
  <c r="AG975" i="79"/>
  <c r="R975" i="79"/>
  <c r="AU974" i="79"/>
  <c r="AT972" i="79"/>
  <c r="AS972" i="79"/>
  <c r="AN972" i="79"/>
  <c r="AM972" i="79"/>
  <c r="AL972" i="79"/>
  <c r="AK972" i="79"/>
  <c r="AJ972" i="79"/>
  <c r="AI972" i="79"/>
  <c r="AH972" i="79"/>
  <c r="AG972" i="79"/>
  <c r="R972" i="79"/>
  <c r="AU971" i="79"/>
  <c r="AT969" i="79"/>
  <c r="AS969" i="79"/>
  <c r="AN969" i="79"/>
  <c r="AM969" i="79"/>
  <c r="AL969" i="79"/>
  <c r="AK969" i="79"/>
  <c r="AJ969" i="79"/>
  <c r="AI969" i="79"/>
  <c r="AH969" i="79"/>
  <c r="AG969" i="79"/>
  <c r="R969" i="79"/>
  <c r="AU968" i="79"/>
  <c r="AT966" i="79"/>
  <c r="AS966" i="79"/>
  <c r="AN966" i="79"/>
  <c r="AM966" i="79"/>
  <c r="AL966" i="79"/>
  <c r="AK966" i="79"/>
  <c r="AJ966" i="79"/>
  <c r="AI966" i="79"/>
  <c r="AH966" i="79"/>
  <c r="AG966" i="79"/>
  <c r="R966" i="79"/>
  <c r="AU965" i="79"/>
  <c r="R963" i="79"/>
  <c r="AT960" i="79"/>
  <c r="AS960" i="79"/>
  <c r="AN960" i="79"/>
  <c r="AM960" i="79"/>
  <c r="AL960" i="79"/>
  <c r="AK960" i="79"/>
  <c r="AJ960" i="79"/>
  <c r="AG960" i="79"/>
  <c r="R960" i="79"/>
  <c r="AT957" i="79"/>
  <c r="AS957" i="79"/>
  <c r="AN957" i="79"/>
  <c r="AM957" i="79"/>
  <c r="AL957" i="79"/>
  <c r="AK957" i="79"/>
  <c r="AJ957" i="79"/>
  <c r="AI957" i="79"/>
  <c r="AH957" i="79"/>
  <c r="AG957" i="79"/>
  <c r="R957" i="79"/>
  <c r="AU956" i="79"/>
  <c r="AT953" i="79"/>
  <c r="AS953" i="79"/>
  <c r="AN953" i="79"/>
  <c r="AM953" i="79"/>
  <c r="AL953" i="79"/>
  <c r="AK953" i="79"/>
  <c r="AJ953" i="79"/>
  <c r="AI953" i="79"/>
  <c r="AH953" i="79"/>
  <c r="AG953" i="79"/>
  <c r="AU952" i="79"/>
  <c r="AT950" i="79"/>
  <c r="AS950" i="79"/>
  <c r="AN950" i="79"/>
  <c r="AM950" i="79"/>
  <c r="AL950" i="79"/>
  <c r="AK950" i="79"/>
  <c r="AJ950" i="79"/>
  <c r="AI950" i="79"/>
  <c r="AH950" i="79"/>
  <c r="AG950" i="79"/>
  <c r="AU949" i="79"/>
  <c r="AT947" i="79"/>
  <c r="AS947" i="79"/>
  <c r="AN947" i="79"/>
  <c r="AM947" i="79"/>
  <c r="AL947" i="79"/>
  <c r="AK947" i="79"/>
  <c r="AJ947" i="79"/>
  <c r="AI947" i="79"/>
  <c r="AH947" i="79"/>
  <c r="AG947" i="79"/>
  <c r="AU946" i="79"/>
  <c r="AT944" i="79"/>
  <c r="AS944" i="79"/>
  <c r="AN944" i="79"/>
  <c r="AM944" i="79"/>
  <c r="AL944" i="79"/>
  <c r="AK944" i="79"/>
  <c r="AJ944" i="79"/>
  <c r="AI944" i="79"/>
  <c r="AH944" i="79"/>
  <c r="AG944" i="79"/>
  <c r="AU943" i="79"/>
  <c r="AI765" i="79"/>
  <c r="AH765" i="79"/>
  <c r="AR786" i="79"/>
  <c r="AQ786" i="79"/>
  <c r="AP786" i="79"/>
  <c r="AO786" i="79"/>
  <c r="AR783" i="79"/>
  <c r="AQ783" i="79"/>
  <c r="AP783" i="79"/>
  <c r="AO783" i="79"/>
  <c r="AR780" i="79"/>
  <c r="AQ780" i="79"/>
  <c r="AP780" i="79"/>
  <c r="AO780" i="79"/>
  <c r="AR777" i="79"/>
  <c r="AQ777" i="79"/>
  <c r="AP777" i="79"/>
  <c r="AO777" i="79"/>
  <c r="AR774" i="79"/>
  <c r="AQ774" i="79"/>
  <c r="AP774" i="79"/>
  <c r="AO774" i="79"/>
  <c r="AR771" i="79"/>
  <c r="AQ771" i="79"/>
  <c r="AP771" i="79"/>
  <c r="AO771" i="79"/>
  <c r="AR768" i="79"/>
  <c r="AO768" i="79"/>
  <c r="AR765" i="79"/>
  <c r="AO765" i="79"/>
  <c r="AR762" i="79"/>
  <c r="AQ762" i="79"/>
  <c r="AP762" i="79"/>
  <c r="AO762" i="79"/>
  <c r="AR758" i="79"/>
  <c r="AQ758" i="79"/>
  <c r="AP758" i="79"/>
  <c r="AO758" i="79"/>
  <c r="AR755" i="79"/>
  <c r="AQ755" i="79"/>
  <c r="AP755" i="79"/>
  <c r="AO755" i="79"/>
  <c r="AR752" i="79"/>
  <c r="AQ752" i="79"/>
  <c r="AP752" i="79"/>
  <c r="AO752" i="79"/>
  <c r="AR749" i="79"/>
  <c r="AQ749" i="79"/>
  <c r="AP749" i="79"/>
  <c r="AO749" i="79"/>
  <c r="AT771" i="79"/>
  <c r="AS771" i="79"/>
  <c r="AN771" i="79"/>
  <c r="AM771" i="79"/>
  <c r="AL771" i="79"/>
  <c r="AK771" i="79"/>
  <c r="AJ771" i="79"/>
  <c r="AI771" i="79"/>
  <c r="AH771" i="79"/>
  <c r="AG771" i="79"/>
  <c r="R771" i="79"/>
  <c r="AU770" i="79"/>
  <c r="AT768" i="79"/>
  <c r="AS768" i="79"/>
  <c r="AN768" i="79"/>
  <c r="AM768" i="79"/>
  <c r="AL768" i="79"/>
  <c r="AK768" i="79"/>
  <c r="AJ768" i="79"/>
  <c r="AG768" i="79"/>
  <c r="AU767" i="79"/>
  <c r="AT765" i="79"/>
  <c r="AS765" i="79"/>
  <c r="AN765" i="79"/>
  <c r="AM765" i="79"/>
  <c r="AL765" i="79"/>
  <c r="AK765" i="79"/>
  <c r="AJ765" i="79"/>
  <c r="AG765" i="79"/>
  <c r="R765" i="79"/>
  <c r="AU764" i="79"/>
  <c r="AT762" i="79"/>
  <c r="AS762" i="79"/>
  <c r="AN762" i="79"/>
  <c r="AM762" i="79"/>
  <c r="AL762" i="79"/>
  <c r="AK762" i="79"/>
  <c r="AJ762" i="79"/>
  <c r="AI762" i="79"/>
  <c r="AH762" i="79"/>
  <c r="AG762" i="79"/>
  <c r="R762" i="79"/>
  <c r="AU761" i="79"/>
  <c r="AT758" i="79"/>
  <c r="AS758" i="79"/>
  <c r="AN758" i="79"/>
  <c r="AM758" i="79"/>
  <c r="AL758" i="79"/>
  <c r="AK758" i="79"/>
  <c r="AJ758" i="79"/>
  <c r="AI758" i="79"/>
  <c r="AH758" i="79"/>
  <c r="AG758" i="79"/>
  <c r="AU757" i="79"/>
  <c r="AT755" i="79"/>
  <c r="AS755" i="79"/>
  <c r="AN755" i="79"/>
  <c r="AM755" i="79"/>
  <c r="AL755" i="79"/>
  <c r="AK755" i="79"/>
  <c r="AJ755" i="79"/>
  <c r="AI755" i="79"/>
  <c r="AH755" i="79"/>
  <c r="AG755" i="79"/>
  <c r="AU754" i="79"/>
  <c r="AT752" i="79"/>
  <c r="AS752" i="79"/>
  <c r="AN752" i="79"/>
  <c r="AM752" i="79"/>
  <c r="AL752" i="79"/>
  <c r="AK752" i="79"/>
  <c r="AJ752" i="79"/>
  <c r="AI752" i="79"/>
  <c r="AH752" i="79"/>
  <c r="AG752" i="79"/>
  <c r="AU751" i="79"/>
  <c r="AT749" i="79"/>
  <c r="AS749" i="79"/>
  <c r="AN749" i="79"/>
  <c r="AM749" i="79"/>
  <c r="AL749" i="79"/>
  <c r="AK749" i="79"/>
  <c r="AJ749" i="79"/>
  <c r="AI749" i="79"/>
  <c r="AH749" i="79"/>
  <c r="AG749" i="79"/>
  <c r="AU748" i="79"/>
  <c r="AR591" i="79"/>
  <c r="AQ591" i="79"/>
  <c r="AP591" i="79"/>
  <c r="AO591" i="79"/>
  <c r="AR587" i="79"/>
  <c r="AQ587" i="79"/>
  <c r="AP587" i="79"/>
  <c r="AO587" i="79"/>
  <c r="AR583" i="79"/>
  <c r="AQ583" i="79"/>
  <c r="AP583" i="79"/>
  <c r="AO583" i="79"/>
  <c r="AR580" i="79"/>
  <c r="AQ580" i="79"/>
  <c r="AP580" i="79"/>
  <c r="AO580" i="79"/>
  <c r="AR577" i="79"/>
  <c r="AQ577" i="79"/>
  <c r="AP577" i="79"/>
  <c r="AO577" i="79"/>
  <c r="AR574" i="79"/>
  <c r="AQ574" i="79"/>
  <c r="AP574" i="79"/>
  <c r="AO574" i="79"/>
  <c r="AR571" i="79"/>
  <c r="AQ571" i="79"/>
  <c r="AP571" i="79"/>
  <c r="AO571" i="79"/>
  <c r="AR567" i="79"/>
  <c r="AQ567" i="79"/>
  <c r="AP567" i="79"/>
  <c r="AO567" i="79"/>
  <c r="AR564" i="79"/>
  <c r="AQ564" i="79"/>
  <c r="AP564" i="79"/>
  <c r="AO564" i="79"/>
  <c r="AR560" i="79"/>
  <c r="AQ560" i="79"/>
  <c r="AP560" i="79"/>
  <c r="AO560" i="79"/>
  <c r="AR557" i="79"/>
  <c r="AQ557" i="79"/>
  <c r="AP557" i="79"/>
  <c r="AO557" i="79"/>
  <c r="AR554" i="79"/>
  <c r="AQ554" i="79"/>
  <c r="AP554" i="79"/>
  <c r="AO554" i="79"/>
  <c r="AR551" i="79"/>
  <c r="AQ551" i="79"/>
  <c r="AP551" i="79"/>
  <c r="AO551" i="79"/>
  <c r="AR548" i="79"/>
  <c r="AQ548" i="79"/>
  <c r="AP548" i="79"/>
  <c r="AO548" i="79"/>
  <c r="AT591" i="79"/>
  <c r="AS591" i="79"/>
  <c r="AN591" i="79"/>
  <c r="AM591" i="79"/>
  <c r="AL591" i="79"/>
  <c r="AK591" i="79"/>
  <c r="AJ591" i="79"/>
  <c r="AI591" i="79"/>
  <c r="AH591" i="79"/>
  <c r="AG591" i="79"/>
  <c r="R591" i="79"/>
  <c r="AU590" i="79"/>
  <c r="AT587" i="79"/>
  <c r="AS587" i="79"/>
  <c r="AN587" i="79"/>
  <c r="AM587" i="79"/>
  <c r="AL587" i="79"/>
  <c r="AK587" i="79"/>
  <c r="AJ587" i="79"/>
  <c r="AI587" i="79"/>
  <c r="AH587" i="79"/>
  <c r="AG587" i="79"/>
  <c r="R587" i="79"/>
  <c r="AU586" i="79"/>
  <c r="AT583" i="79"/>
  <c r="AS583" i="79"/>
  <c r="AN583" i="79"/>
  <c r="AM583" i="79"/>
  <c r="AL583" i="79"/>
  <c r="AK583" i="79"/>
  <c r="AJ583" i="79"/>
  <c r="AI583" i="79"/>
  <c r="AH583" i="79"/>
  <c r="AG583" i="79"/>
  <c r="R583" i="79"/>
  <c r="AU582" i="79"/>
  <c r="AT580" i="79"/>
  <c r="AS580" i="79"/>
  <c r="AN580" i="79"/>
  <c r="AM580" i="79"/>
  <c r="AL580" i="79"/>
  <c r="AK580" i="79"/>
  <c r="AJ580" i="79"/>
  <c r="AI580" i="79"/>
  <c r="AH580" i="79"/>
  <c r="AG580" i="79"/>
  <c r="R580" i="79"/>
  <c r="AU579" i="79"/>
  <c r="AT577" i="79"/>
  <c r="AS577" i="79"/>
  <c r="AN577" i="79"/>
  <c r="AM577" i="79"/>
  <c r="AL577" i="79"/>
  <c r="AK577" i="79"/>
  <c r="AJ577" i="79"/>
  <c r="AI577" i="79"/>
  <c r="AH577" i="79"/>
  <c r="AG577" i="79"/>
  <c r="R577" i="79"/>
  <c r="AU576" i="79"/>
  <c r="AT574" i="79"/>
  <c r="AS574" i="79"/>
  <c r="AN574" i="79"/>
  <c r="AM574" i="79"/>
  <c r="AL574" i="79"/>
  <c r="AK574" i="79"/>
  <c r="AJ574" i="79"/>
  <c r="AI574" i="79"/>
  <c r="AH574" i="79"/>
  <c r="AG574" i="79"/>
  <c r="R574" i="79"/>
  <c r="AU573" i="79"/>
  <c r="AT571" i="79"/>
  <c r="AS571" i="79"/>
  <c r="AN571" i="79"/>
  <c r="AM571" i="79"/>
  <c r="AL571" i="79"/>
  <c r="AK571" i="79"/>
  <c r="AJ571" i="79"/>
  <c r="AI571" i="79"/>
  <c r="AH571" i="79"/>
  <c r="AG571" i="79"/>
  <c r="R571" i="79"/>
  <c r="AU570" i="79"/>
  <c r="AT567" i="79"/>
  <c r="AS567" i="79"/>
  <c r="AN567" i="79"/>
  <c r="AM567" i="79"/>
  <c r="AL567" i="79"/>
  <c r="AK567" i="79"/>
  <c r="AJ567" i="79"/>
  <c r="AI567" i="79"/>
  <c r="AH567" i="79"/>
  <c r="AG567" i="79"/>
  <c r="R567" i="79"/>
  <c r="AU566" i="79"/>
  <c r="AT564" i="79"/>
  <c r="AS564" i="79"/>
  <c r="AN564" i="79"/>
  <c r="AM564" i="79"/>
  <c r="AL564" i="79"/>
  <c r="AK564" i="79"/>
  <c r="AJ564" i="79"/>
  <c r="AI564" i="79"/>
  <c r="AH564" i="79"/>
  <c r="AG564" i="79"/>
  <c r="R564" i="79"/>
  <c r="AU563" i="79"/>
  <c r="AT560" i="79"/>
  <c r="AS560" i="79"/>
  <c r="AN560" i="79"/>
  <c r="AM560" i="79"/>
  <c r="AL560" i="79"/>
  <c r="AK560" i="79"/>
  <c r="AJ560" i="79"/>
  <c r="AI560" i="79"/>
  <c r="AH560" i="79"/>
  <c r="AG560" i="79"/>
  <c r="AU559" i="79"/>
  <c r="AT557" i="79"/>
  <c r="AS557" i="79"/>
  <c r="AN557" i="79"/>
  <c r="AM557" i="79"/>
  <c r="AL557" i="79"/>
  <c r="AK557" i="79"/>
  <c r="AJ557" i="79"/>
  <c r="AI557" i="79"/>
  <c r="AH557" i="79"/>
  <c r="AG557" i="79"/>
  <c r="AU556" i="79"/>
  <c r="AT554" i="79"/>
  <c r="AS554" i="79"/>
  <c r="AN554" i="79"/>
  <c r="AM554" i="79"/>
  <c r="AL554" i="79"/>
  <c r="AK554" i="79"/>
  <c r="AJ554" i="79"/>
  <c r="AI554" i="79"/>
  <c r="AH554" i="79"/>
  <c r="AG554" i="79"/>
  <c r="AU553" i="79"/>
  <c r="AT551" i="79"/>
  <c r="AS551" i="79"/>
  <c r="AN551" i="79"/>
  <c r="AM551" i="79"/>
  <c r="AL551" i="79"/>
  <c r="AK551" i="79"/>
  <c r="AJ551" i="79"/>
  <c r="AI551" i="79"/>
  <c r="AH551" i="79"/>
  <c r="AG551" i="79"/>
  <c r="AU550" i="79"/>
  <c r="AT548" i="79"/>
  <c r="AS548" i="79"/>
  <c r="AN548" i="79"/>
  <c r="AM548" i="79"/>
  <c r="AL548" i="79"/>
  <c r="AK548" i="79"/>
  <c r="AJ548" i="79"/>
  <c r="AI548" i="79"/>
  <c r="AH548" i="79"/>
  <c r="AG548" i="79"/>
  <c r="AU547" i="79"/>
  <c r="AU355" i="79"/>
  <c r="AU350" i="79"/>
  <c r="AU347" i="79"/>
  <c r="AU344" i="79"/>
  <c r="AU338" i="79"/>
  <c r="AU335" i="79"/>
  <c r="AU332" i="79"/>
  <c r="AU326" i="79"/>
  <c r="AU323" i="79"/>
  <c r="AU311" i="79"/>
  <c r="AU308" i="79"/>
  <c r="AU304" i="79"/>
  <c r="AT342" i="79"/>
  <c r="AS342" i="79"/>
  <c r="AR342" i="79"/>
  <c r="AQ342" i="79"/>
  <c r="AP342" i="79"/>
  <c r="AO342" i="79"/>
  <c r="AR382" i="79"/>
  <c r="AQ382" i="79"/>
  <c r="AP382" i="79"/>
  <c r="AO382" i="79"/>
  <c r="AR379" i="79"/>
  <c r="AQ379" i="79"/>
  <c r="AP379" i="79"/>
  <c r="AO379" i="79"/>
  <c r="AR374" i="79"/>
  <c r="AQ374" i="79"/>
  <c r="AP374" i="79"/>
  <c r="AO374" i="79"/>
  <c r="AR370" i="79"/>
  <c r="AQ370" i="79"/>
  <c r="AP370" i="79"/>
  <c r="AO370" i="79"/>
  <c r="AR367" i="79"/>
  <c r="AQ367" i="79"/>
  <c r="AP367" i="79"/>
  <c r="AO367" i="79"/>
  <c r="AR364" i="79"/>
  <c r="AQ364" i="79"/>
  <c r="AP364" i="79"/>
  <c r="AO364" i="79"/>
  <c r="AR359" i="79"/>
  <c r="AQ359" i="79"/>
  <c r="AP359" i="79"/>
  <c r="AO359" i="79"/>
  <c r="AR356" i="79"/>
  <c r="AQ356" i="79"/>
  <c r="AP356" i="79"/>
  <c r="AO356" i="79"/>
  <c r="AT382" i="79"/>
  <c r="AS382" i="79"/>
  <c r="AN382" i="79"/>
  <c r="AM382" i="79"/>
  <c r="AL382" i="79"/>
  <c r="AK382" i="79"/>
  <c r="AJ382" i="79"/>
  <c r="AI382" i="79"/>
  <c r="AH382" i="79"/>
  <c r="AG382" i="79"/>
  <c r="R382" i="79"/>
  <c r="AU381" i="79"/>
  <c r="AT379" i="79"/>
  <c r="AS379" i="79"/>
  <c r="AN379" i="79"/>
  <c r="AM379" i="79"/>
  <c r="AL379" i="79"/>
  <c r="AK379" i="79"/>
  <c r="AJ379" i="79"/>
  <c r="AI379" i="79"/>
  <c r="AH379" i="79"/>
  <c r="AG379" i="79"/>
  <c r="R379" i="79"/>
  <c r="AU378" i="79"/>
  <c r="AT374" i="79"/>
  <c r="AS374" i="79"/>
  <c r="AN374" i="79"/>
  <c r="AM374" i="79"/>
  <c r="AL374" i="79"/>
  <c r="AK374" i="79"/>
  <c r="AJ374" i="79"/>
  <c r="AI374" i="79"/>
  <c r="AH374" i="79"/>
  <c r="AG374" i="79"/>
  <c r="R374" i="79"/>
  <c r="AU373" i="79"/>
  <c r="AT370" i="79"/>
  <c r="AS370" i="79"/>
  <c r="AN370" i="79"/>
  <c r="AM370" i="79"/>
  <c r="AL370" i="79"/>
  <c r="AK370" i="79"/>
  <c r="AJ370" i="79"/>
  <c r="AI370" i="79"/>
  <c r="AH370" i="79"/>
  <c r="AG370" i="79"/>
  <c r="AU369" i="79"/>
  <c r="AT367" i="79"/>
  <c r="AS367" i="79"/>
  <c r="AN367" i="79"/>
  <c r="AM367" i="79"/>
  <c r="AL367" i="79"/>
  <c r="AK367" i="79"/>
  <c r="AJ367" i="79"/>
  <c r="AI367" i="79"/>
  <c r="AH367" i="79"/>
  <c r="AG367" i="79"/>
  <c r="AU366" i="79"/>
  <c r="AT364" i="79"/>
  <c r="AS364" i="79"/>
  <c r="AN364" i="79"/>
  <c r="AM364" i="79"/>
  <c r="AL364" i="79"/>
  <c r="AK364" i="79"/>
  <c r="AJ364" i="79"/>
  <c r="AI364" i="79"/>
  <c r="AH364" i="79"/>
  <c r="AG364" i="79"/>
  <c r="AU363" i="79"/>
  <c r="AT359" i="79"/>
  <c r="AS359" i="79"/>
  <c r="AN359" i="79"/>
  <c r="AM359" i="79"/>
  <c r="AL359" i="79"/>
  <c r="AK359" i="79"/>
  <c r="AJ359" i="79"/>
  <c r="AI359" i="79"/>
  <c r="AH359" i="79"/>
  <c r="AG359" i="79"/>
  <c r="AU358" i="79"/>
  <c r="AT356" i="79"/>
  <c r="AS356" i="79"/>
  <c r="AN356" i="79"/>
  <c r="AM356" i="79"/>
  <c r="AL356" i="79"/>
  <c r="AK356" i="79"/>
  <c r="AJ356" i="79"/>
  <c r="AI356" i="79"/>
  <c r="AH356" i="79"/>
  <c r="AG356" i="79"/>
  <c r="R356" i="79"/>
  <c r="AR196" i="79"/>
  <c r="AR197" i="79" s="1"/>
  <c r="AQ196" i="79"/>
  <c r="AQ197" i="79" s="1"/>
  <c r="AP196" i="79"/>
  <c r="AP197" i="79" s="1"/>
  <c r="AO196" i="79"/>
  <c r="AO197" i="79" s="1"/>
  <c r="AR193" i="79"/>
  <c r="AQ193" i="79"/>
  <c r="AP193" i="79"/>
  <c r="AO193" i="79"/>
  <c r="AR189" i="79"/>
  <c r="AQ189" i="79"/>
  <c r="AP189" i="79"/>
  <c r="AO189" i="79"/>
  <c r="AR184" i="79"/>
  <c r="AQ184" i="79"/>
  <c r="AP184" i="79"/>
  <c r="AO184" i="79"/>
  <c r="AR180" i="79"/>
  <c r="AQ180" i="79"/>
  <c r="AP180" i="79"/>
  <c r="AO180" i="79"/>
  <c r="AR177" i="79"/>
  <c r="AQ177" i="79"/>
  <c r="AP177" i="79"/>
  <c r="AO177" i="79"/>
  <c r="AR173" i="79"/>
  <c r="AQ173" i="79"/>
  <c r="AP173" i="79"/>
  <c r="AO173" i="79"/>
  <c r="AR170" i="79"/>
  <c r="AQ170" i="79"/>
  <c r="AP170" i="79"/>
  <c r="AO170" i="79"/>
  <c r="AR167" i="79"/>
  <c r="AQ167" i="79"/>
  <c r="AP167" i="79"/>
  <c r="AO167" i="79"/>
  <c r="AR163" i="79"/>
  <c r="AR164" i="79" s="1"/>
  <c r="AQ163" i="79"/>
  <c r="AQ164" i="79" s="1"/>
  <c r="AP163" i="79"/>
  <c r="AP164" i="79" s="1"/>
  <c r="AO163" i="79"/>
  <c r="AO164" i="79" s="1"/>
  <c r="AR159" i="79"/>
  <c r="AQ159" i="79"/>
  <c r="AP159" i="79"/>
  <c r="AO159" i="79"/>
  <c r="AR156" i="79"/>
  <c r="AQ156" i="79"/>
  <c r="AP156" i="79"/>
  <c r="AO156" i="79"/>
  <c r="AR153" i="79"/>
  <c r="AQ153" i="79"/>
  <c r="AP153" i="79"/>
  <c r="AO153" i="79"/>
  <c r="AR150" i="79"/>
  <c r="AQ150" i="79"/>
  <c r="AP150" i="79"/>
  <c r="AO150" i="79"/>
  <c r="AT196" i="79"/>
  <c r="AT197" i="79" s="1"/>
  <c r="AS196" i="79"/>
  <c r="AS197" i="79" s="1"/>
  <c r="AN196" i="79"/>
  <c r="AN197" i="79" s="1"/>
  <c r="AM196" i="79"/>
  <c r="AM197" i="79" s="1"/>
  <c r="AL196" i="79"/>
  <c r="AL197" i="79" s="1"/>
  <c r="AK196" i="79"/>
  <c r="AK197" i="79" s="1"/>
  <c r="AJ196" i="79"/>
  <c r="AJ197" i="79" s="1"/>
  <c r="AI196" i="79"/>
  <c r="AI197" i="79" s="1"/>
  <c r="AH196" i="79"/>
  <c r="AH197" i="79" s="1"/>
  <c r="AG196" i="79"/>
  <c r="AG197" i="79" s="1"/>
  <c r="R196" i="79"/>
  <c r="AU195" i="79"/>
  <c r="AT193" i="79"/>
  <c r="AS193" i="79"/>
  <c r="AN193" i="79"/>
  <c r="AM193" i="79"/>
  <c r="AL193" i="79"/>
  <c r="AK193" i="79"/>
  <c r="AJ193" i="79"/>
  <c r="AI193" i="79"/>
  <c r="AH193" i="79"/>
  <c r="AG193" i="79"/>
  <c r="R193" i="79"/>
  <c r="AU192" i="79"/>
  <c r="AT189" i="79"/>
  <c r="AS189" i="79"/>
  <c r="AN189" i="79"/>
  <c r="AM189" i="79"/>
  <c r="AL189" i="79"/>
  <c r="AK189" i="79"/>
  <c r="AJ189" i="79"/>
  <c r="AI189" i="79"/>
  <c r="AH189" i="79"/>
  <c r="AG189" i="79"/>
  <c r="AU188" i="79"/>
  <c r="AT184" i="79"/>
  <c r="AS184" i="79"/>
  <c r="AN184" i="79"/>
  <c r="AM184" i="79"/>
  <c r="AL184" i="79"/>
  <c r="AK184" i="79"/>
  <c r="AJ184" i="79"/>
  <c r="AI184" i="79"/>
  <c r="AH184" i="79"/>
  <c r="AG184" i="79"/>
  <c r="R184" i="79"/>
  <c r="AU183" i="79"/>
  <c r="AT180" i="79"/>
  <c r="AS180" i="79"/>
  <c r="AN180" i="79"/>
  <c r="AM180" i="79"/>
  <c r="AL180" i="79"/>
  <c r="AK180" i="79"/>
  <c r="AJ180" i="79"/>
  <c r="AI180" i="79"/>
  <c r="AH180" i="79"/>
  <c r="AG180" i="79"/>
  <c r="R180" i="79"/>
  <c r="AU179" i="79"/>
  <c r="AT177" i="79"/>
  <c r="AS177" i="79"/>
  <c r="AN177" i="79"/>
  <c r="AM177" i="79"/>
  <c r="AL177" i="79"/>
  <c r="AK177" i="79"/>
  <c r="AJ177" i="79"/>
  <c r="AI177" i="79"/>
  <c r="AH177" i="79"/>
  <c r="AG177" i="79"/>
  <c r="R177" i="79"/>
  <c r="AU176" i="79"/>
  <c r="AT173" i="79"/>
  <c r="AS173" i="79"/>
  <c r="AN173" i="79"/>
  <c r="AM173" i="79"/>
  <c r="AL173" i="79"/>
  <c r="AK173" i="79"/>
  <c r="AJ173" i="79"/>
  <c r="AI173" i="79"/>
  <c r="AH173" i="79"/>
  <c r="AG173" i="79"/>
  <c r="R173" i="79"/>
  <c r="AU172" i="79"/>
  <c r="AT170" i="79"/>
  <c r="AS170" i="79"/>
  <c r="AN170" i="79"/>
  <c r="AM170" i="79"/>
  <c r="AL170" i="79"/>
  <c r="AK170" i="79"/>
  <c r="AJ170" i="79"/>
  <c r="AI170" i="79"/>
  <c r="AH170" i="79"/>
  <c r="AG170" i="79"/>
  <c r="R170" i="79"/>
  <c r="AU169" i="79"/>
  <c r="AT167" i="79"/>
  <c r="AS167" i="79"/>
  <c r="AN167" i="79"/>
  <c r="AM167" i="79"/>
  <c r="AL167" i="79"/>
  <c r="AK167" i="79"/>
  <c r="AJ167" i="79"/>
  <c r="AI167" i="79"/>
  <c r="AH167" i="79"/>
  <c r="AG167" i="79"/>
  <c r="R167" i="79"/>
  <c r="AU166" i="79"/>
  <c r="AT163" i="79"/>
  <c r="AT164" i="79" s="1"/>
  <c r="AS163" i="79"/>
  <c r="AS164" i="79" s="1"/>
  <c r="AN163" i="79"/>
  <c r="AN164" i="79" s="1"/>
  <c r="AM163" i="79"/>
  <c r="AM164" i="79" s="1"/>
  <c r="AL163" i="79"/>
  <c r="AL164" i="79" s="1"/>
  <c r="AK163" i="79"/>
  <c r="AK164" i="79" s="1"/>
  <c r="AJ163" i="79"/>
  <c r="AJ164" i="79" s="1"/>
  <c r="AI163" i="79"/>
  <c r="AI164" i="79" s="1"/>
  <c r="AH163" i="79"/>
  <c r="AH164" i="79" s="1"/>
  <c r="AG163" i="79"/>
  <c r="AG164" i="79" s="1"/>
  <c r="R163" i="79"/>
  <c r="AU162" i="79"/>
  <c r="AT159" i="79"/>
  <c r="AS159" i="79"/>
  <c r="AN159" i="79"/>
  <c r="AM159" i="79"/>
  <c r="AL159" i="79"/>
  <c r="AK159" i="79"/>
  <c r="AJ159" i="79"/>
  <c r="AI159" i="79"/>
  <c r="AH159" i="79"/>
  <c r="AG159" i="79"/>
  <c r="AU158" i="79"/>
  <c r="AT156" i="79"/>
  <c r="AS156" i="79"/>
  <c r="AN156" i="79"/>
  <c r="AM156" i="79"/>
  <c r="AL156" i="79"/>
  <c r="AK156" i="79"/>
  <c r="AJ156" i="79"/>
  <c r="AI156" i="79"/>
  <c r="AH156" i="79"/>
  <c r="AG156" i="79"/>
  <c r="AU155" i="79"/>
  <c r="AT153" i="79"/>
  <c r="AS153" i="79"/>
  <c r="AN153" i="79"/>
  <c r="AM153" i="79"/>
  <c r="AL153" i="79"/>
  <c r="AK153" i="79"/>
  <c r="AJ153" i="79"/>
  <c r="AI153" i="79"/>
  <c r="AH153" i="79"/>
  <c r="AG153" i="79"/>
  <c r="AU152" i="79"/>
  <c r="AT150" i="79"/>
  <c r="AS150" i="79"/>
  <c r="AN150" i="79"/>
  <c r="AM150" i="79"/>
  <c r="AL150" i="79"/>
  <c r="AK150" i="79"/>
  <c r="AJ150" i="79"/>
  <c r="AI150" i="79"/>
  <c r="AH150" i="79"/>
  <c r="AG150" i="79"/>
  <c r="AU149" i="79"/>
  <c r="AY545" i="46"/>
  <c r="AX545" i="46"/>
  <c r="AW545" i="46"/>
  <c r="AY541" i="46"/>
  <c r="AX541" i="46"/>
  <c r="AW541" i="46"/>
  <c r="AY537" i="46"/>
  <c r="AX537" i="46"/>
  <c r="AW537" i="46"/>
  <c r="AY533" i="46"/>
  <c r="AX533" i="46"/>
  <c r="AW533" i="46"/>
  <c r="AY530" i="46"/>
  <c r="AX530" i="46"/>
  <c r="AW530" i="46"/>
  <c r="AY527" i="46"/>
  <c r="AX527" i="46"/>
  <c r="AW527" i="46"/>
  <c r="AY524" i="46"/>
  <c r="AX524" i="46"/>
  <c r="AW524" i="46"/>
  <c r="AY521" i="46"/>
  <c r="AX521" i="46"/>
  <c r="AW521" i="46"/>
  <c r="AY517" i="46"/>
  <c r="AX517" i="46"/>
  <c r="AW517" i="46"/>
  <c r="AY514" i="46"/>
  <c r="AX514" i="46"/>
  <c r="AW514" i="46"/>
  <c r="AY511" i="46"/>
  <c r="AX511" i="46"/>
  <c r="AW511" i="46"/>
  <c r="AY508" i="46"/>
  <c r="AX508" i="46"/>
  <c r="AW508" i="46"/>
  <c r="AY505" i="46"/>
  <c r="AX505" i="46"/>
  <c r="AW505" i="46"/>
  <c r="AY502" i="46"/>
  <c r="AX502" i="46"/>
  <c r="AW502" i="46"/>
  <c r="BB545" i="46"/>
  <c r="BA545" i="46"/>
  <c r="AZ545" i="46"/>
  <c r="AV545" i="46"/>
  <c r="AU545" i="46"/>
  <c r="AT545" i="46"/>
  <c r="AS545" i="46"/>
  <c r="AR545" i="46"/>
  <c r="AQ545" i="46"/>
  <c r="AP545" i="46"/>
  <c r="AO545" i="46"/>
  <c r="V545" i="46"/>
  <c r="BC544" i="46"/>
  <c r="BB541" i="46"/>
  <c r="BA541" i="46"/>
  <c r="AZ541" i="46"/>
  <c r="AV541" i="46"/>
  <c r="AU541" i="46"/>
  <c r="AT541" i="46"/>
  <c r="AS541" i="46"/>
  <c r="AR541" i="46"/>
  <c r="AQ541" i="46"/>
  <c r="AP541" i="46"/>
  <c r="AO541" i="46"/>
  <c r="BC540" i="46"/>
  <c r="BB537" i="46"/>
  <c r="BA537" i="46"/>
  <c r="AZ537" i="46"/>
  <c r="AV537" i="46"/>
  <c r="AU537" i="46"/>
  <c r="AT537" i="46"/>
  <c r="AS537" i="46"/>
  <c r="AR537" i="46"/>
  <c r="AQ537" i="46"/>
  <c r="AP537" i="46"/>
  <c r="AO537" i="46"/>
  <c r="BC536" i="46"/>
  <c r="BB533" i="46"/>
  <c r="BA533" i="46"/>
  <c r="AZ533" i="46"/>
  <c r="AV533" i="46"/>
  <c r="AU533" i="46"/>
  <c r="AT533" i="46"/>
  <c r="AS533" i="46"/>
  <c r="AR533" i="46"/>
  <c r="AQ533" i="46"/>
  <c r="AP533" i="46"/>
  <c r="AO533" i="46"/>
  <c r="BC532" i="46"/>
  <c r="BB530" i="46"/>
  <c r="BA530" i="46"/>
  <c r="AZ530" i="46"/>
  <c r="AV530" i="46"/>
  <c r="AU530" i="46"/>
  <c r="AT530" i="46"/>
  <c r="AS530" i="46"/>
  <c r="AR530" i="46"/>
  <c r="AQ530" i="46"/>
  <c r="AP530" i="46"/>
  <c r="AO530" i="46"/>
  <c r="V530" i="46"/>
  <c r="BC529" i="46"/>
  <c r="BB527" i="46"/>
  <c r="BA527" i="46"/>
  <c r="AZ527" i="46"/>
  <c r="AV527" i="46"/>
  <c r="AU527" i="46"/>
  <c r="AT527" i="46"/>
  <c r="AS527" i="46"/>
  <c r="AR527" i="46"/>
  <c r="AQ527" i="46"/>
  <c r="AP527" i="46"/>
  <c r="AO527" i="46"/>
  <c r="V527" i="46"/>
  <c r="BC526" i="46"/>
  <c r="BB524" i="46"/>
  <c r="BA524" i="46"/>
  <c r="AZ524" i="46"/>
  <c r="AV524" i="46"/>
  <c r="AU524" i="46"/>
  <c r="AT524" i="46"/>
  <c r="AS524" i="46"/>
  <c r="AR524" i="46"/>
  <c r="AQ524" i="46"/>
  <c r="AP524" i="46"/>
  <c r="AO524" i="46"/>
  <c r="V524" i="46"/>
  <c r="BC523" i="46"/>
  <c r="BB521" i="46"/>
  <c r="BA521" i="46"/>
  <c r="AZ521" i="46"/>
  <c r="AV521" i="46"/>
  <c r="AU521" i="46"/>
  <c r="AT521" i="46"/>
  <c r="AS521" i="46"/>
  <c r="AR521" i="46"/>
  <c r="AQ521" i="46"/>
  <c r="AP521" i="46"/>
  <c r="AO521" i="46"/>
  <c r="V521" i="46"/>
  <c r="BC520" i="46"/>
  <c r="BB517" i="46"/>
  <c r="BA517" i="46"/>
  <c r="AZ517" i="46"/>
  <c r="AV517" i="46"/>
  <c r="AU517" i="46"/>
  <c r="AT517" i="46"/>
  <c r="AS517" i="46"/>
  <c r="AR517" i="46"/>
  <c r="AQ517" i="46"/>
  <c r="AP517" i="46"/>
  <c r="AO517" i="46"/>
  <c r="BC516" i="46"/>
  <c r="BB514" i="46"/>
  <c r="BA514" i="46"/>
  <c r="AZ514" i="46"/>
  <c r="AV514" i="46"/>
  <c r="AU514" i="46"/>
  <c r="AT514" i="46"/>
  <c r="AS514" i="46"/>
  <c r="AR514" i="46"/>
  <c r="AQ514" i="46"/>
  <c r="AP514" i="46"/>
  <c r="AO514" i="46"/>
  <c r="BC513" i="46"/>
  <c r="BB511" i="46"/>
  <c r="BA511" i="46"/>
  <c r="AZ511" i="46"/>
  <c r="AV511" i="46"/>
  <c r="AU511" i="46"/>
  <c r="AT511" i="46"/>
  <c r="AS511" i="46"/>
  <c r="AR511" i="46"/>
  <c r="AQ511" i="46"/>
  <c r="AP511" i="46"/>
  <c r="AO511" i="46"/>
  <c r="BC510" i="46"/>
  <c r="BB508" i="46"/>
  <c r="BA508" i="46"/>
  <c r="AZ508" i="46"/>
  <c r="AV508" i="46"/>
  <c r="AU508" i="46"/>
  <c r="AT508" i="46"/>
  <c r="AS508" i="46"/>
  <c r="AR508" i="46"/>
  <c r="AQ508" i="46"/>
  <c r="AP508" i="46"/>
  <c r="AO508" i="46"/>
  <c r="BC507" i="46"/>
  <c r="BB505" i="46"/>
  <c r="BA505" i="46"/>
  <c r="AZ505" i="46"/>
  <c r="AV505" i="46"/>
  <c r="AU505" i="46"/>
  <c r="AT505" i="46"/>
  <c r="AS505" i="46"/>
  <c r="AR505" i="46"/>
  <c r="AQ505" i="46"/>
  <c r="AP505" i="46"/>
  <c r="AO505" i="46"/>
  <c r="BC504" i="46"/>
  <c r="BB502" i="46"/>
  <c r="BA502" i="46"/>
  <c r="AZ502" i="46"/>
  <c r="AV502" i="46"/>
  <c r="AU502" i="46"/>
  <c r="AT502" i="46"/>
  <c r="AS502" i="46"/>
  <c r="AR502" i="46"/>
  <c r="AQ502" i="46"/>
  <c r="AP502" i="46"/>
  <c r="AO502" i="46"/>
  <c r="BC501" i="46"/>
  <c r="AZ405" i="46"/>
  <c r="AY405" i="46"/>
  <c r="AX405" i="46"/>
  <c r="AW405" i="46"/>
  <c r="AZ401" i="46"/>
  <c r="AY401" i="46"/>
  <c r="AX401" i="46"/>
  <c r="AW401" i="46"/>
  <c r="AZ398" i="46"/>
  <c r="AY398" i="46"/>
  <c r="AX398" i="46"/>
  <c r="AW398" i="46"/>
  <c r="AZ394" i="46"/>
  <c r="AY394" i="46"/>
  <c r="AX394" i="46"/>
  <c r="AW394" i="46"/>
  <c r="AZ391" i="46"/>
  <c r="AY391" i="46"/>
  <c r="AX391" i="46"/>
  <c r="AW391" i="46"/>
  <c r="AZ388" i="46"/>
  <c r="AY388" i="46"/>
  <c r="AX388" i="46"/>
  <c r="AW388" i="46"/>
  <c r="AZ385" i="46"/>
  <c r="AY385" i="46"/>
  <c r="AX385" i="46"/>
  <c r="AW385" i="46"/>
  <c r="AW381" i="46"/>
  <c r="AW378" i="46"/>
  <c r="AW375" i="46"/>
  <c r="AW372" i="46"/>
  <c r="AW369" i="46"/>
  <c r="AW366" i="46"/>
  <c r="AW363" i="46"/>
  <c r="BB405" i="46"/>
  <c r="BA405" i="46"/>
  <c r="AV405" i="46"/>
  <c r="AU405" i="46"/>
  <c r="AT405" i="46"/>
  <c r="AS405" i="46"/>
  <c r="AR405" i="46"/>
  <c r="AQ405" i="46"/>
  <c r="AP405" i="46"/>
  <c r="AO405" i="46"/>
  <c r="BC404" i="46"/>
  <c r="BB401" i="46"/>
  <c r="BA401" i="46"/>
  <c r="AV401" i="46"/>
  <c r="AU401" i="46"/>
  <c r="AT401" i="46"/>
  <c r="AS401" i="46"/>
  <c r="AR401" i="46"/>
  <c r="AQ401" i="46"/>
  <c r="AP401" i="46"/>
  <c r="AO401" i="46"/>
  <c r="BC400" i="46"/>
  <c r="BB398" i="46"/>
  <c r="BA398" i="46"/>
  <c r="AV398" i="46"/>
  <c r="AU398" i="46"/>
  <c r="AT398" i="46"/>
  <c r="AS398" i="46"/>
  <c r="AR398" i="46"/>
  <c r="AQ398" i="46"/>
  <c r="AP398" i="46"/>
  <c r="AO398" i="46"/>
  <c r="V398" i="46"/>
  <c r="BC397" i="46"/>
  <c r="BB394" i="46"/>
  <c r="BA394" i="46"/>
  <c r="AV394" i="46"/>
  <c r="AU394" i="46"/>
  <c r="AT394" i="46"/>
  <c r="AS394" i="46"/>
  <c r="AR394" i="46"/>
  <c r="AQ394" i="46"/>
  <c r="AP394" i="46"/>
  <c r="AO394" i="46"/>
  <c r="BC393" i="46"/>
  <c r="BB391" i="46"/>
  <c r="BA391" i="46"/>
  <c r="AV391" i="46"/>
  <c r="AU391" i="46"/>
  <c r="AT391" i="46"/>
  <c r="AS391" i="46"/>
  <c r="AR391" i="46"/>
  <c r="AQ391" i="46"/>
  <c r="AP391" i="46"/>
  <c r="AO391" i="46"/>
  <c r="V391" i="46"/>
  <c r="BC390" i="46"/>
  <c r="BB388" i="46"/>
  <c r="BA388" i="46"/>
  <c r="AV388" i="46"/>
  <c r="AU388" i="46"/>
  <c r="AT388" i="46"/>
  <c r="AS388" i="46"/>
  <c r="AR388" i="46"/>
  <c r="AQ388" i="46"/>
  <c r="AP388" i="46"/>
  <c r="AO388" i="46"/>
  <c r="V388" i="46"/>
  <c r="BC387" i="46"/>
  <c r="BB385" i="46"/>
  <c r="BA385" i="46"/>
  <c r="AV385" i="46"/>
  <c r="AU385" i="46"/>
  <c r="AT385" i="46"/>
  <c r="AS385" i="46"/>
  <c r="AR385" i="46"/>
  <c r="AQ385" i="46"/>
  <c r="AP385" i="46"/>
  <c r="AO385" i="46"/>
  <c r="V385" i="46"/>
  <c r="BC384" i="46"/>
  <c r="BB381" i="46"/>
  <c r="BA381" i="46"/>
  <c r="AZ381" i="46"/>
  <c r="AY381" i="46"/>
  <c r="AX381" i="46"/>
  <c r="AV381" i="46"/>
  <c r="AU381" i="46"/>
  <c r="AT381" i="46"/>
  <c r="AS381" i="46"/>
  <c r="AR381" i="46"/>
  <c r="AQ381" i="46"/>
  <c r="AP381" i="46"/>
  <c r="AO381" i="46"/>
  <c r="BC380" i="46"/>
  <c r="BB378" i="46"/>
  <c r="BA378" i="46"/>
  <c r="AZ378" i="46"/>
  <c r="AY378" i="46"/>
  <c r="AX378" i="46"/>
  <c r="AV378" i="46"/>
  <c r="AU378" i="46"/>
  <c r="AT378" i="46"/>
  <c r="AS378" i="46"/>
  <c r="AR378" i="46"/>
  <c r="AQ378" i="46"/>
  <c r="AP378" i="46"/>
  <c r="AO378" i="46"/>
  <c r="BC377" i="46"/>
  <c r="BB375" i="46"/>
  <c r="BA375" i="46"/>
  <c r="AZ375" i="46"/>
  <c r="AY375" i="46"/>
  <c r="AX375" i="46"/>
  <c r="AV375" i="46"/>
  <c r="AU375" i="46"/>
  <c r="AT375" i="46"/>
  <c r="AS375" i="46"/>
  <c r="AR375" i="46"/>
  <c r="AQ375" i="46"/>
  <c r="AP375" i="46"/>
  <c r="AO375" i="46"/>
  <c r="BC374" i="46"/>
  <c r="BB372" i="46"/>
  <c r="BA372" i="46"/>
  <c r="AZ372" i="46"/>
  <c r="AY372" i="46"/>
  <c r="AX372" i="46"/>
  <c r="AV372" i="46"/>
  <c r="AU372" i="46"/>
  <c r="AT372" i="46"/>
  <c r="AS372" i="46"/>
  <c r="AR372" i="46"/>
  <c r="AQ372" i="46"/>
  <c r="AP372" i="46"/>
  <c r="AO372" i="46"/>
  <c r="BC371" i="46"/>
  <c r="BB369" i="46"/>
  <c r="BA369" i="46"/>
  <c r="AZ369" i="46"/>
  <c r="AY369" i="46"/>
  <c r="AX369" i="46"/>
  <c r="AV369" i="46"/>
  <c r="AU369" i="46"/>
  <c r="AT369" i="46"/>
  <c r="AS369" i="46"/>
  <c r="AR369" i="46"/>
  <c r="AQ369" i="46"/>
  <c r="AP369" i="46"/>
  <c r="AO369" i="46"/>
  <c r="BC368" i="46"/>
  <c r="BB366" i="46"/>
  <c r="BA366" i="46"/>
  <c r="AZ366" i="46"/>
  <c r="AY366" i="46"/>
  <c r="AX366" i="46"/>
  <c r="AV366" i="46"/>
  <c r="AU366" i="46"/>
  <c r="AT366" i="46"/>
  <c r="AS366" i="46"/>
  <c r="AR366" i="46"/>
  <c r="AQ366" i="46"/>
  <c r="AP366" i="46"/>
  <c r="AO366" i="46"/>
  <c r="BC365" i="46"/>
  <c r="BB363" i="46"/>
  <c r="BA363" i="46"/>
  <c r="AZ363" i="46"/>
  <c r="AY363" i="46"/>
  <c r="AX363" i="46"/>
  <c r="AV363" i="46"/>
  <c r="AU363" i="46"/>
  <c r="AT363" i="46"/>
  <c r="AS363" i="46"/>
  <c r="AR363" i="46"/>
  <c r="AQ363" i="46"/>
  <c r="AP363" i="46"/>
  <c r="AO363" i="46"/>
  <c r="BC362" i="46"/>
  <c r="BB260" i="46"/>
  <c r="BB261" i="46" s="1"/>
  <c r="BA260" i="46"/>
  <c r="AZ260" i="46"/>
  <c r="AZ261" i="46" s="1"/>
  <c r="AY260" i="46"/>
  <c r="AY261" i="46" s="1"/>
  <c r="AX260" i="46"/>
  <c r="AX261" i="46" s="1"/>
  <c r="AW260" i="46"/>
  <c r="AW261" i="46" s="1"/>
  <c r="AV260" i="46"/>
  <c r="AV261" i="46" s="1"/>
  <c r="AU260" i="46"/>
  <c r="AU261" i="46" s="1"/>
  <c r="AT260" i="46"/>
  <c r="AT261" i="46" s="1"/>
  <c r="AS260" i="46"/>
  <c r="AS261" i="46" s="1"/>
  <c r="AR260" i="46"/>
  <c r="AR261" i="46" s="1"/>
  <c r="AQ260" i="46"/>
  <c r="AQ261" i="46" s="1"/>
  <c r="AP260" i="46"/>
  <c r="AP261" i="46" s="1"/>
  <c r="AO260" i="46"/>
  <c r="AO261" i="46" s="1"/>
  <c r="BC259" i="46"/>
  <c r="BB256" i="46"/>
  <c r="BB257" i="46" s="1"/>
  <c r="BA256" i="46"/>
  <c r="BA257" i="46" s="1"/>
  <c r="AZ256" i="46"/>
  <c r="AZ257" i="46" s="1"/>
  <c r="AY256" i="46"/>
  <c r="AY257" i="46" s="1"/>
  <c r="AX256" i="46"/>
  <c r="AX257" i="46" s="1"/>
  <c r="AW256" i="46"/>
  <c r="AW257" i="46" s="1"/>
  <c r="AV256" i="46"/>
  <c r="AV257" i="46" s="1"/>
  <c r="AU256" i="46"/>
  <c r="AU257" i="46" s="1"/>
  <c r="AT256" i="46"/>
  <c r="AT257" i="46" s="1"/>
  <c r="AS256" i="46"/>
  <c r="AS257" i="46" s="1"/>
  <c r="AR256" i="46"/>
  <c r="AR257" i="46" s="1"/>
  <c r="AQ256" i="46"/>
  <c r="AQ257" i="46" s="1"/>
  <c r="AP256" i="46"/>
  <c r="AP257" i="46" s="1"/>
  <c r="AO256" i="46"/>
  <c r="AO257" i="46" s="1"/>
  <c r="BC255" i="46"/>
  <c r="BB252" i="46"/>
  <c r="BA252" i="46"/>
  <c r="AZ252" i="46"/>
  <c r="AY252" i="46"/>
  <c r="AX252" i="46"/>
  <c r="AW252" i="46"/>
  <c r="AV252" i="46"/>
  <c r="AU252" i="46"/>
  <c r="AT252" i="46"/>
  <c r="AS252" i="46"/>
  <c r="AR252" i="46"/>
  <c r="AQ252" i="46"/>
  <c r="AP252" i="46"/>
  <c r="AO252" i="46"/>
  <c r="BC251" i="46"/>
  <c r="BB249" i="46"/>
  <c r="BA249" i="46"/>
  <c r="AZ249" i="46"/>
  <c r="AY249" i="46"/>
  <c r="AX249" i="46"/>
  <c r="AW249" i="46"/>
  <c r="AV249" i="46"/>
  <c r="AU249" i="46"/>
  <c r="AT249" i="46"/>
  <c r="AS249" i="46"/>
  <c r="AR249" i="46"/>
  <c r="AQ249" i="46"/>
  <c r="AP249" i="46"/>
  <c r="AO249" i="46"/>
  <c r="BC248" i="46"/>
  <c r="BB246" i="46"/>
  <c r="BA246" i="46"/>
  <c r="AZ246" i="46"/>
  <c r="AY246" i="46"/>
  <c r="AX246" i="46"/>
  <c r="AW246" i="46"/>
  <c r="AV246" i="46"/>
  <c r="AU246" i="46"/>
  <c r="AT246" i="46"/>
  <c r="AS246" i="46"/>
  <c r="AR246" i="46"/>
  <c r="AQ246" i="46"/>
  <c r="AP246" i="46"/>
  <c r="AO246" i="46"/>
  <c r="BC245" i="46"/>
  <c r="BB242" i="46"/>
  <c r="BA242" i="46"/>
  <c r="AZ242" i="46"/>
  <c r="AY242" i="46"/>
  <c r="AX242" i="46"/>
  <c r="AW242" i="46"/>
  <c r="AV242" i="46"/>
  <c r="AU242" i="46"/>
  <c r="AT242" i="46"/>
  <c r="AS242" i="46"/>
  <c r="AR242" i="46"/>
  <c r="AQ242" i="46"/>
  <c r="AP242" i="46"/>
  <c r="AO242" i="46"/>
  <c r="BC241" i="46"/>
  <c r="BB239" i="46"/>
  <c r="BA239" i="46"/>
  <c r="AZ239" i="46"/>
  <c r="AY239" i="46"/>
  <c r="AX239" i="46"/>
  <c r="AW239" i="46"/>
  <c r="AV239" i="46"/>
  <c r="AU239" i="46"/>
  <c r="AT239" i="46"/>
  <c r="AS239" i="46"/>
  <c r="AR239" i="46"/>
  <c r="AQ239" i="46"/>
  <c r="AP239" i="46"/>
  <c r="AO239" i="46"/>
  <c r="BC238" i="46"/>
  <c r="BB236" i="46"/>
  <c r="BA236" i="46"/>
  <c r="AZ236" i="46"/>
  <c r="AY236" i="46"/>
  <c r="AX236" i="46"/>
  <c r="AW236" i="46"/>
  <c r="AV236" i="46"/>
  <c r="AU236" i="46"/>
  <c r="AT236" i="46"/>
  <c r="AS236" i="46"/>
  <c r="AR236" i="46"/>
  <c r="AQ236" i="46"/>
  <c r="AP236" i="46"/>
  <c r="AO236" i="46"/>
  <c r="BC235" i="46"/>
  <c r="BB233" i="46"/>
  <c r="BA233" i="46"/>
  <c r="AZ233" i="46"/>
  <c r="AY233" i="46"/>
  <c r="AX233" i="46"/>
  <c r="AW233" i="46"/>
  <c r="AV233" i="46"/>
  <c r="AU233" i="46"/>
  <c r="AT233" i="46"/>
  <c r="AS233" i="46"/>
  <c r="AR233" i="46"/>
  <c r="AQ233" i="46"/>
  <c r="AP233" i="46"/>
  <c r="AO233" i="46"/>
  <c r="BC232" i="46"/>
  <c r="BB230" i="46"/>
  <c r="BA230" i="46"/>
  <c r="AZ230" i="46"/>
  <c r="AY230" i="46"/>
  <c r="AX230" i="46"/>
  <c r="AW230" i="46"/>
  <c r="AV230" i="46"/>
  <c r="AU230" i="46"/>
  <c r="AT230" i="46"/>
  <c r="AS230" i="46"/>
  <c r="AR230" i="46"/>
  <c r="AQ230" i="46"/>
  <c r="AP230" i="46"/>
  <c r="AO230" i="46"/>
  <c r="BC229" i="46"/>
  <c r="BB227" i="46"/>
  <c r="BA227" i="46"/>
  <c r="AZ227" i="46"/>
  <c r="AY227" i="46"/>
  <c r="AX227" i="46"/>
  <c r="AW227" i="46"/>
  <c r="AV227" i="46"/>
  <c r="AU227" i="46"/>
  <c r="AT227" i="46"/>
  <c r="AS227" i="46"/>
  <c r="AR227" i="46"/>
  <c r="AQ227" i="46"/>
  <c r="AP227" i="46"/>
  <c r="AO227" i="46"/>
  <c r="BC226" i="46"/>
  <c r="BB224" i="46"/>
  <c r="BA224" i="46"/>
  <c r="AZ224" i="46"/>
  <c r="AY224" i="46"/>
  <c r="AX224" i="46"/>
  <c r="AW224" i="46"/>
  <c r="AV224" i="46"/>
  <c r="AU224" i="46"/>
  <c r="AT224" i="46"/>
  <c r="AS224" i="46"/>
  <c r="AR224" i="46"/>
  <c r="AQ224" i="46"/>
  <c r="AP224" i="46"/>
  <c r="AO224" i="46"/>
  <c r="BC223" i="46"/>
  <c r="BA261" i="46"/>
  <c r="V260" i="46"/>
  <c r="V249" i="46"/>
  <c r="V246" i="46"/>
  <c r="AO23" i="46"/>
  <c r="AO26" i="46"/>
  <c r="AO29" i="46"/>
  <c r="AO32" i="46"/>
  <c r="AO35" i="46"/>
  <c r="AO38" i="46"/>
  <c r="AO41" i="46"/>
  <c r="AO44" i="46"/>
  <c r="AO47" i="46"/>
  <c r="AO51" i="46"/>
  <c r="AO54" i="46"/>
  <c r="AO57" i="46"/>
  <c r="AO60" i="46"/>
  <c r="AO63" i="46"/>
  <c r="AO66" i="46"/>
  <c r="AO69" i="46"/>
  <c r="AO72" i="46"/>
  <c r="AO76" i="46"/>
  <c r="AO79" i="46"/>
  <c r="AO82" i="46"/>
  <c r="AO85" i="46"/>
  <c r="AO88" i="46"/>
  <c r="AO92" i="46"/>
  <c r="AO96" i="46"/>
  <c r="AO99" i="46"/>
  <c r="AO103" i="46"/>
  <c r="AO106" i="46"/>
  <c r="AO109" i="46"/>
  <c r="AO112" i="46"/>
  <c r="AO115" i="46"/>
  <c r="AO119" i="46"/>
  <c r="AO122" i="46"/>
  <c r="AO125" i="46"/>
  <c r="V106" i="46"/>
  <c r="V103" i="46"/>
  <c r="V99" i="46"/>
  <c r="V85" i="46"/>
  <c r="V82" i="46"/>
  <c r="V79" i="46"/>
  <c r="V76" i="46"/>
  <c r="V63" i="46"/>
  <c r="V60" i="46"/>
  <c r="V57" i="46"/>
  <c r="V54" i="46"/>
  <c r="V51" i="46"/>
  <c r="AU1364" i="79" l="1"/>
  <c r="E567" i="79"/>
  <c r="T567" i="79" s="1"/>
  <c r="F959" i="79"/>
  <c r="G959" i="79" s="1"/>
  <c r="H959" i="79" s="1"/>
  <c r="H567" i="79"/>
  <c r="W567" i="79" s="1"/>
  <c r="G770" i="79"/>
  <c r="H770" i="79" s="1"/>
  <c r="I770" i="79" s="1"/>
  <c r="J770" i="79" s="1"/>
  <c r="K770" i="79" s="1"/>
  <c r="L770" i="79" s="1"/>
  <c r="M770" i="79" s="1"/>
  <c r="N770" i="79" s="1"/>
  <c r="O770" i="79" s="1"/>
  <c r="P770" i="79" s="1"/>
  <c r="Q770" i="79" s="1"/>
  <c r="S959" i="79"/>
  <c r="T959" i="79" s="1"/>
  <c r="E757" i="79"/>
  <c r="V567" i="79"/>
  <c r="E754" i="79"/>
  <c r="F965" i="79"/>
  <c r="G965" i="79" s="1"/>
  <c r="H965" i="79" s="1"/>
  <c r="I965" i="79" s="1"/>
  <c r="J965" i="79" s="1"/>
  <c r="K965" i="79" s="1"/>
  <c r="L965" i="79" s="1"/>
  <c r="M965" i="79" s="1"/>
  <c r="N965" i="79" s="1"/>
  <c r="O965" i="79" s="1"/>
  <c r="P965" i="79" s="1"/>
  <c r="Q965" i="79" s="1"/>
  <c r="E751" i="79"/>
  <c r="E770" i="79"/>
  <c r="E557" i="79"/>
  <c r="F557" i="79" s="1"/>
  <c r="E551" i="79"/>
  <c r="F551" i="79" s="1"/>
  <c r="S567" i="79"/>
  <c r="E548" i="79"/>
  <c r="F548" i="79" s="1"/>
  <c r="I375" i="79"/>
  <c r="J375" i="79" s="1"/>
  <c r="K375" i="79" s="1"/>
  <c r="L375" i="79" s="1"/>
  <c r="M375" i="79" s="1"/>
  <c r="N375" i="79" s="1"/>
  <c r="O375" i="79" s="1"/>
  <c r="P375" i="79" s="1"/>
  <c r="Q375" i="79" s="1"/>
  <c r="AF375" i="79" s="1"/>
  <c r="E375" i="79"/>
  <c r="F375" i="79" s="1"/>
  <c r="G375" i="79" s="1"/>
  <c r="V375" i="79" s="1"/>
  <c r="S375" i="79"/>
  <c r="W375" i="79"/>
  <c r="I567" i="79" l="1"/>
  <c r="J567" i="79" s="1"/>
  <c r="K567" i="79" s="1"/>
  <c r="U959" i="79"/>
  <c r="V959" i="79" s="1"/>
  <c r="W959" i="79" s="1"/>
  <c r="F567" i="79"/>
  <c r="U567" i="79" s="1"/>
  <c r="Y375" i="79"/>
  <c r="AA375" i="79"/>
  <c r="X375" i="79"/>
  <c r="I959" i="79"/>
  <c r="Z375" i="79"/>
  <c r="U375" i="79"/>
  <c r="AC375" i="79"/>
  <c r="AE375" i="79"/>
  <c r="AB375" i="79"/>
  <c r="AD375" i="79"/>
  <c r="T375" i="79"/>
  <c r="X567" i="79" l="1"/>
  <c r="Y567" i="79"/>
  <c r="J959" i="79"/>
  <c r="X959" i="79"/>
  <c r="L567" i="79"/>
  <c r="Z567" i="79"/>
  <c r="Y959" i="79" l="1"/>
  <c r="K959" i="79"/>
  <c r="M567" i="79"/>
  <c r="AA567" i="79"/>
  <c r="Z959" i="79" l="1"/>
  <c r="L959" i="79"/>
  <c r="N567" i="79"/>
  <c r="AB567" i="79"/>
  <c r="AA959" i="79" l="1"/>
  <c r="M959" i="79"/>
  <c r="O567" i="79"/>
  <c r="AC567" i="79"/>
  <c r="N959" i="79" l="1"/>
  <c r="AB959" i="79"/>
  <c r="AD567" i="79"/>
  <c r="P567" i="79"/>
  <c r="O959" i="79" l="1"/>
  <c r="AC959" i="79"/>
  <c r="AE567" i="79"/>
  <c r="Q567" i="79"/>
  <c r="AF567" i="79" s="1"/>
  <c r="P959" i="79" l="1"/>
  <c r="AD959" i="79"/>
  <c r="Q959" i="79" l="1"/>
  <c r="AE959" i="79"/>
  <c r="AF959" i="79" l="1"/>
  <c r="V109" i="46" l="1"/>
  <c r="V112" i="46"/>
  <c r="V115" i="46"/>
  <c r="V119" i="46"/>
  <c r="V122" i="46"/>
  <c r="V125" i="46"/>
  <c r="P99" i="45"/>
  <c r="P100" i="45" s="1"/>
  <c r="O99" i="45"/>
  <c r="N99" i="45"/>
  <c r="P92" i="45"/>
  <c r="P93" i="45" s="1"/>
  <c r="O92" i="45"/>
  <c r="N92" i="45"/>
  <c r="P85" i="45"/>
  <c r="P86" i="45" s="1"/>
  <c r="O85" i="45"/>
  <c r="N85" i="45"/>
  <c r="O78" i="45"/>
  <c r="N78" i="45"/>
  <c r="E225" i="90"/>
  <c r="E224" i="90"/>
  <c r="T223" i="90"/>
  <c r="E223" i="90"/>
  <c r="E222" i="90"/>
  <c r="T221" i="90"/>
  <c r="E221" i="90"/>
  <c r="T220" i="90"/>
  <c r="E220" i="90"/>
  <c r="E219" i="90"/>
  <c r="E218" i="90"/>
  <c r="T217" i="90"/>
  <c r="E217" i="90"/>
  <c r="E214" i="90"/>
  <c r="F214" i="90" s="1"/>
  <c r="T203" i="90"/>
  <c r="T202" i="90"/>
  <c r="T199" i="90"/>
  <c r="T197" i="90"/>
  <c r="T196" i="90"/>
  <c r="T190" i="90"/>
  <c r="T186" i="90"/>
  <c r="T182" i="90"/>
  <c r="D147" i="90" s="1"/>
  <c r="T180" i="90"/>
  <c r="T174" i="90"/>
  <c r="T172" i="90"/>
  <c r="T170" i="90"/>
  <c r="T169" i="90"/>
  <c r="O168" i="90"/>
  <c r="O167" i="90"/>
  <c r="T166" i="90"/>
  <c r="O166" i="90"/>
  <c r="T164" i="90"/>
  <c r="O164" i="90"/>
  <c r="T163" i="90"/>
  <c r="O163" i="90"/>
  <c r="T162" i="90"/>
  <c r="T161" i="90"/>
  <c r="O161" i="90"/>
  <c r="T160" i="90"/>
  <c r="O160" i="90"/>
  <c r="T159" i="90"/>
  <c r="T158" i="90"/>
  <c r="O158" i="90"/>
  <c r="C149" i="90" s="1"/>
  <c r="O156" i="90"/>
  <c r="O154" i="90"/>
  <c r="T153" i="90"/>
  <c r="O153" i="90"/>
  <c r="E153" i="90"/>
  <c r="T152" i="90"/>
  <c r="T151" i="90"/>
  <c r="O151" i="90"/>
  <c r="O150" i="90"/>
  <c r="C144" i="90" s="1"/>
  <c r="O148" i="90"/>
  <c r="E148" i="90"/>
  <c r="T147" i="90"/>
  <c r="O147" i="90"/>
  <c r="C147" i="90"/>
  <c r="E146" i="90"/>
  <c r="O145" i="90"/>
  <c r="T144" i="90"/>
  <c r="O144" i="90"/>
  <c r="H124" i="90"/>
  <c r="O120" i="90"/>
  <c r="T119" i="90"/>
  <c r="O119" i="90"/>
  <c r="O118" i="90"/>
  <c r="O116" i="90"/>
  <c r="O115" i="90"/>
  <c r="C121" i="90" s="1"/>
  <c r="F115" i="90"/>
  <c r="F116" i="90" s="1"/>
  <c r="F117" i="90" s="1"/>
  <c r="F118" i="90" s="1"/>
  <c r="F119" i="90" s="1"/>
  <c r="F112" i="90"/>
  <c r="F113" i="90" s="1"/>
  <c r="F114" i="90" s="1"/>
  <c r="S104" i="90"/>
  <c r="T103" i="90"/>
  <c r="T102" i="90"/>
  <c r="D73" i="90" s="1"/>
  <c r="T100" i="90"/>
  <c r="T99" i="90"/>
  <c r="T98" i="90"/>
  <c r="T96" i="90"/>
  <c r="T95" i="90"/>
  <c r="D71" i="90" s="1"/>
  <c r="N95" i="90"/>
  <c r="O94" i="90"/>
  <c r="C73" i="90" s="1"/>
  <c r="T93" i="90"/>
  <c r="T92" i="90"/>
  <c r="O92" i="90"/>
  <c r="T90" i="90"/>
  <c r="O90" i="90"/>
  <c r="T89" i="90"/>
  <c r="T88" i="90"/>
  <c r="O88" i="90"/>
  <c r="C70" i="90" s="1"/>
  <c r="E70" i="90" s="1"/>
  <c r="T87" i="90"/>
  <c r="T86" i="90"/>
  <c r="O86" i="90"/>
  <c r="T85" i="90"/>
  <c r="D68" i="90" s="1"/>
  <c r="O85" i="90"/>
  <c r="O84" i="90"/>
  <c r="T83" i="90"/>
  <c r="O83" i="90"/>
  <c r="T82" i="90"/>
  <c r="O82" i="90"/>
  <c r="T81" i="90"/>
  <c r="D67" i="90" s="1"/>
  <c r="O80" i="90"/>
  <c r="T79" i="90"/>
  <c r="O79" i="90"/>
  <c r="T78" i="90"/>
  <c r="O77" i="90"/>
  <c r="T76" i="90"/>
  <c r="O76" i="90"/>
  <c r="C66" i="90" s="1"/>
  <c r="E66" i="90" s="1"/>
  <c r="T75" i="90"/>
  <c r="H76" i="90"/>
  <c r="O74" i="90"/>
  <c r="D74" i="90"/>
  <c r="C74" i="90"/>
  <c r="E74" i="90" s="1"/>
  <c r="T73" i="90"/>
  <c r="O73" i="90"/>
  <c r="C65" i="90" s="1"/>
  <c r="E65" i="90" s="1"/>
  <c r="E73" i="90"/>
  <c r="T72" i="90"/>
  <c r="D72" i="90"/>
  <c r="E72" i="90" s="1"/>
  <c r="C72" i="90"/>
  <c r="T71" i="90"/>
  <c r="O71" i="90"/>
  <c r="C71" i="90"/>
  <c r="T70" i="90"/>
  <c r="O70" i="90"/>
  <c r="D70" i="90"/>
  <c r="O69" i="90"/>
  <c r="C64" i="90" s="1"/>
  <c r="E69" i="90"/>
  <c r="D69" i="90"/>
  <c r="C69" i="90"/>
  <c r="T68" i="90"/>
  <c r="C68" i="90"/>
  <c r="T67" i="90"/>
  <c r="O67" i="90"/>
  <c r="T66" i="90"/>
  <c r="D63" i="90" s="1"/>
  <c r="E63" i="90" s="1"/>
  <c r="F63" i="90" s="1"/>
  <c r="O66" i="90"/>
  <c r="C63" i="90" s="1"/>
  <c r="D66" i="90"/>
  <c r="T65" i="90"/>
  <c r="O65" i="90"/>
  <c r="D65" i="90"/>
  <c r="G59" i="90"/>
  <c r="S56" i="90"/>
  <c r="T55" i="90"/>
  <c r="T54" i="90"/>
  <c r="T53" i="90"/>
  <c r="D45" i="90" s="1"/>
  <c r="T51" i="90"/>
  <c r="N51" i="90"/>
  <c r="O50" i="90"/>
  <c r="C45" i="90" s="1"/>
  <c r="E45" i="90" s="1"/>
  <c r="T49" i="90"/>
  <c r="O49" i="90"/>
  <c r="T48" i="90"/>
  <c r="O47" i="90"/>
  <c r="C44" i="90" s="1"/>
  <c r="E44" i="90" s="1"/>
  <c r="T46" i="90"/>
  <c r="T45" i="90"/>
  <c r="D42" i="90" s="1"/>
  <c r="O45" i="90"/>
  <c r="D44" i="90"/>
  <c r="T43" i="90"/>
  <c r="O43" i="90"/>
  <c r="D43" i="90"/>
  <c r="C43" i="90"/>
  <c r="T42" i="90"/>
  <c r="O42" i="90"/>
  <c r="C42" i="90"/>
  <c r="E42" i="90" s="1"/>
  <c r="T41" i="90"/>
  <c r="C41" i="90"/>
  <c r="O40" i="90"/>
  <c r="T39" i="90"/>
  <c r="O39" i="90"/>
  <c r="E39" i="90"/>
  <c r="D39" i="90"/>
  <c r="C39" i="90"/>
  <c r="T38" i="90"/>
  <c r="D40" i="90" s="1"/>
  <c r="E38" i="90"/>
  <c r="D38" i="90"/>
  <c r="C38" i="90"/>
  <c r="T37" i="90"/>
  <c r="O37" i="90"/>
  <c r="E37" i="90"/>
  <c r="D37" i="90"/>
  <c r="C37" i="90"/>
  <c r="T36" i="90"/>
  <c r="O36" i="90"/>
  <c r="C40" i="90" s="1"/>
  <c r="E40" i="90" s="1"/>
  <c r="E36" i="90"/>
  <c r="D36" i="90"/>
  <c r="C36" i="90"/>
  <c r="E35" i="90"/>
  <c r="F35" i="90" s="1"/>
  <c r="D35" i="90"/>
  <c r="C35" i="90"/>
  <c r="E34" i="90"/>
  <c r="D34" i="90"/>
  <c r="C34" i="90"/>
  <c r="K76" i="89"/>
  <c r="D17" i="43"/>
  <c r="H187" i="47"/>
  <c r="H188" i="47" s="1"/>
  <c r="H184" i="47"/>
  <c r="H185" i="47" s="1"/>
  <c r="H181" i="47"/>
  <c r="H182" i="47" s="1"/>
  <c r="H176" i="47"/>
  <c r="H175" i="47"/>
  <c r="H172" i="47"/>
  <c r="H173" i="47" s="1"/>
  <c r="H170" i="47"/>
  <c r="H169" i="47"/>
  <c r="H166" i="47"/>
  <c r="H167" i="47" s="1"/>
  <c r="H160" i="47"/>
  <c r="H161" i="47" s="1"/>
  <c r="H158" i="47"/>
  <c r="H157" i="47"/>
  <c r="C62" i="47"/>
  <c r="H189" i="47" s="1"/>
  <c r="H190" i="47" s="1"/>
  <c r="H191" i="47" s="1"/>
  <c r="AF510" i="79"/>
  <c r="AE510" i="79"/>
  <c r="S510" i="79"/>
  <c r="AF509" i="79"/>
  <c r="AE509" i="79"/>
  <c r="S509" i="79"/>
  <c r="Q324" i="79"/>
  <c r="P324" i="79"/>
  <c r="AF323" i="79"/>
  <c r="AE323" i="79"/>
  <c r="AD323" i="79"/>
  <c r="AC323" i="79"/>
  <c r="AB323" i="79"/>
  <c r="AA323" i="79"/>
  <c r="Z323" i="79"/>
  <c r="Y323" i="79"/>
  <c r="X323" i="79"/>
  <c r="W323" i="79"/>
  <c r="V323" i="79"/>
  <c r="U323" i="79"/>
  <c r="T323" i="79"/>
  <c r="S323" i="79"/>
  <c r="P323" i="79"/>
  <c r="D323" i="79"/>
  <c r="AF910" i="79"/>
  <c r="AE910" i="79"/>
  <c r="AD910" i="79"/>
  <c r="AC910" i="79"/>
  <c r="T126" i="90" l="1"/>
  <c r="O219" i="90"/>
  <c r="C216" i="90" s="1"/>
  <c r="T124" i="90"/>
  <c r="T116" i="90"/>
  <c r="T118" i="90"/>
  <c r="T120" i="90"/>
  <c r="T179" i="90"/>
  <c r="T187" i="90"/>
  <c r="D150" i="90" s="1"/>
  <c r="E150" i="90" s="1"/>
  <c r="T193" i="90"/>
  <c r="T201" i="90"/>
  <c r="T122" i="90"/>
  <c r="T145" i="90"/>
  <c r="T192" i="90"/>
  <c r="T216" i="90"/>
  <c r="T191" i="90"/>
  <c r="D151" i="90" s="1"/>
  <c r="E151" i="90" s="1"/>
  <c r="T167" i="90"/>
  <c r="C150" i="90"/>
  <c r="L66" i="89"/>
  <c r="AI768" i="79" s="1"/>
  <c r="T127" i="90"/>
  <c r="T146" i="90"/>
  <c r="T155" i="90"/>
  <c r="T157" i="90"/>
  <c r="T171" i="90"/>
  <c r="T195" i="90"/>
  <c r="T177" i="90"/>
  <c r="T117" i="90"/>
  <c r="T150" i="90"/>
  <c r="T184" i="90"/>
  <c r="D149" i="90" s="1"/>
  <c r="T123" i="90"/>
  <c r="D122" i="90" s="1"/>
  <c r="T115" i="90"/>
  <c r="D121" i="90" s="1"/>
  <c r="E121" i="90" s="1"/>
  <c r="C145" i="90"/>
  <c r="T156" i="90"/>
  <c r="T178" i="90"/>
  <c r="T188" i="90"/>
  <c r="C142" i="90"/>
  <c r="C152" i="90"/>
  <c r="T125" i="90"/>
  <c r="C143" i="90"/>
  <c r="T113" i="90"/>
  <c r="D120" i="90" s="1"/>
  <c r="C122" i="90"/>
  <c r="C151" i="90"/>
  <c r="T168" i="90"/>
  <c r="T175" i="90"/>
  <c r="T194" i="90"/>
  <c r="O217" i="90"/>
  <c r="T222" i="90"/>
  <c r="D216" i="90" s="1"/>
  <c r="E216" i="90" s="1"/>
  <c r="H77" i="90"/>
  <c r="F36" i="90"/>
  <c r="F37" i="90" s="1"/>
  <c r="F38" i="90" s="1"/>
  <c r="F39" i="90" s="1"/>
  <c r="F40" i="90" s="1"/>
  <c r="F41" i="90" s="1"/>
  <c r="F42" i="90" s="1"/>
  <c r="D41" i="90"/>
  <c r="E41" i="90" s="1"/>
  <c r="T148" i="90"/>
  <c r="E71" i="90"/>
  <c r="N121" i="90"/>
  <c r="O113" i="90"/>
  <c r="T128" i="90"/>
  <c r="E64" i="90"/>
  <c r="F64" i="90" s="1"/>
  <c r="O95" i="90"/>
  <c r="V104" i="90" s="1"/>
  <c r="S128" i="90"/>
  <c r="H226" i="90"/>
  <c r="S204" i="90"/>
  <c r="E149" i="90"/>
  <c r="H154" i="90"/>
  <c r="O169" i="90"/>
  <c r="T173" i="90"/>
  <c r="N220" i="90"/>
  <c r="O216" i="90"/>
  <c r="T104" i="90"/>
  <c r="T56" i="90"/>
  <c r="E43" i="90"/>
  <c r="T149" i="90"/>
  <c r="D142" i="90" s="1"/>
  <c r="E142" i="90" s="1"/>
  <c r="F142" i="90" s="1"/>
  <c r="S224" i="90"/>
  <c r="E68" i="90"/>
  <c r="O51" i="90"/>
  <c r="V56" i="90" s="1"/>
  <c r="C67" i="90"/>
  <c r="E67" i="90" s="1"/>
  <c r="D64" i="90"/>
  <c r="H125" i="90"/>
  <c r="N169" i="90"/>
  <c r="E147" i="90"/>
  <c r="T200" i="90"/>
  <c r="D152" i="90" s="1"/>
  <c r="T218" i="90"/>
  <c r="K66" i="89"/>
  <c r="L76" i="89"/>
  <c r="AT1315" i="79"/>
  <c r="AS1315" i="79"/>
  <c r="AR1315" i="79"/>
  <c r="AQ1315" i="79"/>
  <c r="AP1315" i="79"/>
  <c r="AO1315" i="79"/>
  <c r="AN1315" i="79"/>
  <c r="AM1315" i="79"/>
  <c r="AL1315" i="79"/>
  <c r="R1315" i="79"/>
  <c r="AT1312" i="79"/>
  <c r="AS1312" i="79"/>
  <c r="AR1312" i="79"/>
  <c r="AQ1312" i="79"/>
  <c r="AP1312" i="79"/>
  <c r="AO1312" i="79"/>
  <c r="AN1312" i="79"/>
  <c r="AM1312" i="79"/>
  <c r="AL1312" i="79"/>
  <c r="AK1312" i="79"/>
  <c r="AJ1312" i="79"/>
  <c r="AI1312" i="79"/>
  <c r="AH1312" i="79"/>
  <c r="AG1312" i="79"/>
  <c r="R1312" i="79"/>
  <c r="AU1311" i="79"/>
  <c r="AT1309" i="79"/>
  <c r="AS1309" i="79"/>
  <c r="AR1309" i="79"/>
  <c r="AQ1309" i="79"/>
  <c r="AP1309" i="79"/>
  <c r="AO1309" i="79"/>
  <c r="AN1309" i="79"/>
  <c r="AM1309" i="79"/>
  <c r="AL1309" i="79"/>
  <c r="AK1309" i="79"/>
  <c r="AJ1309" i="79"/>
  <c r="AI1309" i="79"/>
  <c r="AH1309" i="79"/>
  <c r="AG1309" i="79"/>
  <c r="R1309" i="79"/>
  <c r="AU1308" i="79"/>
  <c r="AT1306" i="79"/>
  <c r="AS1306" i="79"/>
  <c r="AR1306" i="79"/>
  <c r="AQ1306" i="79"/>
  <c r="AP1306" i="79"/>
  <c r="AO1306" i="79"/>
  <c r="AN1306" i="79"/>
  <c r="AM1306" i="79"/>
  <c r="AL1306" i="79"/>
  <c r="AK1306" i="79"/>
  <c r="AJ1306" i="79"/>
  <c r="AI1306" i="79"/>
  <c r="AH1306" i="79"/>
  <c r="AG1306" i="79"/>
  <c r="R1306" i="79"/>
  <c r="AU1305" i="79"/>
  <c r="AT1303" i="79"/>
  <c r="AS1303" i="79"/>
  <c r="AR1303" i="79"/>
  <c r="AQ1303" i="79"/>
  <c r="AP1303" i="79"/>
  <c r="AO1303" i="79"/>
  <c r="AN1303" i="79"/>
  <c r="AM1303" i="79"/>
  <c r="AL1303" i="79"/>
  <c r="R1303" i="79"/>
  <c r="AT1106" i="79"/>
  <c r="AS1106" i="79"/>
  <c r="AR1106" i="79"/>
  <c r="AQ1106" i="79"/>
  <c r="AP1106" i="79"/>
  <c r="AO1106" i="79"/>
  <c r="AN1106" i="79"/>
  <c r="AM1106" i="79"/>
  <c r="AL1106" i="79"/>
  <c r="R1106" i="79"/>
  <c r="AT1103" i="79"/>
  <c r="AS1103" i="79"/>
  <c r="AR1103" i="79"/>
  <c r="AQ1103" i="79"/>
  <c r="AP1103" i="79"/>
  <c r="AO1103" i="79"/>
  <c r="AN1103" i="79"/>
  <c r="AM1103" i="79"/>
  <c r="AL1103" i="79"/>
  <c r="AK1103" i="79"/>
  <c r="AJ1103" i="79"/>
  <c r="AI1103" i="79"/>
  <c r="AH1103" i="79"/>
  <c r="AG1103" i="79"/>
  <c r="R1103" i="79"/>
  <c r="AU1102" i="79"/>
  <c r="AT1099" i="79"/>
  <c r="AS1099" i="79"/>
  <c r="AR1099" i="79"/>
  <c r="AQ1099" i="79"/>
  <c r="AP1099" i="79"/>
  <c r="AO1099" i="79"/>
  <c r="AN1099" i="79"/>
  <c r="AM1099" i="79"/>
  <c r="AL1099" i="79"/>
  <c r="AK1099" i="79"/>
  <c r="AJ1099" i="79"/>
  <c r="AI1099" i="79"/>
  <c r="AH1099" i="79"/>
  <c r="AG1099" i="79"/>
  <c r="AU1098" i="79"/>
  <c r="AT1096" i="79"/>
  <c r="AS1096" i="79"/>
  <c r="AR1096" i="79"/>
  <c r="AQ1096" i="79"/>
  <c r="AP1096" i="79"/>
  <c r="AO1096" i="79"/>
  <c r="AN1096" i="79"/>
  <c r="AM1096" i="79"/>
  <c r="AL1096" i="79"/>
  <c r="AK1096" i="79"/>
  <c r="AJ1096" i="79"/>
  <c r="AI1096" i="79"/>
  <c r="AH1096" i="79"/>
  <c r="AT935" i="79"/>
  <c r="AS935" i="79"/>
  <c r="AR935" i="79"/>
  <c r="AQ935" i="79"/>
  <c r="AP935" i="79"/>
  <c r="AO935" i="79"/>
  <c r="AN935" i="79"/>
  <c r="AM935" i="79"/>
  <c r="AL935" i="79"/>
  <c r="AK935" i="79"/>
  <c r="AJ935" i="79"/>
  <c r="AI935" i="79"/>
  <c r="AH935" i="79"/>
  <c r="AG935" i="79"/>
  <c r="AU934" i="79"/>
  <c r="AT932" i="79"/>
  <c r="AS932" i="79"/>
  <c r="AR932" i="79"/>
  <c r="AQ932" i="79"/>
  <c r="AP932" i="79"/>
  <c r="AO932" i="79"/>
  <c r="AN932" i="79"/>
  <c r="AM932" i="79"/>
  <c r="AL932" i="79"/>
  <c r="AK932" i="79"/>
  <c r="AJ932" i="79"/>
  <c r="AI932" i="79"/>
  <c r="AH932" i="79"/>
  <c r="AG932" i="79"/>
  <c r="R932" i="79"/>
  <c r="AU931" i="79"/>
  <c r="AT928" i="79"/>
  <c r="AS928" i="79"/>
  <c r="AR928" i="79"/>
  <c r="AQ928" i="79"/>
  <c r="AP928" i="79"/>
  <c r="AO928" i="79"/>
  <c r="AN928" i="79"/>
  <c r="AM928" i="79"/>
  <c r="AL928" i="79"/>
  <c r="AK928" i="79"/>
  <c r="AJ928" i="79"/>
  <c r="AI928" i="79"/>
  <c r="AH928" i="79"/>
  <c r="AG928" i="79"/>
  <c r="R928" i="79"/>
  <c r="AU927" i="79"/>
  <c r="AT925" i="79"/>
  <c r="AS925" i="79"/>
  <c r="AR925" i="79"/>
  <c r="AQ925" i="79"/>
  <c r="AP925" i="79"/>
  <c r="AO925" i="79"/>
  <c r="AN925" i="79"/>
  <c r="AM925" i="79"/>
  <c r="AL925" i="79"/>
  <c r="AK925" i="79"/>
  <c r="AJ925" i="79"/>
  <c r="AI925" i="79"/>
  <c r="AH925" i="79"/>
  <c r="AG925" i="79"/>
  <c r="R925" i="79"/>
  <c r="AU924" i="79"/>
  <c r="AT922" i="79"/>
  <c r="AS922" i="79"/>
  <c r="AR922" i="79"/>
  <c r="AQ922" i="79"/>
  <c r="AP922" i="79"/>
  <c r="AO922" i="79"/>
  <c r="AN922" i="79"/>
  <c r="AM922" i="79"/>
  <c r="AL922" i="79"/>
  <c r="AK922" i="79"/>
  <c r="AJ922" i="79"/>
  <c r="AI922" i="79"/>
  <c r="AH922" i="79"/>
  <c r="AG922" i="79"/>
  <c r="R922" i="79"/>
  <c r="AU921" i="79"/>
  <c r="AT919" i="79"/>
  <c r="AS919" i="79"/>
  <c r="AR919" i="79"/>
  <c r="AQ919" i="79"/>
  <c r="AP919" i="79"/>
  <c r="AO919" i="79"/>
  <c r="AN919" i="79"/>
  <c r="AM919" i="79"/>
  <c r="AL919" i="79"/>
  <c r="AK919" i="79"/>
  <c r="AJ919" i="79"/>
  <c r="AI919" i="79"/>
  <c r="AH919" i="79"/>
  <c r="AG919" i="79"/>
  <c r="R919" i="79"/>
  <c r="AU918" i="79"/>
  <c r="AT916" i="79"/>
  <c r="AS916" i="79"/>
  <c r="AR916" i="79"/>
  <c r="AQ916" i="79"/>
  <c r="AP916" i="79"/>
  <c r="AO916" i="79"/>
  <c r="AN916" i="79"/>
  <c r="AM916" i="79"/>
  <c r="AL916" i="79"/>
  <c r="AK916" i="79"/>
  <c r="AJ916" i="79"/>
  <c r="AI916" i="79"/>
  <c r="AH916" i="79"/>
  <c r="AG916" i="79"/>
  <c r="R916" i="79"/>
  <c r="AU915" i="79"/>
  <c r="AT913" i="79"/>
  <c r="AS913" i="79"/>
  <c r="AR913" i="79"/>
  <c r="AQ913" i="79"/>
  <c r="AP913" i="79"/>
  <c r="AO913" i="79"/>
  <c r="AN913" i="79"/>
  <c r="AM913" i="79"/>
  <c r="AL913" i="79"/>
  <c r="R913" i="79"/>
  <c r="AT910" i="79"/>
  <c r="AS910" i="79"/>
  <c r="AR910" i="79"/>
  <c r="AQ910" i="79"/>
  <c r="AP910" i="79"/>
  <c r="AO910" i="79"/>
  <c r="AN910" i="79"/>
  <c r="AM910" i="79"/>
  <c r="AL910" i="79"/>
  <c r="AK910" i="79"/>
  <c r="AJ910" i="79"/>
  <c r="AI910" i="79"/>
  <c r="AH910" i="79"/>
  <c r="AG910" i="79"/>
  <c r="R910" i="79"/>
  <c r="AU909" i="79"/>
  <c r="AT907" i="79"/>
  <c r="AS907" i="79"/>
  <c r="AR907" i="79"/>
  <c r="AQ907" i="79"/>
  <c r="AP907" i="79"/>
  <c r="AO907" i="79"/>
  <c r="AN907" i="79"/>
  <c r="AM907" i="79"/>
  <c r="AL907" i="79"/>
  <c r="R907" i="79"/>
  <c r="AT904" i="79"/>
  <c r="AS904" i="79"/>
  <c r="AR904" i="79"/>
  <c r="AQ904" i="79"/>
  <c r="AP904" i="79"/>
  <c r="AO904" i="79"/>
  <c r="AN904" i="79"/>
  <c r="AM904" i="79"/>
  <c r="AL904" i="79"/>
  <c r="AK904" i="79"/>
  <c r="AJ904" i="79"/>
  <c r="AI904" i="79"/>
  <c r="AH904" i="79"/>
  <c r="AG904" i="79"/>
  <c r="R904" i="79"/>
  <c r="AU903" i="79"/>
  <c r="AT900" i="79"/>
  <c r="AS900" i="79"/>
  <c r="AR900" i="79"/>
  <c r="AQ900" i="79"/>
  <c r="AP900" i="79"/>
  <c r="AO900" i="79"/>
  <c r="AN900" i="79"/>
  <c r="AM900" i="79"/>
  <c r="AL900" i="79"/>
  <c r="AK900" i="79"/>
  <c r="AJ900" i="79"/>
  <c r="AI900" i="79"/>
  <c r="AH900" i="79"/>
  <c r="AG900" i="79"/>
  <c r="AU899" i="79"/>
  <c r="AT897" i="79"/>
  <c r="AS897" i="79"/>
  <c r="AR897" i="79"/>
  <c r="AQ897" i="79"/>
  <c r="AP897" i="79"/>
  <c r="AO897" i="79"/>
  <c r="AN897" i="79"/>
  <c r="AM897" i="79"/>
  <c r="AL897" i="79"/>
  <c r="AK897" i="79"/>
  <c r="AJ897" i="79"/>
  <c r="AI897" i="79"/>
  <c r="AH897" i="79"/>
  <c r="AG897" i="79"/>
  <c r="AU896" i="79"/>
  <c r="AT894" i="79"/>
  <c r="AS894" i="79"/>
  <c r="AR894" i="79"/>
  <c r="AQ894" i="79"/>
  <c r="AP894" i="79"/>
  <c r="AO894" i="79"/>
  <c r="AN894" i="79"/>
  <c r="AM894" i="79"/>
  <c r="AL894" i="79"/>
  <c r="AK894" i="79"/>
  <c r="AJ894" i="79"/>
  <c r="AI894" i="79"/>
  <c r="AH894" i="79"/>
  <c r="AG894" i="79"/>
  <c r="AU893" i="79"/>
  <c r="AT743" i="79"/>
  <c r="AS743" i="79"/>
  <c r="AR743" i="79"/>
  <c r="AQ743" i="79"/>
  <c r="AP743" i="79"/>
  <c r="AO743" i="79"/>
  <c r="AN743" i="79"/>
  <c r="AM743" i="79"/>
  <c r="AL743" i="79"/>
  <c r="AK743" i="79"/>
  <c r="AJ743" i="79"/>
  <c r="AI743" i="79"/>
  <c r="AH743" i="79"/>
  <c r="AG743" i="79"/>
  <c r="AU742" i="79"/>
  <c r="AT740" i="79"/>
  <c r="AS740" i="79"/>
  <c r="AR740" i="79"/>
  <c r="AQ740" i="79"/>
  <c r="AP740" i="79"/>
  <c r="AO740" i="79"/>
  <c r="AN740" i="79"/>
  <c r="AM740" i="79"/>
  <c r="AL740" i="79"/>
  <c r="R740" i="79"/>
  <c r="AT736" i="79"/>
  <c r="AS736" i="79"/>
  <c r="AR736" i="79"/>
  <c r="AQ736" i="79"/>
  <c r="AP736" i="79"/>
  <c r="AO736" i="79"/>
  <c r="AN736" i="79"/>
  <c r="AM736" i="79"/>
  <c r="AL736" i="79"/>
  <c r="AK736" i="79"/>
  <c r="AJ736" i="79"/>
  <c r="AI736" i="79"/>
  <c r="AH736" i="79"/>
  <c r="AG736" i="79"/>
  <c r="R736" i="79"/>
  <c r="AU735" i="79"/>
  <c r="AT733" i="79"/>
  <c r="AS733" i="79"/>
  <c r="AR733" i="79"/>
  <c r="AQ733" i="79"/>
  <c r="AP733" i="79"/>
  <c r="AO733" i="79"/>
  <c r="AN733" i="79"/>
  <c r="AM733" i="79"/>
  <c r="AL733" i="79"/>
  <c r="AK733" i="79"/>
  <c r="AJ733" i="79"/>
  <c r="AI733" i="79"/>
  <c r="AH733" i="79"/>
  <c r="AG733" i="79"/>
  <c r="R733" i="79"/>
  <c r="AU732" i="79"/>
  <c r="AT730" i="79"/>
  <c r="AS730" i="79"/>
  <c r="AR730" i="79"/>
  <c r="AQ730" i="79"/>
  <c r="AP730" i="79"/>
  <c r="AO730" i="79"/>
  <c r="AN730" i="79"/>
  <c r="AM730" i="79"/>
  <c r="AL730" i="79"/>
  <c r="AK730" i="79"/>
  <c r="AJ730" i="79"/>
  <c r="AI730" i="79"/>
  <c r="AH730" i="79"/>
  <c r="AG730" i="79"/>
  <c r="R730" i="79"/>
  <c r="AU729" i="79"/>
  <c r="AT727" i="79"/>
  <c r="AS727" i="79"/>
  <c r="AR727" i="79"/>
  <c r="AQ727" i="79"/>
  <c r="AP727" i="79"/>
  <c r="AO727" i="79"/>
  <c r="AN727" i="79"/>
  <c r="AM727" i="79"/>
  <c r="AL727" i="79"/>
  <c r="AK727" i="79"/>
  <c r="AJ727" i="79"/>
  <c r="AI727" i="79"/>
  <c r="AH727" i="79"/>
  <c r="AG727" i="79"/>
  <c r="R727" i="79"/>
  <c r="AU726" i="79"/>
  <c r="AT724" i="79"/>
  <c r="AS724" i="79"/>
  <c r="AR724" i="79"/>
  <c r="AQ724" i="79"/>
  <c r="AP724" i="79"/>
  <c r="AO724" i="79"/>
  <c r="AN724" i="79"/>
  <c r="AM724" i="79"/>
  <c r="AL724" i="79"/>
  <c r="AK724" i="79"/>
  <c r="AJ724" i="79"/>
  <c r="AI724" i="79"/>
  <c r="AH724" i="79"/>
  <c r="AG724" i="79"/>
  <c r="R724" i="79"/>
  <c r="AU723" i="79"/>
  <c r="AT721" i="79"/>
  <c r="AS721" i="79"/>
  <c r="AR721" i="79"/>
  <c r="AQ721" i="79"/>
  <c r="AP721" i="79"/>
  <c r="AO721" i="79"/>
  <c r="AN721" i="79"/>
  <c r="AM721" i="79"/>
  <c r="AL721" i="79"/>
  <c r="AK721" i="79"/>
  <c r="AJ721" i="79"/>
  <c r="AI721" i="79"/>
  <c r="AH721" i="79"/>
  <c r="AG721" i="79"/>
  <c r="R721" i="79"/>
  <c r="AU720" i="79"/>
  <c r="AT718" i="79"/>
  <c r="AS718" i="79"/>
  <c r="AR718" i="79"/>
  <c r="AQ718" i="79"/>
  <c r="AP718" i="79"/>
  <c r="AO718" i="79"/>
  <c r="AN718" i="79"/>
  <c r="AM718" i="79"/>
  <c r="AL718" i="79"/>
  <c r="R718" i="79"/>
  <c r="AT715" i="79"/>
  <c r="AS715" i="79"/>
  <c r="AR715" i="79"/>
  <c r="AQ715" i="79"/>
  <c r="AP715" i="79"/>
  <c r="AO715" i="79"/>
  <c r="AN715" i="79"/>
  <c r="AM715" i="79"/>
  <c r="AL715" i="79"/>
  <c r="AK715" i="79"/>
  <c r="AJ715" i="79"/>
  <c r="AI715" i="79"/>
  <c r="AH715" i="79"/>
  <c r="AG715" i="79"/>
  <c r="R715" i="79"/>
  <c r="AU714" i="79"/>
  <c r="AT711" i="79"/>
  <c r="AS711" i="79"/>
  <c r="AR711" i="79"/>
  <c r="AQ711" i="79"/>
  <c r="AP711" i="79"/>
  <c r="AO711" i="79"/>
  <c r="AN711" i="79"/>
  <c r="AM711" i="79"/>
  <c r="AL711" i="79"/>
  <c r="AK711" i="79"/>
  <c r="AJ711" i="79"/>
  <c r="AI711" i="79"/>
  <c r="AH711" i="79"/>
  <c r="AG711" i="79"/>
  <c r="AU710" i="79"/>
  <c r="G710" i="79"/>
  <c r="H710" i="79" s="1"/>
  <c r="I710" i="79" s="1"/>
  <c r="J710" i="79" s="1"/>
  <c r="K710" i="79" s="1"/>
  <c r="L710" i="79" s="1"/>
  <c r="M710" i="79" s="1"/>
  <c r="N710" i="79" s="1"/>
  <c r="AT708" i="79"/>
  <c r="AS708" i="79"/>
  <c r="AR708" i="79"/>
  <c r="AQ708" i="79"/>
  <c r="AP708" i="79"/>
  <c r="AO708" i="79"/>
  <c r="AN708" i="79"/>
  <c r="AM708" i="79"/>
  <c r="AL708" i="79"/>
  <c r="AK708" i="79"/>
  <c r="AJ708" i="79"/>
  <c r="AI708" i="79"/>
  <c r="AH708" i="79"/>
  <c r="AG708" i="79"/>
  <c r="AU707" i="79"/>
  <c r="AT705" i="79"/>
  <c r="AS705" i="79"/>
  <c r="AR705" i="79"/>
  <c r="AQ705" i="79"/>
  <c r="AP705" i="79"/>
  <c r="AO705" i="79"/>
  <c r="AN705" i="79"/>
  <c r="AM705" i="79"/>
  <c r="AL705" i="79"/>
  <c r="AK705" i="79"/>
  <c r="AJ705" i="79"/>
  <c r="AI705" i="79"/>
  <c r="AH705" i="79"/>
  <c r="AG705" i="79"/>
  <c r="AU704" i="79"/>
  <c r="AT702" i="79"/>
  <c r="AS702" i="79"/>
  <c r="AR702" i="79"/>
  <c r="AQ702" i="79"/>
  <c r="AP702" i="79"/>
  <c r="AO702" i="79"/>
  <c r="AN702" i="79"/>
  <c r="AM702" i="79"/>
  <c r="AL702" i="79"/>
  <c r="AK702" i="79"/>
  <c r="AJ702" i="79"/>
  <c r="AI702" i="79"/>
  <c r="AH702" i="79"/>
  <c r="AG702" i="79"/>
  <c r="AU701" i="79"/>
  <c r="AT699" i="79"/>
  <c r="AS699" i="79"/>
  <c r="AR699" i="79"/>
  <c r="AQ699" i="79"/>
  <c r="AP699" i="79"/>
  <c r="AO699" i="79"/>
  <c r="AN699" i="79"/>
  <c r="AM699" i="79"/>
  <c r="AL699" i="79"/>
  <c r="AK699" i="79"/>
  <c r="AJ699" i="79"/>
  <c r="AI699" i="79"/>
  <c r="AH699" i="79"/>
  <c r="AG699" i="79"/>
  <c r="AU698" i="79"/>
  <c r="AT532" i="79"/>
  <c r="AS532" i="79"/>
  <c r="AR532" i="79"/>
  <c r="AQ532" i="79"/>
  <c r="AP532" i="79"/>
  <c r="AO532" i="79"/>
  <c r="AN532" i="79"/>
  <c r="AM532" i="79"/>
  <c r="AL532" i="79"/>
  <c r="AK532" i="79"/>
  <c r="AJ532" i="79"/>
  <c r="AI532" i="79"/>
  <c r="AH532" i="79"/>
  <c r="AG532" i="79"/>
  <c r="R532" i="79"/>
  <c r="AU531" i="79"/>
  <c r="AH542" i="79"/>
  <c r="AG542" i="79"/>
  <c r="R542" i="79"/>
  <c r="AT528" i="79"/>
  <c r="AS528" i="79"/>
  <c r="AR528" i="79"/>
  <c r="AQ528" i="79"/>
  <c r="AP528" i="79"/>
  <c r="AO528" i="79"/>
  <c r="AN528" i="79"/>
  <c r="AM528" i="79"/>
  <c r="AL528" i="79"/>
  <c r="R528" i="79"/>
  <c r="AT516" i="79"/>
  <c r="AS516" i="79"/>
  <c r="AR516" i="79"/>
  <c r="AQ516" i="79"/>
  <c r="AP516" i="79"/>
  <c r="AO516" i="79"/>
  <c r="AM516" i="79"/>
  <c r="R516" i="79"/>
  <c r="AT513" i="79"/>
  <c r="AS513" i="79"/>
  <c r="AR513" i="79"/>
  <c r="AQ513" i="79"/>
  <c r="AP513" i="79"/>
  <c r="AO513" i="79"/>
  <c r="AN513" i="79"/>
  <c r="AM513" i="79"/>
  <c r="AL513" i="79"/>
  <c r="AK513" i="79"/>
  <c r="AJ513" i="79"/>
  <c r="AI513" i="79"/>
  <c r="AH513" i="79"/>
  <c r="AG513" i="79"/>
  <c r="R513" i="79"/>
  <c r="AU512" i="79"/>
  <c r="AT510" i="79"/>
  <c r="AS510" i="79"/>
  <c r="AR510" i="79"/>
  <c r="AQ510" i="79"/>
  <c r="AP510" i="79"/>
  <c r="AO510" i="79"/>
  <c r="AN510" i="79"/>
  <c r="AM510" i="79"/>
  <c r="AL510" i="79"/>
  <c r="AK510" i="79"/>
  <c r="AJ510" i="79"/>
  <c r="AI510" i="79"/>
  <c r="AH510" i="79"/>
  <c r="AG510" i="79"/>
  <c r="R510" i="79"/>
  <c r="AU509" i="79"/>
  <c r="AT506" i="79"/>
  <c r="AS506" i="79"/>
  <c r="AR506" i="79"/>
  <c r="AQ506" i="79"/>
  <c r="AP506" i="79"/>
  <c r="AO506" i="79"/>
  <c r="AN506" i="79"/>
  <c r="AM506" i="79"/>
  <c r="AL506" i="79"/>
  <c r="R506" i="79"/>
  <c r="AT503" i="79"/>
  <c r="AS503" i="79"/>
  <c r="AR503" i="79"/>
  <c r="AQ503" i="79"/>
  <c r="AP503" i="79"/>
  <c r="AO503" i="79"/>
  <c r="AN503" i="79"/>
  <c r="AM503" i="79"/>
  <c r="AL503" i="79"/>
  <c r="R503" i="79"/>
  <c r="AT499" i="79"/>
  <c r="AS499" i="79"/>
  <c r="AR499" i="79"/>
  <c r="AQ499" i="79"/>
  <c r="AP499" i="79"/>
  <c r="AO499" i="79"/>
  <c r="AN499" i="79"/>
  <c r="AM499" i="79"/>
  <c r="AL499" i="79"/>
  <c r="AK499" i="79"/>
  <c r="AJ499" i="79"/>
  <c r="AI499" i="79"/>
  <c r="AH499" i="79"/>
  <c r="AG499" i="79"/>
  <c r="AU498" i="79"/>
  <c r="AT496" i="79"/>
  <c r="AS496" i="79"/>
  <c r="AR496" i="79"/>
  <c r="AQ496" i="79"/>
  <c r="AP496" i="79"/>
  <c r="AO496" i="79"/>
  <c r="AN496" i="79"/>
  <c r="AM496" i="79"/>
  <c r="AL496" i="79"/>
  <c r="AK496" i="79"/>
  <c r="AJ496" i="79"/>
  <c r="AI496" i="79"/>
  <c r="AH496" i="79"/>
  <c r="AG496" i="79"/>
  <c r="AU495" i="79"/>
  <c r="AT493" i="79"/>
  <c r="AS493" i="79"/>
  <c r="AR493" i="79"/>
  <c r="AQ493" i="79"/>
  <c r="AP493" i="79"/>
  <c r="AO493" i="79"/>
  <c r="AN493" i="79"/>
  <c r="AM493" i="79"/>
  <c r="AL493" i="79"/>
  <c r="AK493" i="79"/>
  <c r="AJ493" i="79"/>
  <c r="AI493" i="79"/>
  <c r="AH493" i="79"/>
  <c r="AG493" i="79"/>
  <c r="AU492" i="79"/>
  <c r="AT490" i="79"/>
  <c r="AS490" i="79"/>
  <c r="AR490" i="79"/>
  <c r="AQ490" i="79"/>
  <c r="AP490" i="79"/>
  <c r="AO490" i="79"/>
  <c r="AN490" i="79"/>
  <c r="AM490" i="79"/>
  <c r="AL490" i="79"/>
  <c r="AK490" i="79"/>
  <c r="AJ490" i="79"/>
  <c r="AI490" i="79"/>
  <c r="AH490" i="79"/>
  <c r="AG490" i="79"/>
  <c r="AU489" i="79"/>
  <c r="AT487" i="79"/>
  <c r="AS487" i="79"/>
  <c r="AR487" i="79"/>
  <c r="AQ487" i="79"/>
  <c r="AP487" i="79"/>
  <c r="AO487" i="79"/>
  <c r="AN487" i="79"/>
  <c r="AM487" i="79"/>
  <c r="AL487" i="79"/>
  <c r="AK487" i="79"/>
  <c r="AJ487" i="79"/>
  <c r="AI487" i="79"/>
  <c r="AH487" i="79"/>
  <c r="AG487" i="79"/>
  <c r="AU486" i="79"/>
  <c r="AN342" i="79"/>
  <c r="AM342" i="79"/>
  <c r="R342" i="79"/>
  <c r="AN339" i="79"/>
  <c r="AM339" i="79"/>
  <c r="AL339" i="79"/>
  <c r="AK339" i="79"/>
  <c r="AJ339" i="79"/>
  <c r="AI339" i="79"/>
  <c r="AH339" i="79"/>
  <c r="AG339" i="79"/>
  <c r="R339" i="79"/>
  <c r="AN336" i="79"/>
  <c r="AM336" i="79"/>
  <c r="AL336" i="79"/>
  <c r="AK336" i="79"/>
  <c r="AJ336" i="79"/>
  <c r="AI336" i="79"/>
  <c r="AH336" i="79"/>
  <c r="AG336" i="79"/>
  <c r="R336" i="79"/>
  <c r="AN333" i="79"/>
  <c r="AM333" i="79"/>
  <c r="AL333" i="79"/>
  <c r="AK333" i="79"/>
  <c r="AJ333" i="79"/>
  <c r="AI333" i="79"/>
  <c r="AH333" i="79"/>
  <c r="AG333" i="79"/>
  <c r="R333" i="79"/>
  <c r="AN330" i="79"/>
  <c r="AM330" i="79"/>
  <c r="R330" i="79"/>
  <c r="AN327" i="79"/>
  <c r="AM327" i="79"/>
  <c r="AL327" i="79"/>
  <c r="AK327" i="79"/>
  <c r="AJ327" i="79"/>
  <c r="AI327" i="79"/>
  <c r="AH327" i="79"/>
  <c r="AG327" i="79"/>
  <c r="R327" i="79"/>
  <c r="AN324" i="79"/>
  <c r="AM324" i="79"/>
  <c r="AL324" i="79"/>
  <c r="AK324" i="79"/>
  <c r="AI324" i="79"/>
  <c r="AH324" i="79"/>
  <c r="AG324" i="79"/>
  <c r="R324" i="79"/>
  <c r="E324" i="79"/>
  <c r="F324" i="79" s="1"/>
  <c r="AN319" i="79"/>
  <c r="AM319" i="79"/>
  <c r="R319" i="79"/>
  <c r="AN316" i="79"/>
  <c r="R316" i="79"/>
  <c r="AN312" i="79"/>
  <c r="AM312" i="79"/>
  <c r="AL312" i="79"/>
  <c r="AK312" i="79"/>
  <c r="AJ312" i="79"/>
  <c r="AI312" i="79"/>
  <c r="AH312" i="79"/>
  <c r="AG312" i="79"/>
  <c r="AN309" i="79"/>
  <c r="AM309" i="79"/>
  <c r="AL309" i="79"/>
  <c r="AK309" i="79"/>
  <c r="AJ309" i="79"/>
  <c r="AI309" i="79"/>
  <c r="AH309" i="79"/>
  <c r="AG309" i="79"/>
  <c r="AN306" i="79"/>
  <c r="AM306" i="79"/>
  <c r="AL306" i="79"/>
  <c r="AK306" i="79"/>
  <c r="AJ306" i="79"/>
  <c r="AI306" i="79"/>
  <c r="AH306" i="79"/>
  <c r="AG306" i="79"/>
  <c r="AN302" i="79"/>
  <c r="AM302" i="79"/>
  <c r="AL302" i="79"/>
  <c r="AK302" i="79"/>
  <c r="AJ302" i="79"/>
  <c r="AI302" i="79"/>
  <c r="AH302" i="79"/>
  <c r="AG302" i="79"/>
  <c r="AN297" i="79"/>
  <c r="AM297" i="79"/>
  <c r="AL297" i="79"/>
  <c r="AK297" i="79"/>
  <c r="AJ297" i="79"/>
  <c r="AI297" i="79"/>
  <c r="AH297" i="79"/>
  <c r="AG297" i="79"/>
  <c r="R297" i="79"/>
  <c r="AN294" i="79"/>
  <c r="AM294" i="79"/>
  <c r="AL294" i="79"/>
  <c r="AK294" i="79"/>
  <c r="AJ294" i="79"/>
  <c r="AI294" i="79"/>
  <c r="AH294" i="79"/>
  <c r="AG294" i="79"/>
  <c r="R294" i="79"/>
  <c r="AN291" i="79"/>
  <c r="AM291" i="79"/>
  <c r="AL291" i="79"/>
  <c r="AK291" i="79"/>
  <c r="AJ291" i="79"/>
  <c r="AI291" i="79"/>
  <c r="AH291" i="79"/>
  <c r="AG291" i="79"/>
  <c r="AN132" i="79"/>
  <c r="AM132" i="79"/>
  <c r="AL132" i="79"/>
  <c r="AK132" i="79"/>
  <c r="AJ132" i="79"/>
  <c r="AI132" i="79"/>
  <c r="AH132" i="79"/>
  <c r="AG132" i="79"/>
  <c r="R132" i="79"/>
  <c r="R129" i="79"/>
  <c r="R124" i="79"/>
  <c r="R121" i="79"/>
  <c r="R103" i="79"/>
  <c r="R100" i="79"/>
  <c r="R97" i="79"/>
  <c r="R94" i="79"/>
  <c r="R90" i="79"/>
  <c r="R87" i="79"/>
  <c r="R83" i="79"/>
  <c r="R79" i="79"/>
  <c r="R76" i="79"/>
  <c r="R73" i="79"/>
  <c r="R69" i="79"/>
  <c r="AH63" i="79"/>
  <c r="R63" i="79"/>
  <c r="R59" i="79"/>
  <c r="AI56" i="79"/>
  <c r="AH56" i="79"/>
  <c r="R56" i="79"/>
  <c r="AG52" i="79"/>
  <c r="AG49" i="79"/>
  <c r="AG46" i="79"/>
  <c r="AG43" i="79"/>
  <c r="AG40" i="79"/>
  <c r="Q427" i="88"/>
  <c r="AH739" i="79" s="1"/>
  <c r="AH740" i="79" s="1"/>
  <c r="D143" i="90" l="1"/>
  <c r="E143" i="90" s="1"/>
  <c r="E152" i="90"/>
  <c r="D145" i="90"/>
  <c r="E145" i="90" s="1"/>
  <c r="M66" i="89"/>
  <c r="AH768" i="79"/>
  <c r="T931" i="79"/>
  <c r="U931" i="79" s="1"/>
  <c r="V931" i="79" s="1"/>
  <c r="W931" i="79" s="1"/>
  <c r="X931" i="79" s="1"/>
  <c r="W34" i="88"/>
  <c r="X29" i="88"/>
  <c r="S321" i="79" s="1"/>
  <c r="T38" i="88"/>
  <c r="AK1302" i="79" s="1"/>
  <c r="AK1303" i="79" s="1"/>
  <c r="U419" i="88"/>
  <c r="U398" i="88"/>
  <c r="T28" i="88"/>
  <c r="AK126" i="79" s="1"/>
  <c r="P34" i="88"/>
  <c r="P28" i="88"/>
  <c r="AG126" i="79" s="1"/>
  <c r="S408" i="88"/>
  <c r="AJ316" i="79" s="1"/>
  <c r="V399" i="88"/>
  <c r="P30" i="88"/>
  <c r="AG507" i="79" s="1"/>
  <c r="T32" i="88"/>
  <c r="AK906" i="79" s="1"/>
  <c r="AK907" i="79" s="1"/>
  <c r="Y931" i="79"/>
  <c r="Z931" i="79" s="1"/>
  <c r="AA931" i="79" s="1"/>
  <c r="AB931" i="79" s="1"/>
  <c r="AC931" i="79" s="1"/>
  <c r="AD931" i="79" s="1"/>
  <c r="AE931" i="79" s="1"/>
  <c r="AF931" i="79" s="1"/>
  <c r="T224" i="90"/>
  <c r="D215" i="90"/>
  <c r="E122" i="90"/>
  <c r="D144" i="90"/>
  <c r="E144" i="90" s="1"/>
  <c r="T204" i="90"/>
  <c r="W32" i="88"/>
  <c r="D907" i="79" s="1"/>
  <c r="X33" i="88"/>
  <c r="S913" i="79" s="1"/>
  <c r="T913" i="79" s="1"/>
  <c r="U913" i="79" s="1"/>
  <c r="V913" i="79" s="1"/>
  <c r="W913" i="79" s="1"/>
  <c r="X913" i="79" s="1"/>
  <c r="Y913" i="79" s="1"/>
  <c r="Z913" i="79" s="1"/>
  <c r="AA913" i="79" s="1"/>
  <c r="AB913" i="79" s="1"/>
  <c r="AC913" i="79" s="1"/>
  <c r="AD913" i="79" s="1"/>
  <c r="AE913" i="79" s="1"/>
  <c r="AF913" i="79" s="1"/>
  <c r="X37" i="88"/>
  <c r="S1095" i="79" s="1"/>
  <c r="S427" i="88"/>
  <c r="AJ739" i="79" s="1"/>
  <c r="AJ740" i="79" s="1"/>
  <c r="U403" i="88"/>
  <c r="U401" i="88"/>
  <c r="U418" i="88"/>
  <c r="U425" i="88"/>
  <c r="U414" i="88"/>
  <c r="AL319" i="79" s="1"/>
  <c r="Q419" i="88"/>
  <c r="S409" i="88"/>
  <c r="AJ341" i="79" s="1"/>
  <c r="U409" i="88"/>
  <c r="AL341" i="79" s="1"/>
  <c r="U415" i="88"/>
  <c r="AL320" i="79" s="1"/>
  <c r="Q429" i="88"/>
  <c r="U723" i="79"/>
  <c r="X35" i="88"/>
  <c r="S1105" i="79" s="1"/>
  <c r="Q424" i="88"/>
  <c r="AH506" i="79" s="1"/>
  <c r="T398" i="88"/>
  <c r="AS180" i="46" s="1"/>
  <c r="S402" i="88"/>
  <c r="AR323" i="46" s="1"/>
  <c r="Q400" i="88"/>
  <c r="AP345" i="46" s="1"/>
  <c r="S420" i="88"/>
  <c r="AJ527" i="79" s="1"/>
  <c r="AJ528" i="79" s="1"/>
  <c r="Q411" i="88"/>
  <c r="AH329" i="79" s="1"/>
  <c r="Q408" i="88"/>
  <c r="AH316" i="79" s="1"/>
  <c r="Q415" i="88"/>
  <c r="AH320" i="79" s="1"/>
  <c r="S410" i="88"/>
  <c r="AJ342" i="79" s="1"/>
  <c r="U402" i="88"/>
  <c r="U410" i="88"/>
  <c r="AL342" i="79" s="1"/>
  <c r="S416" i="88"/>
  <c r="S417" i="88"/>
  <c r="W30" i="88"/>
  <c r="D507" i="79" s="1"/>
  <c r="W29" i="88"/>
  <c r="D321" i="79" s="1"/>
  <c r="T39" i="88"/>
  <c r="AK1314" i="79" s="1"/>
  <c r="AK1315" i="79" s="1"/>
  <c r="Q428" i="88"/>
  <c r="AH717" i="79" s="1"/>
  <c r="S401" i="88"/>
  <c r="S414" i="88"/>
  <c r="AJ319" i="79" s="1"/>
  <c r="S429" i="88"/>
  <c r="P36" i="88"/>
  <c r="U39" i="88"/>
  <c r="X31" i="88"/>
  <c r="S718" i="79" s="1"/>
  <c r="Q409" i="88"/>
  <c r="AH341" i="79" s="1"/>
  <c r="U405" i="88"/>
  <c r="Q403" i="88"/>
  <c r="U399" i="88"/>
  <c r="U422" i="88"/>
  <c r="AL515" i="79" s="1"/>
  <c r="AL516" i="79" s="1"/>
  <c r="Q407" i="88"/>
  <c r="AH315" i="79" s="1"/>
  <c r="U417" i="88"/>
  <c r="S424" i="88"/>
  <c r="AJ506" i="79" s="1"/>
  <c r="Q416" i="88"/>
  <c r="Y132" i="79"/>
  <c r="T31" i="88"/>
  <c r="AK718" i="79" s="1"/>
  <c r="W28" i="88"/>
  <c r="D126" i="79" s="1"/>
  <c r="S126" i="79" s="1"/>
  <c r="X34" i="88"/>
  <c r="S421" i="88"/>
  <c r="U421" i="88"/>
  <c r="S412" i="88"/>
  <c r="AJ330" i="79" s="1"/>
  <c r="S723" i="79"/>
  <c r="P429" i="88"/>
  <c r="Q417" i="88"/>
  <c r="T36" i="88"/>
  <c r="P32" i="88"/>
  <c r="AG906" i="79" s="1"/>
  <c r="AG907" i="79" s="1"/>
  <c r="X30" i="88"/>
  <c r="S507" i="79" s="1"/>
  <c r="T507" i="79" s="1"/>
  <c r="U507" i="79" s="1"/>
  <c r="V507" i="79" s="1"/>
  <c r="W507" i="79" s="1"/>
  <c r="X507" i="79" s="1"/>
  <c r="Y507" i="79" s="1"/>
  <c r="Z507" i="79" s="1"/>
  <c r="AA507" i="79" s="1"/>
  <c r="AB507" i="79" s="1"/>
  <c r="AC507" i="79" s="1"/>
  <c r="AD507" i="79" s="1"/>
  <c r="AE507" i="79" s="1"/>
  <c r="AF507" i="79" s="1"/>
  <c r="U406" i="88"/>
  <c r="S426" i="88"/>
  <c r="U429" i="88"/>
  <c r="X32" i="88"/>
  <c r="S907" i="79" s="1"/>
  <c r="T907" i="79" s="1"/>
  <c r="U907" i="79" s="1"/>
  <c r="V907" i="79" s="1"/>
  <c r="W907" i="79" s="1"/>
  <c r="X907" i="79" s="1"/>
  <c r="Y907" i="79" s="1"/>
  <c r="Z907" i="79" s="1"/>
  <c r="AA907" i="79" s="1"/>
  <c r="AB907" i="79" s="1"/>
  <c r="AC907" i="79" s="1"/>
  <c r="AD907" i="79" s="1"/>
  <c r="AE907" i="79" s="1"/>
  <c r="AF907" i="79" s="1"/>
  <c r="X28" i="88"/>
  <c r="T34" i="88"/>
  <c r="T30" i="88"/>
  <c r="AK507" i="79" s="1"/>
  <c r="S405" i="88"/>
  <c r="U426" i="88"/>
  <c r="U427" i="88"/>
  <c r="F65" i="90"/>
  <c r="F66" i="90" s="1"/>
  <c r="F67" i="90" s="1"/>
  <c r="F68" i="90" s="1"/>
  <c r="F69" i="90" s="1"/>
  <c r="F70" i="90" s="1"/>
  <c r="F71" i="90" s="1"/>
  <c r="F72" i="90" s="1"/>
  <c r="F73" i="90" s="1"/>
  <c r="F74" i="90" s="1"/>
  <c r="F76" i="90" s="1"/>
  <c r="H78" i="90"/>
  <c r="V204" i="90"/>
  <c r="H126" i="90"/>
  <c r="H155" i="90"/>
  <c r="C120" i="90"/>
  <c r="E120" i="90" s="1"/>
  <c r="F120" i="90" s="1"/>
  <c r="O121" i="90"/>
  <c r="V128" i="90" s="1"/>
  <c r="F43" i="90"/>
  <c r="F44" i="90" s="1"/>
  <c r="F45" i="90" s="1"/>
  <c r="F47" i="90" s="1"/>
  <c r="O220" i="90"/>
  <c r="C215" i="90"/>
  <c r="H227" i="90"/>
  <c r="F143" i="90"/>
  <c r="S132" i="79"/>
  <c r="G723" i="79"/>
  <c r="V723" i="79" s="1"/>
  <c r="X132" i="79"/>
  <c r="S912" i="79"/>
  <c r="E742" i="79"/>
  <c r="F912" i="79"/>
  <c r="U912" i="79" s="1"/>
  <c r="U735" i="79"/>
  <c r="S528" i="79"/>
  <c r="U720" i="79"/>
  <c r="F893" i="79"/>
  <c r="G893" i="79" s="1"/>
  <c r="H893" i="79" s="1"/>
  <c r="I893" i="79" s="1"/>
  <c r="J893" i="79" s="1"/>
  <c r="K893" i="79" s="1"/>
  <c r="L893" i="79" s="1"/>
  <c r="M893" i="79" s="1"/>
  <c r="N893" i="79" s="1"/>
  <c r="O893" i="79" s="1"/>
  <c r="P893" i="79" s="1"/>
  <c r="Q893" i="79" s="1"/>
  <c r="H487" i="79"/>
  <c r="I487" i="79" s="1"/>
  <c r="X487" i="79" s="1"/>
  <c r="T912" i="79"/>
  <c r="G701" i="79"/>
  <c r="H701" i="79" s="1"/>
  <c r="I701" i="79" s="1"/>
  <c r="J701" i="79" s="1"/>
  <c r="K701" i="79" s="1"/>
  <c r="L701" i="79" s="1"/>
  <c r="M701" i="79" s="1"/>
  <c r="N701" i="79" s="1"/>
  <c r="O701" i="79" s="1"/>
  <c r="P701" i="79" s="1"/>
  <c r="Q701" i="79" s="1"/>
  <c r="E723" i="79"/>
  <c r="T723" i="79" s="1"/>
  <c r="E490" i="79"/>
  <c r="F490" i="79" s="1"/>
  <c r="U490" i="79" s="1"/>
  <c r="G720" i="79"/>
  <c r="V720" i="79" s="1"/>
  <c r="E487" i="79"/>
  <c r="T487" i="79" s="1"/>
  <c r="V490" i="79"/>
  <c r="E698" i="79"/>
  <c r="E528" i="79"/>
  <c r="F528" i="79" s="1"/>
  <c r="U528" i="79" s="1"/>
  <c r="E701" i="79"/>
  <c r="E513" i="79"/>
  <c r="F513" i="79" s="1"/>
  <c r="H528" i="79"/>
  <c r="I528" i="79" s="1"/>
  <c r="X528" i="79" s="1"/>
  <c r="E704" i="79"/>
  <c r="E739" i="79"/>
  <c r="E710" i="79"/>
  <c r="E717" i="79"/>
  <c r="G698" i="79"/>
  <c r="S735" i="79"/>
  <c r="H513" i="79"/>
  <c r="I513" i="79" s="1"/>
  <c r="J513" i="79" s="1"/>
  <c r="K513" i="79" s="1"/>
  <c r="L513" i="79" s="1"/>
  <c r="M513" i="79" s="1"/>
  <c r="N513" i="79" s="1"/>
  <c r="O513" i="79" s="1"/>
  <c r="P513" i="79" s="1"/>
  <c r="Q513" i="79" s="1"/>
  <c r="S720" i="79"/>
  <c r="G735" i="79"/>
  <c r="H735" i="79" s="1"/>
  <c r="E720" i="79"/>
  <c r="T720" i="79" s="1"/>
  <c r="E735" i="79"/>
  <c r="T735" i="79" s="1"/>
  <c r="S487" i="79"/>
  <c r="E496" i="79"/>
  <c r="F496" i="79" s="1"/>
  <c r="H490" i="79"/>
  <c r="W490" i="79" s="1"/>
  <c r="V487" i="79"/>
  <c r="S490" i="79"/>
  <c r="V528" i="79"/>
  <c r="E506" i="79"/>
  <c r="F506" i="79" s="1"/>
  <c r="T321" i="79"/>
  <c r="U321" i="79" s="1"/>
  <c r="V321" i="79" s="1"/>
  <c r="W321" i="79" s="1"/>
  <c r="X321" i="79" s="1"/>
  <c r="Y321" i="79" s="1"/>
  <c r="Z321" i="79" s="1"/>
  <c r="AA321" i="79" s="1"/>
  <c r="AB321" i="79" s="1"/>
  <c r="AC321" i="79" s="1"/>
  <c r="AD321" i="79" s="1"/>
  <c r="AE321" i="79" s="1"/>
  <c r="AF321" i="79" s="1"/>
  <c r="E132" i="79"/>
  <c r="E320" i="79"/>
  <c r="F320" i="79" s="1"/>
  <c r="S320" i="79"/>
  <c r="S306" i="79"/>
  <c r="I306" i="79"/>
  <c r="J306" i="79" s="1"/>
  <c r="W306" i="79"/>
  <c r="G324" i="79"/>
  <c r="E306" i="79"/>
  <c r="E323" i="79"/>
  <c r="S398" i="88"/>
  <c r="AR180" i="46" s="1"/>
  <c r="Q39" i="88"/>
  <c r="AH1314" i="79" s="1"/>
  <c r="AH1315" i="79" s="1"/>
  <c r="Q38" i="88"/>
  <c r="AH1302" i="79" s="1"/>
  <c r="AH1303" i="79" s="1"/>
  <c r="Q37" i="88"/>
  <c r="Q36" i="88"/>
  <c r="Q35" i="88"/>
  <c r="AH1105" i="79" s="1"/>
  <c r="AH1106" i="79" s="1"/>
  <c r="Q34" i="88"/>
  <c r="Q33" i="88"/>
  <c r="AH912" i="79" s="1"/>
  <c r="AH913" i="79" s="1"/>
  <c r="Q32" i="88"/>
  <c r="Q31" i="88"/>
  <c r="AH718" i="79" s="1"/>
  <c r="Q30" i="88"/>
  <c r="Q29" i="88"/>
  <c r="AH321" i="79" s="1"/>
  <c r="Q28" i="88"/>
  <c r="T29" i="88"/>
  <c r="AK321" i="79" s="1"/>
  <c r="T33" i="88"/>
  <c r="AK912" i="79" s="1"/>
  <c r="AK913" i="79" s="1"/>
  <c r="T35" i="88"/>
  <c r="AK1105" i="79" s="1"/>
  <c r="AK1106" i="79" s="1"/>
  <c r="T37" i="88"/>
  <c r="R39" i="88"/>
  <c r="AI1314" i="79" s="1"/>
  <c r="AI1315" i="79" s="1"/>
  <c r="R36" i="88"/>
  <c r="R35" i="88"/>
  <c r="AI1105" i="79" s="1"/>
  <c r="AI1106" i="79" s="1"/>
  <c r="R29" i="88"/>
  <c r="AI321" i="79" s="1"/>
  <c r="R38" i="88"/>
  <c r="AI1302" i="79" s="1"/>
  <c r="AI1303" i="79" s="1"/>
  <c r="R37" i="88"/>
  <c r="R34" i="88"/>
  <c r="R33" i="88"/>
  <c r="AI912" i="79" s="1"/>
  <c r="AI913" i="79" s="1"/>
  <c r="R32" i="88"/>
  <c r="AI906" i="79" s="1"/>
  <c r="AI907" i="79" s="1"/>
  <c r="R31" i="88"/>
  <c r="AI718" i="79" s="1"/>
  <c r="R30" i="88"/>
  <c r="AI507" i="79" s="1"/>
  <c r="R28" i="88"/>
  <c r="AI126" i="79" s="1"/>
  <c r="U29" i="88"/>
  <c r="AL321" i="79" s="1"/>
  <c r="U31" i="88"/>
  <c r="U33" i="88"/>
  <c r="U35" i="88"/>
  <c r="U37" i="88"/>
  <c r="Q401" i="88"/>
  <c r="Q404" i="88"/>
  <c r="Q405" i="88"/>
  <c r="S406" i="88"/>
  <c r="U407" i="88"/>
  <c r="AL315" i="79" s="1"/>
  <c r="U411" i="88"/>
  <c r="AL329" i="79" s="1"/>
  <c r="Q413" i="88"/>
  <c r="AH318" i="79" s="1"/>
  <c r="U34" i="88"/>
  <c r="U36" i="88"/>
  <c r="S418" i="88"/>
  <c r="AJ502" i="79" s="1"/>
  <c r="AJ503" i="79" s="1"/>
  <c r="Q420" i="88"/>
  <c r="AH527" i="79" s="1"/>
  <c r="AH528" i="79" s="1"/>
  <c r="Q421" i="88"/>
  <c r="S422" i="88"/>
  <c r="U423" i="88"/>
  <c r="Q425" i="88"/>
  <c r="Q412" i="88"/>
  <c r="AH330" i="79" s="1"/>
  <c r="X39" i="88"/>
  <c r="S1314" i="79" s="1"/>
  <c r="X38" i="88"/>
  <c r="S1302" i="79" s="1"/>
  <c r="S425" i="88"/>
  <c r="Q399" i="88"/>
  <c r="P399" i="88"/>
  <c r="S400" i="88"/>
  <c r="AR345" i="46" s="1"/>
  <c r="P400" i="88"/>
  <c r="AO345" i="46" s="1"/>
  <c r="U38" i="88"/>
  <c r="S423" i="88"/>
  <c r="AJ505" i="79" s="1"/>
  <c r="U404" i="88"/>
  <c r="Q402" i="88"/>
  <c r="AP323" i="46" s="1"/>
  <c r="U413" i="88"/>
  <c r="AL318" i="79" s="1"/>
  <c r="S404" i="88"/>
  <c r="U428" i="88"/>
  <c r="Q406" i="88"/>
  <c r="Q398" i="88"/>
  <c r="AP180" i="46" s="1"/>
  <c r="S428" i="88"/>
  <c r="AJ717" i="79" s="1"/>
  <c r="Q423" i="88"/>
  <c r="AH505" i="79" s="1"/>
  <c r="T413" i="88"/>
  <c r="AK318" i="79" s="1"/>
  <c r="V406" i="88"/>
  <c r="R404" i="88"/>
  <c r="V402" i="88"/>
  <c r="V398" i="88"/>
  <c r="R413" i="88"/>
  <c r="AI318" i="79" s="1"/>
  <c r="T406" i="88"/>
  <c r="P404" i="88"/>
  <c r="T402" i="88"/>
  <c r="AS323" i="46" s="1"/>
  <c r="U28" i="88"/>
  <c r="U30" i="88"/>
  <c r="U32" i="88"/>
  <c r="S413" i="88"/>
  <c r="AJ318" i="79" s="1"/>
  <c r="S39" i="88"/>
  <c r="AJ1314" i="79" s="1"/>
  <c r="AJ1315" i="79" s="1"/>
  <c r="P38" i="88"/>
  <c r="AG1302" i="79" s="1"/>
  <c r="P39" i="88"/>
  <c r="AG1314" i="79" s="1"/>
  <c r="P29" i="88"/>
  <c r="AG321" i="79" s="1"/>
  <c r="P31" i="88"/>
  <c r="AG718" i="79" s="1"/>
  <c r="P33" i="88"/>
  <c r="AG912" i="79" s="1"/>
  <c r="AG913" i="79" s="1"/>
  <c r="P35" i="88"/>
  <c r="W31" i="88"/>
  <c r="D718" i="79" s="1"/>
  <c r="X36" i="88"/>
  <c r="P37" i="88"/>
  <c r="AG1095" i="79" s="1"/>
  <c r="AG1096" i="79" s="1"/>
  <c r="W39" i="88"/>
  <c r="D1314" i="79" s="1"/>
  <c r="R401" i="88"/>
  <c r="V403" i="88"/>
  <c r="R405" i="88"/>
  <c r="V407" i="88"/>
  <c r="AM315" i="79" s="1"/>
  <c r="P408" i="88"/>
  <c r="AG316" i="79" s="1"/>
  <c r="R409" i="88"/>
  <c r="AI341" i="79" s="1"/>
  <c r="T410" i="88"/>
  <c r="AK342" i="79" s="1"/>
  <c r="V411" i="88"/>
  <c r="P412" i="88"/>
  <c r="AG330" i="79" s="1"/>
  <c r="T414" i="88"/>
  <c r="AK319" i="79" s="1"/>
  <c r="V415" i="88"/>
  <c r="P416" i="88"/>
  <c r="R417" i="88"/>
  <c r="T418" i="88"/>
  <c r="AK502" i="79" s="1"/>
  <c r="AK503" i="79" s="1"/>
  <c r="V419" i="88"/>
  <c r="P420" i="88"/>
  <c r="AG527" i="79" s="1"/>
  <c r="AG528" i="79" s="1"/>
  <c r="R421" i="88"/>
  <c r="T422" i="88"/>
  <c r="AK515" i="79" s="1"/>
  <c r="AK516" i="79" s="1"/>
  <c r="V423" i="88"/>
  <c r="P424" i="88"/>
  <c r="AG506" i="79" s="1"/>
  <c r="R425" i="88"/>
  <c r="T426" i="88"/>
  <c r="V427" i="88"/>
  <c r="P428" i="88"/>
  <c r="AG717" i="79" s="1"/>
  <c r="R429" i="88"/>
  <c r="W33" i="88"/>
  <c r="D913" i="79" s="1"/>
  <c r="E913" i="79" s="1"/>
  <c r="F913" i="79" s="1"/>
  <c r="G913" i="79" s="1"/>
  <c r="H913" i="79" s="1"/>
  <c r="I913" i="79" s="1"/>
  <c r="J913" i="79" s="1"/>
  <c r="K913" i="79" s="1"/>
  <c r="L913" i="79" s="1"/>
  <c r="M913" i="79" s="1"/>
  <c r="N913" i="79" s="1"/>
  <c r="O913" i="79" s="1"/>
  <c r="P913" i="79" s="1"/>
  <c r="Q913" i="79" s="1"/>
  <c r="W35" i="88"/>
  <c r="D1105" i="79" s="1"/>
  <c r="W36" i="88"/>
  <c r="W37" i="88"/>
  <c r="D1095" i="79" s="1"/>
  <c r="W38" i="88"/>
  <c r="D1302" i="79" s="1"/>
  <c r="R400" i="88"/>
  <c r="AQ345" i="46" s="1"/>
  <c r="T401" i="88"/>
  <c r="P403" i="88"/>
  <c r="T405" i="88"/>
  <c r="P407" i="88"/>
  <c r="AG315" i="79" s="1"/>
  <c r="R408" i="88"/>
  <c r="AI316" i="79" s="1"/>
  <c r="T409" i="88"/>
  <c r="AK341" i="79" s="1"/>
  <c r="V410" i="88"/>
  <c r="P411" i="88"/>
  <c r="AG329" i="79" s="1"/>
  <c r="R412" i="88"/>
  <c r="AI330" i="79" s="1"/>
  <c r="V414" i="88"/>
  <c r="P415" i="88"/>
  <c r="AG320" i="79" s="1"/>
  <c r="R416" i="88"/>
  <c r="T417" i="88"/>
  <c r="V418" i="88"/>
  <c r="P419" i="88"/>
  <c r="R420" i="88"/>
  <c r="AI527" i="79" s="1"/>
  <c r="AI528" i="79" s="1"/>
  <c r="T421" i="88"/>
  <c r="V422" i="88"/>
  <c r="P423" i="88"/>
  <c r="AG505" i="79" s="1"/>
  <c r="R424" i="88"/>
  <c r="AI506" i="79" s="1"/>
  <c r="T425" i="88"/>
  <c r="V426" i="88"/>
  <c r="P427" i="88"/>
  <c r="AG739" i="79" s="1"/>
  <c r="AG740" i="79" s="1"/>
  <c r="R428" i="88"/>
  <c r="AI717" i="79" s="1"/>
  <c r="T429" i="88"/>
  <c r="P398" i="88"/>
  <c r="AO180" i="46" s="1"/>
  <c r="R399" i="88"/>
  <c r="T400" i="88"/>
  <c r="AS345" i="46" s="1"/>
  <c r="V401" i="88"/>
  <c r="P402" i="88"/>
  <c r="AO323" i="46" s="1"/>
  <c r="R403" i="88"/>
  <c r="T404" i="88"/>
  <c r="V405" i="88"/>
  <c r="P406" i="88"/>
  <c r="R407" i="88"/>
  <c r="AI315" i="79" s="1"/>
  <c r="T408" i="88"/>
  <c r="AK316" i="79" s="1"/>
  <c r="V409" i="88"/>
  <c r="P410" i="88"/>
  <c r="R411" i="88"/>
  <c r="AI329" i="79" s="1"/>
  <c r="T412" i="88"/>
  <c r="AK330" i="79" s="1"/>
  <c r="V413" i="88"/>
  <c r="P414" i="88"/>
  <c r="AG319" i="79" s="1"/>
  <c r="R415" i="88"/>
  <c r="AI320" i="79" s="1"/>
  <c r="T416" i="88"/>
  <c r="V417" i="88"/>
  <c r="P418" i="88"/>
  <c r="R419" i="88"/>
  <c r="T420" i="88"/>
  <c r="AK527" i="79" s="1"/>
  <c r="AK528" i="79" s="1"/>
  <c r="V421" i="88"/>
  <c r="P422" i="88"/>
  <c r="AG515" i="79" s="1"/>
  <c r="AG516" i="79" s="1"/>
  <c r="R423" i="88"/>
  <c r="AI505" i="79" s="1"/>
  <c r="T424" i="88"/>
  <c r="AK506" i="79" s="1"/>
  <c r="V425" i="88"/>
  <c r="P426" i="88"/>
  <c r="R427" i="88"/>
  <c r="AI739" i="79" s="1"/>
  <c r="AI740" i="79" s="1"/>
  <c r="T428" i="88"/>
  <c r="AK717" i="79" s="1"/>
  <c r="V429" i="88"/>
  <c r="U400" i="88"/>
  <c r="S403" i="88"/>
  <c r="U408" i="88"/>
  <c r="S411" i="88"/>
  <c r="AJ329" i="79" s="1"/>
  <c r="Q414" i="88"/>
  <c r="AH319" i="79" s="1"/>
  <c r="S415" i="88"/>
  <c r="AJ320" i="79" s="1"/>
  <c r="Q418" i="88"/>
  <c r="AH502" i="79" s="1"/>
  <c r="AH503" i="79" s="1"/>
  <c r="U420" i="88"/>
  <c r="U424" i="88"/>
  <c r="S399" i="88"/>
  <c r="S407" i="88"/>
  <c r="AJ315" i="79" s="1"/>
  <c r="Q410" i="88"/>
  <c r="AH342" i="79" s="1"/>
  <c r="U412" i="88"/>
  <c r="AL330" i="79" s="1"/>
  <c r="U416" i="88"/>
  <c r="S419" i="88"/>
  <c r="Q422" i="88"/>
  <c r="AH515" i="79" s="1"/>
  <c r="AH516" i="79" s="1"/>
  <c r="Q426" i="88"/>
  <c r="S28" i="88"/>
  <c r="AJ126" i="79" s="1"/>
  <c r="S29" i="88"/>
  <c r="AJ321" i="79" s="1"/>
  <c r="S30" i="88"/>
  <c r="AJ507" i="79" s="1"/>
  <c r="S31" i="88"/>
  <c r="AJ718" i="79" s="1"/>
  <c r="S32" i="88"/>
  <c r="AJ906" i="79" s="1"/>
  <c r="AJ907" i="79" s="1"/>
  <c r="S33" i="88"/>
  <c r="AJ912" i="79" s="1"/>
  <c r="AJ913" i="79" s="1"/>
  <c r="S34" i="88"/>
  <c r="S35" i="88"/>
  <c r="AJ1105" i="79" s="1"/>
  <c r="AJ1106" i="79" s="1"/>
  <c r="S36" i="88"/>
  <c r="S37" i="88"/>
  <c r="S38" i="88"/>
  <c r="AJ1302" i="79" s="1"/>
  <c r="AJ1303" i="79" s="1"/>
  <c r="R398" i="88"/>
  <c r="AQ180" i="46" s="1"/>
  <c r="T399" i="88"/>
  <c r="V400" i="88"/>
  <c r="P401" i="88"/>
  <c r="R402" i="88"/>
  <c r="AQ323" i="46" s="1"/>
  <c r="T403" i="88"/>
  <c r="V404" i="88"/>
  <c r="P405" i="88"/>
  <c r="R406" i="88"/>
  <c r="T407" i="88"/>
  <c r="AK315" i="79" s="1"/>
  <c r="V408" i="88"/>
  <c r="P409" i="88"/>
  <c r="AG341" i="79" s="1"/>
  <c r="R410" i="88"/>
  <c r="AI342" i="79" s="1"/>
  <c r="T411" i="88"/>
  <c r="AK329" i="79" s="1"/>
  <c r="V412" i="88"/>
  <c r="P413" i="88"/>
  <c r="R414" i="88"/>
  <c r="AI319" i="79" s="1"/>
  <c r="T415" i="88"/>
  <c r="AK320" i="79" s="1"/>
  <c r="V416" i="88"/>
  <c r="P417" i="88"/>
  <c r="R418" i="88"/>
  <c r="AI502" i="79" s="1"/>
  <c r="AI503" i="79" s="1"/>
  <c r="T419" i="88"/>
  <c r="V420" i="88"/>
  <c r="P421" i="88"/>
  <c r="R422" i="88"/>
  <c r="AI515" i="79" s="1"/>
  <c r="AI516" i="79" s="1"/>
  <c r="T423" i="88"/>
  <c r="AK505" i="79" s="1"/>
  <c r="V424" i="88"/>
  <c r="P425" i="88"/>
  <c r="R426" i="88"/>
  <c r="T427" i="88"/>
  <c r="AK739" i="79" s="1"/>
  <c r="AK740" i="79" s="1"/>
  <c r="V428" i="88"/>
  <c r="E215" i="90" l="1"/>
  <c r="F215" i="90" s="1"/>
  <c r="V225" i="90"/>
  <c r="W429" i="88"/>
  <c r="D199" i="79"/>
  <c r="V36" i="88"/>
  <c r="E126" i="79"/>
  <c r="T126" i="79" s="1"/>
  <c r="H723" i="79"/>
  <c r="I723" i="79" s="1"/>
  <c r="J723" i="79" s="1"/>
  <c r="AU717" i="79"/>
  <c r="AU341" i="79"/>
  <c r="AU329" i="79"/>
  <c r="AU1302" i="79"/>
  <c r="G912" i="79"/>
  <c r="H912" i="79" s="1"/>
  <c r="AU1314" i="79"/>
  <c r="AU315" i="79"/>
  <c r="AU505" i="79"/>
  <c r="AU1095" i="79"/>
  <c r="AK123" i="79"/>
  <c r="AK124" i="79" s="1"/>
  <c r="AK125" i="79" s="1"/>
  <c r="AK58" i="79"/>
  <c r="AK59" i="79" s="1"/>
  <c r="AK60" i="79" s="1"/>
  <c r="V30" i="88"/>
  <c r="AH507" i="79"/>
  <c r="AG1315" i="79"/>
  <c r="AL58" i="79"/>
  <c r="AL59" i="79" s="1"/>
  <c r="AL60" i="79" s="1"/>
  <c r="AL123" i="79"/>
  <c r="AG1303" i="79"/>
  <c r="AG58" i="79"/>
  <c r="AG59" i="79" s="1"/>
  <c r="AG60" i="79" s="1"/>
  <c r="AG123" i="79"/>
  <c r="AG124" i="79" s="1"/>
  <c r="AG125" i="79" s="1"/>
  <c r="AI123" i="79"/>
  <c r="AI124" i="79" s="1"/>
  <c r="AI125" i="79" s="1"/>
  <c r="AI58" i="79"/>
  <c r="AI59" i="79" s="1"/>
  <c r="AI60" i="79" s="1"/>
  <c r="W426" i="88"/>
  <c r="W418" i="88"/>
  <c r="AG502" i="79"/>
  <c r="W410" i="88"/>
  <c r="AG342" i="79"/>
  <c r="W402" i="88"/>
  <c r="AH58" i="79"/>
  <c r="AH59" i="79" s="1"/>
  <c r="AH60" i="79" s="1"/>
  <c r="AH123" i="79"/>
  <c r="AH124" i="79" s="1"/>
  <c r="AH125" i="79" s="1"/>
  <c r="V32" i="88"/>
  <c r="AH906" i="79"/>
  <c r="AH907" i="79" s="1"/>
  <c r="F487" i="79"/>
  <c r="U487" i="79" s="1"/>
  <c r="H720" i="79"/>
  <c r="I720" i="79" s="1"/>
  <c r="W421" i="88"/>
  <c r="W413" i="88"/>
  <c r="AG318" i="79"/>
  <c r="AU318" i="79" s="1"/>
  <c r="W405" i="88"/>
  <c r="V35" i="88"/>
  <c r="AG1105" i="79"/>
  <c r="V28" i="88"/>
  <c r="AH126" i="79"/>
  <c r="AJ515" i="79"/>
  <c r="AJ516" i="79" s="1"/>
  <c r="AN515" i="79"/>
  <c r="AN516" i="79" s="1"/>
  <c r="V34" i="88"/>
  <c r="AU527" i="79"/>
  <c r="AU912" i="79"/>
  <c r="AJ58" i="79"/>
  <c r="AJ59" i="79" s="1"/>
  <c r="AJ60" i="79" s="1"/>
  <c r="AJ123" i="79"/>
  <c r="AJ124" i="79" s="1"/>
  <c r="AJ125" i="79" s="1"/>
  <c r="AU739" i="79"/>
  <c r="H127" i="90"/>
  <c r="F48" i="90"/>
  <c r="G47" i="90"/>
  <c r="F144" i="90"/>
  <c r="F145" i="90" s="1"/>
  <c r="F146" i="90" s="1"/>
  <c r="F147" i="90" s="1"/>
  <c r="F148" i="90" s="1"/>
  <c r="F149" i="90" s="1"/>
  <c r="F150" i="90" s="1"/>
  <c r="F151" i="90" s="1"/>
  <c r="F152" i="90" s="1"/>
  <c r="F153" i="90" s="1"/>
  <c r="F155" i="90" s="1"/>
  <c r="F154" i="90"/>
  <c r="G154" i="90" s="1"/>
  <c r="I154" i="90" s="1"/>
  <c r="H79" i="90"/>
  <c r="H228" i="90"/>
  <c r="F121" i="90"/>
  <c r="F122" i="90" s="1"/>
  <c r="F124" i="90" s="1"/>
  <c r="F123" i="90"/>
  <c r="G123" i="90" s="1"/>
  <c r="I123" i="90" s="1"/>
  <c r="E26" i="90" s="1" a="1"/>
  <c r="E26" i="90" s="1"/>
  <c r="S571" i="79" s="1"/>
  <c r="F46" i="90"/>
  <c r="G46" i="90" s="1"/>
  <c r="G76" i="90"/>
  <c r="I76" i="90" s="1"/>
  <c r="E25" i="90" s="1" a="1"/>
  <c r="E25" i="90" s="1"/>
  <c r="T378" i="79" s="1"/>
  <c r="F77" i="90"/>
  <c r="F216" i="90"/>
  <c r="F217" i="90" s="1"/>
  <c r="F218" i="90" s="1"/>
  <c r="F219" i="90" s="1"/>
  <c r="F220" i="90" s="1"/>
  <c r="F221" i="90" s="1"/>
  <c r="F222" i="90" s="1"/>
  <c r="F223" i="90" s="1"/>
  <c r="F224" i="90" s="1"/>
  <c r="F225" i="90" s="1"/>
  <c r="F227" i="90" s="1"/>
  <c r="H156" i="90"/>
  <c r="F75" i="90"/>
  <c r="G75" i="90" s="1"/>
  <c r="I75" i="90" s="1"/>
  <c r="D25" i="90" s="1" a="1"/>
  <c r="D25" i="90" s="1"/>
  <c r="S378" i="79" s="1"/>
  <c r="X723" i="79"/>
  <c r="T528" i="79"/>
  <c r="Z132" i="79"/>
  <c r="F132" i="79"/>
  <c r="U132" i="79" s="1"/>
  <c r="T132" i="79"/>
  <c r="V735" i="79"/>
  <c r="H698" i="79"/>
  <c r="W723" i="79"/>
  <c r="T490" i="79"/>
  <c r="I490" i="79"/>
  <c r="X490" i="79" s="1"/>
  <c r="W487" i="79"/>
  <c r="E718" i="79"/>
  <c r="J528" i="79"/>
  <c r="W528" i="79"/>
  <c r="I735" i="79"/>
  <c r="W735" i="79"/>
  <c r="J487" i="79"/>
  <c r="X306" i="79"/>
  <c r="F126" i="79"/>
  <c r="G126" i="79" s="1"/>
  <c r="F323" i="79"/>
  <c r="F306" i="79"/>
  <c r="T306" i="79"/>
  <c r="H324" i="79"/>
  <c r="G320" i="79"/>
  <c r="Y306" i="79"/>
  <c r="K306" i="79"/>
  <c r="W423" i="88"/>
  <c r="W427" i="88"/>
  <c r="W419" i="88"/>
  <c r="V39" i="88"/>
  <c r="W404" i="88"/>
  <c r="V37" i="88"/>
  <c r="V38" i="88"/>
  <c r="W408" i="88"/>
  <c r="W424" i="88"/>
  <c r="W416" i="88"/>
  <c r="W400" i="88"/>
  <c r="W415" i="88"/>
  <c r="W422" i="88"/>
  <c r="W414" i="88"/>
  <c r="W406" i="88"/>
  <c r="W398" i="88"/>
  <c r="W403" i="88"/>
  <c r="V33" i="88"/>
  <c r="W399" i="88"/>
  <c r="W425" i="88"/>
  <c r="W417" i="88"/>
  <c r="W409" i="88"/>
  <c r="W401" i="88"/>
  <c r="W412" i="88"/>
  <c r="V31" i="88"/>
  <c r="W407" i="88"/>
  <c r="W411" i="88"/>
  <c r="W428" i="88"/>
  <c r="W420" i="88"/>
  <c r="V29" i="88"/>
  <c r="F27" i="90" l="1" a="1"/>
  <c r="F27" i="90" s="1"/>
  <c r="S767" i="79"/>
  <c r="V912" i="79"/>
  <c r="W720" i="79"/>
  <c r="AU906" i="79"/>
  <c r="F226" i="90"/>
  <c r="G226" i="90" s="1"/>
  <c r="I226" i="90" s="1"/>
  <c r="G28" i="90" s="1" a="1"/>
  <c r="G28" i="90" s="1"/>
  <c r="S963" i="79" s="1"/>
  <c r="AU515" i="79"/>
  <c r="AG1106" i="79"/>
  <c r="AU1105" i="79"/>
  <c r="AG503" i="79"/>
  <c r="AU502" i="79"/>
  <c r="G155" i="90"/>
  <c r="I155" i="90" s="1"/>
  <c r="F156" i="90"/>
  <c r="F125" i="90"/>
  <c r="G124" i="90"/>
  <c r="I124" i="90" s="1"/>
  <c r="F26" i="90" s="1" a="1"/>
  <c r="F26" i="90" s="1"/>
  <c r="T571" i="79" s="1"/>
  <c r="G48" i="90"/>
  <c r="F49" i="90"/>
  <c r="H157" i="90"/>
  <c r="H229" i="90"/>
  <c r="F228" i="90"/>
  <c r="G227" i="90"/>
  <c r="I227" i="90" s="1"/>
  <c r="H28" i="90" s="1" a="1"/>
  <c r="H28" i="90" s="1"/>
  <c r="T963" i="79" s="1"/>
  <c r="H134" i="90"/>
  <c r="H128" i="90"/>
  <c r="G77" i="90"/>
  <c r="I77" i="90" s="1"/>
  <c r="F25" i="90" s="1" a="1"/>
  <c r="F25" i="90" s="1"/>
  <c r="U378" i="79" s="1"/>
  <c r="F78" i="90"/>
  <c r="H80" i="90"/>
  <c r="H87" i="90"/>
  <c r="AA132" i="79"/>
  <c r="G132" i="79"/>
  <c r="V132" i="79" s="1"/>
  <c r="I698" i="79"/>
  <c r="J490" i="79"/>
  <c r="K490" i="79" s="1"/>
  <c r="K723" i="79"/>
  <c r="Y723" i="79"/>
  <c r="F718" i="79"/>
  <c r="I912" i="79"/>
  <c r="W912" i="79"/>
  <c r="K528" i="79"/>
  <c r="Y528" i="79"/>
  <c r="J720" i="79"/>
  <c r="X720" i="79"/>
  <c r="J735" i="79"/>
  <c r="X735" i="79"/>
  <c r="Y487" i="79"/>
  <c r="K487" i="79"/>
  <c r="Y490" i="79"/>
  <c r="U126" i="79"/>
  <c r="G306" i="79"/>
  <c r="V306" i="79" s="1"/>
  <c r="U306" i="79"/>
  <c r="I324" i="79"/>
  <c r="Z306" i="79"/>
  <c r="L306" i="79"/>
  <c r="E321" i="79"/>
  <c r="T320" i="79"/>
  <c r="G323" i="79"/>
  <c r="U320" i="79"/>
  <c r="H126" i="79"/>
  <c r="V126" i="79"/>
  <c r="G27" i="90" l="1" a="1"/>
  <c r="G27" i="90" s="1"/>
  <c r="T767" i="79"/>
  <c r="H132" i="79"/>
  <c r="W132" i="79" s="1"/>
  <c r="H158" i="90"/>
  <c r="F50" i="90"/>
  <c r="G49" i="90"/>
  <c r="G228" i="90"/>
  <c r="I228" i="90" s="1"/>
  <c r="I28" i="90" s="1" a="1"/>
  <c r="I28" i="90" s="1"/>
  <c r="U963" i="79" s="1"/>
  <c r="F229" i="90"/>
  <c r="H230" i="90"/>
  <c r="G156" i="90"/>
  <c r="I156" i="90" s="1"/>
  <c r="F157" i="90"/>
  <c r="H81" i="90"/>
  <c r="F79" i="90"/>
  <c r="G78" i="90"/>
  <c r="I78" i="90" s="1"/>
  <c r="G25" i="90" s="1" a="1"/>
  <c r="G25" i="90" s="1"/>
  <c r="V378" i="79" s="1"/>
  <c r="G125" i="90"/>
  <c r="I125" i="90" s="1"/>
  <c r="G26" i="90" s="1" a="1"/>
  <c r="G26" i="90" s="1"/>
  <c r="U571" i="79" s="1"/>
  <c r="F126" i="90"/>
  <c r="H129" i="90"/>
  <c r="J698" i="79"/>
  <c r="L723" i="79"/>
  <c r="Z723" i="79"/>
  <c r="AB132" i="79"/>
  <c r="G718" i="79"/>
  <c r="J912" i="79"/>
  <c r="X912" i="79"/>
  <c r="L528" i="79"/>
  <c r="Z528" i="79"/>
  <c r="F321" i="79"/>
  <c r="K720" i="79"/>
  <c r="Y720" i="79"/>
  <c r="K735" i="79"/>
  <c r="Y735" i="79"/>
  <c r="Z490" i="79"/>
  <c r="L490" i="79"/>
  <c r="L487" i="79"/>
  <c r="Z487" i="79"/>
  <c r="AA306" i="79"/>
  <c r="M306" i="79"/>
  <c r="J324" i="79"/>
  <c r="H323" i="79"/>
  <c r="V320" i="79"/>
  <c r="I126" i="79"/>
  <c r="W126" i="79"/>
  <c r="H27" i="90" l="1" a="1"/>
  <c r="H27" i="90" s="1"/>
  <c r="U767" i="79"/>
  <c r="F230" i="90"/>
  <c r="G229" i="90"/>
  <c r="I229" i="90" s="1"/>
  <c r="J28" i="90" s="1" a="1"/>
  <c r="J28" i="90" s="1"/>
  <c r="V963" i="79" s="1"/>
  <c r="G79" i="90"/>
  <c r="I79" i="90" s="1"/>
  <c r="H25" i="90" s="1" a="1"/>
  <c r="H25" i="90" s="1"/>
  <c r="W378" i="79" s="1"/>
  <c r="F80" i="90"/>
  <c r="F87" i="90"/>
  <c r="G87" i="90" s="1"/>
  <c r="I87" i="90" s="1"/>
  <c r="P25" i="90" s="1" a="1"/>
  <c r="P25" i="90" s="1"/>
  <c r="AE378" i="79" s="1"/>
  <c r="H82" i="90"/>
  <c r="H130" i="90"/>
  <c r="G157" i="90"/>
  <c r="I157" i="90" s="1"/>
  <c r="F158" i="90"/>
  <c r="F51" i="90"/>
  <c r="G50" i="90"/>
  <c r="G126" i="90"/>
  <c r="I126" i="90" s="1"/>
  <c r="H26" i="90" s="1" a="1"/>
  <c r="H26" i="90" s="1"/>
  <c r="V571" i="79" s="1"/>
  <c r="F127" i="90"/>
  <c r="H159" i="90"/>
  <c r="H164" i="90"/>
  <c r="H236" i="90"/>
  <c r="H231" i="90"/>
  <c r="AC132" i="79"/>
  <c r="AA723" i="79"/>
  <c r="M723" i="79"/>
  <c r="K698" i="79"/>
  <c r="K912" i="79"/>
  <c r="Y912" i="79"/>
  <c r="M528" i="79"/>
  <c r="AA528" i="79"/>
  <c r="Z735" i="79"/>
  <c r="L735" i="79"/>
  <c r="Z720" i="79"/>
  <c r="L720" i="79"/>
  <c r="M487" i="79"/>
  <c r="AA487" i="79"/>
  <c r="M490" i="79"/>
  <c r="AA490" i="79"/>
  <c r="I323" i="79"/>
  <c r="W320" i="79"/>
  <c r="K324" i="79"/>
  <c r="N306" i="79"/>
  <c r="AB306" i="79"/>
  <c r="G321" i="79"/>
  <c r="J126" i="79"/>
  <c r="X126" i="79"/>
  <c r="I27" i="90" l="1" a="1"/>
  <c r="I27" i="90" s="1"/>
  <c r="V767" i="79"/>
  <c r="H232" i="90"/>
  <c r="G51" i="90"/>
  <c r="F52" i="90"/>
  <c r="F159" i="90"/>
  <c r="F164" i="90"/>
  <c r="G164" i="90" s="1"/>
  <c r="G158" i="90"/>
  <c r="I158" i="90" s="1"/>
  <c r="I164" i="90"/>
  <c r="G80" i="90"/>
  <c r="I80" i="90" s="1"/>
  <c r="I25" i="90" s="1" a="1"/>
  <c r="I25" i="90" s="1"/>
  <c r="X378" i="79" s="1"/>
  <c r="F81" i="90"/>
  <c r="H160" i="90"/>
  <c r="H131" i="90"/>
  <c r="F134" i="90"/>
  <c r="G134" i="90" s="1"/>
  <c r="I134" i="90" s="1"/>
  <c r="P26" i="90" s="1" a="1"/>
  <c r="P26" i="90" s="1"/>
  <c r="AD571" i="79" s="1"/>
  <c r="F128" i="90"/>
  <c r="G127" i="90"/>
  <c r="I127" i="90" s="1"/>
  <c r="I26" i="90" s="1" a="1"/>
  <c r="I26" i="90" s="1"/>
  <c r="W571" i="79" s="1"/>
  <c r="G230" i="90"/>
  <c r="I230" i="90" s="1"/>
  <c r="K28" i="90" s="1" a="1"/>
  <c r="K28" i="90" s="1"/>
  <c r="W963" i="79" s="1"/>
  <c r="F236" i="90"/>
  <c r="G236" i="90" s="1"/>
  <c r="I236" i="90" s="1"/>
  <c r="F231" i="90"/>
  <c r="H83" i="90"/>
  <c r="L698" i="79"/>
  <c r="AB723" i="79"/>
  <c r="N723" i="79"/>
  <c r="AD132" i="79"/>
  <c r="L912" i="79"/>
  <c r="Z912" i="79"/>
  <c r="N528" i="79"/>
  <c r="AB528" i="79"/>
  <c r="H321" i="79"/>
  <c r="AA720" i="79"/>
  <c r="M720" i="79"/>
  <c r="AA735" i="79"/>
  <c r="M735" i="79"/>
  <c r="N490" i="79"/>
  <c r="AB490" i="79"/>
  <c r="AB487" i="79"/>
  <c r="N487" i="79"/>
  <c r="O306" i="79"/>
  <c r="AC306" i="79"/>
  <c r="L324" i="79"/>
  <c r="I320" i="79"/>
  <c r="J323" i="79"/>
  <c r="K126" i="79"/>
  <c r="Y126" i="79"/>
  <c r="J27" i="90" l="1" a="1"/>
  <c r="J27" i="90" s="1"/>
  <c r="W767" i="79"/>
  <c r="P27" i="90" a="1"/>
  <c r="P27" i="90" s="1"/>
  <c r="AC767" i="79"/>
  <c r="F232" i="90"/>
  <c r="G231" i="90"/>
  <c r="I231" i="90" s="1"/>
  <c r="L28" i="90" s="1" a="1"/>
  <c r="L28" i="90" s="1"/>
  <c r="X963" i="79" s="1"/>
  <c r="H161" i="90"/>
  <c r="G52" i="90"/>
  <c r="F53" i="90"/>
  <c r="F82" i="90"/>
  <c r="G81" i="90"/>
  <c r="I81" i="90" s="1"/>
  <c r="J25" i="90" s="1" a="1"/>
  <c r="J25" i="90" s="1"/>
  <c r="Y378" i="79" s="1"/>
  <c r="F129" i="90"/>
  <c r="G128" i="90"/>
  <c r="I128" i="90" s="1"/>
  <c r="J26" i="90" s="1" a="1"/>
  <c r="J26" i="90" s="1"/>
  <c r="X571" i="79" s="1"/>
  <c r="H132" i="90"/>
  <c r="H233" i="90"/>
  <c r="H84" i="90"/>
  <c r="F160" i="90"/>
  <c r="G159" i="90"/>
  <c r="I159" i="90" s="1"/>
  <c r="AE132" i="79"/>
  <c r="AF132" i="79"/>
  <c r="AC723" i="79"/>
  <c r="O723" i="79"/>
  <c r="M698" i="79"/>
  <c r="M912" i="79"/>
  <c r="AA912" i="79"/>
  <c r="O528" i="79"/>
  <c r="AC528" i="79"/>
  <c r="AB720" i="79"/>
  <c r="N720" i="79"/>
  <c r="AB735" i="79"/>
  <c r="N735" i="79"/>
  <c r="AC487" i="79"/>
  <c r="O487" i="79"/>
  <c r="AC490" i="79"/>
  <c r="O490" i="79"/>
  <c r="J320" i="79"/>
  <c r="K323" i="79"/>
  <c r="X320" i="79"/>
  <c r="I321" i="79"/>
  <c r="M324" i="79"/>
  <c r="P306" i="79"/>
  <c r="AD306" i="79"/>
  <c r="Z126" i="79"/>
  <c r="L126" i="79"/>
  <c r="K27" i="90" l="1" a="1"/>
  <c r="K27" i="90" s="1"/>
  <c r="X767" i="79"/>
  <c r="H234" i="90"/>
  <c r="F161" i="90"/>
  <c r="G160" i="90"/>
  <c r="I160" i="90" s="1"/>
  <c r="H85" i="90"/>
  <c r="G82" i="90"/>
  <c r="I82" i="90" s="1"/>
  <c r="K25" i="90" s="1" a="1"/>
  <c r="K25" i="90" s="1"/>
  <c r="Z378" i="79" s="1"/>
  <c r="F83" i="90"/>
  <c r="F54" i="90"/>
  <c r="G53" i="90"/>
  <c r="H133" i="90"/>
  <c r="H162" i="90"/>
  <c r="F130" i="90"/>
  <c r="G129" i="90"/>
  <c r="I129" i="90" s="1"/>
  <c r="K26" i="90" s="1" a="1"/>
  <c r="K26" i="90" s="1"/>
  <c r="Y571" i="79" s="1"/>
  <c r="G232" i="90"/>
  <c r="I232" i="90" s="1"/>
  <c r="M28" i="90" s="1" a="1"/>
  <c r="M28" i="90" s="1"/>
  <c r="Y963" i="79" s="1"/>
  <c r="F233" i="90"/>
  <c r="N698" i="79"/>
  <c r="O698" i="79" s="1"/>
  <c r="P698" i="79" s="1"/>
  <c r="Q698" i="79" s="1"/>
  <c r="AD723" i="79"/>
  <c r="P723" i="79"/>
  <c r="AB912" i="79"/>
  <c r="N912" i="79"/>
  <c r="P528" i="79"/>
  <c r="AD528" i="79"/>
  <c r="O720" i="79"/>
  <c r="AC720" i="79"/>
  <c r="O735" i="79"/>
  <c r="AC735" i="79"/>
  <c r="J321" i="79"/>
  <c r="AD490" i="79"/>
  <c r="P490" i="79"/>
  <c r="AD487" i="79"/>
  <c r="P487" i="79"/>
  <c r="N324" i="79"/>
  <c r="L323" i="79"/>
  <c r="Q306" i="79"/>
  <c r="AF306" i="79" s="1"/>
  <c r="AE306" i="79"/>
  <c r="Y320" i="79"/>
  <c r="AA126" i="79"/>
  <c r="M126" i="79"/>
  <c r="L27" i="90" l="1" a="1"/>
  <c r="L27" i="90" s="1"/>
  <c r="Y767" i="79"/>
  <c r="G130" i="90"/>
  <c r="I130" i="90" s="1"/>
  <c r="L26" i="90" s="1" a="1"/>
  <c r="L26" i="90" s="1"/>
  <c r="Z571" i="79" s="1"/>
  <c r="F131" i="90"/>
  <c r="H163" i="90"/>
  <c r="G54" i="90"/>
  <c r="F55" i="90"/>
  <c r="H86" i="90"/>
  <c r="G161" i="90"/>
  <c r="I161" i="90" s="1"/>
  <c r="F162" i="90"/>
  <c r="F234" i="90"/>
  <c r="G233" i="90"/>
  <c r="I233" i="90" s="1"/>
  <c r="N28" i="90" s="1" a="1"/>
  <c r="N28" i="90" s="1"/>
  <c r="Z963" i="79" s="1"/>
  <c r="G83" i="90"/>
  <c r="I83" i="90" s="1"/>
  <c r="L25" i="90" s="1" a="1"/>
  <c r="L25" i="90" s="1"/>
  <c r="AA378" i="79" s="1"/>
  <c r="F84" i="90"/>
  <c r="H235" i="90"/>
  <c r="Q723" i="79"/>
  <c r="AF723" i="79" s="1"/>
  <c r="AE723" i="79"/>
  <c r="K321" i="79"/>
  <c r="AC912" i="79"/>
  <c r="O912" i="79"/>
  <c r="AE528" i="79"/>
  <c r="Q528" i="79"/>
  <c r="AF528" i="79" s="1"/>
  <c r="P735" i="79"/>
  <c r="AD735" i="79"/>
  <c r="P720" i="79"/>
  <c r="AD720" i="79"/>
  <c r="Q487" i="79"/>
  <c r="AF487" i="79" s="1"/>
  <c r="AE487" i="79"/>
  <c r="AE490" i="79"/>
  <c r="Q490" i="79"/>
  <c r="AF490" i="79" s="1"/>
  <c r="K320" i="79"/>
  <c r="Z320" i="79" s="1"/>
  <c r="M323" i="79"/>
  <c r="O324" i="79"/>
  <c r="AB126" i="79"/>
  <c r="N126" i="79"/>
  <c r="M27" i="90" l="1" a="1"/>
  <c r="M27" i="90" s="1"/>
  <c r="Z767" i="79"/>
  <c r="F85" i="90"/>
  <c r="G84" i="90"/>
  <c r="I84" i="90" s="1"/>
  <c r="M25" i="90" s="1" a="1"/>
  <c r="M25" i="90" s="1"/>
  <c r="AB378" i="79" s="1"/>
  <c r="F56" i="90"/>
  <c r="G55" i="90"/>
  <c r="G234" i="90"/>
  <c r="I234" i="90" s="1"/>
  <c r="O28" i="90" s="1" a="1"/>
  <c r="O28" i="90" s="1"/>
  <c r="AA963" i="79" s="1"/>
  <c r="F235" i="90"/>
  <c r="G235" i="90" s="1"/>
  <c r="I235" i="90" s="1"/>
  <c r="P28" i="90" s="1" a="1"/>
  <c r="P28" i="90" s="1"/>
  <c r="AB963" i="79" s="1"/>
  <c r="G162" i="90"/>
  <c r="I162" i="90" s="1"/>
  <c r="F163" i="90"/>
  <c r="G163" i="90" s="1"/>
  <c r="I163" i="90"/>
  <c r="F132" i="90"/>
  <c r="G131" i="90"/>
  <c r="I131" i="90" s="1"/>
  <c r="M26" i="90" s="1" a="1"/>
  <c r="M26" i="90" s="1"/>
  <c r="AA571" i="79" s="1"/>
  <c r="L320" i="79"/>
  <c r="AA320" i="79" s="1"/>
  <c r="AD912" i="79"/>
  <c r="P912" i="79"/>
  <c r="Q720" i="79"/>
  <c r="AF720" i="79" s="1"/>
  <c r="AE720" i="79"/>
  <c r="Q735" i="79"/>
  <c r="AF735" i="79" s="1"/>
  <c r="AE735" i="79"/>
  <c r="N323" i="79"/>
  <c r="M320" i="79"/>
  <c r="L321" i="79"/>
  <c r="O126" i="79"/>
  <c r="AC126" i="79"/>
  <c r="O27" i="90" l="1" a="1"/>
  <c r="O27" i="90" s="1"/>
  <c r="AB767" i="79"/>
  <c r="N27" i="90" a="1"/>
  <c r="N27" i="90" s="1"/>
  <c r="AA767" i="79"/>
  <c r="F57" i="90"/>
  <c r="G56" i="90"/>
  <c r="G132" i="90"/>
  <c r="I132" i="90" s="1"/>
  <c r="N26" i="90" s="1" a="1"/>
  <c r="N26" i="90" s="1"/>
  <c r="AB571" i="79" s="1"/>
  <c r="F133" i="90"/>
  <c r="G133" i="90" s="1"/>
  <c r="I133" i="90" s="1"/>
  <c r="O26" i="90" s="1" a="1"/>
  <c r="O26" i="90" s="1"/>
  <c r="AC571" i="79" s="1"/>
  <c r="F86" i="90"/>
  <c r="G86" i="90" s="1"/>
  <c r="I86" i="90" s="1"/>
  <c r="O25" i="90" s="1" a="1"/>
  <c r="O25" i="90" s="1"/>
  <c r="AD378" i="79" s="1"/>
  <c r="G85" i="90"/>
  <c r="I85" i="90" s="1"/>
  <c r="N25" i="90" s="1" a="1"/>
  <c r="N25" i="90" s="1"/>
  <c r="AC378" i="79" s="1"/>
  <c r="Q912" i="79"/>
  <c r="AF912" i="79" s="1"/>
  <c r="AE912" i="79"/>
  <c r="M321" i="79"/>
  <c r="AB320" i="79"/>
  <c r="O323" i="79"/>
  <c r="N320" i="79"/>
  <c r="P126" i="79"/>
  <c r="AD126" i="79"/>
  <c r="G57" i="90" l="1"/>
  <c r="F58" i="90"/>
  <c r="G58" i="90" s="1"/>
  <c r="AC320" i="79"/>
  <c r="O320" i="79"/>
  <c r="N321" i="79"/>
  <c r="O321" i="79" s="1"/>
  <c r="P321" i="79" s="1"/>
  <c r="Q321" i="79" s="1"/>
  <c r="Q126" i="79"/>
  <c r="AF126" i="79" s="1"/>
  <c r="AE126" i="79"/>
  <c r="AD320" i="79" l="1"/>
  <c r="P320" i="79"/>
  <c r="Q320" i="79" l="1"/>
  <c r="AF320" i="79" s="1"/>
  <c r="AE320" i="79"/>
  <c r="AS1741" i="79" l="1"/>
  <c r="AT1741" i="79"/>
  <c r="AU1741" i="79"/>
  <c r="AG1742" i="79"/>
  <c r="AH1742" i="79"/>
  <c r="AI1742" i="79"/>
  <c r="AJ1742" i="79"/>
  <c r="AK1742" i="79"/>
  <c r="AL1742" i="79"/>
  <c r="AM1742" i="79"/>
  <c r="AN1742" i="79"/>
  <c r="AO1742" i="79"/>
  <c r="AP1742" i="79"/>
  <c r="AQ1742" i="79"/>
  <c r="AR1742" i="79"/>
  <c r="AS1742" i="79"/>
  <c r="AT1742" i="79"/>
  <c r="AG1743" i="79"/>
  <c r="AH1743" i="79"/>
  <c r="AI1743" i="79"/>
  <c r="AJ1743" i="79"/>
  <c r="AK1743" i="79"/>
  <c r="AL1743" i="79"/>
  <c r="AM1743" i="79"/>
  <c r="AN1743" i="79"/>
  <c r="AT1743" i="79"/>
  <c r="BB443" i="46"/>
  <c r="BA443" i="46"/>
  <c r="AZ443" i="46"/>
  <c r="AY443" i="46"/>
  <c r="AX443" i="46"/>
  <c r="AW443" i="46"/>
  <c r="AV443" i="46"/>
  <c r="AU443" i="46"/>
  <c r="AT443" i="46"/>
  <c r="AS443" i="46"/>
  <c r="AR443" i="46"/>
  <c r="AQ443" i="46"/>
  <c r="AP443" i="46"/>
  <c r="AO443" i="46"/>
  <c r="BC442" i="46"/>
  <c r="AV498" i="46"/>
  <c r="AU498" i="46"/>
  <c r="AT498" i="46"/>
  <c r="AS498" i="46"/>
  <c r="AR498" i="46"/>
  <c r="AQ498" i="46"/>
  <c r="AP498" i="46"/>
  <c r="AO498" i="46"/>
  <c r="AV494" i="46"/>
  <c r="AU494" i="46"/>
  <c r="AT494" i="46"/>
  <c r="AS494" i="46"/>
  <c r="AR494" i="46"/>
  <c r="AQ494" i="46"/>
  <c r="AP494" i="46"/>
  <c r="AO494" i="46"/>
  <c r="AV490" i="46"/>
  <c r="AU490" i="46"/>
  <c r="AT490" i="46"/>
  <c r="AS490" i="46"/>
  <c r="AR490" i="46"/>
  <c r="AQ490" i="46"/>
  <c r="AP490" i="46"/>
  <c r="AO490" i="46"/>
  <c r="AV487" i="46"/>
  <c r="AU487" i="46"/>
  <c r="AT487" i="46"/>
  <c r="AR487" i="46"/>
  <c r="AP487" i="46"/>
  <c r="AO487" i="46"/>
  <c r="AS487" i="46"/>
  <c r="AQ487" i="46"/>
  <c r="AV483" i="46"/>
  <c r="AU483" i="46"/>
  <c r="AT483" i="46"/>
  <c r="AS483" i="46"/>
  <c r="AR483" i="46"/>
  <c r="AQ483" i="46"/>
  <c r="AP483" i="46"/>
  <c r="AO483" i="46"/>
  <c r="AV480" i="46"/>
  <c r="AU480" i="46"/>
  <c r="AT480" i="46"/>
  <c r="AS480" i="46"/>
  <c r="AR480" i="46"/>
  <c r="AQ480" i="46"/>
  <c r="AP480" i="46"/>
  <c r="AV477" i="46"/>
  <c r="AU477" i="46"/>
  <c r="AT477" i="46"/>
  <c r="AR477" i="46"/>
  <c r="AO477" i="46"/>
  <c r="AS477" i="46"/>
  <c r="AQ477" i="46"/>
  <c r="AP477" i="46"/>
  <c r="AV474" i="46"/>
  <c r="AU474" i="46"/>
  <c r="AT474" i="46"/>
  <c r="AS474" i="46"/>
  <c r="AV471" i="46"/>
  <c r="AU471" i="46"/>
  <c r="AT471" i="46"/>
  <c r="AS471" i="46"/>
  <c r="AR471" i="46"/>
  <c r="AO471" i="46"/>
  <c r="AQ471" i="46"/>
  <c r="AP471" i="46"/>
  <c r="AV468" i="46"/>
  <c r="AU468" i="46"/>
  <c r="AT468" i="46"/>
  <c r="AS468" i="46"/>
  <c r="AR468" i="46"/>
  <c r="AQ468" i="46"/>
  <c r="AP468" i="46"/>
  <c r="AO468" i="46"/>
  <c r="AV465" i="46"/>
  <c r="AU465" i="46"/>
  <c r="AT465" i="46"/>
  <c r="AV461" i="46"/>
  <c r="AU461" i="46"/>
  <c r="AT461" i="46"/>
  <c r="AS461" i="46"/>
  <c r="AR461" i="46"/>
  <c r="AQ461" i="46"/>
  <c r="AP461" i="46"/>
  <c r="AO461" i="46"/>
  <c r="AV458" i="46"/>
  <c r="AU458" i="46"/>
  <c r="AT458" i="46"/>
  <c r="AS458" i="46"/>
  <c r="AR458" i="46"/>
  <c r="AQ458" i="46"/>
  <c r="AP458" i="46"/>
  <c r="AO458" i="46"/>
  <c r="AV455" i="46"/>
  <c r="AU455" i="46"/>
  <c r="AT455" i="46"/>
  <c r="AS455" i="46"/>
  <c r="AR455" i="46"/>
  <c r="AQ455" i="46"/>
  <c r="AP455" i="46"/>
  <c r="AO455" i="46"/>
  <c r="AV452" i="46"/>
  <c r="AU452" i="46"/>
  <c r="AT452" i="46"/>
  <c r="AS452" i="46"/>
  <c r="AR452" i="46"/>
  <c r="AQ452" i="46"/>
  <c r="AP452" i="46"/>
  <c r="AO452" i="46"/>
  <c r="AV449" i="46"/>
  <c r="AU449" i="46"/>
  <c r="AT449" i="46"/>
  <c r="AS449" i="46"/>
  <c r="AR449" i="46"/>
  <c r="AQ449" i="46"/>
  <c r="AP449" i="46"/>
  <c r="AO449" i="46"/>
  <c r="AV446" i="46"/>
  <c r="AU446" i="46"/>
  <c r="AT446" i="46"/>
  <c r="AS446" i="46"/>
  <c r="AR446" i="46"/>
  <c r="AQ446" i="46"/>
  <c r="AP446" i="46"/>
  <c r="AO446" i="46"/>
  <c r="P334" i="85"/>
  <c r="P332" i="85"/>
  <c r="P330" i="85"/>
  <c r="P325" i="85"/>
  <c r="K325" i="85"/>
  <c r="P324" i="85"/>
  <c r="P323" i="85"/>
  <c r="K320" i="85"/>
  <c r="P297" i="85"/>
  <c r="P294" i="85"/>
  <c r="K293" i="85"/>
  <c r="K292" i="85"/>
  <c r="K291" i="85"/>
  <c r="D300" i="85"/>
  <c r="P290" i="85"/>
  <c r="K290" i="85"/>
  <c r="P264" i="85"/>
  <c r="P263" i="85"/>
  <c r="P258" i="85"/>
  <c r="P257" i="85"/>
  <c r="P226" i="85"/>
  <c r="P225" i="85"/>
  <c r="K225" i="85"/>
  <c r="D236" i="85"/>
  <c r="K224" i="85"/>
  <c r="D224" i="85"/>
  <c r="P223" i="85"/>
  <c r="K223" i="85"/>
  <c r="D223" i="85"/>
  <c r="P222" i="85"/>
  <c r="K222" i="85"/>
  <c r="D222" i="85"/>
  <c r="P221" i="85"/>
  <c r="K221" i="85"/>
  <c r="K243" i="85" s="1"/>
  <c r="F199" i="85"/>
  <c r="P190" i="85"/>
  <c r="P189" i="85"/>
  <c r="K189" i="85"/>
  <c r="P188" i="85"/>
  <c r="K188" i="85"/>
  <c r="F188" i="85"/>
  <c r="P187" i="85"/>
  <c r="K187" i="85"/>
  <c r="P168" i="85"/>
  <c r="P167" i="85"/>
  <c r="P166" i="85"/>
  <c r="P163" i="85"/>
  <c r="K163" i="85"/>
  <c r="F161" i="85"/>
  <c r="P158" i="85"/>
  <c r="P157" i="85"/>
  <c r="D157" i="85"/>
  <c r="K155" i="85"/>
  <c r="K152" i="85"/>
  <c r="K151" i="85"/>
  <c r="F150" i="85"/>
  <c r="P149" i="85"/>
  <c r="P131" i="85"/>
  <c r="K131" i="85"/>
  <c r="R131" i="85" s="1"/>
  <c r="D124" i="85"/>
  <c r="D123" i="85"/>
  <c r="D122" i="85"/>
  <c r="D121" i="85"/>
  <c r="D120" i="85"/>
  <c r="D119" i="85"/>
  <c r="F119" i="85" s="1"/>
  <c r="P97" i="85"/>
  <c r="P96" i="85"/>
  <c r="P95" i="85"/>
  <c r="P94" i="85"/>
  <c r="P93" i="85"/>
  <c r="P92" i="85"/>
  <c r="P91" i="85"/>
  <c r="D91" i="85"/>
  <c r="P90" i="85"/>
  <c r="K90" i="85"/>
  <c r="P89" i="85"/>
  <c r="K89" i="85"/>
  <c r="F89" i="85"/>
  <c r="P88" i="85"/>
  <c r="K88" i="85"/>
  <c r="K101" i="85" s="1"/>
  <c r="D63" i="85"/>
  <c r="D62" i="85"/>
  <c r="D61" i="85"/>
  <c r="D60" i="85"/>
  <c r="D59" i="85"/>
  <c r="D58" i="85"/>
  <c r="O57" i="85"/>
  <c r="P57" i="85" s="1"/>
  <c r="D57" i="85"/>
  <c r="O56" i="85"/>
  <c r="P56" i="85" s="1"/>
  <c r="D56" i="85"/>
  <c r="O53" i="85"/>
  <c r="P53" i="85" s="1"/>
  <c r="F53" i="85"/>
  <c r="O52" i="85"/>
  <c r="P52" i="85" s="1"/>
  <c r="V33" i="85"/>
  <c r="U33" i="85"/>
  <c r="T33" i="85"/>
  <c r="S33" i="85"/>
  <c r="R33" i="85"/>
  <c r="O33" i="85"/>
  <c r="L33" i="85"/>
  <c r="G33" i="85"/>
  <c r="F33" i="85"/>
  <c r="L31" i="85"/>
  <c r="E257" i="85"/>
  <c r="F29" i="85"/>
  <c r="E222" i="85"/>
  <c r="E223" i="85" s="1"/>
  <c r="E224" i="85" s="1"/>
  <c r="S27" i="85"/>
  <c r="F34" i="85"/>
  <c r="S26" i="85"/>
  <c r="S34" i="85" s="1"/>
  <c r="E200" i="85"/>
  <c r="M25" i="85"/>
  <c r="M33" i="85" s="1"/>
  <c r="E121" i="85"/>
  <c r="L24" i="85"/>
  <c r="M24" i="85" s="1"/>
  <c r="F24" i="85"/>
  <c r="Q23" i="85" a="1"/>
  <c r="Q23" i="85" s="1"/>
  <c r="P23" i="85" a="1"/>
  <c r="P23" i="85" s="1"/>
  <c r="F23" i="85"/>
  <c r="AD22" i="85" a="1"/>
  <c r="AD22" i="85" s="1"/>
  <c r="AC22" i="85" a="1"/>
  <c r="AC22" i="85" s="1"/>
  <c r="F22" i="85"/>
  <c r="BB468" i="46"/>
  <c r="BA468" i="46"/>
  <c r="AZ468" i="46"/>
  <c r="AY468" i="46"/>
  <c r="AX468" i="46"/>
  <c r="AW468" i="46"/>
  <c r="V468" i="46"/>
  <c r="BC467" i="46"/>
  <c r="P291" i="85" l="1"/>
  <c r="K309" i="85"/>
  <c r="P292" i="85"/>
  <c r="P262" i="85"/>
  <c r="K258" i="85"/>
  <c r="K256" i="85"/>
  <c r="D92" i="85"/>
  <c r="D94" i="85"/>
  <c r="K150" i="85"/>
  <c r="K154" i="85"/>
  <c r="P156" i="85"/>
  <c r="P164" i="85"/>
  <c r="P336" i="85"/>
  <c r="K322" i="85"/>
  <c r="F32" i="85"/>
  <c r="D467" i="46" s="1"/>
  <c r="K324" i="85"/>
  <c r="P327" i="85"/>
  <c r="P331" i="85"/>
  <c r="P326" i="85"/>
  <c r="K329" i="85"/>
  <c r="F223" i="85"/>
  <c r="P320" i="85"/>
  <c r="K327" i="85"/>
  <c r="P335" i="85"/>
  <c r="P329" i="85"/>
  <c r="P333" i="85"/>
  <c r="J171" i="85"/>
  <c r="K153" i="85"/>
  <c r="K159" i="85"/>
  <c r="P162" i="85"/>
  <c r="P295" i="85"/>
  <c r="D299" i="85"/>
  <c r="K328" i="85"/>
  <c r="D296" i="85"/>
  <c r="K158" i="85"/>
  <c r="K165" i="85"/>
  <c r="P169" i="85"/>
  <c r="P296" i="85"/>
  <c r="D292" i="85"/>
  <c r="D294" i="85"/>
  <c r="P328" i="85"/>
  <c r="I509" i="79"/>
  <c r="H509" i="79"/>
  <c r="O509" i="79"/>
  <c r="G509" i="79"/>
  <c r="M509" i="79"/>
  <c r="E509" i="79"/>
  <c r="L509" i="79"/>
  <c r="D509" i="79"/>
  <c r="N509" i="79"/>
  <c r="F509" i="79"/>
  <c r="K509" i="79"/>
  <c r="J509" i="79"/>
  <c r="P160" i="85"/>
  <c r="D327" i="85"/>
  <c r="L22" i="85"/>
  <c r="K157" i="85"/>
  <c r="K54" i="85"/>
  <c r="P153" i="85"/>
  <c r="L27" i="85"/>
  <c r="L30" i="85"/>
  <c r="O54" i="85"/>
  <c r="P54" i="85" s="1"/>
  <c r="P70" i="85" s="1"/>
  <c r="P152" i="85"/>
  <c r="K161" i="85"/>
  <c r="P260" i="85"/>
  <c r="P322" i="85"/>
  <c r="E467" i="46"/>
  <c r="F467" i="46" s="1"/>
  <c r="G467" i="46" s="1"/>
  <c r="H467" i="46" s="1"/>
  <c r="I467" i="46" s="1"/>
  <c r="J467" i="46" s="1"/>
  <c r="K467" i="46" s="1"/>
  <c r="L467" i="46" s="1"/>
  <c r="M467" i="46" s="1"/>
  <c r="N467" i="46" s="1"/>
  <c r="O467" i="46" s="1"/>
  <c r="D550" i="46"/>
  <c r="P159" i="85"/>
  <c r="J341" i="85"/>
  <c r="P150" i="85"/>
  <c r="K162" i="85"/>
  <c r="K55" i="85"/>
  <c r="K156" i="85"/>
  <c r="E157" i="85"/>
  <c r="K160" i="85"/>
  <c r="D230" i="85"/>
  <c r="K262" i="85"/>
  <c r="P319" i="85"/>
  <c r="D235" i="85"/>
  <c r="K319" i="85"/>
  <c r="K56" i="85"/>
  <c r="D291" i="85"/>
  <c r="K53" i="85"/>
  <c r="P261" i="85"/>
  <c r="K57" i="85"/>
  <c r="K164" i="85"/>
  <c r="K257" i="85"/>
  <c r="L23" i="85"/>
  <c r="M23" i="85" s="1"/>
  <c r="O23" i="85" s="1"/>
  <c r="P154" i="85"/>
  <c r="P321" i="85"/>
  <c r="F28" i="85"/>
  <c r="F35" i="85" s="1"/>
  <c r="O55" i="85"/>
  <c r="P55" i="85" s="1"/>
  <c r="D93" i="85"/>
  <c r="P161" i="85"/>
  <c r="P256" i="85"/>
  <c r="P259" i="85"/>
  <c r="K261" i="85"/>
  <c r="D293" i="85"/>
  <c r="D295" i="85"/>
  <c r="D301" i="85"/>
  <c r="P151" i="85"/>
  <c r="P155" i="85"/>
  <c r="D228" i="85"/>
  <c r="P293" i="85"/>
  <c r="L28" i="85"/>
  <c r="L26" i="85"/>
  <c r="D232" i="85"/>
  <c r="D297" i="85"/>
  <c r="K323" i="85"/>
  <c r="E122" i="85"/>
  <c r="F121" i="85"/>
  <c r="R101" i="85"/>
  <c r="E56" i="85"/>
  <c r="E91" i="85"/>
  <c r="E291" i="85"/>
  <c r="K149" i="85"/>
  <c r="D328" i="85"/>
  <c r="F30" i="85"/>
  <c r="L32" i="85"/>
  <c r="E320" i="85"/>
  <c r="K52" i="85"/>
  <c r="E258" i="85"/>
  <c r="F257" i="85"/>
  <c r="D163" i="85"/>
  <c r="F163" i="85" s="1"/>
  <c r="D159" i="85"/>
  <c r="D158" i="85"/>
  <c r="D162" i="85"/>
  <c r="F162" i="85" s="1"/>
  <c r="D164" i="85"/>
  <c r="F164" i="85" s="1"/>
  <c r="D160" i="85"/>
  <c r="P224" i="85"/>
  <c r="P243" i="85" s="1"/>
  <c r="R243" i="85" s="1"/>
  <c r="G28" i="85" s="1"/>
  <c r="G35" i="85" s="1"/>
  <c r="K326" i="85"/>
  <c r="P101" i="85"/>
  <c r="D270" i="85"/>
  <c r="D267" i="85"/>
  <c r="D265" i="85"/>
  <c r="D263" i="85"/>
  <c r="D269" i="85"/>
  <c r="P165" i="85"/>
  <c r="O171" i="85"/>
  <c r="K209" i="85"/>
  <c r="F224" i="85"/>
  <c r="E225" i="85"/>
  <c r="E226" i="85" s="1"/>
  <c r="E227" i="85" s="1"/>
  <c r="E228" i="85" s="1"/>
  <c r="D266" i="85"/>
  <c r="O24" i="85"/>
  <c r="L29" i="85"/>
  <c r="P209" i="85"/>
  <c r="F222" i="85"/>
  <c r="D264" i="85"/>
  <c r="K321" i="85"/>
  <c r="K260" i="85"/>
  <c r="O341" i="85"/>
  <c r="K259" i="85"/>
  <c r="D271" i="85"/>
  <c r="K330" i="85"/>
  <c r="D227" i="85"/>
  <c r="D229" i="85"/>
  <c r="D231" i="85"/>
  <c r="D225" i="85"/>
  <c r="F225" i="85" s="1"/>
  <c r="D226" i="85"/>
  <c r="D234" i="85"/>
  <c r="D298" i="85"/>
  <c r="L34" i="85" l="1"/>
  <c r="P309" i="85"/>
  <c r="R309" i="85"/>
  <c r="G30" i="85" s="1"/>
  <c r="M30" i="85" s="1"/>
  <c r="O30" i="85" s="1"/>
  <c r="M28" i="85"/>
  <c r="M35" i="85" s="1"/>
  <c r="L35" i="85"/>
  <c r="P171" i="85"/>
  <c r="P278" i="85"/>
  <c r="T906" i="79"/>
  <c r="E907" i="79"/>
  <c r="E507" i="79"/>
  <c r="F507" i="79" s="1"/>
  <c r="G507" i="79" s="1"/>
  <c r="H507" i="79" s="1"/>
  <c r="I507" i="79" s="1"/>
  <c r="J507" i="79" s="1"/>
  <c r="K507" i="79" s="1"/>
  <c r="L507" i="79" s="1"/>
  <c r="M507" i="79" s="1"/>
  <c r="N507" i="79" s="1"/>
  <c r="O507" i="79" s="1"/>
  <c r="P507" i="79" s="1"/>
  <c r="Q507" i="79" s="1"/>
  <c r="T717" i="79"/>
  <c r="T506" i="79"/>
  <c r="T718" i="79"/>
  <c r="G717" i="79"/>
  <c r="V717" i="79" s="1"/>
  <c r="V506" i="79"/>
  <c r="V718" i="79"/>
  <c r="S906" i="79"/>
  <c r="S717" i="79"/>
  <c r="S506" i="79"/>
  <c r="P341" i="85"/>
  <c r="K171" i="85"/>
  <c r="R171" i="85" s="1"/>
  <c r="G26" i="85" s="1"/>
  <c r="F226" i="85"/>
  <c r="F906" i="79"/>
  <c r="G906" i="79" s="1"/>
  <c r="U717" i="79"/>
  <c r="U506" i="79"/>
  <c r="U718" i="79"/>
  <c r="H506" i="79"/>
  <c r="W506" i="79" s="1"/>
  <c r="K341" i="85"/>
  <c r="R341" i="85" s="1"/>
  <c r="F227" i="85"/>
  <c r="K278" i="85"/>
  <c r="K70" i="85"/>
  <c r="R70" i="85" s="1"/>
  <c r="G22" i="85" s="1"/>
  <c r="E57" i="85"/>
  <c r="F56" i="85"/>
  <c r="F166" i="85"/>
  <c r="F165" i="85"/>
  <c r="T26" i="85" s="1" a="1"/>
  <c r="T26" i="85" s="1"/>
  <c r="E259" i="85"/>
  <c r="F258" i="85"/>
  <c r="C198" i="85"/>
  <c r="R209" i="85"/>
  <c r="D329" i="85"/>
  <c r="L36" i="85"/>
  <c r="F91" i="85"/>
  <c r="E92" i="85"/>
  <c r="F122" i="85"/>
  <c r="E123" i="85"/>
  <c r="F291" i="85"/>
  <c r="E292" i="85"/>
  <c r="E229" i="85"/>
  <c r="E230" i="85" s="1"/>
  <c r="F228" i="85"/>
  <c r="F320" i="85"/>
  <c r="E321" i="85"/>
  <c r="G32" i="85" l="1"/>
  <c r="M22" i="85"/>
  <c r="R278" i="85"/>
  <c r="G29" i="85" s="1"/>
  <c r="G36" i="85" s="1"/>
  <c r="O28" i="85"/>
  <c r="O35" i="85" s="1"/>
  <c r="C200" i="85"/>
  <c r="G27" i="85"/>
  <c r="M27" i="85" s="1"/>
  <c r="O27" i="85" s="1"/>
  <c r="U906" i="79"/>
  <c r="G31" i="85"/>
  <c r="M31" i="85" s="1"/>
  <c r="O31" i="85" s="1"/>
  <c r="F907" i="79"/>
  <c r="G907" i="79" s="1"/>
  <c r="H907" i="79" s="1"/>
  <c r="I907" i="79" s="1"/>
  <c r="J907" i="79" s="1"/>
  <c r="K907" i="79" s="1"/>
  <c r="L907" i="79" s="1"/>
  <c r="M907" i="79" s="1"/>
  <c r="N907" i="79" s="1"/>
  <c r="O907" i="79" s="1"/>
  <c r="P907" i="79" s="1"/>
  <c r="Q907" i="79" s="1"/>
  <c r="V906" i="79"/>
  <c r="H906" i="79"/>
  <c r="M29" i="85"/>
  <c r="O29" i="85" s="1"/>
  <c r="H717" i="79"/>
  <c r="I506" i="79"/>
  <c r="H718" i="79"/>
  <c r="W718" i="79" s="1"/>
  <c r="F229" i="85"/>
  <c r="E322" i="85"/>
  <c r="F321" i="85"/>
  <c r="M26" i="85"/>
  <c r="E124" i="85"/>
  <c r="F124" i="85" s="1"/>
  <c r="F128" i="85" s="1"/>
  <c r="F129" i="85" s="1"/>
  <c r="F130" i="85" s="1"/>
  <c r="F131" i="85" s="1"/>
  <c r="F132" i="85" s="1"/>
  <c r="F133" i="85" s="1"/>
  <c r="F134" i="85" s="1"/>
  <c r="F135" i="85" s="1"/>
  <c r="F136" i="85" s="1"/>
  <c r="F137" i="85" s="1"/>
  <c r="F138" i="85" s="1"/>
  <c r="F139" i="85" s="1"/>
  <c r="F123" i="85"/>
  <c r="F127" i="85" s="1"/>
  <c r="D200" i="85"/>
  <c r="F200" i="85" s="1"/>
  <c r="F201" i="85" s="1"/>
  <c r="E93" i="85"/>
  <c r="F92" i="85"/>
  <c r="F57" i="85"/>
  <c r="E58" i="85"/>
  <c r="U26" i="85" a="1"/>
  <c r="U26" i="85" s="1"/>
  <c r="F167" i="85"/>
  <c r="E293" i="85"/>
  <c r="F292" i="85"/>
  <c r="E231" i="85"/>
  <c r="F230" i="85"/>
  <c r="D330" i="85"/>
  <c r="F259" i="85"/>
  <c r="E260" i="85"/>
  <c r="M32" i="85" l="1"/>
  <c r="O22" i="85"/>
  <c r="O32" i="85" s="1"/>
  <c r="G34" i="85"/>
  <c r="M36" i="85"/>
  <c r="O36" i="85"/>
  <c r="J506" i="79"/>
  <c r="I718" i="79"/>
  <c r="X718" i="79" s="1"/>
  <c r="X506" i="79"/>
  <c r="I717" i="79"/>
  <c r="W717" i="79"/>
  <c r="W906" i="79"/>
  <c r="I906" i="79"/>
  <c r="E232" i="85"/>
  <c r="F231" i="85"/>
  <c r="F93" i="85"/>
  <c r="E94" i="85"/>
  <c r="F94" i="85" s="1"/>
  <c r="F98" i="85" s="1"/>
  <c r="F260" i="85"/>
  <c r="E261" i="85"/>
  <c r="E294" i="85"/>
  <c r="F293" i="85"/>
  <c r="M34" i="85"/>
  <c r="O26" i="85"/>
  <c r="O34" i="85" s="1"/>
  <c r="F168" i="85"/>
  <c r="V26" i="85" a="1"/>
  <c r="V26" i="85" s="1"/>
  <c r="E59" i="85"/>
  <c r="F58" i="85"/>
  <c r="F202" i="85"/>
  <c r="T27" i="85" a="1"/>
  <c r="T27" i="85" s="1"/>
  <c r="T34" i="85" s="1"/>
  <c r="T509" i="79" s="1"/>
  <c r="E323" i="85"/>
  <c r="F322" i="85"/>
  <c r="X906" i="79" l="1"/>
  <c r="J906" i="79"/>
  <c r="X717" i="79"/>
  <c r="J717" i="79"/>
  <c r="Y506" i="79"/>
  <c r="J718" i="79"/>
  <c r="Y718" i="79" s="1"/>
  <c r="K506" i="79"/>
  <c r="F323" i="85"/>
  <c r="E324" i="85"/>
  <c r="F169" i="85"/>
  <c r="W26" i="85" a="1"/>
  <c r="W26" i="85" s="1"/>
  <c r="F99" i="85"/>
  <c r="S23" i="85" a="1"/>
  <c r="S23" i="85" s="1"/>
  <c r="F97" i="85"/>
  <c r="R23" i="85" s="1" a="1"/>
  <c r="R23" i="85" s="1"/>
  <c r="F203" i="85"/>
  <c r="U27" i="85" a="1"/>
  <c r="U27" i="85" s="1"/>
  <c r="U34" i="85" s="1"/>
  <c r="U509" i="79" s="1"/>
  <c r="E234" i="85"/>
  <c r="F232" i="85"/>
  <c r="F233" i="85" s="1"/>
  <c r="S28" i="85" s="1"/>
  <c r="E60" i="85"/>
  <c r="F59" i="85"/>
  <c r="E295" i="85"/>
  <c r="F294" i="85"/>
  <c r="F261" i="85"/>
  <c r="E262" i="85"/>
  <c r="K718" i="79" l="1"/>
  <c r="Z718" i="79" s="1"/>
  <c r="Z506" i="79"/>
  <c r="L506" i="79"/>
  <c r="K717" i="79"/>
  <c r="Y717" i="79"/>
  <c r="K906" i="79"/>
  <c r="Y906" i="79"/>
  <c r="E263" i="85"/>
  <c r="F262" i="85"/>
  <c r="F204" i="85"/>
  <c r="V27" i="85" a="1"/>
  <c r="V27" i="85" s="1"/>
  <c r="V34" i="85" s="1"/>
  <c r="V509" i="79" s="1"/>
  <c r="E296" i="85"/>
  <c r="F295" i="85"/>
  <c r="T23" i="85" a="1"/>
  <c r="T23" i="85" s="1"/>
  <c r="F100" i="85"/>
  <c r="F60" i="85"/>
  <c r="E61" i="85"/>
  <c r="F170" i="85"/>
  <c r="X26" i="85" a="1"/>
  <c r="X26" i="85" s="1"/>
  <c r="F234" i="85"/>
  <c r="E236" i="85"/>
  <c r="F236" i="85" s="1"/>
  <c r="E235" i="85"/>
  <c r="F235" i="85" s="1"/>
  <c r="E325" i="85"/>
  <c r="F324" i="85"/>
  <c r="L906" i="79" l="1"/>
  <c r="Z906" i="79"/>
  <c r="L717" i="79"/>
  <c r="Z717" i="79"/>
  <c r="L718" i="79"/>
  <c r="AA718" i="79" s="1"/>
  <c r="AA506" i="79"/>
  <c r="M506" i="79"/>
  <c r="E297" i="85"/>
  <c r="F296" i="85"/>
  <c r="F171" i="85"/>
  <c r="Y26" i="85" a="1"/>
  <c r="Y26" i="85" s="1"/>
  <c r="W27" i="85" a="1"/>
  <c r="W27" i="85" s="1"/>
  <c r="W34" i="85" s="1"/>
  <c r="W509" i="79" s="1"/>
  <c r="F205" i="85"/>
  <c r="E62" i="85"/>
  <c r="F61" i="85"/>
  <c r="E326" i="85"/>
  <c r="F325" i="85"/>
  <c r="E264" i="85"/>
  <c r="F263" i="85"/>
  <c r="F101" i="85"/>
  <c r="U23" i="85" a="1"/>
  <c r="U23" i="85" s="1"/>
  <c r="F238" i="85"/>
  <c r="F237" i="85"/>
  <c r="T28" i="85" s="1" a="1"/>
  <c r="T28" i="85" s="1"/>
  <c r="T35" i="85" s="1"/>
  <c r="T510" i="79" s="1"/>
  <c r="M718" i="79" l="1"/>
  <c r="AB718" i="79" s="1"/>
  <c r="N506" i="79"/>
  <c r="AB506" i="79"/>
  <c r="M717" i="79"/>
  <c r="AA717" i="79"/>
  <c r="M906" i="79"/>
  <c r="AA906" i="79"/>
  <c r="X27" i="85" a="1"/>
  <c r="X27" i="85" s="1"/>
  <c r="X34" i="85" s="1"/>
  <c r="X509" i="79" s="1"/>
  <c r="F206" i="85"/>
  <c r="F102" i="85"/>
  <c r="V23" i="85" a="1"/>
  <c r="V23" i="85" s="1"/>
  <c r="E265" i="85"/>
  <c r="F264" i="85"/>
  <c r="Z26" i="85" a="1"/>
  <c r="Z26" i="85" s="1"/>
  <c r="F172" i="85"/>
  <c r="F326" i="85"/>
  <c r="E327" i="85"/>
  <c r="E298" i="85"/>
  <c r="F297" i="85"/>
  <c r="U28" i="85" a="1"/>
  <c r="U28" i="85" s="1"/>
  <c r="U35" i="85" s="1"/>
  <c r="U510" i="79" s="1"/>
  <c r="F239" i="85"/>
  <c r="E63" i="85"/>
  <c r="F63" i="85" s="1"/>
  <c r="F62" i="85"/>
  <c r="AB906" i="79" l="1"/>
  <c r="N906" i="79"/>
  <c r="N717" i="79"/>
  <c r="AB717" i="79"/>
  <c r="N718" i="79"/>
  <c r="AC718" i="79" s="1"/>
  <c r="O506" i="79"/>
  <c r="AC506" i="79"/>
  <c r="V28" i="85" a="1"/>
  <c r="V28" i="85" s="1"/>
  <c r="V35" i="85" s="1"/>
  <c r="V510" i="79" s="1"/>
  <c r="F240" i="85"/>
  <c r="E266" i="85"/>
  <c r="F265" i="85"/>
  <c r="E299" i="85"/>
  <c r="F298" i="85"/>
  <c r="E328" i="85"/>
  <c r="F327" i="85"/>
  <c r="F103" i="85"/>
  <c r="W23" i="85" a="1"/>
  <c r="W23" i="85" s="1"/>
  <c r="Y27" i="85" a="1"/>
  <c r="Y27" i="85" s="1"/>
  <c r="Y34" i="85" s="1"/>
  <c r="Y509" i="79" s="1"/>
  <c r="F207" i="85"/>
  <c r="AA26" i="85" a="1"/>
  <c r="AA26" i="85" s="1"/>
  <c r="F173" i="85"/>
  <c r="F65" i="85"/>
  <c r="F64" i="85"/>
  <c r="P22" i="85" s="1" a="1"/>
  <c r="P22" i="85" s="1"/>
  <c r="P32" i="85" s="1"/>
  <c r="O718" i="79" l="1"/>
  <c r="AD718" i="79" s="1"/>
  <c r="AD506" i="79"/>
  <c r="P506" i="79"/>
  <c r="AC717" i="79"/>
  <c r="O717" i="79"/>
  <c r="AC906" i="79"/>
  <c r="O906" i="79"/>
  <c r="F66" i="85"/>
  <c r="Q22" i="85" a="1"/>
  <c r="Q22" i="85" s="1"/>
  <c r="Q32" i="85" s="1"/>
  <c r="E329" i="85"/>
  <c r="F328" i="85"/>
  <c r="F174" i="85"/>
  <c r="AB26" i="85" a="1"/>
  <c r="AB26" i="85" s="1"/>
  <c r="E300" i="85"/>
  <c r="F299" i="85"/>
  <c r="F208" i="85"/>
  <c r="Z27" i="85" a="1"/>
  <c r="Z27" i="85" s="1"/>
  <c r="Z34" i="85" s="1"/>
  <c r="Z509" i="79" s="1"/>
  <c r="E267" i="85"/>
  <c r="F266" i="85"/>
  <c r="F241" i="85"/>
  <c r="W28" i="85" a="1"/>
  <c r="W28" i="85" s="1"/>
  <c r="W35" i="85" s="1"/>
  <c r="W510" i="79" s="1"/>
  <c r="X23" i="85" a="1"/>
  <c r="X23" i="85" s="1"/>
  <c r="F104" i="85"/>
  <c r="P906" i="79" l="1"/>
  <c r="AD906" i="79"/>
  <c r="AD717" i="79"/>
  <c r="P717" i="79"/>
  <c r="Q506" i="79"/>
  <c r="AE506" i="79"/>
  <c r="P718" i="79"/>
  <c r="AE718" i="79" s="1"/>
  <c r="F242" i="85"/>
  <c r="X28" i="85" a="1"/>
  <c r="X28" i="85" s="1"/>
  <c r="X35" i="85" s="1"/>
  <c r="X510" i="79" s="1"/>
  <c r="F175" i="85"/>
  <c r="AD26" i="85" s="1" a="1"/>
  <c r="AD26" i="85" s="1"/>
  <c r="AC26" i="85" a="1"/>
  <c r="AC26" i="85" s="1"/>
  <c r="E269" i="85"/>
  <c r="F267" i="85"/>
  <c r="F268" i="85" s="1"/>
  <c r="U29" i="85" s="1"/>
  <c r="E330" i="85"/>
  <c r="F330" i="85" s="1"/>
  <c r="F329" i="85"/>
  <c r="F209" i="85"/>
  <c r="AA27" i="85" a="1"/>
  <c r="AA27" i="85" s="1"/>
  <c r="AA34" i="85" s="1"/>
  <c r="AA509" i="79" s="1"/>
  <c r="Y23" i="85" a="1"/>
  <c r="Y23" i="85" s="1"/>
  <c r="F105" i="85"/>
  <c r="F67" i="85"/>
  <c r="R22" i="85" a="1"/>
  <c r="R22" i="85" s="1"/>
  <c r="R32" i="85" s="1"/>
  <c r="E301" i="85"/>
  <c r="F301" i="85" s="1"/>
  <c r="F300" i="85"/>
  <c r="AF506" i="79" l="1"/>
  <c r="Q718" i="79"/>
  <c r="AF718" i="79" s="1"/>
  <c r="AE717" i="79"/>
  <c r="Q717" i="79"/>
  <c r="AF717" i="79" s="1"/>
  <c r="Q906" i="79"/>
  <c r="AF906" i="79" s="1"/>
  <c r="AE906" i="79"/>
  <c r="F68" i="85"/>
  <c r="S22" i="85" a="1"/>
  <c r="S22" i="85" s="1"/>
  <c r="S32" i="85" s="1"/>
  <c r="F269" i="85"/>
  <c r="E270" i="85"/>
  <c r="F106" i="85"/>
  <c r="Z23" i="85" a="1"/>
  <c r="Z23" i="85" s="1"/>
  <c r="AB27" i="85" a="1"/>
  <c r="AB27" i="85" s="1"/>
  <c r="AB34" i="85" s="1"/>
  <c r="AB509" i="79" s="1"/>
  <c r="F210" i="85"/>
  <c r="F243" i="85"/>
  <c r="Y28" i="85" a="1"/>
  <c r="Y28" i="85" s="1"/>
  <c r="Y35" i="85" s="1"/>
  <c r="Y510" i="79" s="1"/>
  <c r="F303" i="85"/>
  <c r="V30" i="85" s="1" a="1"/>
  <c r="V30" i="85" s="1"/>
  <c r="F309" i="85"/>
  <c r="F311" i="85"/>
  <c r="AD30" i="85" s="1" a="1"/>
  <c r="AD30" i="85" s="1"/>
  <c r="F307" i="85"/>
  <c r="F305" i="85"/>
  <c r="F304" i="85"/>
  <c r="W30" i="85" s="1" a="1"/>
  <c r="W30" i="85" s="1"/>
  <c r="F302" i="85"/>
  <c r="U30" i="85" s="1" a="1"/>
  <c r="U30" i="85" s="1"/>
  <c r="F332" i="85"/>
  <c r="F331" i="85"/>
  <c r="U31" i="85" s="1" a="1"/>
  <c r="U31" i="85" s="1"/>
  <c r="U36" i="85" l="1"/>
  <c r="S910" i="79" s="1"/>
  <c r="F310" i="85"/>
  <c r="AC30" i="85" s="1" a="1"/>
  <c r="AC30" i="85" s="1"/>
  <c r="AB30" i="85" a="1"/>
  <c r="AB30" i="85" s="1"/>
  <c r="F107" i="85"/>
  <c r="AA23" i="85" a="1"/>
  <c r="AA23" i="85" s="1"/>
  <c r="V31" i="85" a="1"/>
  <c r="V31" i="85" s="1"/>
  <c r="F333" i="85"/>
  <c r="E271" i="85"/>
  <c r="F271" i="85" s="1"/>
  <c r="F270" i="85"/>
  <c r="Z28" i="85" a="1"/>
  <c r="Z28" i="85" s="1"/>
  <c r="Z35" i="85" s="1"/>
  <c r="Z510" i="79" s="1"/>
  <c r="F244" i="85"/>
  <c r="AC27" i="85" a="1"/>
  <c r="AC27" i="85" s="1"/>
  <c r="AC34" i="85" s="1"/>
  <c r="AC509" i="79" s="1"/>
  <c r="F211" i="85"/>
  <c r="AD27" i="85" s="1" a="1"/>
  <c r="AD27" i="85" s="1"/>
  <c r="AD34" i="85" s="1"/>
  <c r="AD509" i="79" s="1"/>
  <c r="F306" i="85"/>
  <c r="Y30" i="85" s="1" a="1"/>
  <c r="Y30" i="85" s="1"/>
  <c r="X30" i="85" a="1"/>
  <c r="X30" i="85" s="1"/>
  <c r="F69" i="85"/>
  <c r="T22" i="85" a="1"/>
  <c r="T22" i="85" s="1"/>
  <c r="T32" i="85" s="1"/>
  <c r="F308" i="85"/>
  <c r="AA30" i="85" s="1" a="1"/>
  <c r="AA30" i="85" s="1"/>
  <c r="Z30" i="85" a="1"/>
  <c r="Z30" i="85" s="1"/>
  <c r="F70" i="85" l="1"/>
  <c r="U22" i="85" a="1"/>
  <c r="U22" i="85" s="1"/>
  <c r="U32" i="85" s="1"/>
  <c r="F273" i="85"/>
  <c r="F272" i="85"/>
  <c r="V29" i="85" s="1" a="1"/>
  <c r="V29" i="85" s="1"/>
  <c r="V36" i="85" s="1"/>
  <c r="T910" i="79" s="1"/>
  <c r="W31" i="85" a="1"/>
  <c r="W31" i="85" s="1"/>
  <c r="F334" i="85"/>
  <c r="F108" i="85"/>
  <c r="AB23" i="85" a="1"/>
  <c r="AB23" i="85" s="1"/>
  <c r="AA28" i="85" a="1"/>
  <c r="AA28" i="85" s="1"/>
  <c r="AA35" i="85" s="1"/>
  <c r="AA510" i="79" s="1"/>
  <c r="F245" i="85"/>
  <c r="F335" i="85" l="1"/>
  <c r="X31" i="85" a="1"/>
  <c r="X31" i="85" s="1"/>
  <c r="W29" i="85" a="1"/>
  <c r="W29" i="85" s="1"/>
  <c r="W36" i="85" s="1"/>
  <c r="U910" i="79" s="1"/>
  <c r="F274" i="85"/>
  <c r="F246" i="85"/>
  <c r="AB28" i="85" a="1"/>
  <c r="AB28" i="85" s="1"/>
  <c r="AB35" i="85" s="1"/>
  <c r="AB510" i="79" s="1"/>
  <c r="F71" i="85"/>
  <c r="V22" i="85" a="1"/>
  <c r="V22" i="85" s="1"/>
  <c r="V32" i="85" s="1"/>
  <c r="F109" i="85"/>
  <c r="AD23" i="85" s="1" a="1"/>
  <c r="AD23" i="85" s="1"/>
  <c r="AD32" i="85" s="1"/>
  <c r="AC23" i="85" a="1"/>
  <c r="AC23" i="85" s="1"/>
  <c r="AC32" i="85" s="1"/>
  <c r="F72" i="85" l="1"/>
  <c r="W22" i="85" a="1"/>
  <c r="W22" i="85" s="1"/>
  <c r="W32" i="85" s="1"/>
  <c r="F247" i="85"/>
  <c r="AD28" i="85" s="1" a="1"/>
  <c r="AD28" i="85" s="1"/>
  <c r="AD35" i="85" s="1"/>
  <c r="AD510" i="79" s="1"/>
  <c r="AC28" i="85" a="1"/>
  <c r="AC28" i="85" s="1"/>
  <c r="AC35" i="85" s="1"/>
  <c r="AC510" i="79" s="1"/>
  <c r="X29" i="85" a="1"/>
  <c r="X29" i="85" s="1"/>
  <c r="X36" i="85" s="1"/>
  <c r="V910" i="79" s="1"/>
  <c r="F275" i="85"/>
  <c r="Y31" i="85" a="1"/>
  <c r="Y31" i="85" s="1"/>
  <c r="F336" i="85"/>
  <c r="F276" i="85" l="1"/>
  <c r="Y29" i="85" a="1"/>
  <c r="Y29" i="85" s="1"/>
  <c r="Y36" i="85" s="1"/>
  <c r="W910" i="79" s="1"/>
  <c r="F73" i="85"/>
  <c r="X22" i="85" a="1"/>
  <c r="X22" i="85" s="1"/>
  <c r="X32" i="85" s="1"/>
  <c r="F337" i="85"/>
  <c r="Z31" i="85" a="1"/>
  <c r="Z31" i="85" s="1"/>
  <c r="F338" i="85" l="1"/>
  <c r="AA31" i="85" a="1"/>
  <c r="AA31" i="85" s="1"/>
  <c r="F74" i="85"/>
  <c r="Y22" i="85" a="1"/>
  <c r="Y22" i="85" s="1"/>
  <c r="Y32" i="85" s="1"/>
  <c r="F277" i="85"/>
  <c r="Z29" i="85" a="1"/>
  <c r="Z29" i="85" s="1"/>
  <c r="Z36" i="85" s="1"/>
  <c r="X910" i="79" s="1"/>
  <c r="F278" i="85" l="1"/>
  <c r="AA29" i="85" a="1"/>
  <c r="AA29" i="85" s="1"/>
  <c r="AA36" i="85" s="1"/>
  <c r="Y910" i="79" s="1"/>
  <c r="F75" i="85"/>
  <c r="Z22" i="85" a="1"/>
  <c r="Z22" i="85" s="1"/>
  <c r="Z32" i="85" s="1"/>
  <c r="AB31" i="85" a="1"/>
  <c r="AB31" i="85" s="1"/>
  <c r="F339" i="85"/>
  <c r="F340" i="85" l="1"/>
  <c r="AD31" i="85" s="1" a="1"/>
  <c r="AD31" i="85" s="1"/>
  <c r="AC31" i="85" a="1"/>
  <c r="AC31" i="85" s="1"/>
  <c r="AA22" i="85" a="1"/>
  <c r="AA22" i="85" s="1"/>
  <c r="AA32" i="85" s="1"/>
  <c r="F76" i="85"/>
  <c r="AB22" i="85" s="1" a="1"/>
  <c r="AB22" i="85" s="1"/>
  <c r="AB32" i="85" s="1"/>
  <c r="AB29" i="85" a="1"/>
  <c r="AB29" i="85" s="1"/>
  <c r="AB36" i="85" s="1"/>
  <c r="Z910" i="79" s="1"/>
  <c r="F279" i="85"/>
  <c r="AC29" i="85" l="1" a="1"/>
  <c r="AC29" i="85" s="1"/>
  <c r="AC36" i="85" s="1"/>
  <c r="AA910" i="79" s="1"/>
  <c r="F280" i="85"/>
  <c r="AD29" i="85" s="1" a="1"/>
  <c r="AD29" i="85" s="1"/>
  <c r="AD36" i="85" s="1"/>
  <c r="AB910" i="79" s="1"/>
  <c r="AV358" i="46" l="1"/>
  <c r="AU358" i="46"/>
  <c r="AT358" i="46"/>
  <c r="AS358" i="46"/>
  <c r="AR358" i="46"/>
  <c r="AQ358" i="46"/>
  <c r="AP358" i="46"/>
  <c r="AO358" i="46"/>
  <c r="AV353" i="46"/>
  <c r="AU353" i="46"/>
  <c r="AT353" i="46"/>
  <c r="AS353" i="46"/>
  <c r="AR353" i="46"/>
  <c r="AQ353" i="46"/>
  <c r="AP353" i="46"/>
  <c r="AO353" i="46"/>
  <c r="AV349" i="46"/>
  <c r="AU349" i="46"/>
  <c r="AT349" i="46"/>
  <c r="AS349" i="46"/>
  <c r="AR349" i="46"/>
  <c r="AQ349" i="46"/>
  <c r="AP349" i="46"/>
  <c r="AO349" i="46"/>
  <c r="AV346" i="46"/>
  <c r="AU346" i="46"/>
  <c r="AT346" i="46"/>
  <c r="AV342" i="46"/>
  <c r="AU342" i="46"/>
  <c r="AT342" i="46"/>
  <c r="AS342" i="46"/>
  <c r="AR342" i="46"/>
  <c r="AQ342" i="46"/>
  <c r="AP342" i="46"/>
  <c r="AO342" i="46"/>
  <c r="AV339" i="46"/>
  <c r="AU339" i="46"/>
  <c r="AT339" i="46"/>
  <c r="AS339" i="46"/>
  <c r="AR339" i="46"/>
  <c r="AQ339" i="46"/>
  <c r="AP339" i="46"/>
  <c r="AO339" i="46"/>
  <c r="AV336" i="46"/>
  <c r="AU336" i="46"/>
  <c r="AT336" i="46"/>
  <c r="AS336" i="46"/>
  <c r="AR336" i="46"/>
  <c r="AQ336" i="46"/>
  <c r="AP336" i="46"/>
  <c r="AO336" i="46"/>
  <c r="AV333" i="46"/>
  <c r="AU333" i="46"/>
  <c r="AT333" i="46"/>
  <c r="AS333" i="46"/>
  <c r="AR333" i="46"/>
  <c r="AQ333" i="46"/>
  <c r="AP333" i="46"/>
  <c r="AO333" i="46"/>
  <c r="AV330" i="46"/>
  <c r="AU330" i="46"/>
  <c r="AT330" i="46"/>
  <c r="AS330" i="46"/>
  <c r="AR330" i="46"/>
  <c r="AQ330" i="46"/>
  <c r="AP330" i="46"/>
  <c r="AO330" i="46"/>
  <c r="AV327" i="46"/>
  <c r="AU327" i="46"/>
  <c r="AT327" i="46"/>
  <c r="AS327" i="46"/>
  <c r="AR327" i="46"/>
  <c r="AQ327" i="46"/>
  <c r="AP327" i="46"/>
  <c r="AO327" i="46"/>
  <c r="AV324" i="46"/>
  <c r="AU324" i="46"/>
  <c r="AT324" i="46"/>
  <c r="AV320" i="46"/>
  <c r="AU320" i="46"/>
  <c r="AT320" i="46"/>
  <c r="AS320" i="46"/>
  <c r="AR320" i="46"/>
  <c r="AQ320" i="46"/>
  <c r="AP320" i="46"/>
  <c r="AO320" i="46"/>
  <c r="AV317" i="46"/>
  <c r="AU317" i="46"/>
  <c r="AT317" i="46"/>
  <c r="AS317" i="46"/>
  <c r="AR317" i="46"/>
  <c r="AQ317" i="46"/>
  <c r="AP317" i="46"/>
  <c r="AO317" i="46"/>
  <c r="AV314" i="46"/>
  <c r="AU314" i="46"/>
  <c r="AT314" i="46"/>
  <c r="AS314" i="46"/>
  <c r="AR314" i="46"/>
  <c r="AQ314" i="46"/>
  <c r="AP314" i="46"/>
  <c r="AO314" i="46"/>
  <c r="AV311" i="46"/>
  <c r="AU311" i="46"/>
  <c r="AT311" i="46"/>
  <c r="AS311" i="46"/>
  <c r="AR311" i="46"/>
  <c r="AQ311" i="46"/>
  <c r="AP311" i="46"/>
  <c r="AO311" i="46"/>
  <c r="AV308" i="46"/>
  <c r="AU308" i="46"/>
  <c r="AT308" i="46"/>
  <c r="AS308" i="46"/>
  <c r="AR308" i="46"/>
  <c r="AQ308" i="46"/>
  <c r="AP308" i="46"/>
  <c r="AO308" i="46"/>
  <c r="AV305" i="46"/>
  <c r="AU305" i="46"/>
  <c r="AT305" i="46"/>
  <c r="AS305" i="46"/>
  <c r="AR305" i="46"/>
  <c r="AQ305" i="46"/>
  <c r="AP305" i="46"/>
  <c r="AO305" i="46"/>
  <c r="AV302" i="46"/>
  <c r="AU302" i="46"/>
  <c r="AT302" i="46"/>
  <c r="AS302" i="46"/>
  <c r="AR302" i="46"/>
  <c r="AQ302" i="46"/>
  <c r="AP302" i="46"/>
  <c r="AO302" i="46"/>
  <c r="AV299" i="46"/>
  <c r="AU299" i="46"/>
  <c r="AT299" i="46"/>
  <c r="AS299" i="46"/>
  <c r="AR299" i="46"/>
  <c r="AQ299" i="46"/>
  <c r="AP299" i="46"/>
  <c r="AO299" i="46"/>
  <c r="AV209" i="46"/>
  <c r="AU209" i="46"/>
  <c r="AT209" i="46"/>
  <c r="AS209" i="46"/>
  <c r="AR209" i="46"/>
  <c r="AQ209" i="46"/>
  <c r="AP209" i="46"/>
  <c r="AO209" i="46"/>
  <c r="AV204" i="46"/>
  <c r="AU204" i="46"/>
  <c r="AT204" i="46"/>
  <c r="AS204" i="46"/>
  <c r="AR204" i="46"/>
  <c r="AQ204" i="46"/>
  <c r="AP204" i="46"/>
  <c r="AO204" i="46"/>
  <c r="AV200" i="46"/>
  <c r="AU200" i="46"/>
  <c r="AT200" i="46"/>
  <c r="AS200" i="46"/>
  <c r="AR200" i="46"/>
  <c r="AQ200" i="46"/>
  <c r="AP200" i="46"/>
  <c r="AO200" i="46"/>
  <c r="AV196" i="46"/>
  <c r="AU196" i="46"/>
  <c r="AT196" i="46"/>
  <c r="AS196" i="46"/>
  <c r="AR196" i="46"/>
  <c r="AQ196" i="46"/>
  <c r="AP196" i="46"/>
  <c r="AO196" i="46"/>
  <c r="AV193" i="46"/>
  <c r="AU193" i="46"/>
  <c r="AT193" i="46"/>
  <c r="AS193" i="46"/>
  <c r="AR193" i="46"/>
  <c r="AQ193" i="46"/>
  <c r="AP193" i="46"/>
  <c r="AO193" i="46"/>
  <c r="AV190" i="46"/>
  <c r="AU190" i="46"/>
  <c r="AT190" i="46"/>
  <c r="AS190" i="46"/>
  <c r="AR190" i="46"/>
  <c r="AQ190" i="46"/>
  <c r="AP190" i="46"/>
  <c r="AO190" i="46"/>
  <c r="AV187" i="46"/>
  <c r="AU187" i="46"/>
  <c r="AT187" i="46"/>
  <c r="AS187" i="46"/>
  <c r="AR187" i="46"/>
  <c r="AQ187" i="46"/>
  <c r="AP187" i="46"/>
  <c r="AO187" i="46"/>
  <c r="AV184" i="46"/>
  <c r="AU184" i="46"/>
  <c r="AT184" i="46"/>
  <c r="AS184" i="46"/>
  <c r="AR184" i="46"/>
  <c r="AQ184" i="46"/>
  <c r="AP184" i="46"/>
  <c r="AO184" i="46"/>
  <c r="AV181" i="46"/>
  <c r="AU181" i="46"/>
  <c r="AV177" i="46"/>
  <c r="AU177" i="46"/>
  <c r="AT177" i="46"/>
  <c r="AS177" i="46"/>
  <c r="AR177" i="46"/>
  <c r="AQ177" i="46"/>
  <c r="AP177" i="46"/>
  <c r="AO177" i="46"/>
  <c r="AV174" i="46"/>
  <c r="AU174" i="46"/>
  <c r="AT174" i="46"/>
  <c r="AS174" i="46"/>
  <c r="AR174" i="46"/>
  <c r="AQ174" i="46"/>
  <c r="AP174" i="46"/>
  <c r="AO174" i="46"/>
  <c r="AV171" i="46"/>
  <c r="AU171" i="46"/>
  <c r="AT171" i="46"/>
  <c r="AS171" i="46"/>
  <c r="AR171" i="46"/>
  <c r="AQ171" i="46"/>
  <c r="AP171" i="46"/>
  <c r="AO171" i="46"/>
  <c r="AV168" i="46"/>
  <c r="AU168" i="46"/>
  <c r="AT168" i="46"/>
  <c r="AS168" i="46"/>
  <c r="AR168" i="46"/>
  <c r="AQ168" i="46"/>
  <c r="AP168" i="46"/>
  <c r="AO168" i="46"/>
  <c r="AV165" i="46"/>
  <c r="AU165" i="46"/>
  <c r="AT165" i="46"/>
  <c r="AS165" i="46"/>
  <c r="AR165" i="46"/>
  <c r="AQ165" i="46"/>
  <c r="AP165" i="46"/>
  <c r="AO165" i="46"/>
  <c r="AV162" i="46"/>
  <c r="AU162" i="46"/>
  <c r="AT162" i="46"/>
  <c r="AS162" i="46"/>
  <c r="AR162" i="46"/>
  <c r="AQ162" i="46"/>
  <c r="AP162" i="46"/>
  <c r="AO162" i="46"/>
  <c r="E486" i="46" l="1"/>
  <c r="X486" i="46"/>
  <c r="Y486" i="46" s="1"/>
  <c r="Z486" i="46" s="1"/>
  <c r="AA486" i="46" s="1"/>
  <c r="AB486" i="46" s="1"/>
  <c r="AC486" i="46" s="1"/>
  <c r="AD486" i="46" s="1"/>
  <c r="AE486" i="46" s="1"/>
  <c r="AF486" i="46" s="1"/>
  <c r="AG486" i="46" s="1"/>
  <c r="AH486" i="46" s="1"/>
  <c r="AI486" i="46" s="1"/>
  <c r="AJ486" i="46" s="1"/>
  <c r="AK486" i="46" s="1"/>
  <c r="AL486" i="46" s="1"/>
  <c r="L17" i="45"/>
  <c r="L22" i="45"/>
  <c r="L23" i="45" s="1"/>
  <c r="L29" i="45"/>
  <c r="L30" i="45" s="1"/>
  <c r="L36" i="45"/>
  <c r="L37" i="45"/>
  <c r="L43" i="45"/>
  <c r="L44" i="45" s="1"/>
  <c r="L50" i="45"/>
  <c r="L51" i="45"/>
  <c r="L57" i="45"/>
  <c r="L58" i="45" s="1"/>
  <c r="L64" i="45"/>
  <c r="L65" i="45"/>
  <c r="L71" i="45"/>
  <c r="L72" i="45" s="1"/>
  <c r="L78" i="45"/>
  <c r="L79" i="45"/>
  <c r="L85" i="45"/>
  <c r="L92" i="45"/>
  <c r="L99" i="45"/>
  <c r="L106" i="45"/>
  <c r="L113" i="45"/>
  <c r="M113" i="45"/>
  <c r="M106" i="45"/>
  <c r="M71" i="45"/>
  <c r="M64" i="45"/>
  <c r="M57" i="45"/>
  <c r="M50" i="45"/>
  <c r="M51" i="45" s="1"/>
  <c r="M43" i="45"/>
  <c r="M36" i="45"/>
  <c r="M29" i="45"/>
  <c r="M30" i="45" s="1"/>
  <c r="M22" i="45"/>
  <c r="M23" i="45" s="1"/>
  <c r="M17" i="45"/>
  <c r="P113" i="45"/>
  <c r="O113" i="45"/>
  <c r="P114" i="45" s="1"/>
  <c r="N113" i="45"/>
  <c r="O114" i="45" s="1"/>
  <c r="P106" i="45"/>
  <c r="O106" i="45"/>
  <c r="P107" i="45" s="1"/>
  <c r="N106" i="45"/>
  <c r="P71" i="45"/>
  <c r="N71" i="45"/>
  <c r="O71" i="45"/>
  <c r="O72" i="45" s="1"/>
  <c r="P64" i="45"/>
  <c r="P65" i="45" s="1"/>
  <c r="O64" i="45"/>
  <c r="N64" i="45"/>
  <c r="P57" i="45"/>
  <c r="N57" i="45"/>
  <c r="O57" i="45"/>
  <c r="P50" i="45"/>
  <c r="N50" i="45"/>
  <c r="O50" i="45"/>
  <c r="P43" i="45"/>
  <c r="O43" i="45"/>
  <c r="N43" i="45"/>
  <c r="P36" i="45"/>
  <c r="O36" i="45"/>
  <c r="N36" i="45"/>
  <c r="P29" i="45"/>
  <c r="N29" i="45"/>
  <c r="O29" i="45"/>
  <c r="O22" i="45"/>
  <c r="N22" i="45"/>
  <c r="O23" i="45" s="1"/>
  <c r="P17" i="45"/>
  <c r="O17" i="45"/>
  <c r="N17" i="45"/>
  <c r="N44" i="45" s="1"/>
  <c r="P72" i="45" l="1"/>
  <c r="P37" i="45"/>
  <c r="P30" i="45"/>
  <c r="M107" i="45"/>
  <c r="P44" i="45"/>
  <c r="O44" i="45"/>
  <c r="O65" i="45"/>
  <c r="F486" i="46"/>
  <c r="M58" i="45"/>
  <c r="M114" i="45"/>
  <c r="M37" i="45"/>
  <c r="M65" i="45"/>
  <c r="M44" i="45"/>
  <c r="M72" i="45"/>
  <c r="N107" i="45"/>
  <c r="N37" i="45"/>
  <c r="N58" i="45"/>
  <c r="P58" i="45"/>
  <c r="O58" i="45"/>
  <c r="O30" i="45"/>
  <c r="P51" i="45"/>
  <c r="O51" i="45"/>
  <c r="N51" i="45"/>
  <c r="N30" i="45"/>
  <c r="O37" i="45"/>
  <c r="O107" i="45"/>
  <c r="N23" i="45"/>
  <c r="N65" i="45"/>
  <c r="N114" i="45"/>
  <c r="N79" i="45" l="1"/>
  <c r="G486" i="46"/>
  <c r="R1443" i="79"/>
  <c r="R1440" i="79"/>
  <c r="R1437" i="79"/>
  <c r="R1434" i="79"/>
  <c r="R1431" i="79"/>
  <c r="R1248" i="79"/>
  <c r="R1245" i="79"/>
  <c r="R1242" i="79"/>
  <c r="R1239" i="79"/>
  <c r="R1236" i="79"/>
  <c r="R1051" i="79"/>
  <c r="R1048" i="79"/>
  <c r="R1045" i="79"/>
  <c r="R1042" i="79"/>
  <c r="R1039" i="79"/>
  <c r="R852" i="79"/>
  <c r="R849" i="79"/>
  <c r="R846" i="79"/>
  <c r="R843" i="79"/>
  <c r="R840" i="79"/>
  <c r="R660" i="79"/>
  <c r="R657" i="79"/>
  <c r="R654" i="79"/>
  <c r="R651" i="79"/>
  <c r="R648" i="79"/>
  <c r="R460" i="79"/>
  <c r="R457" i="79"/>
  <c r="R454" i="79"/>
  <c r="R451" i="79"/>
  <c r="R448" i="79"/>
  <c r="R263" i="79"/>
  <c r="R260" i="79"/>
  <c r="R257" i="79"/>
  <c r="R254" i="79"/>
  <c r="R251" i="79"/>
  <c r="V477" i="46"/>
  <c r="V474" i="46"/>
  <c r="V471" i="46"/>
  <c r="V465" i="46"/>
  <c r="V333" i="46"/>
  <c r="V330" i="46"/>
  <c r="V327" i="46"/>
  <c r="V324" i="46"/>
  <c r="V190" i="46"/>
  <c r="V187" i="46"/>
  <c r="V184" i="46"/>
  <c r="V181" i="46"/>
  <c r="H486" i="46" l="1"/>
  <c r="AU1635" i="79"/>
  <c r="AU1411" i="79"/>
  <c r="AU1215" i="79"/>
  <c r="AU1018" i="79"/>
  <c r="AU819" i="79"/>
  <c r="AU627" i="79"/>
  <c r="AU427" i="79"/>
  <c r="AU230" i="79"/>
  <c r="AU35" i="79"/>
  <c r="Q100" i="43"/>
  <c r="P100" i="43"/>
  <c r="O100" i="43"/>
  <c r="N100" i="43"/>
  <c r="M100" i="43"/>
  <c r="L100" i="43"/>
  <c r="K100" i="43"/>
  <c r="J100" i="43"/>
  <c r="I100" i="43"/>
  <c r="H100" i="43"/>
  <c r="G100" i="43"/>
  <c r="F100" i="43"/>
  <c r="E100" i="43"/>
  <c r="D100" i="43"/>
  <c r="Q53" i="43"/>
  <c r="P53" i="43"/>
  <c r="O53" i="43"/>
  <c r="N53" i="43"/>
  <c r="M53" i="43"/>
  <c r="L53" i="43"/>
  <c r="AO1741" i="79" s="1"/>
  <c r="K53" i="43"/>
  <c r="J53" i="43"/>
  <c r="I53" i="43"/>
  <c r="AL1741" i="79" s="1"/>
  <c r="H53" i="43"/>
  <c r="AK1741" i="79" s="1"/>
  <c r="G53" i="43"/>
  <c r="F53" i="43"/>
  <c r="E53" i="43"/>
  <c r="D53" i="43"/>
  <c r="AU1715" i="79"/>
  <c r="AU1688" i="79"/>
  <c r="AU1661" i="79"/>
  <c r="AU1609" i="79"/>
  <c r="E29" i="45"/>
  <c r="E30" i="45" s="1"/>
  <c r="D124" i="45" s="1"/>
  <c r="F29" i="45"/>
  <c r="G29" i="45"/>
  <c r="H29" i="45"/>
  <c r="I29" i="45"/>
  <c r="J29" i="45"/>
  <c r="K29" i="45"/>
  <c r="D29" i="45"/>
  <c r="E22" i="45"/>
  <c r="F22" i="45"/>
  <c r="G22" i="45"/>
  <c r="H22" i="45"/>
  <c r="I22" i="45"/>
  <c r="J22" i="45"/>
  <c r="K22" i="45"/>
  <c r="C131" i="45" s="1"/>
  <c r="D22" i="45"/>
  <c r="AT1716" i="79"/>
  <c r="AS1716" i="79"/>
  <c r="AR1716" i="79"/>
  <c r="AQ1716" i="79"/>
  <c r="AP1716" i="79"/>
  <c r="AO1716" i="79"/>
  <c r="AN1716" i="79"/>
  <c r="AM1716" i="79"/>
  <c r="AL1716" i="79"/>
  <c r="AK1716" i="79"/>
  <c r="AJ1716" i="79"/>
  <c r="AI1716" i="79"/>
  <c r="AH1716" i="79"/>
  <c r="AG1716" i="79"/>
  <c r="AT1689" i="79"/>
  <c r="AS1689" i="79"/>
  <c r="AR1689" i="79"/>
  <c r="AQ1689" i="79"/>
  <c r="AP1689" i="79"/>
  <c r="AO1689" i="79"/>
  <c r="AN1689" i="79"/>
  <c r="AM1689" i="79"/>
  <c r="AL1689" i="79"/>
  <c r="AK1689" i="79"/>
  <c r="AJ1689" i="79"/>
  <c r="AI1689" i="79"/>
  <c r="AH1689" i="79"/>
  <c r="AG1689" i="79"/>
  <c r="AT1662" i="79"/>
  <c r="AS1662" i="79"/>
  <c r="AR1662" i="79"/>
  <c r="AQ1662" i="79"/>
  <c r="AP1662" i="79"/>
  <c r="AO1662" i="79"/>
  <c r="AN1662" i="79"/>
  <c r="AM1662" i="79"/>
  <c r="AL1662" i="79"/>
  <c r="AK1662" i="79"/>
  <c r="AJ1662" i="79"/>
  <c r="AI1662" i="79"/>
  <c r="AH1662" i="79"/>
  <c r="AG1662" i="79"/>
  <c r="AR627" i="79" l="1"/>
  <c r="AR1741" i="79"/>
  <c r="AQ1688" i="79"/>
  <c r="AQ1741" i="79"/>
  <c r="AP230" i="79"/>
  <c r="AP1741" i="79"/>
  <c r="AM1688" i="79"/>
  <c r="AM1741" i="79"/>
  <c r="AN1411" i="79"/>
  <c r="AN1741" i="79"/>
  <c r="AH1661" i="79"/>
  <c r="AH1741" i="79"/>
  <c r="AG819" i="79"/>
  <c r="AG1741" i="79"/>
  <c r="AI1688" i="79"/>
  <c r="AI1741" i="79"/>
  <c r="AJ1661" i="79"/>
  <c r="AJ1741" i="79"/>
  <c r="I486" i="46"/>
  <c r="AM1661" i="79"/>
  <c r="AN819" i="79"/>
  <c r="AM627" i="79"/>
  <c r="AR1411" i="79"/>
  <c r="AN1688" i="79"/>
  <c r="AN627" i="79"/>
  <c r="AQ1018" i="79"/>
  <c r="AR1688" i="79"/>
  <c r="AM427" i="79"/>
  <c r="AQ427" i="79"/>
  <c r="AQ627" i="79"/>
  <c r="AM1215" i="79"/>
  <c r="AR1635" i="79"/>
  <c r="AM230" i="79"/>
  <c r="AM1411" i="79"/>
  <c r="AR35" i="79"/>
  <c r="AQ230" i="79"/>
  <c r="AM1018" i="79"/>
  <c r="AQ1215" i="79"/>
  <c r="AQ1411" i="79"/>
  <c r="AK1215" i="79"/>
  <c r="AK427" i="79"/>
  <c r="AK1411" i="79"/>
  <c r="AK627" i="79"/>
  <c r="AO1661" i="79"/>
  <c r="AO1215" i="79"/>
  <c r="AO427" i="79"/>
  <c r="AO1411" i="79"/>
  <c r="AO627" i="79"/>
  <c r="AS1661" i="79"/>
  <c r="AS1215" i="79"/>
  <c r="AS427" i="79"/>
  <c r="AS1609" i="79"/>
  <c r="AS1411" i="79"/>
  <c r="AS627" i="79"/>
  <c r="AO35" i="79"/>
  <c r="AK230" i="79"/>
  <c r="AK819" i="79"/>
  <c r="AS819" i="79"/>
  <c r="AS1018" i="79"/>
  <c r="AO1635" i="79"/>
  <c r="AK1661" i="79"/>
  <c r="AL1688" i="79"/>
  <c r="AL1411" i="79"/>
  <c r="AL627" i="79"/>
  <c r="AL1635" i="79"/>
  <c r="AL819" i="79"/>
  <c r="AL35" i="79"/>
  <c r="AP1411" i="79"/>
  <c r="AP627" i="79"/>
  <c r="AP1635" i="79"/>
  <c r="AP819" i="79"/>
  <c r="AP35" i="79"/>
  <c r="AT1609" i="79"/>
  <c r="AT1411" i="79"/>
  <c r="AT627" i="79"/>
  <c r="AT1661" i="79"/>
  <c r="AT1635" i="79"/>
  <c r="AT819" i="79"/>
  <c r="AT35" i="79"/>
  <c r="AL230" i="79"/>
  <c r="AL427" i="79"/>
  <c r="AT427" i="79"/>
  <c r="AO1018" i="79"/>
  <c r="AT1018" i="79"/>
  <c r="AP1215" i="79"/>
  <c r="AK1609" i="79"/>
  <c r="AK35" i="79"/>
  <c r="AS35" i="79"/>
  <c r="AS230" i="79"/>
  <c r="AO819" i="79"/>
  <c r="AK1018" i="79"/>
  <c r="AP1018" i="79"/>
  <c r="AK1635" i="79"/>
  <c r="AS1635" i="79"/>
  <c r="AP1609" i="79"/>
  <c r="AN1609" i="79"/>
  <c r="AN1018" i="79"/>
  <c r="AN230" i="79"/>
  <c r="AN1215" i="79"/>
  <c r="AN427" i="79"/>
  <c r="AR1018" i="79"/>
  <c r="AR230" i="79"/>
  <c r="AR1215" i="79"/>
  <c r="AR427" i="79"/>
  <c r="AN35" i="79"/>
  <c r="AO230" i="79"/>
  <c r="AT230" i="79"/>
  <c r="AP427" i="79"/>
  <c r="AR819" i="79"/>
  <c r="AL1018" i="79"/>
  <c r="AL1215" i="79"/>
  <c r="AT1215" i="79"/>
  <c r="AN1635" i="79"/>
  <c r="AM35" i="79"/>
  <c r="AQ35" i="79"/>
  <c r="AM819" i="79"/>
  <c r="AQ819" i="79"/>
  <c r="AM1635" i="79"/>
  <c r="AQ1635" i="79"/>
  <c r="C135" i="45"/>
  <c r="AH1609" i="79"/>
  <c r="AH819" i="79"/>
  <c r="AH1018" i="79"/>
  <c r="AH427" i="79"/>
  <c r="AH35" i="79"/>
  <c r="AG1661" i="79"/>
  <c r="AG35" i="79"/>
  <c r="AG627" i="79"/>
  <c r="AG1018" i="79"/>
  <c r="AG1635" i="79"/>
  <c r="AG1688" i="79"/>
  <c r="AG1715" i="79"/>
  <c r="AG1609" i="79"/>
  <c r="AG1215" i="79"/>
  <c r="AI1411" i="79"/>
  <c r="AJ427" i="79"/>
  <c r="AJ35" i="79"/>
  <c r="AG230" i="79"/>
  <c r="AH627" i="79"/>
  <c r="AH1215" i="79"/>
  <c r="AG1411" i="79"/>
  <c r="AH1635" i="79"/>
  <c r="AJ1411" i="79"/>
  <c r="AH230" i="79"/>
  <c r="AG427" i="79"/>
  <c r="AI627" i="79"/>
  <c r="AH1411" i="79"/>
  <c r="C134" i="45"/>
  <c r="E23" i="45"/>
  <c r="C124" i="45" s="1"/>
  <c r="D135" i="45"/>
  <c r="D134" i="45"/>
  <c r="D133" i="45"/>
  <c r="D131" i="45"/>
  <c r="C133" i="45"/>
  <c r="AJ819" i="79"/>
  <c r="AJ1215" i="79"/>
  <c r="AJ1688" i="79"/>
  <c r="AJ230" i="79"/>
  <c r="AJ1635" i="79"/>
  <c r="AJ627" i="79"/>
  <c r="AJ1018" i="79"/>
  <c r="AI427" i="79"/>
  <c r="AI1215" i="79"/>
  <c r="AI230" i="79"/>
  <c r="AI1018" i="79"/>
  <c r="AI35" i="79"/>
  <c r="AI819" i="79"/>
  <c r="AI1635" i="79"/>
  <c r="AT1715" i="79"/>
  <c r="AT1688" i="79"/>
  <c r="AS1688" i="79"/>
  <c r="AS1715" i="79"/>
  <c r="AR1661" i="79"/>
  <c r="AR1715" i="79"/>
  <c r="AR1609" i="79"/>
  <c r="AQ1715" i="79"/>
  <c r="AQ1609" i="79"/>
  <c r="AQ1661" i="79"/>
  <c r="AP1661" i="79"/>
  <c r="AP1715" i="79"/>
  <c r="AP1688" i="79"/>
  <c r="AO1609" i="79"/>
  <c r="AO1688" i="79"/>
  <c r="AO1715" i="79"/>
  <c r="AN1715" i="79"/>
  <c r="AN1661" i="79"/>
  <c r="AM1609" i="79"/>
  <c r="AM1715" i="79"/>
  <c r="AL1715" i="79"/>
  <c r="AL1609" i="79"/>
  <c r="AL1661" i="79"/>
  <c r="AK1688" i="79"/>
  <c r="AK1715" i="79"/>
  <c r="AJ1715" i="79"/>
  <c r="AJ1609" i="79"/>
  <c r="AI1661" i="79"/>
  <c r="AI1715" i="79"/>
  <c r="AI1609" i="79"/>
  <c r="AH1715" i="79"/>
  <c r="AH1688" i="79"/>
  <c r="AT1574" i="79"/>
  <c r="AS1574" i="79"/>
  <c r="AR1574" i="79"/>
  <c r="AQ1574" i="79"/>
  <c r="AP1574" i="79"/>
  <c r="AO1574" i="79"/>
  <c r="AN1574" i="79"/>
  <c r="AM1574" i="79"/>
  <c r="AL1574" i="79"/>
  <c r="AK1574" i="79"/>
  <c r="AJ1574" i="79"/>
  <c r="AI1574" i="79"/>
  <c r="AH1574" i="79"/>
  <c r="AG1574" i="79"/>
  <c r="R1574" i="79"/>
  <c r="AU1573" i="79"/>
  <c r="AT1379" i="79"/>
  <c r="AS1379" i="79"/>
  <c r="AR1379" i="79"/>
  <c r="AQ1379" i="79"/>
  <c r="AP1379" i="79"/>
  <c r="AO1379" i="79"/>
  <c r="AN1379" i="79"/>
  <c r="AM1379" i="79"/>
  <c r="AL1379" i="79"/>
  <c r="AK1379" i="79"/>
  <c r="AJ1379" i="79"/>
  <c r="AI1379" i="79"/>
  <c r="AH1379" i="79"/>
  <c r="AG1379" i="79"/>
  <c r="R1379" i="79"/>
  <c r="AU1378" i="79"/>
  <c r="AT1182" i="79"/>
  <c r="AS1182" i="79"/>
  <c r="AR1182" i="79"/>
  <c r="AQ1182" i="79"/>
  <c r="AP1182" i="79"/>
  <c r="AO1182" i="79"/>
  <c r="AN1182" i="79"/>
  <c r="AM1182" i="79"/>
  <c r="AL1182" i="79"/>
  <c r="AK1182" i="79"/>
  <c r="AJ1182" i="79"/>
  <c r="AI1182" i="79"/>
  <c r="AH1182" i="79"/>
  <c r="AG1182" i="79"/>
  <c r="R1182" i="79"/>
  <c r="AU1181" i="79"/>
  <c r="AT985" i="79"/>
  <c r="AS985" i="79"/>
  <c r="AR985" i="79"/>
  <c r="AQ985" i="79"/>
  <c r="AP985" i="79"/>
  <c r="AO985" i="79"/>
  <c r="AN985" i="79"/>
  <c r="AM985" i="79"/>
  <c r="AL985" i="79"/>
  <c r="AK985" i="79"/>
  <c r="AJ985" i="79"/>
  <c r="AI985" i="79"/>
  <c r="AH985" i="79"/>
  <c r="AG985" i="79"/>
  <c r="R985" i="79"/>
  <c r="AU984" i="79"/>
  <c r="AU431" i="79"/>
  <c r="AG432" i="79"/>
  <c r="AH432" i="79"/>
  <c r="AI432" i="79"/>
  <c r="AJ432" i="79"/>
  <c r="AK432" i="79"/>
  <c r="AL432" i="79"/>
  <c r="AM432" i="79"/>
  <c r="AN432" i="79"/>
  <c r="AO432" i="79"/>
  <c r="AP432" i="79"/>
  <c r="AQ432" i="79"/>
  <c r="AR432" i="79"/>
  <c r="AS432" i="79"/>
  <c r="AT432" i="79"/>
  <c r="AU434" i="79"/>
  <c r="AG435" i="79"/>
  <c r="AH435" i="79"/>
  <c r="AI435" i="79"/>
  <c r="AJ435" i="79"/>
  <c r="AK435" i="79"/>
  <c r="AL435" i="79"/>
  <c r="AM435" i="79"/>
  <c r="AN435" i="79"/>
  <c r="AO435" i="79"/>
  <c r="AP435" i="79"/>
  <c r="AQ435" i="79"/>
  <c r="AR435" i="79"/>
  <c r="AS435" i="79"/>
  <c r="AT435" i="79"/>
  <c r="S1576" i="79"/>
  <c r="D1576" i="79"/>
  <c r="AT1569" i="79"/>
  <c r="AS1569" i="79"/>
  <c r="AR1569" i="79"/>
  <c r="AQ1569" i="79"/>
  <c r="AP1569" i="79"/>
  <c r="AO1569" i="79"/>
  <c r="AN1569" i="79"/>
  <c r="AM1569" i="79"/>
  <c r="AL1569" i="79"/>
  <c r="AK1569" i="79"/>
  <c r="AJ1569" i="79"/>
  <c r="AI1569" i="79"/>
  <c r="AH1569" i="79"/>
  <c r="AG1569" i="79"/>
  <c r="R1569" i="79"/>
  <c r="AU1568" i="79"/>
  <c r="AT1566" i="79"/>
  <c r="AS1566" i="79"/>
  <c r="AR1566" i="79"/>
  <c r="AQ1566" i="79"/>
  <c r="AP1566" i="79"/>
  <c r="AO1566" i="79"/>
  <c r="AN1566" i="79"/>
  <c r="AM1566" i="79"/>
  <c r="AL1566" i="79"/>
  <c r="AK1566" i="79"/>
  <c r="AJ1566" i="79"/>
  <c r="AI1566" i="79"/>
  <c r="AH1566" i="79"/>
  <c r="AG1566" i="79"/>
  <c r="R1566" i="79"/>
  <c r="AU1565" i="79"/>
  <c r="AT1563" i="79"/>
  <c r="AS1563" i="79"/>
  <c r="AR1563" i="79"/>
  <c r="AQ1563" i="79"/>
  <c r="AP1563" i="79"/>
  <c r="AO1563" i="79"/>
  <c r="AN1563" i="79"/>
  <c r="AM1563" i="79"/>
  <c r="AL1563" i="79"/>
  <c r="AK1563" i="79"/>
  <c r="AJ1563" i="79"/>
  <c r="AI1563" i="79"/>
  <c r="AH1563" i="79"/>
  <c r="AG1563" i="79"/>
  <c r="R1563" i="79"/>
  <c r="AU1562" i="79"/>
  <c r="AT1560" i="79"/>
  <c r="AS1560" i="79"/>
  <c r="AR1560" i="79"/>
  <c r="AQ1560" i="79"/>
  <c r="AP1560" i="79"/>
  <c r="AO1560" i="79"/>
  <c r="AN1560" i="79"/>
  <c r="AM1560" i="79"/>
  <c r="AL1560" i="79"/>
  <c r="AK1560" i="79"/>
  <c r="AJ1560" i="79"/>
  <c r="AI1560" i="79"/>
  <c r="AH1560" i="79"/>
  <c r="AG1560" i="79"/>
  <c r="R1560" i="79"/>
  <c r="AU1559" i="79"/>
  <c r="AT1557" i="79"/>
  <c r="AS1557" i="79"/>
  <c r="AR1557" i="79"/>
  <c r="AQ1557" i="79"/>
  <c r="AP1557" i="79"/>
  <c r="AO1557" i="79"/>
  <c r="AN1557" i="79"/>
  <c r="AM1557" i="79"/>
  <c r="AL1557" i="79"/>
  <c r="AK1557" i="79"/>
  <c r="AJ1557" i="79"/>
  <c r="AI1557" i="79"/>
  <c r="AH1557" i="79"/>
  <c r="AG1557" i="79"/>
  <c r="R1557" i="79"/>
  <c r="AU1556" i="79"/>
  <c r="AT1554" i="79"/>
  <c r="AS1554" i="79"/>
  <c r="AR1554" i="79"/>
  <c r="AQ1554" i="79"/>
  <c r="AP1554" i="79"/>
  <c r="AO1554" i="79"/>
  <c r="AN1554" i="79"/>
  <c r="AM1554" i="79"/>
  <c r="AL1554" i="79"/>
  <c r="AK1554" i="79"/>
  <c r="AJ1554" i="79"/>
  <c r="AI1554" i="79"/>
  <c r="AH1554" i="79"/>
  <c r="AG1554" i="79"/>
  <c r="R1554" i="79"/>
  <c r="AU1553" i="79"/>
  <c r="AT1551" i="79"/>
  <c r="AS1551" i="79"/>
  <c r="AR1551" i="79"/>
  <c r="AQ1551" i="79"/>
  <c r="AP1551" i="79"/>
  <c r="AO1551" i="79"/>
  <c r="AN1551" i="79"/>
  <c r="AM1551" i="79"/>
  <c r="AL1551" i="79"/>
  <c r="AK1551" i="79"/>
  <c r="AJ1551" i="79"/>
  <c r="AI1551" i="79"/>
  <c r="AH1551" i="79"/>
  <c r="AG1551" i="79"/>
  <c r="R1551" i="79"/>
  <c r="AU1550" i="79"/>
  <c r="AT1548" i="79"/>
  <c r="AS1548" i="79"/>
  <c r="AR1548" i="79"/>
  <c r="AQ1548" i="79"/>
  <c r="AP1548" i="79"/>
  <c r="AO1548" i="79"/>
  <c r="AN1548" i="79"/>
  <c r="AM1548" i="79"/>
  <c r="AL1548" i="79"/>
  <c r="AK1548" i="79"/>
  <c r="AJ1548" i="79"/>
  <c r="AI1548" i="79"/>
  <c r="AH1548" i="79"/>
  <c r="AG1548" i="79"/>
  <c r="AU1547" i="79"/>
  <c r="AT1545" i="79"/>
  <c r="AS1545" i="79"/>
  <c r="AR1545" i="79"/>
  <c r="AQ1545" i="79"/>
  <c r="AP1545" i="79"/>
  <c r="AO1545" i="79"/>
  <c r="AN1545" i="79"/>
  <c r="AM1545" i="79"/>
  <c r="AL1545" i="79"/>
  <c r="AK1545" i="79"/>
  <c r="AJ1545" i="79"/>
  <c r="AI1545" i="79"/>
  <c r="AH1545" i="79"/>
  <c r="AG1545" i="79"/>
  <c r="R1545" i="79"/>
  <c r="AU1544" i="79"/>
  <c r="AT1542" i="79"/>
  <c r="AS1542" i="79"/>
  <c r="AR1542" i="79"/>
  <c r="AQ1542" i="79"/>
  <c r="AP1542" i="79"/>
  <c r="AO1542" i="79"/>
  <c r="AN1542" i="79"/>
  <c r="AM1542" i="79"/>
  <c r="AL1542" i="79"/>
  <c r="AK1542" i="79"/>
  <c r="AJ1542" i="79"/>
  <c r="AI1542" i="79"/>
  <c r="AH1542" i="79"/>
  <c r="AG1542" i="79"/>
  <c r="R1542" i="79"/>
  <c r="AU1541" i="79"/>
  <c r="AT1539" i="79"/>
  <c r="AS1539" i="79"/>
  <c r="AR1539" i="79"/>
  <c r="AQ1539" i="79"/>
  <c r="AP1539" i="79"/>
  <c r="AO1539" i="79"/>
  <c r="AN1539" i="79"/>
  <c r="AM1539" i="79"/>
  <c r="AL1539" i="79"/>
  <c r="AK1539" i="79"/>
  <c r="AJ1539" i="79"/>
  <c r="AI1539" i="79"/>
  <c r="AH1539" i="79"/>
  <c r="AG1539" i="79"/>
  <c r="R1539" i="79"/>
  <c r="AU1538" i="79"/>
  <c r="AT1536" i="79"/>
  <c r="AS1536" i="79"/>
  <c r="AR1536" i="79"/>
  <c r="AQ1536" i="79"/>
  <c r="AP1536" i="79"/>
  <c r="AO1536" i="79"/>
  <c r="AN1536" i="79"/>
  <c r="AM1536" i="79"/>
  <c r="AL1536" i="79"/>
  <c r="AK1536" i="79"/>
  <c r="AJ1536" i="79"/>
  <c r="AI1536" i="79"/>
  <c r="AH1536" i="79"/>
  <c r="AG1536" i="79"/>
  <c r="R1536" i="79"/>
  <c r="AU1535" i="79"/>
  <c r="AT1533" i="79"/>
  <c r="AS1533" i="79"/>
  <c r="AR1533" i="79"/>
  <c r="AQ1533" i="79"/>
  <c r="AP1533" i="79"/>
  <c r="AO1533" i="79"/>
  <c r="AN1533" i="79"/>
  <c r="AM1533" i="79"/>
  <c r="AL1533" i="79"/>
  <c r="AK1533" i="79"/>
  <c r="AJ1533" i="79"/>
  <c r="AI1533" i="79"/>
  <c r="AH1533" i="79"/>
  <c r="AG1533" i="79"/>
  <c r="R1533" i="79"/>
  <c r="AU1532" i="79"/>
  <c r="AT1530" i="79"/>
  <c r="AS1530" i="79"/>
  <c r="AR1530" i="79"/>
  <c r="AQ1530" i="79"/>
  <c r="AP1530" i="79"/>
  <c r="AO1530" i="79"/>
  <c r="AN1530" i="79"/>
  <c r="AM1530" i="79"/>
  <c r="AL1530" i="79"/>
  <c r="AK1530" i="79"/>
  <c r="AJ1530" i="79"/>
  <c r="AI1530" i="79"/>
  <c r="AH1530" i="79"/>
  <c r="AG1530" i="79"/>
  <c r="R1530" i="79"/>
  <c r="AU1529" i="79"/>
  <c r="AT1526" i="79"/>
  <c r="AS1526" i="79"/>
  <c r="AR1526" i="79"/>
  <c r="AQ1526" i="79"/>
  <c r="AP1526" i="79"/>
  <c r="AO1526" i="79"/>
  <c r="AN1526" i="79"/>
  <c r="AM1526" i="79"/>
  <c r="AL1526" i="79"/>
  <c r="AK1526" i="79"/>
  <c r="AJ1526" i="79"/>
  <c r="AI1526" i="79"/>
  <c r="AH1526" i="79"/>
  <c r="AG1526" i="79"/>
  <c r="R1526" i="79"/>
  <c r="AU1525" i="79"/>
  <c r="AT1523" i="79"/>
  <c r="AS1523" i="79"/>
  <c r="AR1523" i="79"/>
  <c r="AQ1523" i="79"/>
  <c r="AP1523" i="79"/>
  <c r="AO1523" i="79"/>
  <c r="AN1523" i="79"/>
  <c r="AM1523" i="79"/>
  <c r="AL1523" i="79"/>
  <c r="AK1523" i="79"/>
  <c r="AJ1523" i="79"/>
  <c r="AI1523" i="79"/>
  <c r="AH1523" i="79"/>
  <c r="AG1523" i="79"/>
  <c r="R1523" i="79"/>
  <c r="AU1522" i="79"/>
  <c r="AT1520" i="79"/>
  <c r="AS1520" i="79"/>
  <c r="AR1520" i="79"/>
  <c r="AQ1520" i="79"/>
  <c r="AP1520" i="79"/>
  <c r="AO1520" i="79"/>
  <c r="AN1520" i="79"/>
  <c r="AM1520" i="79"/>
  <c r="AL1520" i="79"/>
  <c r="AK1520" i="79"/>
  <c r="AJ1520" i="79"/>
  <c r="AI1520" i="79"/>
  <c r="AH1520" i="79"/>
  <c r="AG1520" i="79"/>
  <c r="R1520" i="79"/>
  <c r="AU1519" i="79"/>
  <c r="AT1516" i="79"/>
  <c r="AS1516" i="79"/>
  <c r="AR1516" i="79"/>
  <c r="AQ1516" i="79"/>
  <c r="AP1516" i="79"/>
  <c r="AO1516" i="79"/>
  <c r="AN1516" i="79"/>
  <c r="AM1516" i="79"/>
  <c r="AL1516" i="79"/>
  <c r="AK1516" i="79"/>
  <c r="AJ1516" i="79"/>
  <c r="AI1516" i="79"/>
  <c r="AH1516" i="79"/>
  <c r="AG1516" i="79"/>
  <c r="R1516" i="79"/>
  <c r="AU1515" i="79"/>
  <c r="AT1513" i="79"/>
  <c r="AS1513" i="79"/>
  <c r="AR1513" i="79"/>
  <c r="AQ1513" i="79"/>
  <c r="AP1513" i="79"/>
  <c r="AO1513" i="79"/>
  <c r="AN1513" i="79"/>
  <c r="AM1513" i="79"/>
  <c r="AL1513" i="79"/>
  <c r="AK1513" i="79"/>
  <c r="AJ1513" i="79"/>
  <c r="AI1513" i="79"/>
  <c r="AH1513" i="79"/>
  <c r="AG1513" i="79"/>
  <c r="R1513" i="79"/>
  <c r="AU1512" i="79"/>
  <c r="AT1510" i="79"/>
  <c r="AS1510" i="79"/>
  <c r="AR1510" i="79"/>
  <c r="AQ1510" i="79"/>
  <c r="AP1510" i="79"/>
  <c r="AO1510" i="79"/>
  <c r="AN1510" i="79"/>
  <c r="AM1510" i="79"/>
  <c r="AL1510" i="79"/>
  <c r="AK1510" i="79"/>
  <c r="AJ1510" i="79"/>
  <c r="AI1510" i="79"/>
  <c r="AH1510" i="79"/>
  <c r="AG1510" i="79"/>
  <c r="R1510" i="79"/>
  <c r="AU1509" i="79"/>
  <c r="AT1507" i="79"/>
  <c r="AS1507" i="79"/>
  <c r="AR1507" i="79"/>
  <c r="AQ1507" i="79"/>
  <c r="AP1507" i="79"/>
  <c r="AO1507" i="79"/>
  <c r="AN1507" i="79"/>
  <c r="AM1507" i="79"/>
  <c r="AL1507" i="79"/>
  <c r="AK1507" i="79"/>
  <c r="AJ1507" i="79"/>
  <c r="AI1507" i="79"/>
  <c r="AH1507" i="79"/>
  <c r="AG1507" i="79"/>
  <c r="R1507" i="79"/>
  <c r="AU1506" i="79"/>
  <c r="AT1504" i="79"/>
  <c r="AS1504" i="79"/>
  <c r="AR1504" i="79"/>
  <c r="AQ1504" i="79"/>
  <c r="AP1504" i="79"/>
  <c r="AO1504" i="79"/>
  <c r="AN1504" i="79"/>
  <c r="AM1504" i="79"/>
  <c r="AL1504" i="79"/>
  <c r="AK1504" i="79"/>
  <c r="AJ1504" i="79"/>
  <c r="AI1504" i="79"/>
  <c r="AH1504" i="79"/>
  <c r="AG1504" i="79"/>
  <c r="R1504" i="79"/>
  <c r="AU1503" i="79"/>
  <c r="AT1501" i="79"/>
  <c r="AS1501" i="79"/>
  <c r="AR1501" i="79"/>
  <c r="AQ1501" i="79"/>
  <c r="AP1501" i="79"/>
  <c r="AO1501" i="79"/>
  <c r="AN1501" i="79"/>
  <c r="AM1501" i="79"/>
  <c r="AL1501" i="79"/>
  <c r="AK1501" i="79"/>
  <c r="AJ1501" i="79"/>
  <c r="AI1501" i="79"/>
  <c r="AH1501" i="79"/>
  <c r="AG1501" i="79"/>
  <c r="R1501" i="79"/>
  <c r="AU1500" i="79"/>
  <c r="AT1498" i="79"/>
  <c r="AS1498" i="79"/>
  <c r="AR1498" i="79"/>
  <c r="AQ1498" i="79"/>
  <c r="AP1498" i="79"/>
  <c r="AO1498" i="79"/>
  <c r="AN1498" i="79"/>
  <c r="AM1498" i="79"/>
  <c r="AL1498" i="79"/>
  <c r="AK1498" i="79"/>
  <c r="AJ1498" i="79"/>
  <c r="AI1498" i="79"/>
  <c r="AH1498" i="79"/>
  <c r="AG1498" i="79"/>
  <c r="R1498" i="79"/>
  <c r="AU1497" i="79"/>
  <c r="AT1495" i="79"/>
  <c r="AS1495" i="79"/>
  <c r="AR1495" i="79"/>
  <c r="AQ1495" i="79"/>
  <c r="AP1495" i="79"/>
  <c r="AO1495" i="79"/>
  <c r="AN1495" i="79"/>
  <c r="AM1495" i="79"/>
  <c r="AL1495" i="79"/>
  <c r="AK1495" i="79"/>
  <c r="AJ1495" i="79"/>
  <c r="AI1495" i="79"/>
  <c r="AH1495" i="79"/>
  <c r="AG1495" i="79"/>
  <c r="R1495" i="79"/>
  <c r="AU1494" i="79"/>
  <c r="AT1491" i="79"/>
  <c r="AS1491" i="79"/>
  <c r="AR1491" i="79"/>
  <c r="AQ1491" i="79"/>
  <c r="AP1491" i="79"/>
  <c r="AO1491" i="79"/>
  <c r="AN1491" i="79"/>
  <c r="AM1491" i="79"/>
  <c r="AL1491" i="79"/>
  <c r="AK1491" i="79"/>
  <c r="AJ1491" i="79"/>
  <c r="AI1491" i="79"/>
  <c r="AH1491" i="79"/>
  <c r="AG1491" i="79"/>
  <c r="AU1490" i="79"/>
  <c r="AT1488" i="79"/>
  <c r="AS1488" i="79"/>
  <c r="AR1488" i="79"/>
  <c r="AQ1488" i="79"/>
  <c r="AP1488" i="79"/>
  <c r="AO1488" i="79"/>
  <c r="AN1488" i="79"/>
  <c r="AM1488" i="79"/>
  <c r="AL1488" i="79"/>
  <c r="AK1488" i="79"/>
  <c r="AJ1488" i="79"/>
  <c r="AI1488" i="79"/>
  <c r="AH1488" i="79"/>
  <c r="AG1488" i="79"/>
  <c r="AU1487" i="79"/>
  <c r="AT1485" i="79"/>
  <c r="AS1485" i="79"/>
  <c r="AR1485" i="79"/>
  <c r="AQ1485" i="79"/>
  <c r="AP1485" i="79"/>
  <c r="AO1485" i="79"/>
  <c r="AN1485" i="79"/>
  <c r="AM1485" i="79"/>
  <c r="AL1485" i="79"/>
  <c r="AK1485" i="79"/>
  <c r="AJ1485" i="79"/>
  <c r="AI1485" i="79"/>
  <c r="AH1485" i="79"/>
  <c r="AG1485" i="79"/>
  <c r="AU1484" i="79"/>
  <c r="AT1482" i="79"/>
  <c r="AS1482" i="79"/>
  <c r="AR1482" i="79"/>
  <c r="AQ1482" i="79"/>
  <c r="AP1482" i="79"/>
  <c r="AO1482" i="79"/>
  <c r="AN1482" i="79"/>
  <c r="AM1482" i="79"/>
  <c r="AL1482" i="79"/>
  <c r="AK1482" i="79"/>
  <c r="AJ1482" i="79"/>
  <c r="AI1482" i="79"/>
  <c r="AH1482" i="79"/>
  <c r="AG1482" i="79"/>
  <c r="AU1481" i="79"/>
  <c r="AT1477" i="79"/>
  <c r="AS1477" i="79"/>
  <c r="AR1477" i="79"/>
  <c r="AQ1477" i="79"/>
  <c r="AP1477" i="79"/>
  <c r="AO1477" i="79"/>
  <c r="AN1477" i="79"/>
  <c r="AM1477" i="79"/>
  <c r="AL1477" i="79"/>
  <c r="AK1477" i="79"/>
  <c r="AJ1477" i="79"/>
  <c r="AI1477" i="79"/>
  <c r="AH1477" i="79"/>
  <c r="AG1477" i="79"/>
  <c r="R1477" i="79"/>
  <c r="AU1476" i="79"/>
  <c r="AT1474" i="79"/>
  <c r="AS1474" i="79"/>
  <c r="AR1474" i="79"/>
  <c r="AQ1474" i="79"/>
  <c r="AP1474" i="79"/>
  <c r="AO1474" i="79"/>
  <c r="AN1474" i="79"/>
  <c r="AM1474" i="79"/>
  <c r="AL1474" i="79"/>
  <c r="AK1474" i="79"/>
  <c r="AJ1474" i="79"/>
  <c r="AI1474" i="79"/>
  <c r="AH1474" i="79"/>
  <c r="AG1474" i="79"/>
  <c r="R1474" i="79"/>
  <c r="AU1473" i="79"/>
  <c r="AT1471" i="79"/>
  <c r="AS1471" i="79"/>
  <c r="AR1471" i="79"/>
  <c r="AQ1471" i="79"/>
  <c r="AP1471" i="79"/>
  <c r="AO1471" i="79"/>
  <c r="AN1471" i="79"/>
  <c r="AM1471" i="79"/>
  <c r="AL1471" i="79"/>
  <c r="AK1471" i="79"/>
  <c r="AJ1471" i="79"/>
  <c r="AI1471" i="79"/>
  <c r="AH1471" i="79"/>
  <c r="AG1471" i="79"/>
  <c r="R1471" i="79"/>
  <c r="AU1470" i="79"/>
  <c r="AT1468" i="79"/>
  <c r="AS1468" i="79"/>
  <c r="AR1468" i="79"/>
  <c r="AQ1468" i="79"/>
  <c r="AP1468" i="79"/>
  <c r="AO1468" i="79"/>
  <c r="AN1468" i="79"/>
  <c r="AM1468" i="79"/>
  <c r="AL1468" i="79"/>
  <c r="AK1468" i="79"/>
  <c r="AJ1468" i="79"/>
  <c r="AI1468" i="79"/>
  <c r="AH1468" i="79"/>
  <c r="AG1468" i="79"/>
  <c r="R1468" i="79"/>
  <c r="AU1467" i="79"/>
  <c r="AT1464" i="79"/>
  <c r="AS1464" i="79"/>
  <c r="AR1464" i="79"/>
  <c r="AQ1464" i="79"/>
  <c r="AP1464" i="79"/>
  <c r="AO1464" i="79"/>
  <c r="AN1464" i="79"/>
  <c r="AM1464" i="79"/>
  <c r="AL1464" i="79"/>
  <c r="AK1464" i="79"/>
  <c r="AJ1464" i="79"/>
  <c r="AI1464" i="79"/>
  <c r="AH1464" i="79"/>
  <c r="AG1464" i="79"/>
  <c r="R1464" i="79"/>
  <c r="AU1463" i="79"/>
  <c r="AT1461" i="79"/>
  <c r="AS1461" i="79"/>
  <c r="AR1461" i="79"/>
  <c r="AQ1461" i="79"/>
  <c r="AP1461" i="79"/>
  <c r="AO1461" i="79"/>
  <c r="AN1461" i="79"/>
  <c r="AM1461" i="79"/>
  <c r="AL1461" i="79"/>
  <c r="AK1461" i="79"/>
  <c r="AJ1461" i="79"/>
  <c r="AI1461" i="79"/>
  <c r="AH1461" i="79"/>
  <c r="AG1461" i="79"/>
  <c r="R1461" i="79"/>
  <c r="AU1460" i="79"/>
  <c r="AT1457" i="79"/>
  <c r="AS1457" i="79"/>
  <c r="AR1457" i="79"/>
  <c r="AQ1457" i="79"/>
  <c r="AP1457" i="79"/>
  <c r="AO1457" i="79"/>
  <c r="AN1457" i="79"/>
  <c r="AM1457" i="79"/>
  <c r="AL1457" i="79"/>
  <c r="AK1457" i="79"/>
  <c r="AJ1457" i="79"/>
  <c r="AI1457" i="79"/>
  <c r="AH1457" i="79"/>
  <c r="AG1457" i="79"/>
  <c r="R1457" i="79"/>
  <c r="AU1456" i="79"/>
  <c r="AT1453" i="79"/>
  <c r="AS1453" i="79"/>
  <c r="AR1453" i="79"/>
  <c r="AQ1453" i="79"/>
  <c r="AP1453" i="79"/>
  <c r="AO1453" i="79"/>
  <c r="AN1453" i="79"/>
  <c r="AM1453" i="79"/>
  <c r="AL1453" i="79"/>
  <c r="AK1453" i="79"/>
  <c r="AJ1453" i="79"/>
  <c r="AI1453" i="79"/>
  <c r="AH1453" i="79"/>
  <c r="AG1453" i="79"/>
  <c r="R1453" i="79"/>
  <c r="AU1452" i="79"/>
  <c r="AT1450" i="79"/>
  <c r="AS1450" i="79"/>
  <c r="AR1450" i="79"/>
  <c r="AQ1450" i="79"/>
  <c r="AP1450" i="79"/>
  <c r="AO1450" i="79"/>
  <c r="AN1450" i="79"/>
  <c r="AM1450" i="79"/>
  <c r="AL1450" i="79"/>
  <c r="AK1450" i="79"/>
  <c r="AJ1450" i="79"/>
  <c r="AI1450" i="79"/>
  <c r="AH1450" i="79"/>
  <c r="AG1450" i="79"/>
  <c r="R1450" i="79"/>
  <c r="AU1449" i="79"/>
  <c r="AT1447" i="79"/>
  <c r="AS1447" i="79"/>
  <c r="AR1447" i="79"/>
  <c r="AQ1447" i="79"/>
  <c r="AP1447" i="79"/>
  <c r="AO1447" i="79"/>
  <c r="AN1447" i="79"/>
  <c r="AM1447" i="79"/>
  <c r="AL1447" i="79"/>
  <c r="AK1447" i="79"/>
  <c r="AJ1447" i="79"/>
  <c r="AI1447" i="79"/>
  <c r="AH1447" i="79"/>
  <c r="AG1447" i="79"/>
  <c r="R1447" i="79"/>
  <c r="AU1446" i="79"/>
  <c r="AT1443" i="79"/>
  <c r="AS1443" i="79"/>
  <c r="AR1443" i="79"/>
  <c r="AQ1443" i="79"/>
  <c r="AP1443" i="79"/>
  <c r="AO1443" i="79"/>
  <c r="AN1443" i="79"/>
  <c r="AM1443" i="79"/>
  <c r="AL1443" i="79"/>
  <c r="AK1443" i="79"/>
  <c r="AJ1443" i="79"/>
  <c r="AI1443" i="79"/>
  <c r="AH1443" i="79"/>
  <c r="AG1443" i="79"/>
  <c r="AU1442" i="79"/>
  <c r="AT1440" i="79"/>
  <c r="AS1440" i="79"/>
  <c r="AR1440" i="79"/>
  <c r="AQ1440" i="79"/>
  <c r="AP1440" i="79"/>
  <c r="AO1440" i="79"/>
  <c r="AN1440" i="79"/>
  <c r="AM1440" i="79"/>
  <c r="AL1440" i="79"/>
  <c r="AK1440" i="79"/>
  <c r="AJ1440" i="79"/>
  <c r="AI1440" i="79"/>
  <c r="AH1440" i="79"/>
  <c r="AG1440" i="79"/>
  <c r="AU1439" i="79"/>
  <c r="AT1437" i="79"/>
  <c r="AS1437" i="79"/>
  <c r="AR1437" i="79"/>
  <c r="AQ1437" i="79"/>
  <c r="AP1437" i="79"/>
  <c r="AO1437" i="79"/>
  <c r="AN1437" i="79"/>
  <c r="AM1437" i="79"/>
  <c r="AL1437" i="79"/>
  <c r="AK1437" i="79"/>
  <c r="AJ1437" i="79"/>
  <c r="AI1437" i="79"/>
  <c r="AH1437" i="79"/>
  <c r="AG1437" i="79"/>
  <c r="AU1436" i="79"/>
  <c r="AT1434" i="79"/>
  <c r="AS1434" i="79"/>
  <c r="AR1434" i="79"/>
  <c r="AQ1434" i="79"/>
  <c r="AP1434" i="79"/>
  <c r="AO1434" i="79"/>
  <c r="AN1434" i="79"/>
  <c r="AM1434" i="79"/>
  <c r="AL1434" i="79"/>
  <c r="AK1434" i="79"/>
  <c r="AJ1434" i="79"/>
  <c r="AI1434" i="79"/>
  <c r="AH1434" i="79"/>
  <c r="AG1434" i="79"/>
  <c r="AU1433" i="79"/>
  <c r="AT1431" i="79"/>
  <c r="AS1431" i="79"/>
  <c r="AR1431" i="79"/>
  <c r="AQ1431" i="79"/>
  <c r="AP1431" i="79"/>
  <c r="AO1431" i="79"/>
  <c r="AN1431" i="79"/>
  <c r="AM1431" i="79"/>
  <c r="AL1431" i="79"/>
  <c r="AK1431" i="79"/>
  <c r="AJ1431" i="79"/>
  <c r="AI1431" i="79"/>
  <c r="AH1431" i="79"/>
  <c r="AG1431" i="79"/>
  <c r="AU1430" i="79"/>
  <c r="AT1427" i="79"/>
  <c r="AS1427" i="79"/>
  <c r="AR1427" i="79"/>
  <c r="AQ1427" i="79"/>
  <c r="AP1427" i="79"/>
  <c r="AO1427" i="79"/>
  <c r="AN1427" i="79"/>
  <c r="AM1427" i="79"/>
  <c r="AL1427" i="79"/>
  <c r="AK1427" i="79"/>
  <c r="AJ1427" i="79"/>
  <c r="AI1427" i="79"/>
  <c r="AH1427" i="79"/>
  <c r="AG1427" i="79"/>
  <c r="AU1426" i="79"/>
  <c r="AT1424" i="79"/>
  <c r="AS1424" i="79"/>
  <c r="AR1424" i="79"/>
  <c r="AQ1424" i="79"/>
  <c r="AP1424" i="79"/>
  <c r="AO1424" i="79"/>
  <c r="AN1424" i="79"/>
  <c r="AM1424" i="79"/>
  <c r="AL1424" i="79"/>
  <c r="AK1424" i="79"/>
  <c r="AJ1424" i="79"/>
  <c r="AI1424" i="79"/>
  <c r="AH1424" i="79"/>
  <c r="AG1424" i="79"/>
  <c r="AU1423" i="79"/>
  <c r="AT1421" i="79"/>
  <c r="AS1421" i="79"/>
  <c r="AR1421" i="79"/>
  <c r="AQ1421" i="79"/>
  <c r="AP1421" i="79"/>
  <c r="AO1421" i="79"/>
  <c r="AN1421" i="79"/>
  <c r="AM1421" i="79"/>
  <c r="AL1421" i="79"/>
  <c r="AK1421" i="79"/>
  <c r="AJ1421" i="79"/>
  <c r="AI1421" i="79"/>
  <c r="AH1421" i="79"/>
  <c r="AG1421" i="79"/>
  <c r="AU1420" i="79"/>
  <c r="AT1418" i="79"/>
  <c r="AS1418" i="79"/>
  <c r="AR1418" i="79"/>
  <c r="AQ1418" i="79"/>
  <c r="AP1418" i="79"/>
  <c r="AO1418" i="79"/>
  <c r="AN1418" i="79"/>
  <c r="AM1418" i="79"/>
  <c r="AL1418" i="79"/>
  <c r="AK1418" i="79"/>
  <c r="AJ1418" i="79"/>
  <c r="AI1418" i="79"/>
  <c r="AH1418" i="79"/>
  <c r="AG1418" i="79"/>
  <c r="AU1417" i="79"/>
  <c r="AT1415" i="79"/>
  <c r="AS1415" i="79"/>
  <c r="AR1415" i="79"/>
  <c r="AQ1415" i="79"/>
  <c r="AP1415" i="79"/>
  <c r="AO1415" i="79"/>
  <c r="AN1415" i="79"/>
  <c r="AM1415" i="79"/>
  <c r="AL1415" i="79"/>
  <c r="AK1415" i="79"/>
  <c r="AJ1415" i="79"/>
  <c r="AI1415" i="79"/>
  <c r="AH1415" i="79"/>
  <c r="AG1415" i="79"/>
  <c r="AU1414" i="79"/>
  <c r="AT1374" i="79"/>
  <c r="AS1374" i="79"/>
  <c r="AR1374" i="79"/>
  <c r="AQ1374" i="79"/>
  <c r="AP1374" i="79"/>
  <c r="AO1374" i="79"/>
  <c r="AN1374" i="79"/>
  <c r="AM1374" i="79"/>
  <c r="AL1374" i="79"/>
  <c r="AK1374" i="79"/>
  <c r="AJ1374" i="79"/>
  <c r="AI1374" i="79"/>
  <c r="AH1374" i="79"/>
  <c r="AG1374" i="79"/>
  <c r="R1374" i="79"/>
  <c r="AU1373" i="79"/>
  <c r="AT1371" i="79"/>
  <c r="AS1371" i="79"/>
  <c r="AR1371" i="79"/>
  <c r="AQ1371" i="79"/>
  <c r="AP1371" i="79"/>
  <c r="AO1371" i="79"/>
  <c r="AN1371" i="79"/>
  <c r="AM1371" i="79"/>
  <c r="AL1371" i="79"/>
  <c r="AK1371" i="79"/>
  <c r="AJ1371" i="79"/>
  <c r="AI1371" i="79"/>
  <c r="AH1371" i="79"/>
  <c r="AG1371" i="79"/>
  <c r="R1371" i="79"/>
  <c r="AU1370" i="79"/>
  <c r="AT1368" i="79"/>
  <c r="AS1368" i="79"/>
  <c r="AR1368" i="79"/>
  <c r="AQ1368" i="79"/>
  <c r="AP1368" i="79"/>
  <c r="AO1368" i="79"/>
  <c r="AN1368" i="79"/>
  <c r="AM1368" i="79"/>
  <c r="AL1368" i="79"/>
  <c r="AK1368" i="79"/>
  <c r="AJ1368" i="79"/>
  <c r="AI1368" i="79"/>
  <c r="AH1368" i="79"/>
  <c r="AG1368" i="79"/>
  <c r="R1368" i="79"/>
  <c r="AU1367" i="79"/>
  <c r="AT1331" i="79"/>
  <c r="AS1331" i="79"/>
  <c r="AR1331" i="79"/>
  <c r="AQ1331" i="79"/>
  <c r="AP1331" i="79"/>
  <c r="AO1331" i="79"/>
  <c r="AN1331" i="79"/>
  <c r="AM1331" i="79"/>
  <c r="AL1331" i="79"/>
  <c r="AK1331" i="79"/>
  <c r="AJ1331" i="79"/>
  <c r="AI1331" i="79"/>
  <c r="AH1331" i="79"/>
  <c r="AG1331" i="79"/>
  <c r="R1331" i="79"/>
  <c r="AU1330" i="79"/>
  <c r="AT1328" i="79"/>
  <c r="AS1328" i="79"/>
  <c r="AR1328" i="79"/>
  <c r="AQ1328" i="79"/>
  <c r="AP1328" i="79"/>
  <c r="AO1328" i="79"/>
  <c r="AN1328" i="79"/>
  <c r="AM1328" i="79"/>
  <c r="AL1328" i="79"/>
  <c r="AK1328" i="79"/>
  <c r="AJ1328" i="79"/>
  <c r="AI1328" i="79"/>
  <c r="AH1328" i="79"/>
  <c r="AG1328" i="79"/>
  <c r="R1328" i="79"/>
  <c r="AU1327" i="79"/>
  <c r="AT1325" i="79"/>
  <c r="AS1325" i="79"/>
  <c r="AR1325" i="79"/>
  <c r="AQ1325" i="79"/>
  <c r="AP1325" i="79"/>
  <c r="AO1325" i="79"/>
  <c r="AN1325" i="79"/>
  <c r="AM1325" i="79"/>
  <c r="AL1325" i="79"/>
  <c r="AK1325" i="79"/>
  <c r="AJ1325" i="79"/>
  <c r="AI1325" i="79"/>
  <c r="AH1325" i="79"/>
  <c r="AG1325" i="79"/>
  <c r="R1325" i="79"/>
  <c r="AU1324" i="79"/>
  <c r="AT1321" i="79"/>
  <c r="AS1321" i="79"/>
  <c r="AR1321" i="79"/>
  <c r="AQ1321" i="79"/>
  <c r="AP1321" i="79"/>
  <c r="AO1321" i="79"/>
  <c r="AN1321" i="79"/>
  <c r="AM1321" i="79"/>
  <c r="AL1321" i="79"/>
  <c r="AK1321" i="79"/>
  <c r="AJ1321" i="79"/>
  <c r="AI1321" i="79"/>
  <c r="AH1321" i="79"/>
  <c r="AG1321" i="79"/>
  <c r="R1321" i="79"/>
  <c r="AU1320" i="79"/>
  <c r="AT1318" i="79"/>
  <c r="AS1318" i="79"/>
  <c r="AR1318" i="79"/>
  <c r="AQ1318" i="79"/>
  <c r="AP1318" i="79"/>
  <c r="AO1318" i="79"/>
  <c r="AN1318" i="79"/>
  <c r="AM1318" i="79"/>
  <c r="AL1318" i="79"/>
  <c r="AK1318" i="79"/>
  <c r="AJ1318" i="79"/>
  <c r="AI1318" i="79"/>
  <c r="AH1318" i="79"/>
  <c r="AG1318" i="79"/>
  <c r="R1318" i="79"/>
  <c r="AU1317" i="79"/>
  <c r="AT1300" i="79"/>
  <c r="AS1300" i="79"/>
  <c r="AR1300" i="79"/>
  <c r="AQ1300" i="79"/>
  <c r="AP1300" i="79"/>
  <c r="AO1300" i="79"/>
  <c r="AN1300" i="79"/>
  <c r="AM1300" i="79"/>
  <c r="AL1300" i="79"/>
  <c r="AK1300" i="79"/>
  <c r="AJ1300" i="79"/>
  <c r="AI1300" i="79"/>
  <c r="AH1300" i="79"/>
  <c r="AG1300" i="79"/>
  <c r="R1300" i="79"/>
  <c r="AU1299" i="79"/>
  <c r="AT1296" i="79"/>
  <c r="AS1296" i="79"/>
  <c r="AR1296" i="79"/>
  <c r="AQ1296" i="79"/>
  <c r="AP1296" i="79"/>
  <c r="AO1296" i="79"/>
  <c r="AN1296" i="79"/>
  <c r="AM1296" i="79"/>
  <c r="AL1296" i="79"/>
  <c r="AK1296" i="79"/>
  <c r="AJ1296" i="79"/>
  <c r="AI1296" i="79"/>
  <c r="AH1296" i="79"/>
  <c r="AG1296" i="79"/>
  <c r="AU1295" i="79"/>
  <c r="AT1293" i="79"/>
  <c r="AS1293" i="79"/>
  <c r="AR1293" i="79"/>
  <c r="AQ1293" i="79"/>
  <c r="AP1293" i="79"/>
  <c r="AO1293" i="79"/>
  <c r="AN1293" i="79"/>
  <c r="AM1293" i="79"/>
  <c r="AL1293" i="79"/>
  <c r="AK1293" i="79"/>
  <c r="AJ1293" i="79"/>
  <c r="AI1293" i="79"/>
  <c r="AH1293" i="79"/>
  <c r="AG1293" i="79"/>
  <c r="AU1292" i="79"/>
  <c r="AT1290" i="79"/>
  <c r="AS1290" i="79"/>
  <c r="AR1290" i="79"/>
  <c r="AQ1290" i="79"/>
  <c r="AP1290" i="79"/>
  <c r="AO1290" i="79"/>
  <c r="AN1290" i="79"/>
  <c r="AM1290" i="79"/>
  <c r="AL1290" i="79"/>
  <c r="AK1290" i="79"/>
  <c r="AJ1290" i="79"/>
  <c r="AI1290" i="79"/>
  <c r="AH1290" i="79"/>
  <c r="AG1290" i="79"/>
  <c r="AU1289" i="79"/>
  <c r="AT1287" i="79"/>
  <c r="AS1287" i="79"/>
  <c r="AR1287" i="79"/>
  <c r="AQ1287" i="79"/>
  <c r="AP1287" i="79"/>
  <c r="AO1287" i="79"/>
  <c r="AN1287" i="79"/>
  <c r="AM1287" i="79"/>
  <c r="AL1287" i="79"/>
  <c r="AK1287" i="79"/>
  <c r="AJ1287" i="79"/>
  <c r="AI1287" i="79"/>
  <c r="AH1287" i="79"/>
  <c r="AG1287" i="79"/>
  <c r="AU1286" i="79"/>
  <c r="AT1282" i="79"/>
  <c r="AS1282" i="79"/>
  <c r="AR1282" i="79"/>
  <c r="AQ1282" i="79"/>
  <c r="AP1282" i="79"/>
  <c r="AO1282" i="79"/>
  <c r="AN1282" i="79"/>
  <c r="AM1282" i="79"/>
  <c r="AL1282" i="79"/>
  <c r="AK1282" i="79"/>
  <c r="AJ1282" i="79"/>
  <c r="AI1282" i="79"/>
  <c r="AH1282" i="79"/>
  <c r="AG1282" i="79"/>
  <c r="R1282" i="79"/>
  <c r="AU1281" i="79"/>
  <c r="AT1279" i="79"/>
  <c r="AS1279" i="79"/>
  <c r="AR1279" i="79"/>
  <c r="AQ1279" i="79"/>
  <c r="AP1279" i="79"/>
  <c r="AO1279" i="79"/>
  <c r="AN1279" i="79"/>
  <c r="AM1279" i="79"/>
  <c r="AL1279" i="79"/>
  <c r="AK1279" i="79"/>
  <c r="AJ1279" i="79"/>
  <c r="AI1279" i="79"/>
  <c r="AH1279" i="79"/>
  <c r="AG1279" i="79"/>
  <c r="R1279" i="79"/>
  <c r="AU1278" i="79"/>
  <c r="AT1276" i="79"/>
  <c r="AS1276" i="79"/>
  <c r="AR1276" i="79"/>
  <c r="AQ1276" i="79"/>
  <c r="AP1276" i="79"/>
  <c r="AO1276" i="79"/>
  <c r="AN1276" i="79"/>
  <c r="AM1276" i="79"/>
  <c r="AL1276" i="79"/>
  <c r="AK1276" i="79"/>
  <c r="AJ1276" i="79"/>
  <c r="AI1276" i="79"/>
  <c r="AH1276" i="79"/>
  <c r="AG1276" i="79"/>
  <c r="R1276" i="79"/>
  <c r="AU1275" i="79"/>
  <c r="AT1273" i="79"/>
  <c r="AS1273" i="79"/>
  <c r="AR1273" i="79"/>
  <c r="AQ1273" i="79"/>
  <c r="AP1273" i="79"/>
  <c r="AO1273" i="79"/>
  <c r="AN1273" i="79"/>
  <c r="AM1273" i="79"/>
  <c r="AL1273" i="79"/>
  <c r="AK1273" i="79"/>
  <c r="AJ1273" i="79"/>
  <c r="AI1273" i="79"/>
  <c r="AH1273" i="79"/>
  <c r="AG1273" i="79"/>
  <c r="R1273" i="79"/>
  <c r="AU1272" i="79"/>
  <c r="AT1269" i="79"/>
  <c r="AS1269" i="79"/>
  <c r="AR1269" i="79"/>
  <c r="AQ1269" i="79"/>
  <c r="AP1269" i="79"/>
  <c r="AO1269" i="79"/>
  <c r="AN1269" i="79"/>
  <c r="AM1269" i="79"/>
  <c r="AL1269" i="79"/>
  <c r="AK1269" i="79"/>
  <c r="AJ1269" i="79"/>
  <c r="AI1269" i="79"/>
  <c r="AH1269" i="79"/>
  <c r="AG1269" i="79"/>
  <c r="R1269" i="79"/>
  <c r="AU1268" i="79"/>
  <c r="AT1266" i="79"/>
  <c r="AS1266" i="79"/>
  <c r="AR1266" i="79"/>
  <c r="AQ1266" i="79"/>
  <c r="AP1266" i="79"/>
  <c r="AO1266" i="79"/>
  <c r="AN1266" i="79"/>
  <c r="AM1266" i="79"/>
  <c r="AL1266" i="79"/>
  <c r="AK1266" i="79"/>
  <c r="AJ1266" i="79"/>
  <c r="AI1266" i="79"/>
  <c r="AH1266" i="79"/>
  <c r="AG1266" i="79"/>
  <c r="R1266" i="79"/>
  <c r="AU1265" i="79"/>
  <c r="AT1262" i="79"/>
  <c r="AS1262" i="79"/>
  <c r="AR1262" i="79"/>
  <c r="AQ1262" i="79"/>
  <c r="AP1262" i="79"/>
  <c r="AO1262" i="79"/>
  <c r="AN1262" i="79"/>
  <c r="AM1262" i="79"/>
  <c r="AL1262" i="79"/>
  <c r="AK1262" i="79"/>
  <c r="AJ1262" i="79"/>
  <c r="AI1262" i="79"/>
  <c r="AH1262" i="79"/>
  <c r="AG1262" i="79"/>
  <c r="R1262" i="79"/>
  <c r="AU1261" i="79"/>
  <c r="AT1258" i="79"/>
  <c r="AS1258" i="79"/>
  <c r="AR1258" i="79"/>
  <c r="AQ1258" i="79"/>
  <c r="AP1258" i="79"/>
  <c r="AO1258" i="79"/>
  <c r="AN1258" i="79"/>
  <c r="AM1258" i="79"/>
  <c r="AL1258" i="79"/>
  <c r="AK1258" i="79"/>
  <c r="AJ1258" i="79"/>
  <c r="AI1258" i="79"/>
  <c r="AH1258" i="79"/>
  <c r="AG1258" i="79"/>
  <c r="R1258" i="79"/>
  <c r="AU1257" i="79"/>
  <c r="AT1255" i="79"/>
  <c r="AS1255" i="79"/>
  <c r="AR1255" i="79"/>
  <c r="AQ1255" i="79"/>
  <c r="AP1255" i="79"/>
  <c r="AO1255" i="79"/>
  <c r="AN1255" i="79"/>
  <c r="AM1255" i="79"/>
  <c r="AL1255" i="79"/>
  <c r="AK1255" i="79"/>
  <c r="AJ1255" i="79"/>
  <c r="AI1255" i="79"/>
  <c r="AH1255" i="79"/>
  <c r="AG1255" i="79"/>
  <c r="R1255" i="79"/>
  <c r="AU1254" i="79"/>
  <c r="AT1252" i="79"/>
  <c r="AS1252" i="79"/>
  <c r="AR1252" i="79"/>
  <c r="AQ1252" i="79"/>
  <c r="AP1252" i="79"/>
  <c r="AO1252" i="79"/>
  <c r="AN1252" i="79"/>
  <c r="AM1252" i="79"/>
  <c r="AL1252" i="79"/>
  <c r="AK1252" i="79"/>
  <c r="AJ1252" i="79"/>
  <c r="AI1252" i="79"/>
  <c r="AH1252" i="79"/>
  <c r="AG1252" i="79"/>
  <c r="R1252" i="79"/>
  <c r="AU1251" i="79"/>
  <c r="AT1248" i="79"/>
  <c r="AS1248" i="79"/>
  <c r="AR1248" i="79"/>
  <c r="AQ1248" i="79"/>
  <c r="AP1248" i="79"/>
  <c r="AO1248" i="79"/>
  <c r="AN1248" i="79"/>
  <c r="AM1248" i="79"/>
  <c r="AL1248" i="79"/>
  <c r="AK1248" i="79"/>
  <c r="AJ1248" i="79"/>
  <c r="AI1248" i="79"/>
  <c r="AH1248" i="79"/>
  <c r="AG1248" i="79"/>
  <c r="AU1247" i="79"/>
  <c r="AT1245" i="79"/>
  <c r="AS1245" i="79"/>
  <c r="AR1245" i="79"/>
  <c r="AQ1245" i="79"/>
  <c r="AP1245" i="79"/>
  <c r="AO1245" i="79"/>
  <c r="AN1245" i="79"/>
  <c r="AM1245" i="79"/>
  <c r="AL1245" i="79"/>
  <c r="AK1245" i="79"/>
  <c r="AJ1245" i="79"/>
  <c r="AI1245" i="79"/>
  <c r="AH1245" i="79"/>
  <c r="AG1245" i="79"/>
  <c r="AU1244" i="79"/>
  <c r="AT1242" i="79"/>
  <c r="AS1242" i="79"/>
  <c r="AR1242" i="79"/>
  <c r="AQ1242" i="79"/>
  <c r="AP1242" i="79"/>
  <c r="AO1242" i="79"/>
  <c r="AN1242" i="79"/>
  <c r="AM1242" i="79"/>
  <c r="AL1242" i="79"/>
  <c r="AK1242" i="79"/>
  <c r="AJ1242" i="79"/>
  <c r="AI1242" i="79"/>
  <c r="AH1242" i="79"/>
  <c r="AG1242" i="79"/>
  <c r="AU1241" i="79"/>
  <c r="AT1239" i="79"/>
  <c r="AS1239" i="79"/>
  <c r="AR1239" i="79"/>
  <c r="AQ1239" i="79"/>
  <c r="AP1239" i="79"/>
  <c r="AO1239" i="79"/>
  <c r="AN1239" i="79"/>
  <c r="AM1239" i="79"/>
  <c r="AL1239" i="79"/>
  <c r="AK1239" i="79"/>
  <c r="AJ1239" i="79"/>
  <c r="AI1239" i="79"/>
  <c r="AH1239" i="79"/>
  <c r="AG1239" i="79"/>
  <c r="AU1238" i="79"/>
  <c r="AT1236" i="79"/>
  <c r="AS1236" i="79"/>
  <c r="AR1236" i="79"/>
  <c r="AQ1236" i="79"/>
  <c r="AP1236" i="79"/>
  <c r="AO1236" i="79"/>
  <c r="AN1236" i="79"/>
  <c r="AM1236" i="79"/>
  <c r="AL1236" i="79"/>
  <c r="AK1236" i="79"/>
  <c r="AJ1236" i="79"/>
  <c r="AI1236" i="79"/>
  <c r="AH1236" i="79"/>
  <c r="AG1236" i="79"/>
  <c r="AU1235" i="79"/>
  <c r="AT1232" i="79"/>
  <c r="AS1232" i="79"/>
  <c r="AR1232" i="79"/>
  <c r="AQ1232" i="79"/>
  <c r="AP1232" i="79"/>
  <c r="AO1232" i="79"/>
  <c r="AN1232" i="79"/>
  <c r="AM1232" i="79"/>
  <c r="AL1232" i="79"/>
  <c r="AK1232" i="79"/>
  <c r="AJ1232" i="79"/>
  <c r="AI1232" i="79"/>
  <c r="AH1232" i="79"/>
  <c r="AG1232" i="79"/>
  <c r="AU1231" i="79"/>
  <c r="AT1229" i="79"/>
  <c r="AS1229" i="79"/>
  <c r="AR1229" i="79"/>
  <c r="AQ1229" i="79"/>
  <c r="AP1229" i="79"/>
  <c r="AO1229" i="79"/>
  <c r="AN1229" i="79"/>
  <c r="AM1229" i="79"/>
  <c r="AL1229" i="79"/>
  <c r="AK1229" i="79"/>
  <c r="AJ1229" i="79"/>
  <c r="AI1229" i="79"/>
  <c r="AH1229" i="79"/>
  <c r="AG1229" i="79"/>
  <c r="AU1228" i="79"/>
  <c r="AT1226" i="79"/>
  <c r="AS1226" i="79"/>
  <c r="AR1226" i="79"/>
  <c r="AQ1226" i="79"/>
  <c r="AP1226" i="79"/>
  <c r="AO1226" i="79"/>
  <c r="AN1226" i="79"/>
  <c r="AM1226" i="79"/>
  <c r="AL1226" i="79"/>
  <c r="AK1226" i="79"/>
  <c r="AJ1226" i="79"/>
  <c r="AI1226" i="79"/>
  <c r="AH1226" i="79"/>
  <c r="AG1226" i="79"/>
  <c r="AU1225" i="79"/>
  <c r="AT1223" i="79"/>
  <c r="AS1223" i="79"/>
  <c r="AR1223" i="79"/>
  <c r="AQ1223" i="79"/>
  <c r="AP1223" i="79"/>
  <c r="AO1223" i="79"/>
  <c r="AN1223" i="79"/>
  <c r="AM1223" i="79"/>
  <c r="AL1223" i="79"/>
  <c r="AK1223" i="79"/>
  <c r="AJ1223" i="79"/>
  <c r="AI1223" i="79"/>
  <c r="AH1223" i="79"/>
  <c r="AG1223" i="79"/>
  <c r="AU1222" i="79"/>
  <c r="AT1220" i="79"/>
  <c r="AS1220" i="79"/>
  <c r="AR1220" i="79"/>
  <c r="AQ1220" i="79"/>
  <c r="AP1220" i="79"/>
  <c r="AO1220" i="79"/>
  <c r="AN1220" i="79"/>
  <c r="AM1220" i="79"/>
  <c r="AL1220" i="79"/>
  <c r="AK1220" i="79"/>
  <c r="AJ1220" i="79"/>
  <c r="AI1220" i="79"/>
  <c r="AH1220" i="79"/>
  <c r="AG1220" i="79"/>
  <c r="AU1219" i="79"/>
  <c r="I135" i="45"/>
  <c r="L135" i="45"/>
  <c r="M135" i="45"/>
  <c r="P135" i="45"/>
  <c r="J486" i="46" l="1"/>
  <c r="AH1596" i="79"/>
  <c r="AH1600" i="79"/>
  <c r="AH1597" i="79"/>
  <c r="AH1598" i="79"/>
  <c r="AH1599" i="79"/>
  <c r="AG1597" i="79"/>
  <c r="AG1600" i="79"/>
  <c r="AG1596" i="79"/>
  <c r="AG1599" i="79"/>
  <c r="AG1598" i="79"/>
  <c r="O135" i="45"/>
  <c r="K135" i="45"/>
  <c r="N135" i="45"/>
  <c r="J135" i="45"/>
  <c r="G135" i="45"/>
  <c r="F135" i="45"/>
  <c r="H135" i="45"/>
  <c r="E135" i="45"/>
  <c r="K486" i="46" l="1"/>
  <c r="L486" i="46" s="1"/>
  <c r="M486" i="46" s="1"/>
  <c r="N486" i="46" s="1"/>
  <c r="O486" i="46" s="1"/>
  <c r="P486" i="46" s="1"/>
  <c r="Q486" i="46" s="1"/>
  <c r="R486" i="46" s="1"/>
  <c r="AU1022" i="79"/>
  <c r="AU1025" i="79"/>
  <c r="AU1028" i="79"/>
  <c r="AU1031" i="79"/>
  <c r="AU1034" i="79"/>
  <c r="AU1038" i="79"/>
  <c r="AU1041" i="79"/>
  <c r="AU1044" i="79"/>
  <c r="AU1047" i="79"/>
  <c r="AU1050" i="79"/>
  <c r="AU1054" i="79"/>
  <c r="AU1057" i="79"/>
  <c r="AU1060" i="79"/>
  <c r="AU1064" i="79"/>
  <c r="AU1068" i="79"/>
  <c r="AU1071" i="79"/>
  <c r="AU1075" i="79"/>
  <c r="AU1078" i="79"/>
  <c r="AU1081" i="79"/>
  <c r="AU1084" i="79"/>
  <c r="AU1089" i="79"/>
  <c r="AU1092" i="79"/>
  <c r="AU1108" i="79"/>
  <c r="AU1111" i="79"/>
  <c r="AU1114" i="79"/>
  <c r="AU1117" i="79"/>
  <c r="AU1120" i="79"/>
  <c r="AU1123" i="79"/>
  <c r="AU1127" i="79"/>
  <c r="AU1130" i="79"/>
  <c r="AU1133" i="79"/>
  <c r="AU1158" i="79"/>
  <c r="AU1161" i="79"/>
  <c r="AU1164" i="79"/>
  <c r="AU1167" i="79"/>
  <c r="AU1170" i="79"/>
  <c r="AU1173" i="79"/>
  <c r="AU1176" i="79"/>
  <c r="H155" i="47" l="1"/>
  <c r="H154" i="47"/>
  <c r="H153" i="47"/>
  <c r="E44" i="44" l="1"/>
  <c r="AU143" i="79" l="1"/>
  <c r="Q46" i="44"/>
  <c r="P46" i="44"/>
  <c r="O46" i="44"/>
  <c r="N46" i="44"/>
  <c r="M46" i="44"/>
  <c r="L46" i="44"/>
  <c r="K46" i="44"/>
  <c r="J46" i="44"/>
  <c r="I46" i="44"/>
  <c r="H46" i="44"/>
  <c r="W127" i="46" l="1"/>
  <c r="R664" i="79" l="1"/>
  <c r="R464" i="79"/>
  <c r="R267" i="79"/>
  <c r="V548" i="46" l="1"/>
  <c r="V498" i="46"/>
  <c r="V487" i="46"/>
  <c r="V408" i="46"/>
  <c r="V358" i="46"/>
  <c r="V346" i="46"/>
  <c r="V263" i="46"/>
  <c r="V219" i="46"/>
  <c r="V216" i="46"/>
  <c r="V212" i="46"/>
  <c r="V209" i="46"/>
  <c r="R1177" i="79"/>
  <c r="R1174" i="79"/>
  <c r="R1171" i="79"/>
  <c r="R1168" i="79"/>
  <c r="R1165" i="79"/>
  <c r="R1162" i="79"/>
  <c r="R1159" i="79"/>
  <c r="R1134" i="79"/>
  <c r="R1131" i="79"/>
  <c r="R1128" i="79"/>
  <c r="R1124" i="79"/>
  <c r="R1121" i="79"/>
  <c r="R1118" i="79"/>
  <c r="R1115" i="79"/>
  <c r="R1112" i="79"/>
  <c r="R1109" i="79"/>
  <c r="R1085" i="79"/>
  <c r="R1082" i="79"/>
  <c r="R1079" i="79"/>
  <c r="R1076" i="79"/>
  <c r="R1072" i="79"/>
  <c r="R1069" i="79"/>
  <c r="R1065" i="79"/>
  <c r="R1061" i="79"/>
  <c r="R1058" i="79"/>
  <c r="R1055" i="79"/>
  <c r="R981" i="79"/>
  <c r="R978" i="79"/>
  <c r="R938" i="79"/>
  <c r="R886" i="79"/>
  <c r="R883" i="79"/>
  <c r="R880" i="79"/>
  <c r="R877" i="79"/>
  <c r="R873" i="79"/>
  <c r="R870" i="79"/>
  <c r="R866" i="79"/>
  <c r="R862" i="79"/>
  <c r="R859" i="79"/>
  <c r="R856" i="79"/>
  <c r="R786" i="79"/>
  <c r="R783" i="79"/>
  <c r="R780" i="79"/>
  <c r="R777" i="79"/>
  <c r="R774" i="79"/>
  <c r="R694" i="79"/>
  <c r="R691" i="79"/>
  <c r="R688" i="79"/>
  <c r="R685" i="79"/>
  <c r="R681" i="79"/>
  <c r="R678" i="79"/>
  <c r="R674" i="79"/>
  <c r="R670" i="79"/>
  <c r="R667" i="79"/>
  <c r="R594" i="79"/>
  <c r="R538" i="79"/>
  <c r="R535" i="79"/>
  <c r="R525" i="79"/>
  <c r="R522" i="79"/>
  <c r="R519" i="79"/>
  <c r="R481" i="79"/>
  <c r="R478" i="79"/>
  <c r="R474" i="79"/>
  <c r="R470" i="79"/>
  <c r="R467" i="79"/>
  <c r="R394" i="79"/>
  <c r="R391" i="79"/>
  <c r="R388" i="79"/>
  <c r="R385" i="79"/>
  <c r="R351" i="79"/>
  <c r="R348" i="79"/>
  <c r="R345" i="79"/>
  <c r="R288" i="79"/>
  <c r="R284" i="79"/>
  <c r="R281" i="79"/>
  <c r="R277" i="79"/>
  <c r="R273" i="79"/>
  <c r="R270" i="79"/>
  <c r="R144" i="79"/>
  <c r="R141" i="79"/>
  <c r="AM1112" i="79" l="1"/>
  <c r="AH1112" i="79"/>
  <c r="AL1069" i="79"/>
  <c r="AH1069" i="79"/>
  <c r="AG1069" i="79"/>
  <c r="AG1076" i="79"/>
  <c r="AT1072" i="79"/>
  <c r="AS1072" i="79"/>
  <c r="AR1072" i="79"/>
  <c r="AQ1072" i="79"/>
  <c r="AP1072" i="79"/>
  <c r="AO1072" i="79"/>
  <c r="AN1072" i="79"/>
  <c r="AM1072" i="79"/>
  <c r="AL1072" i="79"/>
  <c r="AK1072" i="79"/>
  <c r="AJ1072" i="79"/>
  <c r="AI1072" i="79"/>
  <c r="AH1072" i="79"/>
  <c r="AG1072" i="79"/>
  <c r="AT1069" i="79"/>
  <c r="AS1069" i="79"/>
  <c r="AR1069" i="79"/>
  <c r="AQ1069" i="79"/>
  <c r="AP1069" i="79"/>
  <c r="AO1069" i="79"/>
  <c r="AN1069" i="79"/>
  <c r="AM1069" i="79"/>
  <c r="AK1069" i="79"/>
  <c r="AJ1069" i="79"/>
  <c r="AI1069" i="79"/>
  <c r="AG1065" i="79"/>
  <c r="AG1058" i="79"/>
  <c r="AG1055" i="79"/>
  <c r="AG1051" i="79"/>
  <c r="AG1042" i="79"/>
  <c r="AG1039" i="79"/>
  <c r="AG1035" i="79"/>
  <c r="AG886" i="79"/>
  <c r="AG873" i="79"/>
  <c r="AT873" i="79"/>
  <c r="AS873" i="79"/>
  <c r="AR873" i="79"/>
  <c r="AQ873" i="79"/>
  <c r="AP873" i="79"/>
  <c r="AO873" i="79"/>
  <c r="AN873" i="79"/>
  <c r="AM873" i="79"/>
  <c r="AL873" i="79"/>
  <c r="AK873" i="79"/>
  <c r="AJ873" i="79"/>
  <c r="AI873" i="79"/>
  <c r="AH873" i="79"/>
  <c r="AU872" i="79"/>
  <c r="AT870" i="79"/>
  <c r="AS870" i="79"/>
  <c r="AR870" i="79"/>
  <c r="AQ870" i="79"/>
  <c r="AP870" i="79"/>
  <c r="AO870" i="79"/>
  <c r="AN870" i="79"/>
  <c r="AM870" i="79"/>
  <c r="AL870" i="79"/>
  <c r="AK870" i="79"/>
  <c r="AJ870" i="79"/>
  <c r="AI870" i="79"/>
  <c r="AH870" i="79"/>
  <c r="AG870" i="79"/>
  <c r="AU869" i="79"/>
  <c r="AG866" i="79"/>
  <c r="AG694" i="79"/>
  <c r="AG691" i="79"/>
  <c r="AG681" i="79"/>
  <c r="AG678" i="79"/>
  <c r="AG674" i="79"/>
  <c r="AT681" i="79"/>
  <c r="AS681" i="79"/>
  <c r="AR681" i="79"/>
  <c r="AQ681" i="79"/>
  <c r="AP681" i="79"/>
  <c r="AO681" i="79"/>
  <c r="AN681" i="79"/>
  <c r="AM681" i="79"/>
  <c r="AL681" i="79"/>
  <c r="AK681" i="79"/>
  <c r="AJ681" i="79"/>
  <c r="AI681" i="79"/>
  <c r="AH681" i="79"/>
  <c r="AU680" i="79"/>
  <c r="AT678" i="79"/>
  <c r="AS678" i="79"/>
  <c r="AR678" i="79"/>
  <c r="AQ678" i="79"/>
  <c r="AP678" i="79"/>
  <c r="AO678" i="79"/>
  <c r="AN678" i="79"/>
  <c r="AM678" i="79"/>
  <c r="AL678" i="79"/>
  <c r="AK678" i="79"/>
  <c r="AJ678" i="79"/>
  <c r="AI678" i="79"/>
  <c r="AH678" i="79"/>
  <c r="AU677" i="79"/>
  <c r="AG660" i="79"/>
  <c r="AG651" i="79"/>
  <c r="AU541" i="79"/>
  <c r="AU537" i="79"/>
  <c r="AG478" i="79"/>
  <c r="AG481" i="79"/>
  <c r="AT481" i="79"/>
  <c r="AS481" i="79"/>
  <c r="AR481" i="79"/>
  <c r="AQ481" i="79"/>
  <c r="AP481" i="79"/>
  <c r="AO481" i="79"/>
  <c r="AN481" i="79"/>
  <c r="AM481" i="79"/>
  <c r="AL481" i="79"/>
  <c r="AK481" i="79"/>
  <c r="AJ481" i="79"/>
  <c r="AI481" i="79"/>
  <c r="AH481" i="79"/>
  <c r="AU480" i="79"/>
  <c r="AT478" i="79"/>
  <c r="AS478" i="79"/>
  <c r="AR478" i="79"/>
  <c r="AQ478" i="79"/>
  <c r="AP478" i="79"/>
  <c r="AO478" i="79"/>
  <c r="AN478" i="79"/>
  <c r="AM478" i="79"/>
  <c r="AL478" i="79"/>
  <c r="AK478" i="79"/>
  <c r="AJ478" i="79"/>
  <c r="AI478" i="79"/>
  <c r="AH478" i="79"/>
  <c r="AU477" i="79"/>
  <c r="AG474" i="79"/>
  <c r="AG388" i="79"/>
  <c r="AG394" i="79"/>
  <c r="AT284" i="79"/>
  <c r="AS284" i="79"/>
  <c r="AR284" i="79"/>
  <c r="AQ284" i="79"/>
  <c r="AP284" i="79"/>
  <c r="AO284" i="79"/>
  <c r="AN284" i="79"/>
  <c r="AM284" i="79"/>
  <c r="AL284" i="79"/>
  <c r="AK284" i="79"/>
  <c r="AJ284" i="79"/>
  <c r="AI284" i="79"/>
  <c r="AH284" i="79"/>
  <c r="AG284" i="79"/>
  <c r="AU283" i="79"/>
  <c r="AT281" i="79"/>
  <c r="AS281" i="79"/>
  <c r="AR281" i="79"/>
  <c r="AQ281" i="79"/>
  <c r="AP281" i="79"/>
  <c r="AO281" i="79"/>
  <c r="AN281" i="79"/>
  <c r="AM281" i="79"/>
  <c r="AL281" i="79"/>
  <c r="AK281" i="79"/>
  <c r="AJ281" i="79"/>
  <c r="AI281" i="79"/>
  <c r="AH281" i="79"/>
  <c r="AG281" i="79"/>
  <c r="AU280" i="79"/>
  <c r="AG277" i="79"/>
  <c r="AG247" i="79"/>
  <c r="AG238" i="79"/>
  <c r="AG235" i="79"/>
  <c r="AU89" i="79"/>
  <c r="AT90" i="79"/>
  <c r="AS90" i="79"/>
  <c r="AR90" i="79"/>
  <c r="AQ90" i="79"/>
  <c r="AP90" i="79"/>
  <c r="AO90" i="79"/>
  <c r="AU82" i="79"/>
  <c r="AT87" i="79"/>
  <c r="AS87" i="79"/>
  <c r="AR87" i="79"/>
  <c r="AQ87" i="79"/>
  <c r="AP87" i="79"/>
  <c r="AO87" i="79"/>
  <c r="AU86" i="79"/>
  <c r="AU980" i="79"/>
  <c r="AU977" i="79"/>
  <c r="AU937" i="79"/>
  <c r="AU890" i="79"/>
  <c r="AU885" i="79"/>
  <c r="AU882" i="79"/>
  <c r="AU879" i="79"/>
  <c r="AU876" i="79"/>
  <c r="AU865" i="79"/>
  <c r="AU861" i="79"/>
  <c r="AU858" i="79"/>
  <c r="AU855" i="79"/>
  <c r="AU851" i="79"/>
  <c r="AU848" i="79"/>
  <c r="AU845" i="79"/>
  <c r="AU842" i="79"/>
  <c r="AU839" i="79"/>
  <c r="AU835" i="79"/>
  <c r="AU832" i="79"/>
  <c r="AU829" i="79"/>
  <c r="AU826" i="79"/>
  <c r="AU823" i="79"/>
  <c r="AU785" i="79"/>
  <c r="AU782" i="79"/>
  <c r="AU779" i="79"/>
  <c r="AU776" i="79"/>
  <c r="AU773" i="79"/>
  <c r="AU693" i="79"/>
  <c r="AU690" i="79"/>
  <c r="AU687" i="79"/>
  <c r="AU684" i="79"/>
  <c r="AU673" i="79"/>
  <c r="AU669" i="79"/>
  <c r="AU666" i="79"/>
  <c r="AU663" i="79"/>
  <c r="AU659" i="79"/>
  <c r="AU656" i="79"/>
  <c r="AU653" i="79"/>
  <c r="AU650" i="79"/>
  <c r="AU647" i="79"/>
  <c r="AU643" i="79"/>
  <c r="AU640" i="79"/>
  <c r="AU637" i="79"/>
  <c r="AU634" i="79"/>
  <c r="AU631" i="79"/>
  <c r="AU593" i="79"/>
  <c r="AU534" i="79"/>
  <c r="AU524" i="79"/>
  <c r="AU521" i="79"/>
  <c r="AU518" i="79"/>
  <c r="AU473" i="79"/>
  <c r="AU469" i="79"/>
  <c r="AU466" i="79"/>
  <c r="AU463" i="79"/>
  <c r="AU459" i="79"/>
  <c r="AU456" i="79"/>
  <c r="AU453" i="79"/>
  <c r="AU450" i="79"/>
  <c r="AU447" i="79"/>
  <c r="AU443" i="79"/>
  <c r="AU440" i="79"/>
  <c r="AU437" i="79"/>
  <c r="AU393" i="79"/>
  <c r="AU387" i="79"/>
  <c r="AU390" i="79"/>
  <c r="AU384" i="79"/>
  <c r="AU301" i="79"/>
  <c r="AU296" i="79"/>
  <c r="AU293" i="79"/>
  <c r="AU290" i="79"/>
  <c r="AU287" i="79"/>
  <c r="AU276" i="79"/>
  <c r="AU272" i="79"/>
  <c r="AU269" i="79"/>
  <c r="AU266" i="79"/>
  <c r="AU262" i="79"/>
  <c r="AU259" i="79"/>
  <c r="AU256" i="79"/>
  <c r="AU253" i="79"/>
  <c r="AU250" i="79"/>
  <c r="AU246" i="79"/>
  <c r="AU243" i="79"/>
  <c r="AU240" i="79"/>
  <c r="AU237" i="79"/>
  <c r="AU234" i="79"/>
  <c r="AU140" i="79"/>
  <c r="AU137" i="79"/>
  <c r="AU134" i="79"/>
  <c r="AU131" i="79"/>
  <c r="AU128" i="79"/>
  <c r="AU123" i="79"/>
  <c r="AU120" i="79"/>
  <c r="AU116" i="79"/>
  <c r="AU113" i="79"/>
  <c r="AU110" i="79"/>
  <c r="AU107" i="79"/>
  <c r="AU102" i="79"/>
  <c r="AU78" i="79"/>
  <c r="AU96" i="79"/>
  <c r="AU99" i="79"/>
  <c r="AU93" i="79"/>
  <c r="AU75" i="79"/>
  <c r="AU72" i="79"/>
  <c r="AU68" i="79"/>
  <c r="AU65" i="79"/>
  <c r="AU62" i="79"/>
  <c r="AU58" i="79"/>
  <c r="AU55" i="79"/>
  <c r="AU51" i="79"/>
  <c r="AU48" i="79"/>
  <c r="AU45" i="79"/>
  <c r="AU42" i="79"/>
  <c r="AU39" i="79"/>
  <c r="AT1085" i="79"/>
  <c r="AS1085" i="79"/>
  <c r="AR1085" i="79"/>
  <c r="AQ1085" i="79"/>
  <c r="AP1085" i="79"/>
  <c r="AO1085" i="79"/>
  <c r="AN1085" i="79"/>
  <c r="AM1085" i="79"/>
  <c r="AL1085" i="79"/>
  <c r="AK1085" i="79"/>
  <c r="AJ1085" i="79"/>
  <c r="AI1085" i="79"/>
  <c r="AH1085" i="79"/>
  <c r="AG1085" i="79"/>
  <c r="AT1082" i="79"/>
  <c r="AS1082" i="79"/>
  <c r="AR1082" i="79"/>
  <c r="AQ1082" i="79"/>
  <c r="AP1082" i="79"/>
  <c r="AO1082" i="79"/>
  <c r="AN1082" i="79"/>
  <c r="AM1082" i="79"/>
  <c r="AL1082" i="79"/>
  <c r="AK1082" i="79"/>
  <c r="AJ1082" i="79"/>
  <c r="AI1082" i="79"/>
  <c r="AH1082" i="79"/>
  <c r="AG1082" i="79"/>
  <c r="AT1079" i="79"/>
  <c r="AS1079" i="79"/>
  <c r="AR1079" i="79"/>
  <c r="AQ1079" i="79"/>
  <c r="AP1079" i="79"/>
  <c r="AO1079" i="79"/>
  <c r="AN1079" i="79"/>
  <c r="AM1079" i="79"/>
  <c r="AL1079" i="79"/>
  <c r="AK1079" i="79"/>
  <c r="AJ1079" i="79"/>
  <c r="AI1079" i="79"/>
  <c r="AH1079" i="79"/>
  <c r="AG1079" i="79"/>
  <c r="AT1076" i="79"/>
  <c r="AS1076" i="79"/>
  <c r="AR1076" i="79"/>
  <c r="AQ1076" i="79"/>
  <c r="AP1076" i="79"/>
  <c r="AO1076" i="79"/>
  <c r="AN1076" i="79"/>
  <c r="AM1076" i="79"/>
  <c r="AL1076" i="79"/>
  <c r="AK1076" i="79"/>
  <c r="AJ1076" i="79"/>
  <c r="AI1076" i="79"/>
  <c r="AH1076" i="79"/>
  <c r="AT886" i="79"/>
  <c r="AS886" i="79"/>
  <c r="AR886" i="79"/>
  <c r="AQ886" i="79"/>
  <c r="AP886" i="79"/>
  <c r="AO886" i="79"/>
  <c r="AN886" i="79"/>
  <c r="AM886" i="79"/>
  <c r="AL886" i="79"/>
  <c r="AK886" i="79"/>
  <c r="AJ886" i="79"/>
  <c r="AI886" i="79"/>
  <c r="AH886" i="79"/>
  <c r="AT883" i="79"/>
  <c r="AS883" i="79"/>
  <c r="AR883" i="79"/>
  <c r="AQ883" i="79"/>
  <c r="AP883" i="79"/>
  <c r="AO883" i="79"/>
  <c r="AN883" i="79"/>
  <c r="AM883" i="79"/>
  <c r="AL883" i="79"/>
  <c r="AK883" i="79"/>
  <c r="AJ883" i="79"/>
  <c r="AI883" i="79"/>
  <c r="AH883" i="79"/>
  <c r="AG883" i="79"/>
  <c r="AT880" i="79"/>
  <c r="AS880" i="79"/>
  <c r="AR880" i="79"/>
  <c r="AQ880" i="79"/>
  <c r="AP880" i="79"/>
  <c r="AO880" i="79"/>
  <c r="AN880" i="79"/>
  <c r="AM880" i="79"/>
  <c r="AL880" i="79"/>
  <c r="AK880" i="79"/>
  <c r="AJ880" i="79"/>
  <c r="AI880" i="79"/>
  <c r="AH880" i="79"/>
  <c r="AG880" i="79"/>
  <c r="AT877" i="79"/>
  <c r="AS877" i="79"/>
  <c r="AR877" i="79"/>
  <c r="AQ877" i="79"/>
  <c r="AP877" i="79"/>
  <c r="AO877" i="79"/>
  <c r="AN877" i="79"/>
  <c r="AM877" i="79"/>
  <c r="AL877" i="79"/>
  <c r="AK877" i="79"/>
  <c r="AJ877" i="79"/>
  <c r="AI877" i="79"/>
  <c r="AH877" i="79"/>
  <c r="AG877" i="79"/>
  <c r="AT694" i="79" l="1"/>
  <c r="AS694" i="79"/>
  <c r="AR694" i="79"/>
  <c r="AQ694" i="79"/>
  <c r="AP694" i="79"/>
  <c r="AO694" i="79"/>
  <c r="AN694" i="79"/>
  <c r="AM694" i="79"/>
  <c r="AL694" i="79"/>
  <c r="AK694" i="79"/>
  <c r="AJ694" i="79"/>
  <c r="AI694" i="79"/>
  <c r="AH694" i="79"/>
  <c r="AT691" i="79"/>
  <c r="AS691" i="79"/>
  <c r="AR691" i="79"/>
  <c r="AQ691" i="79"/>
  <c r="AP691" i="79"/>
  <c r="AO691" i="79"/>
  <c r="AN691" i="79"/>
  <c r="AM691" i="79"/>
  <c r="AL691" i="79"/>
  <c r="AK691" i="79"/>
  <c r="AJ691" i="79"/>
  <c r="AI691" i="79"/>
  <c r="AH691" i="79"/>
  <c r="AT688" i="79"/>
  <c r="AS688" i="79"/>
  <c r="AR688" i="79"/>
  <c r="AQ688" i="79"/>
  <c r="AP688" i="79"/>
  <c r="AO688" i="79"/>
  <c r="AN688" i="79"/>
  <c r="AM688" i="79"/>
  <c r="AL688" i="79"/>
  <c r="AK688" i="79"/>
  <c r="AJ688" i="79"/>
  <c r="AI688" i="79"/>
  <c r="AH688" i="79"/>
  <c r="AG688" i="79"/>
  <c r="AT685" i="79"/>
  <c r="AS685" i="79"/>
  <c r="AR685" i="79"/>
  <c r="AQ685" i="79"/>
  <c r="AP685" i="79"/>
  <c r="AO685" i="79"/>
  <c r="AN685" i="79"/>
  <c r="AM685" i="79"/>
  <c r="AL685" i="79"/>
  <c r="AK685" i="79"/>
  <c r="AJ685" i="79"/>
  <c r="AI685" i="79"/>
  <c r="AH685" i="79"/>
  <c r="AG685" i="79"/>
  <c r="AT297" i="79"/>
  <c r="AS297" i="79"/>
  <c r="AR297" i="79"/>
  <c r="AQ297" i="79"/>
  <c r="AP297" i="79"/>
  <c r="AO297" i="79"/>
  <c r="AT294" i="79"/>
  <c r="AS294" i="79"/>
  <c r="AR294" i="79"/>
  <c r="AQ294" i="79"/>
  <c r="AP294" i="79"/>
  <c r="AO294" i="79"/>
  <c r="AT291" i="79"/>
  <c r="AS291" i="79"/>
  <c r="AR291" i="79"/>
  <c r="AQ291" i="79"/>
  <c r="AP291" i="79"/>
  <c r="AO291" i="79"/>
  <c r="AT288" i="79"/>
  <c r="AS288" i="79"/>
  <c r="AR288" i="79"/>
  <c r="AQ288" i="79"/>
  <c r="AP288" i="79"/>
  <c r="AO288" i="79"/>
  <c r="AN288" i="79"/>
  <c r="AM288" i="79"/>
  <c r="AL288" i="79"/>
  <c r="AK288" i="79"/>
  <c r="AJ288" i="79"/>
  <c r="AI288" i="79"/>
  <c r="AH288" i="79"/>
  <c r="AG288" i="79"/>
  <c r="BC547" i="46" l="1"/>
  <c r="BB548" i="46"/>
  <c r="BC497" i="46"/>
  <c r="BC493" i="46"/>
  <c r="BC489" i="46"/>
  <c r="BC486" i="46"/>
  <c r="BC482" i="46"/>
  <c r="BC479" i="46"/>
  <c r="BC476" i="46"/>
  <c r="BC470" i="46"/>
  <c r="BC460" i="46"/>
  <c r="BC457" i="46"/>
  <c r="BC454" i="46"/>
  <c r="BC451" i="46"/>
  <c r="BC448" i="46"/>
  <c r="BC445" i="46"/>
  <c r="BC407" i="46"/>
  <c r="AW498" i="46"/>
  <c r="AX498" i="46"/>
  <c r="AY498" i="46"/>
  <c r="AZ498" i="46"/>
  <c r="BA498" i="46"/>
  <c r="BB498" i="46"/>
  <c r="AP548" i="46"/>
  <c r="AQ548" i="46"/>
  <c r="AR548" i="46"/>
  <c r="AS548" i="46"/>
  <c r="AT548" i="46"/>
  <c r="AU548" i="46"/>
  <c r="AV548" i="46"/>
  <c r="AW548" i="46"/>
  <c r="AX548" i="46"/>
  <c r="AY548" i="46"/>
  <c r="AZ548" i="46"/>
  <c r="BA548" i="46"/>
  <c r="AO548" i="46"/>
  <c r="BB408" i="46"/>
  <c r="BC357" i="46"/>
  <c r="BC352" i="46"/>
  <c r="BC348" i="46"/>
  <c r="BC341" i="46"/>
  <c r="BC338" i="46"/>
  <c r="BC335" i="46"/>
  <c r="BC332" i="46"/>
  <c r="BC329" i="46"/>
  <c r="BC326" i="46"/>
  <c r="BC319" i="46"/>
  <c r="BC316" i="46"/>
  <c r="BC313" i="46"/>
  <c r="BC310" i="46"/>
  <c r="BC307" i="46"/>
  <c r="BC304" i="46"/>
  <c r="BC301" i="46"/>
  <c r="BC298" i="46"/>
  <c r="BC262" i="46"/>
  <c r="AP408" i="46"/>
  <c r="AQ408" i="46"/>
  <c r="AR408" i="46"/>
  <c r="AS408" i="46"/>
  <c r="AT408" i="46"/>
  <c r="AU408" i="46"/>
  <c r="AV408" i="46"/>
  <c r="AW408" i="46"/>
  <c r="AX408" i="46"/>
  <c r="AY408" i="46"/>
  <c r="AZ408" i="46"/>
  <c r="BA408" i="46"/>
  <c r="AO408" i="46"/>
  <c r="BC218" i="46"/>
  <c r="BC215" i="46"/>
  <c r="BC211" i="46"/>
  <c r="AP212" i="46"/>
  <c r="AQ212" i="46"/>
  <c r="AR212" i="46"/>
  <c r="AS212" i="46"/>
  <c r="AT212" i="46"/>
  <c r="AU212" i="46"/>
  <c r="AV212" i="46"/>
  <c r="AW212" i="46"/>
  <c r="AX212" i="46"/>
  <c r="AY212" i="46"/>
  <c r="AZ212" i="46"/>
  <c r="BA212" i="46"/>
  <c r="BB212" i="46"/>
  <c r="AP216" i="46"/>
  <c r="AQ216" i="46"/>
  <c r="AR216" i="46"/>
  <c r="AS216" i="46"/>
  <c r="AT216" i="46"/>
  <c r="AU216" i="46"/>
  <c r="AV216" i="46"/>
  <c r="AW216" i="46"/>
  <c r="AX216" i="46"/>
  <c r="AY216" i="46"/>
  <c r="AZ216" i="46"/>
  <c r="BA216" i="46"/>
  <c r="BB216" i="46"/>
  <c r="AP219" i="46"/>
  <c r="AQ219" i="46"/>
  <c r="AR219" i="46"/>
  <c r="AS219" i="46"/>
  <c r="AT219" i="46"/>
  <c r="AU219" i="46"/>
  <c r="AV219" i="46"/>
  <c r="AW219" i="46"/>
  <c r="AX219" i="46"/>
  <c r="AY219" i="46"/>
  <c r="AZ219" i="46"/>
  <c r="BA219" i="46"/>
  <c r="BB219" i="46"/>
  <c r="AP263" i="46"/>
  <c r="AQ263" i="46"/>
  <c r="AR263" i="46"/>
  <c r="AS263" i="46"/>
  <c r="AT263" i="46"/>
  <c r="AU263" i="46"/>
  <c r="AV263" i="46"/>
  <c r="AW263" i="46"/>
  <c r="AX263" i="46"/>
  <c r="AY263" i="46"/>
  <c r="AZ263" i="46"/>
  <c r="BA263" i="46"/>
  <c r="BB263" i="46"/>
  <c r="AO263" i="46"/>
  <c r="AO219" i="46"/>
  <c r="AO216" i="46"/>
  <c r="AO212" i="46"/>
  <c r="BC176" i="46"/>
  <c r="BC124" i="46"/>
  <c r="BC208" i="46" l="1"/>
  <c r="BC203" i="46"/>
  <c r="BC199" i="46"/>
  <c r="BC195" i="46"/>
  <c r="BC192" i="46"/>
  <c r="BC189" i="46"/>
  <c r="BC186" i="46"/>
  <c r="BC183" i="46"/>
  <c r="BC173" i="46"/>
  <c r="BC170" i="46"/>
  <c r="BC167" i="46"/>
  <c r="BC164" i="46"/>
  <c r="BC161" i="46"/>
  <c r="AP125" i="46"/>
  <c r="AQ125" i="46"/>
  <c r="AR125" i="46"/>
  <c r="AS125" i="46"/>
  <c r="AT125" i="46"/>
  <c r="AU125" i="46"/>
  <c r="AV125" i="46"/>
  <c r="AW125" i="46"/>
  <c r="AX125" i="46"/>
  <c r="AY125" i="46"/>
  <c r="AZ125" i="46"/>
  <c r="BA125" i="46"/>
  <c r="BB125" i="46"/>
  <c r="BC121" i="46"/>
  <c r="AP122" i="46"/>
  <c r="AQ122" i="46"/>
  <c r="AR122" i="46"/>
  <c r="AS122" i="46"/>
  <c r="AT122" i="46"/>
  <c r="AU122" i="46"/>
  <c r="AV122" i="46"/>
  <c r="AW122" i="46"/>
  <c r="AX122" i="46"/>
  <c r="AY122" i="46"/>
  <c r="AZ122" i="46"/>
  <c r="BA122" i="46"/>
  <c r="BB122" i="46"/>
  <c r="BC118" i="46"/>
  <c r="AP119" i="46"/>
  <c r="AQ119" i="46"/>
  <c r="AR119" i="46"/>
  <c r="AS119" i="46"/>
  <c r="AT119" i="46"/>
  <c r="AU119" i="46"/>
  <c r="AV119" i="46"/>
  <c r="AW119" i="46"/>
  <c r="AX119" i="46"/>
  <c r="AY119" i="46"/>
  <c r="AZ119" i="46"/>
  <c r="BA119" i="46"/>
  <c r="BB119" i="46"/>
  <c r="BC108" i="46"/>
  <c r="BC111" i="46"/>
  <c r="BC114" i="46"/>
  <c r="BC105" i="46"/>
  <c r="BC102" i="46"/>
  <c r="BC98" i="46"/>
  <c r="BC95" i="46"/>
  <c r="BC91" i="46"/>
  <c r="BC87" i="46"/>
  <c r="BC84" i="46"/>
  <c r="BC81" i="46"/>
  <c r="BC78" i="46"/>
  <c r="BC75" i="46"/>
  <c r="BC71" i="46"/>
  <c r="BC68" i="46"/>
  <c r="BC65" i="46"/>
  <c r="BC62" i="46"/>
  <c r="BC59" i="46"/>
  <c r="BC56" i="46"/>
  <c r="BC53" i="46"/>
  <c r="BC50" i="46"/>
  <c r="BC46" i="46"/>
  <c r="BC43" i="46"/>
  <c r="BC40" i="46"/>
  <c r="BC37" i="46"/>
  <c r="BC34" i="46"/>
  <c r="BC31" i="46"/>
  <c r="BC28" i="46"/>
  <c r="BC25" i="46"/>
  <c r="BC22" i="46"/>
  <c r="AP115" i="46" l="1"/>
  <c r="AQ115" i="46"/>
  <c r="AR115" i="46"/>
  <c r="AS115" i="46"/>
  <c r="AT115" i="46"/>
  <c r="AU115" i="46"/>
  <c r="AV115" i="46"/>
  <c r="AW115" i="46"/>
  <c r="AX115" i="46"/>
  <c r="AY115" i="46"/>
  <c r="AZ115" i="46"/>
  <c r="BA115" i="46"/>
  <c r="BB115" i="46"/>
  <c r="BB109" i="46"/>
  <c r="BB112" i="46"/>
  <c r="AP112" i="46"/>
  <c r="AQ112" i="46"/>
  <c r="AR112" i="46"/>
  <c r="AS112" i="46"/>
  <c r="AT112" i="46"/>
  <c r="AU112" i="46"/>
  <c r="AV112" i="46"/>
  <c r="AW112" i="46"/>
  <c r="AX112" i="46"/>
  <c r="AY112" i="46"/>
  <c r="AZ112" i="46"/>
  <c r="BA112" i="46"/>
  <c r="AT79" i="79" l="1"/>
  <c r="AS79" i="79"/>
  <c r="AR79" i="79"/>
  <c r="AQ79" i="79"/>
  <c r="AP79" i="79"/>
  <c r="AO79" i="79"/>
  <c r="AT100" i="79"/>
  <c r="AS100" i="79"/>
  <c r="AR100" i="79"/>
  <c r="AQ100" i="79"/>
  <c r="AP100" i="79"/>
  <c r="AO100" i="79"/>
  <c r="AT94" i="79"/>
  <c r="AS94" i="79"/>
  <c r="AR94" i="79"/>
  <c r="AQ94" i="79"/>
  <c r="AP94" i="79"/>
  <c r="AO94" i="79"/>
  <c r="BB480" i="46"/>
  <c r="BA480" i="46"/>
  <c r="AZ480" i="46"/>
  <c r="AY480" i="46"/>
  <c r="AX480" i="46"/>
  <c r="AW480" i="46"/>
  <c r="BB339" i="46"/>
  <c r="BA339" i="46"/>
  <c r="AZ339" i="46"/>
  <c r="AY339" i="46"/>
  <c r="AX339" i="46"/>
  <c r="AW339" i="46"/>
  <c r="BB336" i="46"/>
  <c r="BA336" i="46"/>
  <c r="AZ336" i="46"/>
  <c r="AY336" i="46"/>
  <c r="AX336" i="46"/>
  <c r="AW336" i="46"/>
  <c r="BB317" i="46"/>
  <c r="BA317" i="46"/>
  <c r="AZ317" i="46"/>
  <c r="AY317" i="46"/>
  <c r="AX317" i="46"/>
  <c r="AW317" i="46"/>
  <c r="C31" i="44"/>
  <c r="C30" i="44"/>
  <c r="C16" i="44"/>
  <c r="C15" i="44"/>
  <c r="BB193" i="46"/>
  <c r="BA193" i="46"/>
  <c r="AZ193" i="46"/>
  <c r="AY193" i="46"/>
  <c r="AX193" i="46"/>
  <c r="AW193" i="46"/>
  <c r="BB99" i="46"/>
  <c r="BA99" i="46"/>
  <c r="AZ99" i="46"/>
  <c r="AY99" i="46"/>
  <c r="AX99" i="46"/>
  <c r="AW99" i="46"/>
  <c r="AV99" i="46"/>
  <c r="AU99" i="46"/>
  <c r="AT99" i="46"/>
  <c r="AS99" i="46"/>
  <c r="AR99" i="46"/>
  <c r="AQ99" i="46"/>
  <c r="AP99" i="46"/>
  <c r="BB96" i="46"/>
  <c r="BA96" i="46"/>
  <c r="AZ96" i="46"/>
  <c r="AY96" i="46"/>
  <c r="AX96" i="46"/>
  <c r="AW96" i="46"/>
  <c r="AV96" i="46"/>
  <c r="AU96" i="46"/>
  <c r="AT96" i="46"/>
  <c r="AS96" i="46"/>
  <c r="AR96" i="46"/>
  <c r="AQ96" i="46"/>
  <c r="AP96" i="46"/>
  <c r="BB69" i="46"/>
  <c r="BA69" i="46"/>
  <c r="AZ69" i="46"/>
  <c r="AY69" i="46"/>
  <c r="AX69" i="46"/>
  <c r="AW69" i="46"/>
  <c r="AV69" i="46"/>
  <c r="AU69" i="46"/>
  <c r="AT69" i="46"/>
  <c r="AS69" i="46"/>
  <c r="AR69" i="46"/>
  <c r="AQ69" i="46"/>
  <c r="AP69" i="46"/>
  <c r="BB44" i="46"/>
  <c r="BA44" i="46"/>
  <c r="AZ44" i="46"/>
  <c r="AY44" i="46"/>
  <c r="AX44" i="46"/>
  <c r="AW44" i="46"/>
  <c r="AV44" i="46"/>
  <c r="AU44" i="46"/>
  <c r="AT44" i="46"/>
  <c r="AS44" i="46"/>
  <c r="AR44" i="46"/>
  <c r="AQ44" i="46"/>
  <c r="AP44" i="46"/>
  <c r="AR106" i="46" l="1"/>
  <c r="AQ106" i="46"/>
  <c r="AT1177" i="79" l="1"/>
  <c r="AS1177" i="79"/>
  <c r="AR1177" i="79"/>
  <c r="AQ1177" i="79"/>
  <c r="AP1177" i="79"/>
  <c r="AO1177" i="79"/>
  <c r="AN1177" i="79"/>
  <c r="AM1177" i="79"/>
  <c r="AL1177" i="79"/>
  <c r="AK1177" i="79"/>
  <c r="AJ1177" i="79"/>
  <c r="AI1177" i="79"/>
  <c r="AH1177" i="79"/>
  <c r="AG1177" i="79"/>
  <c r="AT1174" i="79"/>
  <c r="AS1174" i="79"/>
  <c r="AR1174" i="79"/>
  <c r="AQ1174" i="79"/>
  <c r="AP1174" i="79"/>
  <c r="AO1174" i="79"/>
  <c r="AN1174" i="79"/>
  <c r="AM1174" i="79"/>
  <c r="AL1174" i="79"/>
  <c r="AK1174" i="79"/>
  <c r="AJ1174" i="79"/>
  <c r="AI1174" i="79"/>
  <c r="AH1174" i="79"/>
  <c r="AG1174" i="79"/>
  <c r="AT1171" i="79"/>
  <c r="AS1171" i="79"/>
  <c r="AR1171" i="79"/>
  <c r="AQ1171" i="79"/>
  <c r="AP1171" i="79"/>
  <c r="AO1171" i="79"/>
  <c r="AN1171" i="79"/>
  <c r="AM1171" i="79"/>
  <c r="AL1171" i="79"/>
  <c r="AK1171" i="79"/>
  <c r="AJ1171" i="79"/>
  <c r="AI1171" i="79"/>
  <c r="AH1171" i="79"/>
  <c r="AG1171" i="79"/>
  <c r="AT1168" i="79"/>
  <c r="AS1168" i="79"/>
  <c r="AR1168" i="79"/>
  <c r="AQ1168" i="79"/>
  <c r="AP1168" i="79"/>
  <c r="AO1168" i="79"/>
  <c r="AN1168" i="79"/>
  <c r="AM1168" i="79"/>
  <c r="AL1168" i="79"/>
  <c r="AK1168" i="79"/>
  <c r="AJ1168" i="79"/>
  <c r="AI1168" i="79"/>
  <c r="AH1168" i="79"/>
  <c r="AG1168" i="79"/>
  <c r="AT1165" i="79"/>
  <c r="AS1165" i="79"/>
  <c r="AR1165" i="79"/>
  <c r="AQ1165" i="79"/>
  <c r="AP1165" i="79"/>
  <c r="AO1165" i="79"/>
  <c r="AN1165" i="79"/>
  <c r="AM1165" i="79"/>
  <c r="AL1165" i="79"/>
  <c r="AK1165" i="79"/>
  <c r="AJ1165" i="79"/>
  <c r="AI1165" i="79"/>
  <c r="AH1165" i="79"/>
  <c r="AG1165" i="79"/>
  <c r="AT1162" i="79"/>
  <c r="AS1162" i="79"/>
  <c r="AR1162" i="79"/>
  <c r="AQ1162" i="79"/>
  <c r="AP1162" i="79"/>
  <c r="AO1162" i="79"/>
  <c r="AN1162" i="79"/>
  <c r="AM1162" i="79"/>
  <c r="AL1162" i="79"/>
  <c r="AK1162" i="79"/>
  <c r="AJ1162" i="79"/>
  <c r="AI1162" i="79"/>
  <c r="AH1162" i="79"/>
  <c r="AG1162" i="79"/>
  <c r="AT1159" i="79"/>
  <c r="AS1159" i="79"/>
  <c r="AR1159" i="79"/>
  <c r="AQ1159" i="79"/>
  <c r="AP1159" i="79"/>
  <c r="AO1159" i="79"/>
  <c r="AN1159" i="79"/>
  <c r="AM1159" i="79"/>
  <c r="AL1159" i="79"/>
  <c r="AK1159" i="79"/>
  <c r="AJ1159" i="79"/>
  <c r="AI1159" i="79"/>
  <c r="AH1159" i="79"/>
  <c r="AG1159" i="79"/>
  <c r="AT1134" i="79"/>
  <c r="AS1134" i="79"/>
  <c r="AR1134" i="79"/>
  <c r="AQ1134" i="79"/>
  <c r="AP1134" i="79"/>
  <c r="AO1134" i="79"/>
  <c r="AN1134" i="79"/>
  <c r="AM1134" i="79"/>
  <c r="AL1134" i="79"/>
  <c r="AK1134" i="79"/>
  <c r="AJ1134" i="79"/>
  <c r="AI1134" i="79"/>
  <c r="AH1134" i="79"/>
  <c r="AG1134" i="79"/>
  <c r="AT1131" i="79"/>
  <c r="AS1131" i="79"/>
  <c r="AR1131" i="79"/>
  <c r="AQ1131" i="79"/>
  <c r="AP1131" i="79"/>
  <c r="AO1131" i="79"/>
  <c r="AN1131" i="79"/>
  <c r="AM1131" i="79"/>
  <c r="AL1131" i="79"/>
  <c r="AK1131" i="79"/>
  <c r="AJ1131" i="79"/>
  <c r="AI1131" i="79"/>
  <c r="AH1131" i="79"/>
  <c r="AG1131" i="79"/>
  <c r="AT1128" i="79"/>
  <c r="AS1128" i="79"/>
  <c r="AR1128" i="79"/>
  <c r="AQ1128" i="79"/>
  <c r="AP1128" i="79"/>
  <c r="AO1128" i="79"/>
  <c r="AN1128" i="79"/>
  <c r="AM1128" i="79"/>
  <c r="AL1128" i="79"/>
  <c r="AK1128" i="79"/>
  <c r="AJ1128" i="79"/>
  <c r="AI1128" i="79"/>
  <c r="AH1128" i="79"/>
  <c r="AG1128" i="79"/>
  <c r="AT1124" i="79"/>
  <c r="AS1124" i="79"/>
  <c r="AR1124" i="79"/>
  <c r="AQ1124" i="79"/>
  <c r="AP1124" i="79"/>
  <c r="AO1124" i="79"/>
  <c r="AN1124" i="79"/>
  <c r="AM1124" i="79"/>
  <c r="AL1124" i="79"/>
  <c r="AK1124" i="79"/>
  <c r="AJ1124" i="79"/>
  <c r="AI1124" i="79"/>
  <c r="AH1124" i="79"/>
  <c r="AG1124" i="79"/>
  <c r="AT1121" i="79"/>
  <c r="AS1121" i="79"/>
  <c r="AR1121" i="79"/>
  <c r="AQ1121" i="79"/>
  <c r="AP1121" i="79"/>
  <c r="AO1121" i="79"/>
  <c r="AN1121" i="79"/>
  <c r="AM1121" i="79"/>
  <c r="AL1121" i="79"/>
  <c r="AK1121" i="79"/>
  <c r="AJ1121" i="79"/>
  <c r="AI1121" i="79"/>
  <c r="AH1121" i="79"/>
  <c r="AG1121" i="79"/>
  <c r="AT1118" i="79"/>
  <c r="AS1118" i="79"/>
  <c r="AR1118" i="79"/>
  <c r="AQ1118" i="79"/>
  <c r="AP1118" i="79"/>
  <c r="AO1118" i="79"/>
  <c r="AN1118" i="79"/>
  <c r="AM1118" i="79"/>
  <c r="AL1118" i="79"/>
  <c r="AK1118" i="79"/>
  <c r="AJ1118" i="79"/>
  <c r="AI1118" i="79"/>
  <c r="AH1118" i="79"/>
  <c r="AG1118" i="79"/>
  <c r="AT1115" i="79"/>
  <c r="AS1115" i="79"/>
  <c r="AR1115" i="79"/>
  <c r="AQ1115" i="79"/>
  <c r="AP1115" i="79"/>
  <c r="AO1115" i="79"/>
  <c r="AN1115" i="79"/>
  <c r="AM1115" i="79"/>
  <c r="AL1115" i="79"/>
  <c r="AK1115" i="79"/>
  <c r="AJ1115" i="79"/>
  <c r="AI1115" i="79"/>
  <c r="AH1115" i="79"/>
  <c r="AG1115" i="79"/>
  <c r="AT1112" i="79"/>
  <c r="AS1112" i="79"/>
  <c r="AR1112" i="79"/>
  <c r="AQ1112" i="79"/>
  <c r="AP1112" i="79"/>
  <c r="AO1112" i="79"/>
  <c r="AN1112" i="79"/>
  <c r="AL1112" i="79"/>
  <c r="AK1112" i="79"/>
  <c r="AJ1112" i="79"/>
  <c r="AI1112" i="79"/>
  <c r="AG1112" i="79"/>
  <c r="AT1109" i="79"/>
  <c r="AS1109" i="79"/>
  <c r="AR1109" i="79"/>
  <c r="AQ1109" i="79"/>
  <c r="AP1109" i="79"/>
  <c r="AO1109" i="79"/>
  <c r="AN1109" i="79"/>
  <c r="AM1109" i="79"/>
  <c r="AL1109" i="79"/>
  <c r="AK1109" i="79"/>
  <c r="AJ1109" i="79"/>
  <c r="AI1109" i="79"/>
  <c r="AH1109" i="79"/>
  <c r="AG1109" i="79"/>
  <c r="AT1093" i="79"/>
  <c r="AS1093" i="79"/>
  <c r="AR1093" i="79"/>
  <c r="AQ1093" i="79"/>
  <c r="AP1093" i="79"/>
  <c r="AO1093" i="79"/>
  <c r="AN1093" i="79"/>
  <c r="AM1093" i="79"/>
  <c r="AL1093" i="79"/>
  <c r="AK1093" i="79"/>
  <c r="AJ1093" i="79"/>
  <c r="AI1093" i="79"/>
  <c r="AH1093" i="79"/>
  <c r="AG1093" i="79"/>
  <c r="AT1090" i="79"/>
  <c r="AS1090" i="79"/>
  <c r="AR1090" i="79"/>
  <c r="AQ1090" i="79"/>
  <c r="AP1090" i="79"/>
  <c r="AO1090" i="79"/>
  <c r="AN1090" i="79"/>
  <c r="AM1090" i="79"/>
  <c r="AL1090" i="79"/>
  <c r="AK1090" i="79"/>
  <c r="AJ1090" i="79"/>
  <c r="AI1090" i="79"/>
  <c r="AH1090" i="79"/>
  <c r="AG1090" i="79"/>
  <c r="AT1065" i="79"/>
  <c r="AS1065" i="79"/>
  <c r="AR1065" i="79"/>
  <c r="AQ1065" i="79"/>
  <c r="AP1065" i="79"/>
  <c r="AO1065" i="79"/>
  <c r="AN1065" i="79"/>
  <c r="AM1065" i="79"/>
  <c r="AL1065" i="79"/>
  <c r="AK1065" i="79"/>
  <c r="AJ1065" i="79"/>
  <c r="AI1065" i="79"/>
  <c r="AH1065" i="79"/>
  <c r="AT1061" i="79"/>
  <c r="AS1061" i="79"/>
  <c r="AR1061" i="79"/>
  <c r="AQ1061" i="79"/>
  <c r="AP1061" i="79"/>
  <c r="AO1061" i="79"/>
  <c r="AN1061" i="79"/>
  <c r="AM1061" i="79"/>
  <c r="AL1061" i="79"/>
  <c r="AK1061" i="79"/>
  <c r="AJ1061" i="79"/>
  <c r="AI1061" i="79"/>
  <c r="AH1061" i="79"/>
  <c r="AG1061" i="79"/>
  <c r="AT1058" i="79"/>
  <c r="AS1058" i="79"/>
  <c r="AR1058" i="79"/>
  <c r="AQ1058" i="79"/>
  <c r="AP1058" i="79"/>
  <c r="AO1058" i="79"/>
  <c r="AN1058" i="79"/>
  <c r="AM1058" i="79"/>
  <c r="AL1058" i="79"/>
  <c r="AK1058" i="79"/>
  <c r="AJ1058" i="79"/>
  <c r="AI1058" i="79"/>
  <c r="AH1058" i="79"/>
  <c r="AT1055" i="79"/>
  <c r="AS1055" i="79"/>
  <c r="AR1055" i="79"/>
  <c r="AQ1055" i="79"/>
  <c r="AP1055" i="79"/>
  <c r="AO1055" i="79"/>
  <c r="AN1055" i="79"/>
  <c r="AM1055" i="79"/>
  <c r="AL1055" i="79"/>
  <c r="AK1055" i="79"/>
  <c r="AJ1055" i="79"/>
  <c r="AI1055" i="79"/>
  <c r="AH1055" i="79"/>
  <c r="AT1051" i="79"/>
  <c r="AS1051" i="79"/>
  <c r="AR1051" i="79"/>
  <c r="AQ1051" i="79"/>
  <c r="AP1051" i="79"/>
  <c r="AO1051" i="79"/>
  <c r="AN1051" i="79"/>
  <c r="AM1051" i="79"/>
  <c r="AL1051" i="79"/>
  <c r="AK1051" i="79"/>
  <c r="AJ1051" i="79"/>
  <c r="AI1051" i="79"/>
  <c r="AH1051" i="79"/>
  <c r="AT1048" i="79"/>
  <c r="AS1048" i="79"/>
  <c r="AR1048" i="79"/>
  <c r="AQ1048" i="79"/>
  <c r="AP1048" i="79"/>
  <c r="AO1048" i="79"/>
  <c r="AN1048" i="79"/>
  <c r="AM1048" i="79"/>
  <c r="AL1048" i="79"/>
  <c r="AK1048" i="79"/>
  <c r="AJ1048" i="79"/>
  <c r="AI1048" i="79"/>
  <c r="AH1048" i="79"/>
  <c r="AG1048" i="79"/>
  <c r="AT1045" i="79"/>
  <c r="AS1045" i="79"/>
  <c r="AR1045" i="79"/>
  <c r="AQ1045" i="79"/>
  <c r="AP1045" i="79"/>
  <c r="AO1045" i="79"/>
  <c r="AN1045" i="79"/>
  <c r="AM1045" i="79"/>
  <c r="AL1045" i="79"/>
  <c r="AK1045" i="79"/>
  <c r="AJ1045" i="79"/>
  <c r="AI1045" i="79"/>
  <c r="AH1045" i="79"/>
  <c r="AG1045" i="79"/>
  <c r="AT1042" i="79"/>
  <c r="AS1042" i="79"/>
  <c r="AR1042" i="79"/>
  <c r="AQ1042" i="79"/>
  <c r="AP1042" i="79"/>
  <c r="AO1042" i="79"/>
  <c r="AN1042" i="79"/>
  <c r="AM1042" i="79"/>
  <c r="AL1042" i="79"/>
  <c r="AK1042" i="79"/>
  <c r="AJ1042" i="79"/>
  <c r="AI1042" i="79"/>
  <c r="AH1042" i="79"/>
  <c r="AT1039" i="79"/>
  <c r="AS1039" i="79"/>
  <c r="AR1039" i="79"/>
  <c r="AQ1039" i="79"/>
  <c r="AP1039" i="79"/>
  <c r="AO1039" i="79"/>
  <c r="AN1039" i="79"/>
  <c r="AM1039" i="79"/>
  <c r="AL1039" i="79"/>
  <c r="AK1039" i="79"/>
  <c r="AJ1039" i="79"/>
  <c r="AI1039" i="79"/>
  <c r="AH1039" i="79"/>
  <c r="AT1035" i="79"/>
  <c r="AS1035" i="79"/>
  <c r="AR1035" i="79"/>
  <c r="AQ1035" i="79"/>
  <c r="AP1035" i="79"/>
  <c r="AO1035" i="79"/>
  <c r="AN1035" i="79"/>
  <c r="AM1035" i="79"/>
  <c r="AL1035" i="79"/>
  <c r="AK1035" i="79"/>
  <c r="AJ1035" i="79"/>
  <c r="AI1035" i="79"/>
  <c r="AH1035" i="79"/>
  <c r="AT1032" i="79"/>
  <c r="AS1032" i="79"/>
  <c r="AR1032" i="79"/>
  <c r="AQ1032" i="79"/>
  <c r="AP1032" i="79"/>
  <c r="AO1032" i="79"/>
  <c r="AN1032" i="79"/>
  <c r="AM1032" i="79"/>
  <c r="AL1032" i="79"/>
  <c r="AK1032" i="79"/>
  <c r="AJ1032" i="79"/>
  <c r="AI1032" i="79"/>
  <c r="AH1032" i="79"/>
  <c r="AG1032" i="79"/>
  <c r="AT1029" i="79"/>
  <c r="AS1029" i="79"/>
  <c r="AR1029" i="79"/>
  <c r="AQ1029" i="79"/>
  <c r="AP1029" i="79"/>
  <c r="AO1029" i="79"/>
  <c r="AN1029" i="79"/>
  <c r="AM1029" i="79"/>
  <c r="AL1029" i="79"/>
  <c r="AK1029" i="79"/>
  <c r="AJ1029" i="79"/>
  <c r="AI1029" i="79"/>
  <c r="AH1029" i="79"/>
  <c r="AG1029" i="79"/>
  <c r="AT1026" i="79"/>
  <c r="AS1026" i="79"/>
  <c r="AR1026" i="79"/>
  <c r="AQ1026" i="79"/>
  <c r="AP1026" i="79"/>
  <c r="AO1026" i="79"/>
  <c r="AN1026" i="79"/>
  <c r="AM1026" i="79"/>
  <c r="AL1026" i="79"/>
  <c r="AK1026" i="79"/>
  <c r="AJ1026" i="79"/>
  <c r="AI1026" i="79"/>
  <c r="AH1026" i="79"/>
  <c r="AG1026" i="79"/>
  <c r="AT1023" i="79"/>
  <c r="AS1023" i="79"/>
  <c r="AR1023" i="79"/>
  <c r="AQ1023" i="79"/>
  <c r="AP1023" i="79"/>
  <c r="AO1023" i="79"/>
  <c r="AN1023" i="79"/>
  <c r="AM1023" i="79"/>
  <c r="AL1023" i="79"/>
  <c r="AK1023" i="79"/>
  <c r="AJ1023" i="79"/>
  <c r="AI1023" i="79"/>
  <c r="AH1023" i="79"/>
  <c r="AG1023" i="79"/>
  <c r="AT981" i="79"/>
  <c r="AS981" i="79"/>
  <c r="AN981" i="79"/>
  <c r="AM981" i="79"/>
  <c r="AL981" i="79"/>
  <c r="AK981" i="79"/>
  <c r="AJ981" i="79"/>
  <c r="AI981" i="79"/>
  <c r="AH981" i="79"/>
  <c r="AG981" i="79"/>
  <c r="AT978" i="79"/>
  <c r="AS978" i="79"/>
  <c r="AN978" i="79"/>
  <c r="AM978" i="79"/>
  <c r="AL978" i="79"/>
  <c r="AK978" i="79"/>
  <c r="AJ978" i="79"/>
  <c r="AI978" i="79"/>
  <c r="AH978" i="79"/>
  <c r="AG978" i="79"/>
  <c r="AT938" i="79"/>
  <c r="AS938" i="79"/>
  <c r="AR938" i="79"/>
  <c r="AQ938" i="79"/>
  <c r="AP938" i="79"/>
  <c r="AO938" i="79"/>
  <c r="AN938" i="79"/>
  <c r="AM938" i="79"/>
  <c r="AL938" i="79"/>
  <c r="AK938" i="79"/>
  <c r="AJ938" i="79"/>
  <c r="AI938" i="79"/>
  <c r="AH938" i="79"/>
  <c r="AG938" i="79"/>
  <c r="AT891" i="79"/>
  <c r="AS891" i="79"/>
  <c r="AR891" i="79"/>
  <c r="AQ891" i="79"/>
  <c r="AP891" i="79"/>
  <c r="AO891" i="79"/>
  <c r="AN891" i="79"/>
  <c r="AM891" i="79"/>
  <c r="AL891" i="79"/>
  <c r="AK891" i="79"/>
  <c r="AJ891" i="79"/>
  <c r="AI891" i="79"/>
  <c r="AH891" i="79"/>
  <c r="AG891" i="79"/>
  <c r="AT866" i="79"/>
  <c r="AS866" i="79"/>
  <c r="AR866" i="79"/>
  <c r="AQ866" i="79"/>
  <c r="AP866" i="79"/>
  <c r="AO866" i="79"/>
  <c r="AN866" i="79"/>
  <c r="AM866" i="79"/>
  <c r="AL866" i="79"/>
  <c r="AK866" i="79"/>
  <c r="AJ866" i="79"/>
  <c r="AI866" i="79"/>
  <c r="AH866" i="79"/>
  <c r="AT862" i="79"/>
  <c r="AS862" i="79"/>
  <c r="AR862" i="79"/>
  <c r="AQ862" i="79"/>
  <c r="AP862" i="79"/>
  <c r="AO862" i="79"/>
  <c r="AN862" i="79"/>
  <c r="AM862" i="79"/>
  <c r="AL862" i="79"/>
  <c r="AK862" i="79"/>
  <c r="AJ862" i="79"/>
  <c r="AI862" i="79"/>
  <c r="AH862" i="79"/>
  <c r="AG862" i="79"/>
  <c r="AT859" i="79"/>
  <c r="AS859" i="79"/>
  <c r="AR859" i="79"/>
  <c r="AQ859" i="79"/>
  <c r="AP859" i="79"/>
  <c r="AO859" i="79"/>
  <c r="AN859" i="79"/>
  <c r="AM859" i="79"/>
  <c r="AL859" i="79"/>
  <c r="AK859" i="79"/>
  <c r="AJ859" i="79"/>
  <c r="AI859" i="79"/>
  <c r="AH859" i="79"/>
  <c r="AG859" i="79"/>
  <c r="AT856" i="79"/>
  <c r="AS856" i="79"/>
  <c r="AR856" i="79"/>
  <c r="AQ856" i="79"/>
  <c r="AP856" i="79"/>
  <c r="AO856" i="79"/>
  <c r="AN856" i="79"/>
  <c r="AM856" i="79"/>
  <c r="AL856" i="79"/>
  <c r="AK856" i="79"/>
  <c r="AJ856" i="79"/>
  <c r="AI856" i="79"/>
  <c r="AH856" i="79"/>
  <c r="AG856" i="79"/>
  <c r="AT852" i="79"/>
  <c r="AS852" i="79"/>
  <c r="AR852" i="79"/>
  <c r="AQ852" i="79"/>
  <c r="AP852" i="79"/>
  <c r="AO852" i="79"/>
  <c r="AN852" i="79"/>
  <c r="AM852" i="79"/>
  <c r="AL852" i="79"/>
  <c r="AK852" i="79"/>
  <c r="AJ852" i="79"/>
  <c r="AI852" i="79"/>
  <c r="AH852" i="79"/>
  <c r="AG852" i="79"/>
  <c r="AT849" i="79"/>
  <c r="AS849" i="79"/>
  <c r="AR849" i="79"/>
  <c r="AQ849" i="79"/>
  <c r="AP849" i="79"/>
  <c r="AO849" i="79"/>
  <c r="AN849" i="79"/>
  <c r="AM849" i="79"/>
  <c r="AL849" i="79"/>
  <c r="AK849" i="79"/>
  <c r="AJ849" i="79"/>
  <c r="AI849" i="79"/>
  <c r="AH849" i="79"/>
  <c r="AG849" i="79"/>
  <c r="AT846" i="79"/>
  <c r="AS846" i="79"/>
  <c r="AR846" i="79"/>
  <c r="AQ846" i="79"/>
  <c r="AP846" i="79"/>
  <c r="AO846" i="79"/>
  <c r="AN846" i="79"/>
  <c r="AM846" i="79"/>
  <c r="AL846" i="79"/>
  <c r="AK846" i="79"/>
  <c r="AJ846" i="79"/>
  <c r="AI846" i="79"/>
  <c r="AH846" i="79"/>
  <c r="AG846" i="79"/>
  <c r="AT843" i="79"/>
  <c r="AS843" i="79"/>
  <c r="AR843" i="79"/>
  <c r="AQ843" i="79"/>
  <c r="AP843" i="79"/>
  <c r="AO843" i="79"/>
  <c r="AN843" i="79"/>
  <c r="AM843" i="79"/>
  <c r="AL843" i="79"/>
  <c r="AK843" i="79"/>
  <c r="AJ843" i="79"/>
  <c r="AI843" i="79"/>
  <c r="AH843" i="79"/>
  <c r="AG843" i="79"/>
  <c r="AT840" i="79"/>
  <c r="AS840" i="79"/>
  <c r="AR840" i="79"/>
  <c r="AQ840" i="79"/>
  <c r="AP840" i="79"/>
  <c r="AO840" i="79"/>
  <c r="AN840" i="79"/>
  <c r="AM840" i="79"/>
  <c r="AL840" i="79"/>
  <c r="AK840" i="79"/>
  <c r="AJ840" i="79"/>
  <c r="AI840" i="79"/>
  <c r="AH840" i="79"/>
  <c r="AG840" i="79"/>
  <c r="AT836" i="79"/>
  <c r="AS836" i="79"/>
  <c r="AR836" i="79"/>
  <c r="AQ836" i="79"/>
  <c r="AP836" i="79"/>
  <c r="AO836" i="79"/>
  <c r="AN836" i="79"/>
  <c r="AM836" i="79"/>
  <c r="AL836" i="79"/>
  <c r="AK836" i="79"/>
  <c r="AJ836" i="79"/>
  <c r="AI836" i="79"/>
  <c r="AH836" i="79"/>
  <c r="AG836" i="79"/>
  <c r="AT833" i="79"/>
  <c r="AS833" i="79"/>
  <c r="AR833" i="79"/>
  <c r="AQ833" i="79"/>
  <c r="AP833" i="79"/>
  <c r="AO833" i="79"/>
  <c r="AN833" i="79"/>
  <c r="AM833" i="79"/>
  <c r="AL833" i="79"/>
  <c r="AK833" i="79"/>
  <c r="AJ833" i="79"/>
  <c r="AI833" i="79"/>
  <c r="AH833" i="79"/>
  <c r="AG833" i="79"/>
  <c r="AT830" i="79"/>
  <c r="AS830" i="79"/>
  <c r="AR830" i="79"/>
  <c r="AQ830" i="79"/>
  <c r="AP830" i="79"/>
  <c r="AO830" i="79"/>
  <c r="AN830" i="79"/>
  <c r="AM830" i="79"/>
  <c r="AL830" i="79"/>
  <c r="AK830" i="79"/>
  <c r="AJ830" i="79"/>
  <c r="AI830" i="79"/>
  <c r="AH830" i="79"/>
  <c r="AG830" i="79"/>
  <c r="AT827" i="79"/>
  <c r="AS827" i="79"/>
  <c r="AR827" i="79"/>
  <c r="AQ827" i="79"/>
  <c r="AP827" i="79"/>
  <c r="AO827" i="79"/>
  <c r="AN827" i="79"/>
  <c r="AM827" i="79"/>
  <c r="AL827" i="79"/>
  <c r="AK827" i="79"/>
  <c r="AJ827" i="79"/>
  <c r="AI827" i="79"/>
  <c r="AH827" i="79"/>
  <c r="AG827" i="79"/>
  <c r="AT824" i="79"/>
  <c r="AS824" i="79"/>
  <c r="AR824" i="79"/>
  <c r="AQ824" i="79"/>
  <c r="AP824" i="79"/>
  <c r="AO824" i="79"/>
  <c r="AN824" i="79"/>
  <c r="AM824" i="79"/>
  <c r="AL824" i="79"/>
  <c r="AK824" i="79"/>
  <c r="AJ824" i="79"/>
  <c r="AI824" i="79"/>
  <c r="AH824" i="79"/>
  <c r="AG824" i="79"/>
  <c r="AT786" i="79"/>
  <c r="AS786" i="79"/>
  <c r="AN786" i="79"/>
  <c r="AM786" i="79"/>
  <c r="AL786" i="79"/>
  <c r="AK786" i="79"/>
  <c r="AJ786" i="79"/>
  <c r="AI786" i="79"/>
  <c r="AH786" i="79"/>
  <c r="AG786" i="79"/>
  <c r="AT783" i="79"/>
  <c r="AS783" i="79"/>
  <c r="AN783" i="79"/>
  <c r="AM783" i="79"/>
  <c r="AL783" i="79"/>
  <c r="AK783" i="79"/>
  <c r="AJ783" i="79"/>
  <c r="AI783" i="79"/>
  <c r="AH783" i="79"/>
  <c r="AG783" i="79"/>
  <c r="AT780" i="79"/>
  <c r="AS780" i="79"/>
  <c r="AN780" i="79"/>
  <c r="AM780" i="79"/>
  <c r="AL780" i="79"/>
  <c r="AK780" i="79"/>
  <c r="AJ780" i="79"/>
  <c r="AI780" i="79"/>
  <c r="AH780" i="79"/>
  <c r="AG780" i="79"/>
  <c r="AT777" i="79"/>
  <c r="AS777" i="79"/>
  <c r="AN777" i="79"/>
  <c r="AM777" i="79"/>
  <c r="AL777" i="79"/>
  <c r="AK777" i="79"/>
  <c r="AJ777" i="79"/>
  <c r="AI777" i="79"/>
  <c r="AH777" i="79"/>
  <c r="AG777" i="79"/>
  <c r="AT774" i="79"/>
  <c r="AS774" i="79"/>
  <c r="AN774" i="79"/>
  <c r="AM774" i="79"/>
  <c r="AL774" i="79"/>
  <c r="AK774" i="79"/>
  <c r="AJ774" i="79"/>
  <c r="AI774" i="79"/>
  <c r="AH774" i="79"/>
  <c r="AG774" i="79"/>
  <c r="AT674" i="79"/>
  <c r="AS674" i="79"/>
  <c r="AR674" i="79"/>
  <c r="AQ674" i="79"/>
  <c r="AP674" i="79"/>
  <c r="AO674" i="79"/>
  <c r="AN674" i="79"/>
  <c r="AM674" i="79"/>
  <c r="AL674" i="79"/>
  <c r="AK674" i="79"/>
  <c r="AJ674" i="79"/>
  <c r="AI674" i="79"/>
  <c r="AH674" i="79"/>
  <c r="AT670" i="79"/>
  <c r="AS670" i="79"/>
  <c r="AR670" i="79"/>
  <c r="AQ670" i="79"/>
  <c r="AP670" i="79"/>
  <c r="AO670" i="79"/>
  <c r="AN670" i="79"/>
  <c r="AM670" i="79"/>
  <c r="AL670" i="79"/>
  <c r="AK670" i="79"/>
  <c r="AJ670" i="79"/>
  <c r="AI670" i="79"/>
  <c r="AH670" i="79"/>
  <c r="AG670" i="79"/>
  <c r="AT667" i="79"/>
  <c r="AS667" i="79"/>
  <c r="AR667" i="79"/>
  <c r="AQ667" i="79"/>
  <c r="AP667" i="79"/>
  <c r="AO667" i="79"/>
  <c r="AN667" i="79"/>
  <c r="AM667" i="79"/>
  <c r="AL667" i="79"/>
  <c r="AK667" i="79"/>
  <c r="AJ667" i="79"/>
  <c r="AI667" i="79"/>
  <c r="AH667" i="79"/>
  <c r="AG667" i="79"/>
  <c r="AT664" i="79"/>
  <c r="AS664" i="79"/>
  <c r="AR664" i="79"/>
  <c r="AQ664" i="79"/>
  <c r="AP664" i="79"/>
  <c r="AO664" i="79"/>
  <c r="AN664" i="79"/>
  <c r="AM664" i="79"/>
  <c r="AL664" i="79"/>
  <c r="AK664" i="79"/>
  <c r="AJ664" i="79"/>
  <c r="AI664" i="79"/>
  <c r="AH664" i="79"/>
  <c r="AG664" i="79"/>
  <c r="AT660" i="79"/>
  <c r="AS660" i="79"/>
  <c r="AR660" i="79"/>
  <c r="AQ660" i="79"/>
  <c r="AP660" i="79"/>
  <c r="AO660" i="79"/>
  <c r="AN660" i="79"/>
  <c r="AM660" i="79"/>
  <c r="AL660" i="79"/>
  <c r="AK660" i="79"/>
  <c r="AJ660" i="79"/>
  <c r="AI660" i="79"/>
  <c r="AH660" i="79"/>
  <c r="AT657" i="79"/>
  <c r="AS657" i="79"/>
  <c r="AR657" i="79"/>
  <c r="AQ657" i="79"/>
  <c r="AP657" i="79"/>
  <c r="AO657" i="79"/>
  <c r="AN657" i="79"/>
  <c r="AM657" i="79"/>
  <c r="AL657" i="79"/>
  <c r="AK657" i="79"/>
  <c r="AJ657" i="79"/>
  <c r="AI657" i="79"/>
  <c r="AH657" i="79"/>
  <c r="AG657" i="79"/>
  <c r="AT654" i="79"/>
  <c r="AS654" i="79"/>
  <c r="AR654" i="79"/>
  <c r="AQ654" i="79"/>
  <c r="AP654" i="79"/>
  <c r="AO654" i="79"/>
  <c r="AN654" i="79"/>
  <c r="AM654" i="79"/>
  <c r="AL654" i="79"/>
  <c r="AK654" i="79"/>
  <c r="AJ654" i="79"/>
  <c r="AI654" i="79"/>
  <c r="AH654" i="79"/>
  <c r="AG654" i="79"/>
  <c r="AT651" i="79"/>
  <c r="AS651" i="79"/>
  <c r="AR651" i="79"/>
  <c r="AQ651" i="79"/>
  <c r="AP651" i="79"/>
  <c r="AO651" i="79"/>
  <c r="AN651" i="79"/>
  <c r="AM651" i="79"/>
  <c r="AL651" i="79"/>
  <c r="AK651" i="79"/>
  <c r="AJ651" i="79"/>
  <c r="AI651" i="79"/>
  <c r="AH651" i="79"/>
  <c r="AT648" i="79"/>
  <c r="AS648" i="79"/>
  <c r="AR648" i="79"/>
  <c r="AQ648" i="79"/>
  <c r="AP648" i="79"/>
  <c r="AO648" i="79"/>
  <c r="AN648" i="79"/>
  <c r="AM648" i="79"/>
  <c r="AL648" i="79"/>
  <c r="AK648" i="79"/>
  <c r="AJ648" i="79"/>
  <c r="AI648" i="79"/>
  <c r="AH648" i="79"/>
  <c r="AG648" i="79"/>
  <c r="AT644" i="79"/>
  <c r="AS644" i="79"/>
  <c r="AR644" i="79"/>
  <c r="AQ644" i="79"/>
  <c r="AP644" i="79"/>
  <c r="AO644" i="79"/>
  <c r="AN644" i="79"/>
  <c r="AM644" i="79"/>
  <c r="AL644" i="79"/>
  <c r="AK644" i="79"/>
  <c r="AJ644" i="79"/>
  <c r="AI644" i="79"/>
  <c r="AH644" i="79"/>
  <c r="AG644" i="79"/>
  <c r="AT641" i="79"/>
  <c r="AS641" i="79"/>
  <c r="AR641" i="79"/>
  <c r="AQ641" i="79"/>
  <c r="AP641" i="79"/>
  <c r="AO641" i="79"/>
  <c r="AN641" i="79"/>
  <c r="AM641" i="79"/>
  <c r="AL641" i="79"/>
  <c r="AK641" i="79"/>
  <c r="AJ641" i="79"/>
  <c r="AI641" i="79"/>
  <c r="AH641" i="79"/>
  <c r="AG641" i="79"/>
  <c r="AT638" i="79"/>
  <c r="AS638" i="79"/>
  <c r="AR638" i="79"/>
  <c r="AQ638" i="79"/>
  <c r="AP638" i="79"/>
  <c r="AO638" i="79"/>
  <c r="AN638" i="79"/>
  <c r="AM638" i="79"/>
  <c r="AL638" i="79"/>
  <c r="AK638" i="79"/>
  <c r="AJ638" i="79"/>
  <c r="AI638" i="79"/>
  <c r="AH638" i="79"/>
  <c r="AG638" i="79"/>
  <c r="AT635" i="79"/>
  <c r="AS635" i="79"/>
  <c r="AR635" i="79"/>
  <c r="AQ635" i="79"/>
  <c r="AP635" i="79"/>
  <c r="AO635" i="79"/>
  <c r="AN635" i="79"/>
  <c r="AM635" i="79"/>
  <c r="AL635" i="79"/>
  <c r="AK635" i="79"/>
  <c r="AJ635" i="79"/>
  <c r="AI635" i="79"/>
  <c r="AH635" i="79"/>
  <c r="AG635" i="79"/>
  <c r="AT632" i="79"/>
  <c r="AS632" i="79"/>
  <c r="AR632" i="79"/>
  <c r="AQ632" i="79"/>
  <c r="AP632" i="79"/>
  <c r="AO632" i="79"/>
  <c r="AN632" i="79"/>
  <c r="AM632" i="79"/>
  <c r="AL632" i="79"/>
  <c r="AK632" i="79"/>
  <c r="AJ632" i="79"/>
  <c r="AI632" i="79"/>
  <c r="AH632" i="79"/>
  <c r="AG632" i="79"/>
  <c r="AT594" i="79"/>
  <c r="AS594" i="79"/>
  <c r="AR594" i="79"/>
  <c r="AQ594" i="79"/>
  <c r="AP594" i="79"/>
  <c r="AO594" i="79"/>
  <c r="AN594" i="79"/>
  <c r="AM594" i="79"/>
  <c r="AL594" i="79"/>
  <c r="AK594" i="79"/>
  <c r="AJ594" i="79"/>
  <c r="AI594" i="79"/>
  <c r="AH594" i="79"/>
  <c r="AG594" i="79"/>
  <c r="AT542" i="79"/>
  <c r="AS542" i="79"/>
  <c r="AR542" i="79"/>
  <c r="AQ542" i="79"/>
  <c r="AP542" i="79"/>
  <c r="AO542" i="79"/>
  <c r="AN542" i="79"/>
  <c r="AM542" i="79"/>
  <c r="AL542" i="79"/>
  <c r="AK542" i="79"/>
  <c r="AJ542" i="79"/>
  <c r="AI542" i="79"/>
  <c r="AT538" i="79"/>
  <c r="AS538" i="79"/>
  <c r="AR538" i="79"/>
  <c r="AQ538" i="79"/>
  <c r="AP538" i="79"/>
  <c r="AO538" i="79"/>
  <c r="AN538" i="79"/>
  <c r="AM538" i="79"/>
  <c r="AL538" i="79"/>
  <c r="AK538" i="79"/>
  <c r="AJ538" i="79"/>
  <c r="AI538" i="79"/>
  <c r="AH538" i="79"/>
  <c r="AG538" i="79"/>
  <c r="AT535" i="79"/>
  <c r="AS535" i="79"/>
  <c r="AR535" i="79"/>
  <c r="AQ535" i="79"/>
  <c r="AP535" i="79"/>
  <c r="AO535" i="79"/>
  <c r="AN535" i="79"/>
  <c r="AM535" i="79"/>
  <c r="AL535" i="79"/>
  <c r="AK535" i="79"/>
  <c r="AJ535" i="79"/>
  <c r="AI535" i="79"/>
  <c r="AH535" i="79"/>
  <c r="AG535" i="79"/>
  <c r="AT525" i="79"/>
  <c r="AS525" i="79"/>
  <c r="AR525" i="79"/>
  <c r="AQ525" i="79"/>
  <c r="AP525" i="79"/>
  <c r="AO525" i="79"/>
  <c r="AN525" i="79"/>
  <c r="AM525" i="79"/>
  <c r="AL525" i="79"/>
  <c r="AK525" i="79"/>
  <c r="AJ525" i="79"/>
  <c r="AI525" i="79"/>
  <c r="AH525" i="79"/>
  <c r="AG525" i="79"/>
  <c r="AT522" i="79"/>
  <c r="AS522" i="79"/>
  <c r="AR522" i="79"/>
  <c r="AQ522" i="79"/>
  <c r="AP522" i="79"/>
  <c r="AO522" i="79"/>
  <c r="AN522" i="79"/>
  <c r="AM522" i="79"/>
  <c r="AL522" i="79"/>
  <c r="AK522" i="79"/>
  <c r="AJ522" i="79"/>
  <c r="AI522" i="79"/>
  <c r="AH522" i="79"/>
  <c r="AG522" i="79"/>
  <c r="AT519" i="79"/>
  <c r="AS519" i="79"/>
  <c r="AR519" i="79"/>
  <c r="AQ519" i="79"/>
  <c r="AP519" i="79"/>
  <c r="AO519" i="79"/>
  <c r="AN519" i="79"/>
  <c r="AM519" i="79"/>
  <c r="AL519" i="79"/>
  <c r="AK519" i="79"/>
  <c r="AJ519" i="79"/>
  <c r="AI519" i="79"/>
  <c r="AH519" i="79"/>
  <c r="AG519" i="79"/>
  <c r="AT474" i="79"/>
  <c r="AS474" i="79"/>
  <c r="AR474" i="79"/>
  <c r="AQ474" i="79"/>
  <c r="AP474" i="79"/>
  <c r="AO474" i="79"/>
  <c r="AN474" i="79"/>
  <c r="AM474" i="79"/>
  <c r="AL474" i="79"/>
  <c r="AK474" i="79"/>
  <c r="AJ474" i="79"/>
  <c r="AI474" i="79"/>
  <c r="AH474" i="79"/>
  <c r="AT470" i="79"/>
  <c r="AS470" i="79"/>
  <c r="AR470" i="79"/>
  <c r="AQ470" i="79"/>
  <c r="AP470" i="79"/>
  <c r="AO470" i="79"/>
  <c r="AN470" i="79"/>
  <c r="AM470" i="79"/>
  <c r="AL470" i="79"/>
  <c r="AK470" i="79"/>
  <c r="AJ470" i="79"/>
  <c r="AI470" i="79"/>
  <c r="AH470" i="79"/>
  <c r="AG470" i="79"/>
  <c r="AT467" i="79"/>
  <c r="AS467" i="79"/>
  <c r="AR467" i="79"/>
  <c r="AQ467" i="79"/>
  <c r="AP467" i="79"/>
  <c r="AO467" i="79"/>
  <c r="AN467" i="79"/>
  <c r="AM467" i="79"/>
  <c r="AL467" i="79"/>
  <c r="AK467" i="79"/>
  <c r="AJ467" i="79"/>
  <c r="AI467" i="79"/>
  <c r="AH467" i="79"/>
  <c r="AG467" i="79"/>
  <c r="AT464" i="79"/>
  <c r="AS464" i="79"/>
  <c r="AR464" i="79"/>
  <c r="AQ464" i="79"/>
  <c r="AP464" i="79"/>
  <c r="AO464" i="79"/>
  <c r="AN464" i="79"/>
  <c r="AM464" i="79"/>
  <c r="AL464" i="79"/>
  <c r="AK464" i="79"/>
  <c r="AJ464" i="79"/>
  <c r="AI464" i="79"/>
  <c r="AH464" i="79"/>
  <c r="AG464" i="79"/>
  <c r="AT460" i="79"/>
  <c r="AS460" i="79"/>
  <c r="AR460" i="79"/>
  <c r="AQ460" i="79"/>
  <c r="AP460" i="79"/>
  <c r="AO460" i="79"/>
  <c r="AN460" i="79"/>
  <c r="AM460" i="79"/>
  <c r="AL460" i="79"/>
  <c r="AK460" i="79"/>
  <c r="AJ460" i="79"/>
  <c r="AI460" i="79"/>
  <c r="AH460" i="79"/>
  <c r="AG460" i="79"/>
  <c r="AT457" i="79"/>
  <c r="AS457" i="79"/>
  <c r="AR457" i="79"/>
  <c r="AQ457" i="79"/>
  <c r="AP457" i="79"/>
  <c r="AO457" i="79"/>
  <c r="AN457" i="79"/>
  <c r="AM457" i="79"/>
  <c r="AL457" i="79"/>
  <c r="AK457" i="79"/>
  <c r="AJ457" i="79"/>
  <c r="AI457" i="79"/>
  <c r="AH457" i="79"/>
  <c r="AG457" i="79"/>
  <c r="AT454" i="79"/>
  <c r="AS454" i="79"/>
  <c r="AR454" i="79"/>
  <c r="AQ454" i="79"/>
  <c r="AP454" i="79"/>
  <c r="AO454" i="79"/>
  <c r="AN454" i="79"/>
  <c r="AM454" i="79"/>
  <c r="AL454" i="79"/>
  <c r="AK454" i="79"/>
  <c r="AJ454" i="79"/>
  <c r="AI454" i="79"/>
  <c r="AH454" i="79"/>
  <c r="AG454" i="79"/>
  <c r="AT451" i="79"/>
  <c r="AS451" i="79"/>
  <c r="AR451" i="79"/>
  <c r="AQ451" i="79"/>
  <c r="AP451" i="79"/>
  <c r="AO451" i="79"/>
  <c r="AN451" i="79"/>
  <c r="AM451" i="79"/>
  <c r="AL451" i="79"/>
  <c r="AK451" i="79"/>
  <c r="AJ451" i="79"/>
  <c r="AI451" i="79"/>
  <c r="AH451" i="79"/>
  <c r="AG451" i="79"/>
  <c r="AT448" i="79"/>
  <c r="AS448" i="79"/>
  <c r="AR448" i="79"/>
  <c r="AQ448" i="79"/>
  <c r="AP448" i="79"/>
  <c r="AO448" i="79"/>
  <c r="AN448" i="79"/>
  <c r="AM448" i="79"/>
  <c r="AL448" i="79"/>
  <c r="AK448" i="79"/>
  <c r="AJ448" i="79"/>
  <c r="AI448" i="79"/>
  <c r="AH448" i="79"/>
  <c r="AG448" i="79"/>
  <c r="AT444" i="79"/>
  <c r="AS444" i="79"/>
  <c r="AR444" i="79"/>
  <c r="AQ444" i="79"/>
  <c r="AP444" i="79"/>
  <c r="AO444" i="79"/>
  <c r="AN444" i="79"/>
  <c r="AM444" i="79"/>
  <c r="AL444" i="79"/>
  <c r="AK444" i="79"/>
  <c r="AJ444" i="79"/>
  <c r="AI444" i="79"/>
  <c r="AH444" i="79"/>
  <c r="AG444" i="79"/>
  <c r="AT441" i="79"/>
  <c r="AS441" i="79"/>
  <c r="AR441" i="79"/>
  <c r="AQ441" i="79"/>
  <c r="AP441" i="79"/>
  <c r="AO441" i="79"/>
  <c r="AN441" i="79"/>
  <c r="AM441" i="79"/>
  <c r="AL441" i="79"/>
  <c r="AK441" i="79"/>
  <c r="AJ441" i="79"/>
  <c r="AI441" i="79"/>
  <c r="AH441" i="79"/>
  <c r="AG441" i="79"/>
  <c r="AT438" i="79"/>
  <c r="AS438" i="79"/>
  <c r="AR438" i="79"/>
  <c r="AQ438" i="79"/>
  <c r="AP438" i="79"/>
  <c r="AO438" i="79"/>
  <c r="AN438" i="79"/>
  <c r="AM438" i="79"/>
  <c r="AL438" i="79"/>
  <c r="AK438" i="79"/>
  <c r="AJ438" i="79"/>
  <c r="AI438" i="79"/>
  <c r="AH438" i="79"/>
  <c r="AG438" i="79"/>
  <c r="AT394" i="79"/>
  <c r="AS394" i="79"/>
  <c r="AR394" i="79"/>
  <c r="AQ394" i="79"/>
  <c r="AP394" i="79"/>
  <c r="AO394" i="79"/>
  <c r="AN394" i="79"/>
  <c r="AM394" i="79"/>
  <c r="AL394" i="79"/>
  <c r="AK394" i="79"/>
  <c r="AJ394" i="79"/>
  <c r="AI394" i="79"/>
  <c r="AH394" i="79"/>
  <c r="AT391" i="79"/>
  <c r="AS391" i="79"/>
  <c r="AR391" i="79"/>
  <c r="AQ391" i="79"/>
  <c r="AP391" i="79"/>
  <c r="AO391" i="79"/>
  <c r="AN391" i="79"/>
  <c r="AM391" i="79"/>
  <c r="AL391" i="79"/>
  <c r="AK391" i="79"/>
  <c r="AJ391" i="79"/>
  <c r="AI391" i="79"/>
  <c r="AH391" i="79"/>
  <c r="AG391" i="79"/>
  <c r="AT388" i="79"/>
  <c r="AS388" i="79"/>
  <c r="AR388" i="79"/>
  <c r="AQ388" i="79"/>
  <c r="AP388" i="79"/>
  <c r="AO388" i="79"/>
  <c r="AN388" i="79"/>
  <c r="AM388" i="79"/>
  <c r="AL388" i="79"/>
  <c r="AK388" i="79"/>
  <c r="AJ388" i="79"/>
  <c r="AI388" i="79"/>
  <c r="AH388" i="79"/>
  <c r="AT385" i="79"/>
  <c r="AS385" i="79"/>
  <c r="AR385" i="79"/>
  <c r="AQ385" i="79"/>
  <c r="AP385" i="79"/>
  <c r="AO385" i="79"/>
  <c r="AN385" i="79"/>
  <c r="AM385" i="79"/>
  <c r="AL385" i="79"/>
  <c r="AK385" i="79"/>
  <c r="AJ385" i="79"/>
  <c r="AI385" i="79"/>
  <c r="AH385" i="79"/>
  <c r="AG385" i="79"/>
  <c r="AT351" i="79"/>
  <c r="AS351" i="79"/>
  <c r="AR351" i="79"/>
  <c r="AQ351" i="79"/>
  <c r="AP351" i="79"/>
  <c r="AO351" i="79"/>
  <c r="AN351" i="79"/>
  <c r="AM351" i="79"/>
  <c r="AL351" i="79"/>
  <c r="AK351" i="79"/>
  <c r="AJ351" i="79"/>
  <c r="AI351" i="79"/>
  <c r="AH351" i="79"/>
  <c r="AG351" i="79"/>
  <c r="AT348" i="79"/>
  <c r="AS348" i="79"/>
  <c r="AR348" i="79"/>
  <c r="AQ348" i="79"/>
  <c r="AP348" i="79"/>
  <c r="AO348" i="79"/>
  <c r="AN348" i="79"/>
  <c r="AM348" i="79"/>
  <c r="AL348" i="79"/>
  <c r="AK348" i="79"/>
  <c r="AJ348" i="79"/>
  <c r="AI348" i="79"/>
  <c r="AH348" i="79"/>
  <c r="AG348" i="79"/>
  <c r="AT345" i="79"/>
  <c r="AS345" i="79"/>
  <c r="AR345" i="79"/>
  <c r="AQ345" i="79"/>
  <c r="AP345" i="79"/>
  <c r="AO345" i="79"/>
  <c r="AN345" i="79"/>
  <c r="AM345" i="79"/>
  <c r="AL345" i="79"/>
  <c r="AK345" i="79"/>
  <c r="AJ345" i="79"/>
  <c r="AI345" i="79"/>
  <c r="AH345" i="79"/>
  <c r="AG345" i="79"/>
  <c r="AT339" i="79"/>
  <c r="AS339" i="79"/>
  <c r="AR339" i="79"/>
  <c r="AQ339" i="79"/>
  <c r="AP339" i="79"/>
  <c r="AO339" i="79"/>
  <c r="AT336" i="79"/>
  <c r="AS336" i="79"/>
  <c r="AR336" i="79"/>
  <c r="AQ336" i="79"/>
  <c r="AP336" i="79"/>
  <c r="AO336" i="79"/>
  <c r="AT333" i="79"/>
  <c r="AS333" i="79"/>
  <c r="AR333" i="79"/>
  <c r="AQ333" i="79"/>
  <c r="AP333" i="79"/>
  <c r="AO333" i="79"/>
  <c r="AT330" i="79"/>
  <c r="AS330" i="79"/>
  <c r="AR330" i="79"/>
  <c r="AQ330" i="79"/>
  <c r="AP330" i="79"/>
  <c r="AO330" i="79"/>
  <c r="AT327" i="79"/>
  <c r="AS327" i="79"/>
  <c r="AR327" i="79"/>
  <c r="AQ327" i="79"/>
  <c r="AP327" i="79"/>
  <c r="AO327" i="79"/>
  <c r="AT324" i="79"/>
  <c r="AS324" i="79"/>
  <c r="AR324" i="79"/>
  <c r="AQ324" i="79"/>
  <c r="AP324" i="79"/>
  <c r="AO324" i="79"/>
  <c r="AT319" i="79"/>
  <c r="AS319" i="79"/>
  <c r="AR319" i="79"/>
  <c r="AQ319" i="79"/>
  <c r="AP319" i="79"/>
  <c r="AO319" i="79"/>
  <c r="AT316" i="79"/>
  <c r="AS316" i="79"/>
  <c r="AR316" i="79"/>
  <c r="AQ316" i="79"/>
  <c r="AP316" i="79"/>
  <c r="AO316" i="79"/>
  <c r="AT312" i="79"/>
  <c r="AS312" i="79"/>
  <c r="AR312" i="79"/>
  <c r="AQ312" i="79"/>
  <c r="AP312" i="79"/>
  <c r="AO312" i="79"/>
  <c r="AT309" i="79"/>
  <c r="AS309" i="79"/>
  <c r="AR309" i="79"/>
  <c r="AQ309" i="79"/>
  <c r="AP309" i="79"/>
  <c r="AO309" i="79"/>
  <c r="AT306" i="79"/>
  <c r="AS306" i="79"/>
  <c r="AR306" i="79"/>
  <c r="AQ306" i="79"/>
  <c r="AP306" i="79"/>
  <c r="AO306" i="79"/>
  <c r="AT302" i="79"/>
  <c r="AS302" i="79"/>
  <c r="AR302" i="79"/>
  <c r="AQ302" i="79"/>
  <c r="AP302" i="79"/>
  <c r="AO302" i="79"/>
  <c r="AT277" i="79"/>
  <c r="AS277" i="79"/>
  <c r="AR277" i="79"/>
  <c r="AQ277" i="79"/>
  <c r="AP277" i="79"/>
  <c r="AO277" i="79"/>
  <c r="AN277" i="79"/>
  <c r="AM277" i="79"/>
  <c r="AL277" i="79"/>
  <c r="AK277" i="79"/>
  <c r="AJ277" i="79"/>
  <c r="AI277" i="79"/>
  <c r="AH277" i="79"/>
  <c r="AT273" i="79"/>
  <c r="AS273" i="79"/>
  <c r="AR273" i="79"/>
  <c r="AQ273" i="79"/>
  <c r="AP273" i="79"/>
  <c r="AO273" i="79"/>
  <c r="AN273" i="79"/>
  <c r="AM273" i="79"/>
  <c r="AL273" i="79"/>
  <c r="AK273" i="79"/>
  <c r="AJ273" i="79"/>
  <c r="AI273" i="79"/>
  <c r="AH273" i="79"/>
  <c r="AG273" i="79"/>
  <c r="AT270" i="79"/>
  <c r="AS270" i="79"/>
  <c r="AR270" i="79"/>
  <c r="AQ270" i="79"/>
  <c r="AP270" i="79"/>
  <c r="AO270" i="79"/>
  <c r="AN270" i="79"/>
  <c r="AM270" i="79"/>
  <c r="AL270" i="79"/>
  <c r="AK270" i="79"/>
  <c r="AJ270" i="79"/>
  <c r="AI270" i="79"/>
  <c r="AH270" i="79"/>
  <c r="AG270" i="79"/>
  <c r="AT267" i="79"/>
  <c r="AS267" i="79"/>
  <c r="AR267" i="79"/>
  <c r="AQ267" i="79"/>
  <c r="AP267" i="79"/>
  <c r="AO267" i="79"/>
  <c r="AN267" i="79"/>
  <c r="AM267" i="79"/>
  <c r="AL267" i="79"/>
  <c r="AK267" i="79"/>
  <c r="AJ267" i="79"/>
  <c r="AI267" i="79"/>
  <c r="AH267" i="79"/>
  <c r="AG267" i="79"/>
  <c r="AT263" i="79"/>
  <c r="AS263" i="79"/>
  <c r="AR263" i="79"/>
  <c r="AQ263" i="79"/>
  <c r="AP263" i="79"/>
  <c r="AO263" i="79"/>
  <c r="AN263" i="79"/>
  <c r="AM263" i="79"/>
  <c r="AL263" i="79"/>
  <c r="AK263" i="79"/>
  <c r="AJ263" i="79"/>
  <c r="AI263" i="79"/>
  <c r="AH263" i="79"/>
  <c r="AG263" i="79"/>
  <c r="AT260" i="79"/>
  <c r="AS260" i="79"/>
  <c r="AR260" i="79"/>
  <c r="AQ260" i="79"/>
  <c r="AP260" i="79"/>
  <c r="AO260" i="79"/>
  <c r="AN260" i="79"/>
  <c r="AM260" i="79"/>
  <c r="AL260" i="79"/>
  <c r="AK260" i="79"/>
  <c r="AJ260" i="79"/>
  <c r="AI260" i="79"/>
  <c r="AH260" i="79"/>
  <c r="AG260" i="79"/>
  <c r="AT257" i="79"/>
  <c r="AS257" i="79"/>
  <c r="AR257" i="79"/>
  <c r="AQ257" i="79"/>
  <c r="AP257" i="79"/>
  <c r="AO257" i="79"/>
  <c r="AN257" i="79"/>
  <c r="AM257" i="79"/>
  <c r="AL257" i="79"/>
  <c r="AK257" i="79"/>
  <c r="AJ257" i="79"/>
  <c r="AI257" i="79"/>
  <c r="AH257" i="79"/>
  <c r="AG257" i="79"/>
  <c r="AT254" i="79"/>
  <c r="AS254" i="79"/>
  <c r="AR254" i="79"/>
  <c r="AQ254" i="79"/>
  <c r="AP254" i="79"/>
  <c r="AO254" i="79"/>
  <c r="AN254" i="79"/>
  <c r="AM254" i="79"/>
  <c r="AL254" i="79"/>
  <c r="AK254" i="79"/>
  <c r="AJ254" i="79"/>
  <c r="AI254" i="79"/>
  <c r="AH254" i="79"/>
  <c r="AG254" i="79"/>
  <c r="AT251" i="79"/>
  <c r="AS251" i="79"/>
  <c r="AR251" i="79"/>
  <c r="AQ251" i="79"/>
  <c r="AP251" i="79"/>
  <c r="AO251" i="79"/>
  <c r="AN251" i="79"/>
  <c r="AM251" i="79"/>
  <c r="AL251" i="79"/>
  <c r="AK251" i="79"/>
  <c r="AJ251" i="79"/>
  <c r="AI251" i="79"/>
  <c r="AH251" i="79"/>
  <c r="AG251" i="79"/>
  <c r="AT247" i="79"/>
  <c r="AS247" i="79"/>
  <c r="AR247" i="79"/>
  <c r="AQ247" i="79"/>
  <c r="AP247" i="79"/>
  <c r="AO247" i="79"/>
  <c r="AN247" i="79"/>
  <c r="AM247" i="79"/>
  <c r="AL247" i="79"/>
  <c r="AK247" i="79"/>
  <c r="AJ247" i="79"/>
  <c r="AI247" i="79"/>
  <c r="AH247" i="79"/>
  <c r="AT244" i="79"/>
  <c r="AS244" i="79"/>
  <c r="AR244" i="79"/>
  <c r="AQ244" i="79"/>
  <c r="AP244" i="79"/>
  <c r="AO244" i="79"/>
  <c r="AN244" i="79"/>
  <c r="AM244" i="79"/>
  <c r="AL244" i="79"/>
  <c r="AK244" i="79"/>
  <c r="AJ244" i="79"/>
  <c r="AI244" i="79"/>
  <c r="AH244" i="79"/>
  <c r="AG244" i="79"/>
  <c r="AT241" i="79"/>
  <c r="AS241" i="79"/>
  <c r="AR241" i="79"/>
  <c r="AQ241" i="79"/>
  <c r="AP241" i="79"/>
  <c r="AO241" i="79"/>
  <c r="AN241" i="79"/>
  <c r="AM241" i="79"/>
  <c r="AL241" i="79"/>
  <c r="AK241" i="79"/>
  <c r="AJ241" i="79"/>
  <c r="AI241" i="79"/>
  <c r="AH241" i="79"/>
  <c r="AG241" i="79"/>
  <c r="AT238" i="79"/>
  <c r="AS238" i="79"/>
  <c r="AR238" i="79"/>
  <c r="AQ238" i="79"/>
  <c r="AP238" i="79"/>
  <c r="AO238" i="79"/>
  <c r="AN238" i="79"/>
  <c r="AM238" i="79"/>
  <c r="AL238" i="79"/>
  <c r="AK238" i="79"/>
  <c r="AJ238" i="79"/>
  <c r="AI238" i="79"/>
  <c r="AH238" i="79"/>
  <c r="AT235" i="79"/>
  <c r="AS235" i="79"/>
  <c r="AR235" i="79"/>
  <c r="AQ235" i="79"/>
  <c r="AP235" i="79"/>
  <c r="AO235" i="79"/>
  <c r="AN235" i="79"/>
  <c r="AM235" i="79"/>
  <c r="AL235" i="79"/>
  <c r="AK235" i="79"/>
  <c r="AJ235" i="79"/>
  <c r="AI235" i="79"/>
  <c r="AH235" i="79"/>
  <c r="AT144" i="79"/>
  <c r="AS144" i="79"/>
  <c r="AR144" i="79"/>
  <c r="AQ144" i="79"/>
  <c r="AP144" i="79"/>
  <c r="AO144" i="79"/>
  <c r="AN144" i="79"/>
  <c r="AM144" i="79"/>
  <c r="AL144" i="79"/>
  <c r="AK144" i="79"/>
  <c r="AJ144" i="79"/>
  <c r="AI144" i="79"/>
  <c r="AH144" i="79"/>
  <c r="AG144" i="79"/>
  <c r="AT141" i="79"/>
  <c r="AS141" i="79"/>
  <c r="AR141" i="79"/>
  <c r="AQ141" i="79"/>
  <c r="AP141" i="79"/>
  <c r="AO141" i="79"/>
  <c r="AN141" i="79"/>
  <c r="AM141" i="79"/>
  <c r="AL141" i="79"/>
  <c r="AK141" i="79"/>
  <c r="AJ141" i="79"/>
  <c r="AI141" i="79"/>
  <c r="AH141" i="79"/>
  <c r="AG141" i="79"/>
  <c r="AT138" i="79"/>
  <c r="AS138" i="79"/>
  <c r="AR138" i="79"/>
  <c r="AQ138" i="79"/>
  <c r="AP138" i="79"/>
  <c r="AO138" i="79"/>
  <c r="AN138" i="79"/>
  <c r="AM138" i="79"/>
  <c r="AL138" i="79"/>
  <c r="AK138" i="79"/>
  <c r="AJ138" i="79"/>
  <c r="AI138" i="79"/>
  <c r="AH138" i="79"/>
  <c r="AG138" i="79"/>
  <c r="AT135" i="79"/>
  <c r="AS135" i="79"/>
  <c r="AR135" i="79"/>
  <c r="AQ135" i="79"/>
  <c r="AP135" i="79"/>
  <c r="AO135" i="79"/>
  <c r="AN135" i="79"/>
  <c r="AM135" i="79"/>
  <c r="AL135" i="79"/>
  <c r="AK135" i="79"/>
  <c r="AJ135" i="79"/>
  <c r="AI135" i="79"/>
  <c r="AH135" i="79"/>
  <c r="AG135" i="79"/>
  <c r="AT132" i="79"/>
  <c r="AS132" i="79"/>
  <c r="AR132" i="79"/>
  <c r="AQ132" i="79"/>
  <c r="AP132" i="79"/>
  <c r="AO132" i="79"/>
  <c r="AT129" i="79"/>
  <c r="AS129" i="79"/>
  <c r="AR129" i="79"/>
  <c r="AQ129" i="79"/>
  <c r="AP129" i="79"/>
  <c r="AO129" i="79"/>
  <c r="AT124" i="79"/>
  <c r="AS124" i="79"/>
  <c r="AR124" i="79"/>
  <c r="AQ124" i="79"/>
  <c r="AP124" i="79"/>
  <c r="AO124" i="79"/>
  <c r="AT121" i="79"/>
  <c r="AS121" i="79"/>
  <c r="AR121" i="79"/>
  <c r="AQ121" i="79"/>
  <c r="AP121" i="79"/>
  <c r="AO121" i="79"/>
  <c r="AT117" i="79"/>
  <c r="AS117" i="79"/>
  <c r="AR117" i="79"/>
  <c r="AQ117" i="79"/>
  <c r="AP117" i="79"/>
  <c r="AO117" i="79"/>
  <c r="AT114" i="79"/>
  <c r="AS114" i="79"/>
  <c r="AR114" i="79"/>
  <c r="AQ114" i="79"/>
  <c r="AP114" i="79"/>
  <c r="AO114" i="79"/>
  <c r="AT111" i="79"/>
  <c r="AS111" i="79"/>
  <c r="AR111" i="79"/>
  <c r="AQ111" i="79"/>
  <c r="AP111" i="79"/>
  <c r="AO111" i="79"/>
  <c r="AT108" i="79"/>
  <c r="AS108" i="79"/>
  <c r="AR108" i="79"/>
  <c r="AQ108" i="79"/>
  <c r="AP108" i="79"/>
  <c r="AO108" i="79"/>
  <c r="AT103" i="79"/>
  <c r="AS103" i="79"/>
  <c r="AR103" i="79"/>
  <c r="AQ103" i="79"/>
  <c r="AP103" i="79"/>
  <c r="AO103" i="79"/>
  <c r="AT97" i="79"/>
  <c r="AS97" i="79"/>
  <c r="AR97" i="79"/>
  <c r="AQ97" i="79"/>
  <c r="AP97" i="79"/>
  <c r="AO97" i="79"/>
  <c r="AT83" i="79"/>
  <c r="AS83" i="79"/>
  <c r="AR83" i="79"/>
  <c r="AQ83" i="79"/>
  <c r="AP83" i="79"/>
  <c r="AO83" i="79"/>
  <c r="AT76" i="79"/>
  <c r="AS76" i="79"/>
  <c r="AR76" i="79"/>
  <c r="AQ76" i="79"/>
  <c r="AP76" i="79"/>
  <c r="AO76" i="79"/>
  <c r="AT73" i="79"/>
  <c r="AS73" i="79"/>
  <c r="AR73" i="79"/>
  <c r="AQ73" i="79"/>
  <c r="AP73" i="79"/>
  <c r="AO73" i="79"/>
  <c r="AT69" i="79"/>
  <c r="AS69" i="79"/>
  <c r="AR69" i="79"/>
  <c r="AQ69" i="79"/>
  <c r="AP69" i="79"/>
  <c r="AO69" i="79"/>
  <c r="AT66" i="79"/>
  <c r="AS66" i="79"/>
  <c r="AR66" i="79"/>
  <c r="AQ66" i="79"/>
  <c r="AP66" i="79"/>
  <c r="AO66" i="79"/>
  <c r="AT63" i="79"/>
  <c r="AS63" i="79"/>
  <c r="AR63" i="79"/>
  <c r="AQ63" i="79"/>
  <c r="AP63" i="79"/>
  <c r="AO63" i="79"/>
  <c r="AT59" i="79"/>
  <c r="AS59" i="79"/>
  <c r="AR59" i="79"/>
  <c r="AQ59" i="79"/>
  <c r="AP59" i="79"/>
  <c r="AO59" i="79"/>
  <c r="AT56" i="79"/>
  <c r="AS56" i="79"/>
  <c r="AR56" i="79"/>
  <c r="AQ56" i="79"/>
  <c r="AP56" i="79"/>
  <c r="AO56" i="79"/>
  <c r="AT52" i="79"/>
  <c r="AS52" i="79"/>
  <c r="AR52" i="79"/>
  <c r="AQ52" i="79"/>
  <c r="AP52" i="79"/>
  <c r="AO52" i="79"/>
  <c r="AT49" i="79"/>
  <c r="AS49" i="79"/>
  <c r="AR49" i="79"/>
  <c r="AQ49" i="79"/>
  <c r="AP49" i="79"/>
  <c r="AO49" i="79"/>
  <c r="AT46" i="79"/>
  <c r="AS46" i="79"/>
  <c r="AR46" i="79"/>
  <c r="AQ46" i="79"/>
  <c r="AP46" i="79"/>
  <c r="AO46" i="79"/>
  <c r="AT43" i="79"/>
  <c r="AS43" i="79"/>
  <c r="AR43" i="79"/>
  <c r="AQ43" i="79"/>
  <c r="AP43" i="79"/>
  <c r="AO43" i="79"/>
  <c r="AT40" i="79"/>
  <c r="AS40" i="79"/>
  <c r="AR40" i="79"/>
  <c r="AQ40" i="79"/>
  <c r="AP40" i="79"/>
  <c r="AO40" i="79"/>
  <c r="R138" i="79"/>
  <c r="R135" i="79"/>
  <c r="BB494" i="46"/>
  <c r="BA494" i="46"/>
  <c r="AZ494" i="46"/>
  <c r="AY494" i="46"/>
  <c r="AX494" i="46"/>
  <c r="AW494" i="46"/>
  <c r="BB490" i="46"/>
  <c r="BA490" i="46"/>
  <c r="AZ490" i="46"/>
  <c r="AY490" i="46"/>
  <c r="AX490" i="46"/>
  <c r="AW490" i="46"/>
  <c r="BB487" i="46"/>
  <c r="BA487" i="46"/>
  <c r="AZ487" i="46"/>
  <c r="AY487" i="46"/>
  <c r="AX487" i="46"/>
  <c r="AW487" i="46"/>
  <c r="BB483" i="46"/>
  <c r="BA483" i="46"/>
  <c r="AZ483" i="46"/>
  <c r="AY483" i="46"/>
  <c r="AX483" i="46"/>
  <c r="AW483" i="46"/>
  <c r="BB477" i="46"/>
  <c r="BA477" i="46"/>
  <c r="AZ477" i="46"/>
  <c r="AY477" i="46"/>
  <c r="AX477" i="46"/>
  <c r="AW477" i="46"/>
  <c r="BB474" i="46"/>
  <c r="BA474" i="46"/>
  <c r="AZ474" i="46"/>
  <c r="AY474" i="46"/>
  <c r="AX474" i="46"/>
  <c r="AW474" i="46"/>
  <c r="BB471" i="46"/>
  <c r="BA471" i="46"/>
  <c r="AZ471" i="46"/>
  <c r="AY471" i="46"/>
  <c r="AX471" i="46"/>
  <c r="AW471" i="46"/>
  <c r="BB465" i="46"/>
  <c r="BA465" i="46"/>
  <c r="AZ465" i="46"/>
  <c r="AY465" i="46"/>
  <c r="AX465" i="46"/>
  <c r="AW465" i="46"/>
  <c r="BB461" i="46"/>
  <c r="BA461" i="46"/>
  <c r="AZ461" i="46"/>
  <c r="AY461" i="46"/>
  <c r="AX461" i="46"/>
  <c r="AW461" i="46"/>
  <c r="BB458" i="46"/>
  <c r="BA458" i="46"/>
  <c r="AZ458" i="46"/>
  <c r="AY458" i="46"/>
  <c r="AX458" i="46"/>
  <c r="AW458" i="46"/>
  <c r="BB455" i="46"/>
  <c r="BA455" i="46"/>
  <c r="AZ455" i="46"/>
  <c r="AY455" i="46"/>
  <c r="AX455" i="46"/>
  <c r="AW455" i="46"/>
  <c r="BB452" i="46"/>
  <c r="BA452" i="46"/>
  <c r="AZ452" i="46"/>
  <c r="AY452" i="46"/>
  <c r="AX452" i="46"/>
  <c r="AW452" i="46"/>
  <c r="BB449" i="46"/>
  <c r="BA449" i="46"/>
  <c r="AZ449" i="46"/>
  <c r="AY449" i="46"/>
  <c r="AX449" i="46"/>
  <c r="AW449" i="46"/>
  <c r="BB446" i="46"/>
  <c r="BA446" i="46"/>
  <c r="AZ446" i="46"/>
  <c r="AY446" i="46"/>
  <c r="AX446" i="46"/>
  <c r="AW446" i="46"/>
  <c r="BB358" i="46"/>
  <c r="BA358" i="46"/>
  <c r="AZ358" i="46"/>
  <c r="AY358" i="46"/>
  <c r="AX358" i="46"/>
  <c r="AW358" i="46"/>
  <c r="BB353" i="46"/>
  <c r="BA353" i="46"/>
  <c r="AZ353" i="46"/>
  <c r="AY353" i="46"/>
  <c r="AX353" i="46"/>
  <c r="AW353" i="46"/>
  <c r="BB349" i="46"/>
  <c r="BA349" i="46"/>
  <c r="AZ349" i="46"/>
  <c r="AY349" i="46"/>
  <c r="AX349" i="46"/>
  <c r="AW349" i="46"/>
  <c r="BB346" i="46"/>
  <c r="BA346" i="46"/>
  <c r="AZ346" i="46"/>
  <c r="AY346" i="46"/>
  <c r="AX346" i="46"/>
  <c r="AW346" i="46"/>
  <c r="BB342" i="46"/>
  <c r="BA342" i="46"/>
  <c r="AZ342" i="46"/>
  <c r="AY342" i="46"/>
  <c r="AX342" i="46"/>
  <c r="AW342" i="46"/>
  <c r="BB333" i="46"/>
  <c r="BA333" i="46"/>
  <c r="AZ333" i="46"/>
  <c r="AY333" i="46"/>
  <c r="AX333" i="46"/>
  <c r="AW333" i="46"/>
  <c r="BB330" i="46"/>
  <c r="BA330" i="46"/>
  <c r="AZ330" i="46"/>
  <c r="AY330" i="46"/>
  <c r="AX330" i="46"/>
  <c r="AW330" i="46"/>
  <c r="BB327" i="46"/>
  <c r="BA327" i="46"/>
  <c r="AZ327" i="46"/>
  <c r="AY327" i="46"/>
  <c r="AX327" i="46"/>
  <c r="AW327" i="46"/>
  <c r="BB324" i="46"/>
  <c r="BA324" i="46"/>
  <c r="AZ324" i="46"/>
  <c r="AY324" i="46"/>
  <c r="AX324" i="46"/>
  <c r="AW324" i="46"/>
  <c r="BB320" i="46"/>
  <c r="BA320" i="46"/>
  <c r="AZ320" i="46"/>
  <c r="AY320" i="46"/>
  <c r="AX320" i="46"/>
  <c r="AW320" i="46"/>
  <c r="BB314" i="46"/>
  <c r="BA314" i="46"/>
  <c r="AZ314" i="46"/>
  <c r="AY314" i="46"/>
  <c r="AX314" i="46"/>
  <c r="AW314" i="46"/>
  <c r="BB311" i="46"/>
  <c r="BA311" i="46"/>
  <c r="AZ311" i="46"/>
  <c r="AY311" i="46"/>
  <c r="AX311" i="46"/>
  <c r="AW311" i="46"/>
  <c r="BB308" i="46"/>
  <c r="BA308" i="46"/>
  <c r="AZ308" i="46"/>
  <c r="AY308" i="46"/>
  <c r="AX308" i="46"/>
  <c r="AW308" i="46"/>
  <c r="BB305" i="46"/>
  <c r="BA305" i="46"/>
  <c r="AZ305" i="46"/>
  <c r="AY305" i="46"/>
  <c r="AX305" i="46"/>
  <c r="AW305" i="46"/>
  <c r="BB302" i="46"/>
  <c r="BA302" i="46"/>
  <c r="AZ302" i="46"/>
  <c r="AY302" i="46"/>
  <c r="AX302" i="46"/>
  <c r="AW302" i="46"/>
  <c r="BB299" i="46"/>
  <c r="BA299" i="46"/>
  <c r="AZ299" i="46"/>
  <c r="AY299" i="46"/>
  <c r="AX299" i="46"/>
  <c r="AW299" i="46"/>
  <c r="BB209" i="46"/>
  <c r="BA209" i="46"/>
  <c r="AZ209" i="46"/>
  <c r="AY209" i="46"/>
  <c r="AX209" i="46"/>
  <c r="AW209" i="46"/>
  <c r="BB204" i="46"/>
  <c r="BA204" i="46"/>
  <c r="AZ204" i="46"/>
  <c r="AY204" i="46"/>
  <c r="AX204" i="46"/>
  <c r="AW204" i="46"/>
  <c r="BB200" i="46"/>
  <c r="BA200" i="46"/>
  <c r="AZ200" i="46"/>
  <c r="AY200" i="46"/>
  <c r="AX200" i="46"/>
  <c r="AW200" i="46"/>
  <c r="BB196" i="46"/>
  <c r="BA196" i="46"/>
  <c r="AZ196" i="46"/>
  <c r="AY196" i="46"/>
  <c r="AX196" i="46"/>
  <c r="AW196" i="46"/>
  <c r="BB190" i="46"/>
  <c r="BA190" i="46"/>
  <c r="AZ190" i="46"/>
  <c r="AY190" i="46"/>
  <c r="AX190" i="46"/>
  <c r="AW190" i="46"/>
  <c r="BB187" i="46"/>
  <c r="BA187" i="46"/>
  <c r="AZ187" i="46"/>
  <c r="AY187" i="46"/>
  <c r="AX187" i="46"/>
  <c r="AW187" i="46"/>
  <c r="BB184" i="46"/>
  <c r="BA184" i="46"/>
  <c r="AZ184" i="46"/>
  <c r="AY184" i="46"/>
  <c r="AX184" i="46"/>
  <c r="AW184" i="46"/>
  <c r="BB181" i="46"/>
  <c r="BA181" i="46"/>
  <c r="AZ181" i="46"/>
  <c r="AY181" i="46"/>
  <c r="AX181" i="46"/>
  <c r="AW181" i="46"/>
  <c r="BB177" i="46"/>
  <c r="BA177" i="46"/>
  <c r="AZ177" i="46"/>
  <c r="AY177" i="46"/>
  <c r="AX177" i="46"/>
  <c r="AW177" i="46"/>
  <c r="BB174" i="46"/>
  <c r="BA174" i="46"/>
  <c r="AZ174" i="46"/>
  <c r="AY174" i="46"/>
  <c r="AX174" i="46"/>
  <c r="AW174" i="46"/>
  <c r="BB171" i="46"/>
  <c r="BA171" i="46"/>
  <c r="AZ171" i="46"/>
  <c r="AY171" i="46"/>
  <c r="AX171" i="46"/>
  <c r="AW171" i="46"/>
  <c r="BB168" i="46"/>
  <c r="BA168" i="46"/>
  <c r="AZ168" i="46"/>
  <c r="AY168" i="46"/>
  <c r="AX168" i="46"/>
  <c r="AW168" i="46"/>
  <c r="BB165" i="46"/>
  <c r="BA165" i="46"/>
  <c r="AZ165" i="46"/>
  <c r="AY165" i="46"/>
  <c r="AX165" i="46"/>
  <c r="AW165" i="46"/>
  <c r="BB162" i="46"/>
  <c r="BA162" i="46"/>
  <c r="AZ162" i="46"/>
  <c r="AY162" i="46"/>
  <c r="AX162" i="46"/>
  <c r="AW162" i="46"/>
  <c r="BA109" i="46"/>
  <c r="AZ109" i="46"/>
  <c r="AY109" i="46"/>
  <c r="AX109" i="46"/>
  <c r="AW109" i="46"/>
  <c r="AV109" i="46"/>
  <c r="AU109" i="46"/>
  <c r="AT109" i="46"/>
  <c r="AS109" i="46"/>
  <c r="AR109" i="46"/>
  <c r="AQ109" i="46"/>
  <c r="AP109" i="46"/>
  <c r="BB106" i="46"/>
  <c r="BA106" i="46"/>
  <c r="AZ106" i="46"/>
  <c r="AY106" i="46"/>
  <c r="AX106" i="46"/>
  <c r="AW106" i="46"/>
  <c r="AV106" i="46"/>
  <c r="AU106" i="46"/>
  <c r="AT106" i="46"/>
  <c r="AS106" i="46"/>
  <c r="AP106" i="46"/>
  <c r="BB103" i="46"/>
  <c r="BA103" i="46"/>
  <c r="AZ103" i="46"/>
  <c r="AY103" i="46"/>
  <c r="AX103" i="46"/>
  <c r="AW103" i="46"/>
  <c r="AV103" i="46"/>
  <c r="AU103" i="46"/>
  <c r="AT103" i="46"/>
  <c r="AS103" i="46"/>
  <c r="AR103" i="46"/>
  <c r="AQ103" i="46"/>
  <c r="AP103" i="46"/>
  <c r="BB92" i="46"/>
  <c r="BA92" i="46"/>
  <c r="AZ92" i="46"/>
  <c r="AY92" i="46"/>
  <c r="AX92" i="46"/>
  <c r="AW92" i="46"/>
  <c r="AV92" i="46"/>
  <c r="AU92" i="46"/>
  <c r="AT92" i="46"/>
  <c r="AS92" i="46"/>
  <c r="AR92" i="46"/>
  <c r="AQ92" i="46"/>
  <c r="AP92" i="46"/>
  <c r="BB88" i="46"/>
  <c r="BA88" i="46"/>
  <c r="AZ88" i="46"/>
  <c r="AY88" i="46"/>
  <c r="AX88" i="46"/>
  <c r="AW88" i="46"/>
  <c r="AV88" i="46"/>
  <c r="AU88" i="46"/>
  <c r="AT88" i="46"/>
  <c r="AS88" i="46"/>
  <c r="AR88" i="46"/>
  <c r="AQ88" i="46"/>
  <c r="AP88" i="46"/>
  <c r="BB85" i="46"/>
  <c r="BA85" i="46"/>
  <c r="AZ85" i="46"/>
  <c r="AY85" i="46"/>
  <c r="AX85" i="46"/>
  <c r="AW85" i="46"/>
  <c r="AV85" i="46"/>
  <c r="AU85" i="46"/>
  <c r="AT85" i="46"/>
  <c r="AS85" i="46"/>
  <c r="AR85" i="46"/>
  <c r="AQ85" i="46"/>
  <c r="AP85" i="46"/>
  <c r="BB82" i="46"/>
  <c r="BA82" i="46"/>
  <c r="AZ82" i="46"/>
  <c r="AY82" i="46"/>
  <c r="AX82" i="46"/>
  <c r="AW82" i="46"/>
  <c r="AV82" i="46"/>
  <c r="AU82" i="46"/>
  <c r="AT82" i="46"/>
  <c r="AS82" i="46"/>
  <c r="AR82" i="46"/>
  <c r="AQ82" i="46"/>
  <c r="AP82" i="46"/>
  <c r="BB79" i="46"/>
  <c r="BA79" i="46"/>
  <c r="AZ79" i="46"/>
  <c r="AY79" i="46"/>
  <c r="AX79" i="46"/>
  <c r="AW79" i="46"/>
  <c r="AV79" i="46"/>
  <c r="AU79" i="46"/>
  <c r="AT79" i="46"/>
  <c r="AS79" i="46"/>
  <c r="AR79" i="46"/>
  <c r="AQ79" i="46"/>
  <c r="AP79" i="46"/>
  <c r="BB76" i="46"/>
  <c r="BA76" i="46"/>
  <c r="AZ76" i="46"/>
  <c r="AY76" i="46"/>
  <c r="AX76" i="46"/>
  <c r="AW76" i="46"/>
  <c r="AV76" i="46"/>
  <c r="AU76" i="46"/>
  <c r="AT76" i="46"/>
  <c r="AS76" i="46"/>
  <c r="AR76" i="46"/>
  <c r="AQ76" i="46"/>
  <c r="AP76" i="46"/>
  <c r="BB72" i="46"/>
  <c r="BA72" i="46"/>
  <c r="AZ72" i="46"/>
  <c r="AY72" i="46"/>
  <c r="AX72" i="46"/>
  <c r="AW72" i="46"/>
  <c r="AV72" i="46"/>
  <c r="AU72" i="46"/>
  <c r="AT72" i="46"/>
  <c r="AS72" i="46"/>
  <c r="AR72" i="46"/>
  <c r="AQ72" i="46"/>
  <c r="AP72" i="46"/>
  <c r="BB66" i="46"/>
  <c r="BA66" i="46"/>
  <c r="AZ66" i="46"/>
  <c r="AY66" i="46"/>
  <c r="AX66" i="46"/>
  <c r="AW66" i="46"/>
  <c r="AV66" i="46"/>
  <c r="AU66" i="46"/>
  <c r="AT66" i="46"/>
  <c r="AS66" i="46"/>
  <c r="AR66" i="46"/>
  <c r="AQ66" i="46"/>
  <c r="AP66" i="46"/>
  <c r="BB63" i="46"/>
  <c r="BA63" i="46"/>
  <c r="AZ63" i="46"/>
  <c r="AY63" i="46"/>
  <c r="AX63" i="46"/>
  <c r="AW63" i="46"/>
  <c r="AV63" i="46"/>
  <c r="AU63" i="46"/>
  <c r="AT63" i="46"/>
  <c r="AS63" i="46"/>
  <c r="AR63" i="46"/>
  <c r="AQ63" i="46"/>
  <c r="AP63" i="46"/>
  <c r="BB60" i="46"/>
  <c r="BA60" i="46"/>
  <c r="AZ60" i="46"/>
  <c r="AY60" i="46"/>
  <c r="AX60" i="46"/>
  <c r="AW60" i="46"/>
  <c r="AV60" i="46"/>
  <c r="AU60" i="46"/>
  <c r="AT60" i="46"/>
  <c r="AS60" i="46"/>
  <c r="AR60" i="46"/>
  <c r="AQ60" i="46"/>
  <c r="AP60" i="46"/>
  <c r="BB57" i="46"/>
  <c r="BA57" i="46"/>
  <c r="AZ57" i="46"/>
  <c r="AY57" i="46"/>
  <c r="AX57" i="46"/>
  <c r="AW57" i="46"/>
  <c r="AV57" i="46"/>
  <c r="AU57" i="46"/>
  <c r="AT57" i="46"/>
  <c r="AS57" i="46"/>
  <c r="AR57" i="46"/>
  <c r="AQ57" i="46"/>
  <c r="AP57" i="46"/>
  <c r="BB54" i="46"/>
  <c r="BA54" i="46"/>
  <c r="AZ54" i="46"/>
  <c r="AY54" i="46"/>
  <c r="AX54" i="46"/>
  <c r="AW54" i="46"/>
  <c r="AV54" i="46"/>
  <c r="AU54" i="46"/>
  <c r="AT54" i="46"/>
  <c r="AS54" i="46"/>
  <c r="AR54" i="46"/>
  <c r="AQ54" i="46"/>
  <c r="AP54" i="46"/>
  <c r="BB51" i="46"/>
  <c r="BA51" i="46"/>
  <c r="AZ51" i="46"/>
  <c r="AY51" i="46"/>
  <c r="AX51" i="46"/>
  <c r="AW51" i="46"/>
  <c r="AV51" i="46"/>
  <c r="AU51" i="46"/>
  <c r="AT51" i="46"/>
  <c r="AS51" i="46"/>
  <c r="AR51" i="46"/>
  <c r="AQ51" i="46"/>
  <c r="AP51" i="46"/>
  <c r="BB47" i="46"/>
  <c r="BA47" i="46"/>
  <c r="AZ47" i="46"/>
  <c r="AY47" i="46"/>
  <c r="AX47" i="46"/>
  <c r="AW47" i="46"/>
  <c r="AV47" i="46"/>
  <c r="AU47" i="46"/>
  <c r="AT47" i="46"/>
  <c r="AS47" i="46"/>
  <c r="AR47" i="46"/>
  <c r="AQ47" i="46"/>
  <c r="AP47" i="46"/>
  <c r="BB41" i="46"/>
  <c r="BA41" i="46"/>
  <c r="AZ41" i="46"/>
  <c r="AY41" i="46"/>
  <c r="AX41" i="46"/>
  <c r="AW41" i="46"/>
  <c r="AV41" i="46"/>
  <c r="AU41" i="46"/>
  <c r="AT41" i="46"/>
  <c r="AS41" i="46"/>
  <c r="AR41" i="46"/>
  <c r="AQ41" i="46"/>
  <c r="AP41" i="46"/>
  <c r="BB38" i="46"/>
  <c r="BA38" i="46"/>
  <c r="AZ38" i="46"/>
  <c r="AY38" i="46"/>
  <c r="AX38" i="46"/>
  <c r="AW38" i="46"/>
  <c r="AV38" i="46"/>
  <c r="AU38" i="46"/>
  <c r="AT38" i="46"/>
  <c r="AS38" i="46"/>
  <c r="AR38" i="46"/>
  <c r="AQ38" i="46"/>
  <c r="AP38" i="46"/>
  <c r="BB35" i="46"/>
  <c r="BA35" i="46"/>
  <c r="AZ35" i="46"/>
  <c r="AY35" i="46"/>
  <c r="AX35" i="46"/>
  <c r="AW35" i="46"/>
  <c r="AV35" i="46"/>
  <c r="AU35" i="46"/>
  <c r="AT35" i="46"/>
  <c r="AS35" i="46"/>
  <c r="AR35" i="46"/>
  <c r="AQ35" i="46"/>
  <c r="AP35" i="46"/>
  <c r="BB32" i="46"/>
  <c r="BA32" i="46"/>
  <c r="AZ32" i="46"/>
  <c r="AY32" i="46"/>
  <c r="AX32" i="46"/>
  <c r="AW32" i="46"/>
  <c r="AV32" i="46"/>
  <c r="AU32" i="46"/>
  <c r="AT32" i="46"/>
  <c r="AS32" i="46"/>
  <c r="AR32" i="46"/>
  <c r="AQ32" i="46"/>
  <c r="AP32" i="46"/>
  <c r="BB29" i="46"/>
  <c r="BA29" i="46"/>
  <c r="AZ29" i="46"/>
  <c r="AY29" i="46"/>
  <c r="AX29" i="46"/>
  <c r="AW29" i="46"/>
  <c r="AV29" i="46"/>
  <c r="AU29" i="46"/>
  <c r="AT29" i="46"/>
  <c r="AS29" i="46"/>
  <c r="AR29" i="46"/>
  <c r="AQ29" i="46"/>
  <c r="AP29" i="46"/>
  <c r="BB26" i="46"/>
  <c r="BA26" i="46"/>
  <c r="AZ26" i="46"/>
  <c r="AY26" i="46"/>
  <c r="AX26" i="46"/>
  <c r="AW26" i="46"/>
  <c r="AV26" i="46"/>
  <c r="AU26" i="46"/>
  <c r="AT26" i="46"/>
  <c r="AS26" i="46"/>
  <c r="AR26" i="46"/>
  <c r="AQ26" i="46"/>
  <c r="AP26" i="46"/>
  <c r="AH212" i="79" l="1"/>
  <c r="AH216" i="79"/>
  <c r="AH220" i="79"/>
  <c r="AH215" i="79"/>
  <c r="AH213" i="79"/>
  <c r="AH217" i="79"/>
  <c r="AH221" i="79"/>
  <c r="AH219" i="79"/>
  <c r="AH214" i="79"/>
  <c r="AH222" i="79"/>
  <c r="AH223" i="79"/>
  <c r="AO145" i="46"/>
  <c r="AO137" i="46"/>
  <c r="AO147" i="46"/>
  <c r="AO150" i="46"/>
  <c r="AO140" i="46"/>
  <c r="AO136" i="46"/>
  <c r="AO142" i="46"/>
  <c r="AO141" i="46"/>
  <c r="AO135" i="46"/>
  <c r="AO143" i="46"/>
  <c r="AO146" i="46"/>
  <c r="AO148" i="46"/>
  <c r="AO144" i="46"/>
  <c r="AO139" i="46"/>
  <c r="AO149" i="46"/>
  <c r="AO138" i="46"/>
  <c r="E3" i="80"/>
  <c r="E2" i="80"/>
  <c r="AP23" i="46" l="1"/>
  <c r="AQ23" i="46"/>
  <c r="AR23" i="46"/>
  <c r="AS23" i="46"/>
  <c r="AT23" i="46"/>
  <c r="AU23" i="46"/>
  <c r="AV23" i="46"/>
  <c r="AW23" i="46"/>
  <c r="AX23" i="46"/>
  <c r="AY23" i="46"/>
  <c r="AZ23" i="46"/>
  <c r="BA23" i="46"/>
  <c r="BB23" i="46"/>
  <c r="E36" i="45"/>
  <c r="AP135" i="46" l="1"/>
  <c r="AP139" i="46"/>
  <c r="AP143" i="46"/>
  <c r="AP147" i="46"/>
  <c r="AP136" i="46"/>
  <c r="AP140" i="46"/>
  <c r="AP144" i="46"/>
  <c r="AP148" i="46"/>
  <c r="AP137" i="46"/>
  <c r="AP141" i="46"/>
  <c r="AP145" i="46"/>
  <c r="AP149" i="46"/>
  <c r="AP138" i="46"/>
  <c r="AP142" i="46"/>
  <c r="AP146" i="46"/>
  <c r="AP150" i="46"/>
  <c r="BC440" i="46" l="1"/>
  <c r="BC295" i="46"/>
  <c r="BC158" i="46"/>
  <c r="BC20" i="46"/>
  <c r="G113" i="45"/>
  <c r="E113" i="45"/>
  <c r="B109" i="45"/>
  <c r="K113" i="45"/>
  <c r="L114" i="45" s="1"/>
  <c r="J113" i="45"/>
  <c r="I113" i="45"/>
  <c r="H113" i="45"/>
  <c r="F113" i="45"/>
  <c r="D113" i="45"/>
  <c r="F106" i="45"/>
  <c r="E106" i="45"/>
  <c r="B102" i="45"/>
  <c r="K106" i="45"/>
  <c r="L107" i="45" s="1"/>
  <c r="J106" i="45"/>
  <c r="I106" i="45"/>
  <c r="H106" i="45"/>
  <c r="G106" i="45"/>
  <c r="D106" i="45"/>
  <c r="E99" i="45"/>
  <c r="B95" i="45"/>
  <c r="K99" i="45"/>
  <c r="J99" i="45"/>
  <c r="I99" i="45"/>
  <c r="H99" i="45"/>
  <c r="G99" i="45"/>
  <c r="F99" i="45"/>
  <c r="D99" i="45"/>
  <c r="E92" i="45"/>
  <c r="B88" i="45"/>
  <c r="K92" i="45"/>
  <c r="J92" i="45"/>
  <c r="I92" i="45"/>
  <c r="H92" i="45"/>
  <c r="G92" i="45"/>
  <c r="F92" i="45"/>
  <c r="D92" i="45"/>
  <c r="H143" i="47"/>
  <c r="H139" i="47"/>
  <c r="B81" i="45"/>
  <c r="K85" i="45"/>
  <c r="J85" i="45"/>
  <c r="I85" i="45"/>
  <c r="H85" i="45"/>
  <c r="G85" i="45"/>
  <c r="F85" i="45"/>
  <c r="E85" i="45"/>
  <c r="D85" i="45"/>
  <c r="E78" i="45"/>
  <c r="F71" i="45"/>
  <c r="D78" i="45"/>
  <c r="B74" i="45"/>
  <c r="B67" i="45"/>
  <c r="K78" i="45"/>
  <c r="J78" i="45"/>
  <c r="I78" i="45"/>
  <c r="H78" i="45"/>
  <c r="G78" i="45"/>
  <c r="F78" i="45"/>
  <c r="K71" i="45"/>
  <c r="J71" i="45"/>
  <c r="I71" i="45"/>
  <c r="H71" i="45"/>
  <c r="G71" i="45"/>
  <c r="E71" i="45"/>
  <c r="D71" i="45"/>
  <c r="C28" i="44"/>
  <c r="C13" i="44"/>
  <c r="Q54" i="43"/>
  <c r="P54" i="43"/>
  <c r="AS1743" i="79" s="1"/>
  <c r="O54" i="43"/>
  <c r="AR1743" i="79" s="1"/>
  <c r="N54" i="43"/>
  <c r="AQ1743" i="79" s="1"/>
  <c r="M54" i="43"/>
  <c r="AP1743" i="79" s="1"/>
  <c r="L54" i="43"/>
  <c r="AO1743" i="79" s="1"/>
  <c r="K54" i="43"/>
  <c r="Q13" i="44"/>
  <c r="P42" i="44"/>
  <c r="O42" i="44"/>
  <c r="N42" i="44"/>
  <c r="L122" i="45"/>
  <c r="L28" i="44"/>
  <c r="K42" i="44"/>
  <c r="AN1717" i="79" l="1"/>
  <c r="AN1663" i="79"/>
  <c r="AN1610" i="79"/>
  <c r="AN1412" i="79"/>
  <c r="AN1601" i="79" s="1"/>
  <c r="AN1636" i="79"/>
  <c r="AN231" i="79"/>
  <c r="AN36" i="79"/>
  <c r="AN1690" i="79"/>
  <c r="AN628" i="79"/>
  <c r="AN428" i="79"/>
  <c r="AN1216" i="79"/>
  <c r="AN820" i="79"/>
  <c r="AO1717" i="79"/>
  <c r="AO1663" i="79"/>
  <c r="AO1610" i="79"/>
  <c r="AO1216" i="79"/>
  <c r="AO628" i="79"/>
  <c r="AO231" i="79"/>
  <c r="AO1636" i="79"/>
  <c r="AO36" i="79"/>
  <c r="AO224" i="79" s="1"/>
  <c r="AO1690" i="79"/>
  <c r="AO428" i="79"/>
  <c r="AO820" i="79"/>
  <c r="AO1412" i="79"/>
  <c r="AO1601" i="79" s="1"/>
  <c r="AS1717" i="79"/>
  <c r="AS1663" i="79"/>
  <c r="AS1610" i="79"/>
  <c r="AS1216" i="79"/>
  <c r="AS628" i="79"/>
  <c r="AS231" i="79"/>
  <c r="AS1412" i="79"/>
  <c r="AS1601" i="79" s="1"/>
  <c r="AS1636" i="79"/>
  <c r="AS36" i="79"/>
  <c r="AS224" i="79" s="1"/>
  <c r="AS428" i="79"/>
  <c r="AS1690" i="79"/>
  <c r="AS820" i="79"/>
  <c r="AQ1690" i="79"/>
  <c r="AQ1636" i="79"/>
  <c r="AQ1412" i="79"/>
  <c r="AQ1601" i="79" s="1"/>
  <c r="AQ820" i="79"/>
  <c r="AQ428" i="79"/>
  <c r="AQ36" i="79"/>
  <c r="AQ628" i="79"/>
  <c r="AQ1663" i="79"/>
  <c r="AQ1216" i="79"/>
  <c r="AQ1610" i="79"/>
  <c r="AQ1717" i="79"/>
  <c r="AQ231" i="79"/>
  <c r="AR1717" i="79"/>
  <c r="AR1663" i="79"/>
  <c r="AR1690" i="79"/>
  <c r="AR1216" i="79"/>
  <c r="AR820" i="79"/>
  <c r="AR1610" i="79"/>
  <c r="AR1412" i="79"/>
  <c r="AR1601" i="79" s="1"/>
  <c r="AR1636" i="79"/>
  <c r="AR231" i="79"/>
  <c r="AR36" i="79"/>
  <c r="AR628" i="79"/>
  <c r="AR428" i="79"/>
  <c r="AP1690" i="79"/>
  <c r="AP1717" i="79"/>
  <c r="AP428" i="79"/>
  <c r="AP231" i="79"/>
  <c r="AP820" i="79"/>
  <c r="AP628" i="79"/>
  <c r="AP1663" i="79"/>
  <c r="AP1412" i="79"/>
  <c r="AP1601" i="79" s="1"/>
  <c r="AP1216" i="79"/>
  <c r="AP1636" i="79"/>
  <c r="AP1610" i="79"/>
  <c r="AP36" i="79"/>
  <c r="AP224" i="79" s="1"/>
  <c r="AT1690" i="79"/>
  <c r="AT1636" i="79"/>
  <c r="AT1663" i="79"/>
  <c r="AT1610" i="79"/>
  <c r="AT36" i="79"/>
  <c r="AT224" i="79" s="1"/>
  <c r="AT428" i="79"/>
  <c r="AT231" i="79"/>
  <c r="AT1717" i="79"/>
  <c r="AT820" i="79"/>
  <c r="AT628" i="79"/>
  <c r="AT1412" i="79"/>
  <c r="AT1601" i="79" s="1"/>
  <c r="AT1216" i="79"/>
  <c r="AN1019" i="79"/>
  <c r="AR1019" i="79"/>
  <c r="AO1019" i="79"/>
  <c r="AS1019" i="79"/>
  <c r="AQ1019" i="79"/>
  <c r="AP1019" i="79"/>
  <c r="AT1019" i="79"/>
  <c r="L29" i="44"/>
  <c r="L33" i="44" s="1"/>
  <c r="M14" i="44"/>
  <c r="M18" i="44" s="1"/>
  <c r="N43" i="44"/>
  <c r="K29" i="44"/>
  <c r="K33" i="44" s="1"/>
  <c r="N123" i="45"/>
  <c r="O123" i="45"/>
  <c r="P123" i="45"/>
  <c r="AY21" i="46"/>
  <c r="AY151" i="46" s="1"/>
  <c r="M123" i="45"/>
  <c r="AW21" i="46"/>
  <c r="AW151" i="46" s="1"/>
  <c r="Q14" i="44"/>
  <c r="Q18" i="44" s="1"/>
  <c r="Q29" i="44"/>
  <c r="Q33" i="44" s="1"/>
  <c r="Q43" i="44"/>
  <c r="AZ21" i="46"/>
  <c r="AZ151" i="46" s="1"/>
  <c r="AZ159" i="46"/>
  <c r="AZ290" i="46" s="1"/>
  <c r="AV159" i="46"/>
  <c r="AV290" i="46" s="1"/>
  <c r="AZ296" i="46"/>
  <c r="AV296" i="46"/>
  <c r="AZ441" i="46"/>
  <c r="AV441" i="46"/>
  <c r="K14" i="44"/>
  <c r="K18" i="44" s="1"/>
  <c r="O14" i="44"/>
  <c r="O18" i="44" s="1"/>
  <c r="O29" i="44"/>
  <c r="O33" i="44" s="1"/>
  <c r="O43" i="44"/>
  <c r="AV21" i="46"/>
  <c r="AV151" i="46" s="1"/>
  <c r="AY159" i="46"/>
  <c r="AY290" i="46" s="1"/>
  <c r="AY296" i="46"/>
  <c r="AY410" i="46" s="1"/>
  <c r="AY441" i="46"/>
  <c r="M43" i="44"/>
  <c r="BB21" i="46"/>
  <c r="BB151" i="46" s="1"/>
  <c r="BB159" i="46"/>
  <c r="BB290" i="46" s="1"/>
  <c r="AX159" i="46"/>
  <c r="AX290" i="46" s="1"/>
  <c r="BB296" i="46"/>
  <c r="AX296" i="46"/>
  <c r="BB441" i="46"/>
  <c r="AX441" i="46"/>
  <c r="N29" i="44"/>
  <c r="N33" i="44" s="1"/>
  <c r="K43" i="44"/>
  <c r="AX21" i="46"/>
  <c r="AX151" i="46" s="1"/>
  <c r="BA21" i="46"/>
  <c r="BA151" i="46" s="1"/>
  <c r="BA159" i="46"/>
  <c r="BA290" i="46" s="1"/>
  <c r="AW159" i="46"/>
  <c r="AW290" i="46" s="1"/>
  <c r="BA296" i="46"/>
  <c r="AW296" i="46"/>
  <c r="AW410" i="46" s="1"/>
  <c r="BA441" i="46"/>
  <c r="AW441" i="46"/>
  <c r="K122" i="45"/>
  <c r="AZ20" i="46"/>
  <c r="AW158" i="46"/>
  <c r="BA440" i="46"/>
  <c r="L13" i="44"/>
  <c r="P13" i="44"/>
  <c r="S14" i="47"/>
  <c r="AV158" i="46"/>
  <c r="BA295" i="46"/>
  <c r="AW440" i="46"/>
  <c r="N28" i="44"/>
  <c r="Q14" i="47"/>
  <c r="AY20" i="46"/>
  <c r="BA158" i="46"/>
  <c r="AY295" i="46"/>
  <c r="O122" i="45"/>
  <c r="U14" i="47"/>
  <c r="AW20" i="46"/>
  <c r="BA20" i="46"/>
  <c r="AZ158" i="46"/>
  <c r="AW295" i="46"/>
  <c r="V14" i="47"/>
  <c r="BB440" i="46"/>
  <c r="AX440" i="46"/>
  <c r="N13" i="44"/>
  <c r="M122" i="45"/>
  <c r="M28" i="44"/>
  <c r="Q42" i="44"/>
  <c r="R14" i="47"/>
  <c r="AX20" i="46"/>
  <c r="BB295" i="46"/>
  <c r="AX295" i="46"/>
  <c r="Q28" i="44"/>
  <c r="M42" i="44"/>
  <c r="AY158" i="46"/>
  <c r="AZ440" i="46"/>
  <c r="AV440" i="46"/>
  <c r="T14" i="47"/>
  <c r="P14" i="47"/>
  <c r="AV20" i="46"/>
  <c r="BB20" i="46"/>
  <c r="BB158" i="46"/>
  <c r="AX158" i="46"/>
  <c r="AZ295" i="46"/>
  <c r="AV295" i="46"/>
  <c r="AY44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BB576" i="46" l="1"/>
  <c r="BB571" i="46"/>
  <c r="BB574" i="46"/>
  <c r="BB569" i="46"/>
  <c r="BB572" i="46"/>
  <c r="BB575" i="46"/>
  <c r="BB570" i="46"/>
  <c r="BB567" i="46"/>
  <c r="BB563" i="46"/>
  <c r="BB573" i="46"/>
  <c r="BB568" i="46"/>
  <c r="BB550" i="46"/>
  <c r="BB565" i="46"/>
  <c r="BB564" i="46"/>
  <c r="BB566" i="46"/>
  <c r="AW569" i="46"/>
  <c r="AW572" i="46"/>
  <c r="AW568" i="46"/>
  <c r="AW564" i="46"/>
  <c r="AW575" i="46"/>
  <c r="AW570" i="46"/>
  <c r="AW573" i="46"/>
  <c r="AW576" i="46"/>
  <c r="AW565" i="46"/>
  <c r="AW571" i="46"/>
  <c r="AW574" i="46"/>
  <c r="AW567" i="46"/>
  <c r="AW566" i="46"/>
  <c r="AW563" i="46"/>
  <c r="AW550" i="46"/>
  <c r="O59" i="44"/>
  <c r="O58" i="44"/>
  <c r="O60" i="44"/>
  <c r="O57" i="44"/>
  <c r="O54" i="44"/>
  <c r="L60" i="44"/>
  <c r="L57" i="44"/>
  <c r="L54" i="44"/>
  <c r="L59" i="44"/>
  <c r="L58" i="44"/>
  <c r="BA573" i="46"/>
  <c r="BA576" i="46"/>
  <c r="BA571" i="46"/>
  <c r="BA574" i="46"/>
  <c r="BA569" i="46"/>
  <c r="BA572" i="46"/>
  <c r="BA575" i="46"/>
  <c r="BA570" i="46"/>
  <c r="BA567" i="46"/>
  <c r="BA563" i="46"/>
  <c r="BA565" i="46"/>
  <c r="BA564" i="46"/>
  <c r="BA550" i="46"/>
  <c r="BA568" i="46"/>
  <c r="BA566" i="46"/>
  <c r="M58" i="44"/>
  <c r="M57" i="44"/>
  <c r="M54" i="44"/>
  <c r="M60" i="44"/>
  <c r="M59" i="44"/>
  <c r="N57" i="44"/>
  <c r="N60" i="44"/>
  <c r="N59" i="44"/>
  <c r="N58" i="44"/>
  <c r="N54" i="44"/>
  <c r="P57" i="44"/>
  <c r="P54" i="44"/>
  <c r="P59" i="44"/>
  <c r="P58" i="44"/>
  <c r="P60" i="44"/>
  <c r="C88" i="45"/>
  <c r="AX572" i="46"/>
  <c r="AX568" i="46"/>
  <c r="AX564" i="46"/>
  <c r="AX575" i="46"/>
  <c r="AX570" i="46"/>
  <c r="AX573" i="46"/>
  <c r="AX576" i="46"/>
  <c r="AX565" i="46"/>
  <c r="AX571" i="46"/>
  <c r="AX574" i="46"/>
  <c r="AX569" i="46"/>
  <c r="AX567" i="46"/>
  <c r="AX566" i="46"/>
  <c r="AX563" i="46"/>
  <c r="AX550" i="46"/>
  <c r="Q54" i="44"/>
  <c r="Q60" i="44"/>
  <c r="Q59" i="44"/>
  <c r="Q57" i="44"/>
  <c r="Q58" i="44"/>
  <c r="AZ434" i="46"/>
  <c r="AZ435" i="46"/>
  <c r="AY434" i="46"/>
  <c r="AY435" i="46"/>
  <c r="AX434" i="46"/>
  <c r="AX435" i="46"/>
  <c r="BB434" i="46"/>
  <c r="BB435" i="46"/>
  <c r="AV434" i="46"/>
  <c r="AV435" i="46"/>
  <c r="AW434" i="46"/>
  <c r="AW435" i="46"/>
  <c r="BA434" i="46"/>
  <c r="BA435" i="46"/>
  <c r="K60" i="44"/>
  <c r="K54" i="44"/>
  <c r="K57" i="44"/>
  <c r="K58" i="44"/>
  <c r="K59" i="44"/>
  <c r="AX138" i="46"/>
  <c r="AX148" i="46"/>
  <c r="AX139" i="46"/>
  <c r="AX145" i="46"/>
  <c r="AX144" i="46"/>
  <c r="AX142" i="46"/>
  <c r="AX137" i="46"/>
  <c r="AX149" i="46"/>
  <c r="AX141" i="46"/>
  <c r="AX135" i="46"/>
  <c r="AX140" i="46"/>
  <c r="AX147" i="46"/>
  <c r="AX136" i="46"/>
  <c r="AX150" i="46"/>
  <c r="AX146" i="46"/>
  <c r="AX143" i="46"/>
  <c r="AP1599" i="79"/>
  <c r="AP1596" i="79"/>
  <c r="AP1600" i="79"/>
  <c r="AP1598" i="79"/>
  <c r="AP1597" i="79"/>
  <c r="AO1598" i="79"/>
  <c r="AO1597" i="79"/>
  <c r="AO1600" i="79"/>
  <c r="AO1599" i="79"/>
  <c r="AO1596" i="79"/>
  <c r="AN1596" i="79"/>
  <c r="AN1598" i="79"/>
  <c r="AN1600" i="79"/>
  <c r="AN1597" i="79"/>
  <c r="AN1599" i="79"/>
  <c r="C102" i="45"/>
  <c r="P55" i="44"/>
  <c r="P56" i="44"/>
  <c r="K53" i="44"/>
  <c r="K56" i="44"/>
  <c r="K55" i="44"/>
  <c r="AT1599" i="79"/>
  <c r="AT1598" i="79"/>
  <c r="AT1600" i="79"/>
  <c r="AT1596" i="79"/>
  <c r="AT1597" i="79"/>
  <c r="AR1598" i="79"/>
  <c r="AR1600" i="79"/>
  <c r="AR1597" i="79"/>
  <c r="AR1596" i="79"/>
  <c r="AR1599" i="79"/>
  <c r="AQ1597" i="79"/>
  <c r="AQ1596" i="79"/>
  <c r="AQ1599" i="79"/>
  <c r="AQ1598" i="79"/>
  <c r="AQ1600" i="79"/>
  <c r="AS1596" i="79"/>
  <c r="AS1598" i="79"/>
  <c r="AS1597" i="79"/>
  <c r="AS1600" i="79"/>
  <c r="AS1599" i="79"/>
  <c r="C95" i="45"/>
  <c r="O56" i="44"/>
  <c r="O55" i="44"/>
  <c r="AZ135" i="46"/>
  <c r="AZ139" i="46"/>
  <c r="AZ143" i="46"/>
  <c r="AZ147" i="46"/>
  <c r="AZ141" i="46"/>
  <c r="AZ149" i="46"/>
  <c r="AZ142" i="46"/>
  <c r="AZ150" i="46"/>
  <c r="AZ136" i="46"/>
  <c r="AZ140" i="46"/>
  <c r="AZ144" i="46"/>
  <c r="AZ148" i="46"/>
  <c r="AZ137" i="46"/>
  <c r="AZ145" i="46"/>
  <c r="AZ138" i="46"/>
  <c r="AZ146" i="46"/>
  <c r="AW135" i="46"/>
  <c r="AW139" i="46"/>
  <c r="AW143" i="46"/>
  <c r="AW147" i="46"/>
  <c r="AW140" i="46"/>
  <c r="AW148" i="46"/>
  <c r="AW141" i="46"/>
  <c r="AW145" i="46"/>
  <c r="AW142" i="46"/>
  <c r="AW150" i="46"/>
  <c r="AW136" i="46"/>
  <c r="AW144" i="46"/>
  <c r="AW137" i="46"/>
  <c r="AW149" i="46"/>
  <c r="AW138" i="46"/>
  <c r="AW146" i="46"/>
  <c r="N55" i="44"/>
  <c r="N56" i="44"/>
  <c r="L53" i="44"/>
  <c r="L55" i="44"/>
  <c r="L56" i="44"/>
  <c r="M56" i="44"/>
  <c r="M55" i="44"/>
  <c r="AY135" i="46"/>
  <c r="AY139" i="46"/>
  <c r="AY143" i="46"/>
  <c r="AY147" i="46"/>
  <c r="AY141" i="46"/>
  <c r="AY150" i="46"/>
  <c r="AY142" i="46"/>
  <c r="AY149" i="46"/>
  <c r="AY136" i="46"/>
  <c r="AY140" i="46"/>
  <c r="AY144" i="46"/>
  <c r="AY148" i="46"/>
  <c r="AY137" i="46"/>
  <c r="AY145" i="46"/>
  <c r="AY138" i="46"/>
  <c r="AY146" i="46"/>
  <c r="BA135" i="46"/>
  <c r="BA139" i="46"/>
  <c r="BA143" i="46"/>
  <c r="BA147" i="46"/>
  <c r="BA136" i="46"/>
  <c r="BA144" i="46"/>
  <c r="BA148" i="46"/>
  <c r="BA141" i="46"/>
  <c r="BA149" i="46"/>
  <c r="BA142" i="46"/>
  <c r="BA150" i="46"/>
  <c r="BA140" i="46"/>
  <c r="BA137" i="46"/>
  <c r="BA145" i="46"/>
  <c r="BA138" i="46"/>
  <c r="BA146" i="46"/>
  <c r="BB137" i="46"/>
  <c r="BB143" i="46"/>
  <c r="BB138" i="46"/>
  <c r="BB146" i="46"/>
  <c r="BB140" i="46"/>
  <c r="BB144" i="46"/>
  <c r="BB136" i="46"/>
  <c r="BB150" i="46"/>
  <c r="BB139" i="46"/>
  <c r="BB147" i="46"/>
  <c r="BB141" i="46"/>
  <c r="BB149" i="46"/>
  <c r="BB135" i="46"/>
  <c r="BB148" i="46"/>
  <c r="BB142" i="46"/>
  <c r="BB145" i="46"/>
  <c r="C109" i="45"/>
  <c r="Q56" i="44"/>
  <c r="Q55" i="44"/>
  <c r="AQ1576" i="79"/>
  <c r="BA428" i="46"/>
  <c r="BA432" i="46"/>
  <c r="BA430" i="46"/>
  <c r="BA429" i="46"/>
  <c r="BA433" i="46"/>
  <c r="BA427" i="46"/>
  <c r="BA431" i="46"/>
  <c r="BB284" i="46"/>
  <c r="BB288" i="46"/>
  <c r="BB282" i="46"/>
  <c r="BB286" i="46"/>
  <c r="BB285" i="46"/>
  <c r="BB289" i="46"/>
  <c r="BB283" i="46"/>
  <c r="BB287" i="46"/>
  <c r="AY430" i="46"/>
  <c r="AY428" i="46"/>
  <c r="AY432" i="46"/>
  <c r="AY427" i="46"/>
  <c r="AY431" i="46"/>
  <c r="AY433" i="46"/>
  <c r="AY429" i="46"/>
  <c r="AZ282" i="46"/>
  <c r="AZ286" i="46"/>
  <c r="AZ284" i="46"/>
  <c r="AZ288" i="46"/>
  <c r="AZ283" i="46"/>
  <c r="AZ287" i="46"/>
  <c r="AZ289" i="46"/>
  <c r="AZ285" i="46"/>
  <c r="AS1576" i="79"/>
  <c r="AO1576" i="79"/>
  <c r="AW283" i="46"/>
  <c r="AW287" i="46"/>
  <c r="AW285" i="46"/>
  <c r="AW289" i="46"/>
  <c r="AW284" i="46"/>
  <c r="AW288" i="46"/>
  <c r="AW282" i="46"/>
  <c r="AW286" i="46"/>
  <c r="AX429" i="46"/>
  <c r="AX433" i="46"/>
  <c r="AX427" i="46"/>
  <c r="AX431" i="46"/>
  <c r="AX430" i="46"/>
  <c r="AX432" i="46"/>
  <c r="AX428" i="46"/>
  <c r="AY285" i="46"/>
  <c r="AY289" i="46"/>
  <c r="AY283" i="46"/>
  <c r="AY287" i="46"/>
  <c r="AY282" i="46"/>
  <c r="AY286" i="46"/>
  <c r="AY288" i="46"/>
  <c r="AY284" i="46"/>
  <c r="AV427" i="46"/>
  <c r="AV431" i="46"/>
  <c r="AV429" i="46"/>
  <c r="AV433" i="46"/>
  <c r="AV428" i="46"/>
  <c r="AV432" i="46"/>
  <c r="AV430" i="46"/>
  <c r="AW428" i="46"/>
  <c r="AW432" i="46"/>
  <c r="AW430" i="46"/>
  <c r="AW429" i="46"/>
  <c r="AW433" i="46"/>
  <c r="AW431" i="46"/>
  <c r="AW427" i="46"/>
  <c r="AX284" i="46"/>
  <c r="AX288" i="46"/>
  <c r="AX282" i="46"/>
  <c r="AX286" i="46"/>
  <c r="AX285" i="46"/>
  <c r="AX289" i="46"/>
  <c r="AX287" i="46"/>
  <c r="AX283" i="46"/>
  <c r="AV282" i="46"/>
  <c r="AV286" i="46"/>
  <c r="AV284" i="46"/>
  <c r="AV288" i="46"/>
  <c r="AV283" i="46"/>
  <c r="AV287" i="46"/>
  <c r="AV285" i="46"/>
  <c r="AV289" i="46"/>
  <c r="BA283" i="46"/>
  <c r="BA287" i="46"/>
  <c r="BA285" i="46"/>
  <c r="BA289" i="46"/>
  <c r="BA284" i="46"/>
  <c r="BA288" i="46"/>
  <c r="BA286" i="46"/>
  <c r="BA282" i="46"/>
  <c r="BB429" i="46"/>
  <c r="BB433" i="46"/>
  <c r="BB427" i="46"/>
  <c r="BB431" i="46"/>
  <c r="BB430" i="46"/>
  <c r="BB432" i="46"/>
  <c r="BB428" i="46"/>
  <c r="AZ427" i="46"/>
  <c r="AZ431" i="46"/>
  <c r="AZ429" i="46"/>
  <c r="AZ433" i="46"/>
  <c r="AZ428" i="46"/>
  <c r="AZ432" i="46"/>
  <c r="AZ430" i="46"/>
  <c r="AT1576" i="79"/>
  <c r="AP1576" i="79"/>
  <c r="AR1576" i="79"/>
  <c r="AN1576" i="79"/>
  <c r="AO213" i="79"/>
  <c r="AO217" i="79"/>
  <c r="AO221" i="79"/>
  <c r="AO212" i="79"/>
  <c r="AO216" i="79"/>
  <c r="AO220" i="79"/>
  <c r="AO218" i="79"/>
  <c r="AO219" i="79"/>
  <c r="AO214" i="79"/>
  <c r="AO222" i="79"/>
  <c r="AO215" i="79"/>
  <c r="AO223" i="79"/>
  <c r="AS213" i="79"/>
  <c r="AS217" i="79"/>
  <c r="AS221" i="79"/>
  <c r="AS212" i="79"/>
  <c r="AS216" i="79"/>
  <c r="AS220" i="79"/>
  <c r="AS214" i="79"/>
  <c r="AS222" i="79"/>
  <c r="AS215" i="79"/>
  <c r="AS223" i="79"/>
  <c r="AS218" i="79"/>
  <c r="AS219" i="79"/>
  <c r="AP214" i="79"/>
  <c r="AP218" i="79"/>
  <c r="AP222" i="79"/>
  <c r="AP213" i="79"/>
  <c r="AP217" i="79"/>
  <c r="AP221" i="79"/>
  <c r="AP215" i="79"/>
  <c r="AP223" i="79"/>
  <c r="AP216" i="79"/>
  <c r="AP219" i="79"/>
  <c r="AP212" i="79"/>
  <c r="AP220" i="79"/>
  <c r="AT214" i="79"/>
  <c r="AT218" i="79"/>
  <c r="AT222" i="79"/>
  <c r="AT213" i="79"/>
  <c r="AT217" i="79"/>
  <c r="AT221" i="79"/>
  <c r="AT219" i="79"/>
  <c r="AT212" i="79"/>
  <c r="AT220" i="79"/>
  <c r="AT215" i="79"/>
  <c r="AT223" i="79"/>
  <c r="AT216"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S199" i="79"/>
  <c r="BA425" i="46"/>
  <c r="BA426" i="46"/>
  <c r="BA424" i="46"/>
  <c r="BA423" i="46"/>
  <c r="BA422" i="46"/>
  <c r="BA421" i="46"/>
  <c r="BA276" i="46"/>
  <c r="BA281" i="46"/>
  <c r="BA280" i="46"/>
  <c r="BA279" i="46"/>
  <c r="BA278" i="46"/>
  <c r="BA277" i="46"/>
  <c r="BA275" i="46"/>
  <c r="H85" i="47"/>
  <c r="H86" i="47"/>
  <c r="H82" i="47"/>
  <c r="H83" i="47"/>
  <c r="H84" i="47"/>
  <c r="H81" i="47"/>
  <c r="H79" i="47"/>
  <c r="H80" i="47"/>
  <c r="H76" i="47"/>
  <c r="H77" i="47"/>
  <c r="E64" i="45" l="1"/>
  <c r="F64" i="45"/>
  <c r="G64" i="45"/>
  <c r="H64" i="45"/>
  <c r="I64" i="45"/>
  <c r="J64" i="45"/>
  <c r="K64" i="45"/>
  <c r="E57" i="45"/>
  <c r="F57" i="45"/>
  <c r="G57" i="45"/>
  <c r="H57" i="45"/>
  <c r="I57" i="45"/>
  <c r="J57" i="45"/>
  <c r="K57" i="45"/>
  <c r="E50" i="45"/>
  <c r="F50" i="45"/>
  <c r="G50" i="45"/>
  <c r="H50" i="45"/>
  <c r="I50" i="45"/>
  <c r="J50" i="45"/>
  <c r="K50" i="45"/>
  <c r="E43" i="45"/>
  <c r="F43" i="45"/>
  <c r="G43" i="45"/>
  <c r="H43" i="45"/>
  <c r="I43" i="45"/>
  <c r="J43" i="45"/>
  <c r="K43" i="45"/>
  <c r="F36" i="45"/>
  <c r="G36" i="45"/>
  <c r="H36" i="45"/>
  <c r="I36" i="45"/>
  <c r="J36" i="45"/>
  <c r="K36" i="45"/>
  <c r="D64" i="45"/>
  <c r="D57" i="45"/>
  <c r="D50" i="45"/>
  <c r="D43" i="45"/>
  <c r="D36" i="45"/>
  <c r="B60" i="45" l="1"/>
  <c r="B53" i="45"/>
  <c r="B46" i="45"/>
  <c r="B39" i="45"/>
  <c r="B32" i="45"/>
  <c r="B25" i="45"/>
  <c r="B18" i="45"/>
  <c r="AG223" i="79" l="1"/>
  <c r="AG219" i="79"/>
  <c r="AG215" i="79"/>
  <c r="AG216" i="79"/>
  <c r="AG222" i="79"/>
  <c r="AG214" i="79"/>
  <c r="AG220" i="79"/>
  <c r="AG221" i="79"/>
  <c r="AG217" i="79"/>
  <c r="AG213" i="79"/>
  <c r="AG212" i="79"/>
  <c r="AT199" i="79"/>
  <c r="AP199" i="79"/>
  <c r="AO199" i="79"/>
  <c r="W410" i="46"/>
  <c r="D410" i="46"/>
  <c r="J54" i="43"/>
  <c r="I54" i="43"/>
  <c r="H54" i="43"/>
  <c r="G54" i="43"/>
  <c r="F54" i="43"/>
  <c r="E54" i="43"/>
  <c r="D54" i="43"/>
  <c r="W265" i="46"/>
  <c r="D265" i="46"/>
  <c r="J28" i="44"/>
  <c r="I28" i="44"/>
  <c r="H28" i="44"/>
  <c r="G28" i="44"/>
  <c r="F28" i="44"/>
  <c r="E28" i="44"/>
  <c r="D28" i="44"/>
  <c r="AL1690" i="79" l="1"/>
  <c r="AL1663" i="79"/>
  <c r="AL820" i="79"/>
  <c r="AL628" i="79"/>
  <c r="AL1412" i="79"/>
  <c r="AL1601" i="79" s="1"/>
  <c r="AL1216" i="79"/>
  <c r="AL1717" i="79"/>
  <c r="AL1636" i="79"/>
  <c r="AL1610" i="79"/>
  <c r="AL36" i="79"/>
  <c r="AL224" i="79" s="1"/>
  <c r="AL428" i="79"/>
  <c r="AL231" i="79"/>
  <c r="AK1717" i="79"/>
  <c r="AK1663" i="79"/>
  <c r="AK1610" i="79"/>
  <c r="AK1216" i="79"/>
  <c r="AK628" i="79"/>
  <c r="AK231" i="79"/>
  <c r="AK428" i="79"/>
  <c r="AK820" i="79"/>
  <c r="AK1412" i="79"/>
  <c r="AK1601" i="79" s="1"/>
  <c r="AK1690" i="79"/>
  <c r="AK1636" i="79"/>
  <c r="AK36" i="79"/>
  <c r="AM1690" i="79"/>
  <c r="AM1636" i="79"/>
  <c r="AM1412" i="79"/>
  <c r="AM1601" i="79" s="1"/>
  <c r="AM820" i="79"/>
  <c r="AM428" i="79"/>
  <c r="AM36" i="79"/>
  <c r="AM1216" i="79"/>
  <c r="AM1717" i="79"/>
  <c r="AM1610" i="79"/>
  <c r="AM231" i="79"/>
  <c r="AM1663" i="79"/>
  <c r="AM628" i="79"/>
  <c r="AH1717" i="79"/>
  <c r="AH1690" i="79"/>
  <c r="AH1663" i="79"/>
  <c r="AH1636" i="79"/>
  <c r="AH1610" i="79"/>
  <c r="AH1412" i="79"/>
  <c r="AH1601" i="79" s="1"/>
  <c r="AH1216" i="79"/>
  <c r="AH820" i="79"/>
  <c r="AH628" i="79"/>
  <c r="AH428" i="79"/>
  <c r="AH231" i="79"/>
  <c r="AH36" i="79"/>
  <c r="AG1717" i="79"/>
  <c r="AG1690" i="79"/>
  <c r="AG1663" i="79"/>
  <c r="AG1636" i="79"/>
  <c r="AG1610" i="79"/>
  <c r="AG1412" i="79"/>
  <c r="AG1216" i="79"/>
  <c r="AG820" i="79"/>
  <c r="AG628" i="79"/>
  <c r="AG428" i="79"/>
  <c r="AG231" i="79"/>
  <c r="AG36" i="79"/>
  <c r="AJ1663" i="79"/>
  <c r="AJ1216" i="79"/>
  <c r="AJ231" i="79"/>
  <c r="AJ1412" i="79"/>
  <c r="AJ1601" i="79" s="1"/>
  <c r="AJ428" i="79"/>
  <c r="AJ1636" i="79"/>
  <c r="AJ820" i="79"/>
  <c r="AJ36" i="79"/>
  <c r="AJ1717" i="79"/>
  <c r="AJ1610" i="79"/>
  <c r="AJ628" i="79"/>
  <c r="AJ1690" i="79"/>
  <c r="AI1717" i="79"/>
  <c r="AI1663" i="79"/>
  <c r="AI1610" i="79"/>
  <c r="AI1216" i="79"/>
  <c r="AI628" i="79"/>
  <c r="AI231" i="79"/>
  <c r="AI1690" i="79"/>
  <c r="AI1636" i="79"/>
  <c r="AI1412" i="79"/>
  <c r="AI820" i="79"/>
  <c r="AI428" i="79"/>
  <c r="AI36" i="79"/>
  <c r="AI1019" i="79"/>
  <c r="AH1576" i="79"/>
  <c r="AH1019" i="79"/>
  <c r="AL1019" i="79"/>
  <c r="AM1019" i="79"/>
  <c r="AJ1019" i="79"/>
  <c r="AG1019" i="79"/>
  <c r="AK1019" i="79"/>
  <c r="H29" i="44"/>
  <c r="H33" i="44" s="1"/>
  <c r="I29" i="44"/>
  <c r="I33" i="44" s="1"/>
  <c r="J29" i="44"/>
  <c r="J33" i="44" s="1"/>
  <c r="AO21" i="46"/>
  <c r="E29" i="44"/>
  <c r="E33" i="44" s="1"/>
  <c r="BB278" i="46"/>
  <c r="BB275" i="46"/>
  <c r="BB276" i="46"/>
  <c r="BB281" i="46"/>
  <c r="BB277" i="46"/>
  <c r="BB279" i="46"/>
  <c r="BB280" i="46"/>
  <c r="BB422" i="46"/>
  <c r="BB424" i="46"/>
  <c r="BB423" i="46"/>
  <c r="BB426" i="46"/>
  <c r="BB421" i="46"/>
  <c r="BB425" i="46"/>
  <c r="AV421" i="46"/>
  <c r="AX421" i="46"/>
  <c r="AW425" i="46"/>
  <c r="AW423" i="46"/>
  <c r="AV425" i="46"/>
  <c r="AZ425" i="46"/>
  <c r="AY425" i="46"/>
  <c r="AX425" i="46"/>
  <c r="AW422" i="46"/>
  <c r="AZ426" i="46"/>
  <c r="AY424" i="46"/>
  <c r="AY421" i="46"/>
  <c r="AZ423" i="46"/>
  <c r="AY422" i="46"/>
  <c r="AX423" i="46"/>
  <c r="AW424" i="46"/>
  <c r="AV424" i="46"/>
  <c r="AV422" i="46"/>
  <c r="AZ424" i="46"/>
  <c r="AZ422" i="46"/>
  <c r="AY423" i="46"/>
  <c r="AX426" i="46"/>
  <c r="AZ421" i="46"/>
  <c r="AW426" i="46"/>
  <c r="AV426" i="46"/>
  <c r="AX422" i="46"/>
  <c r="AX424" i="46"/>
  <c r="AV423" i="46"/>
  <c r="AY426" i="46"/>
  <c r="AW421" i="46"/>
  <c r="AV281" i="46"/>
  <c r="AZ281" i="46"/>
  <c r="AX280" i="46"/>
  <c r="AV279" i="46"/>
  <c r="AZ279" i="46"/>
  <c r="AX278" i="46"/>
  <c r="AV277" i="46"/>
  <c r="AZ277" i="46"/>
  <c r="AW276" i="46"/>
  <c r="AV280" i="46"/>
  <c r="AX279" i="46"/>
  <c r="AV278" i="46"/>
  <c r="AX277" i="46"/>
  <c r="AZ275" i="46"/>
  <c r="AV275" i="46"/>
  <c r="AY281" i="46"/>
  <c r="AV276" i="46"/>
  <c r="AW275" i="46"/>
  <c r="AY275" i="46"/>
  <c r="AW281" i="46"/>
  <c r="AY280" i="46"/>
  <c r="AW279" i="46"/>
  <c r="AY278" i="46"/>
  <c r="AW277" i="46"/>
  <c r="AX276" i="46"/>
  <c r="AX275" i="46"/>
  <c r="AX281" i="46"/>
  <c r="AZ280" i="46"/>
  <c r="AZ278" i="46"/>
  <c r="AY276" i="46"/>
  <c r="AW280" i="46"/>
  <c r="AY279" i="46"/>
  <c r="AW278" i="46"/>
  <c r="AY277" i="46"/>
  <c r="AZ276" i="46"/>
  <c r="BA265" i="46"/>
  <c r="BB265" i="46"/>
  <c r="BA410" i="46"/>
  <c r="BB410" i="46"/>
  <c r="AZ410" i="46"/>
  <c r="AV410" i="46"/>
  <c r="AX410" i="46"/>
  <c r="AZ265" i="46"/>
  <c r="AX265" i="46"/>
  <c r="AV265" i="46"/>
  <c r="AY265" i="46"/>
  <c r="AW265" i="46"/>
  <c r="F29" i="44"/>
  <c r="F33" i="44" s="1"/>
  <c r="AQ21" i="46"/>
  <c r="D29" i="44"/>
  <c r="D33" i="44" s="1"/>
  <c r="AQ441" i="46"/>
  <c r="AR296" i="46"/>
  <c r="G29" i="44"/>
  <c r="G33" i="44" s="1"/>
  <c r="AP295" i="46"/>
  <c r="E13" i="44"/>
  <c r="D123" i="45"/>
  <c r="E14" i="44"/>
  <c r="E18" i="44" s="1"/>
  <c r="AU440" i="46"/>
  <c r="J13" i="44"/>
  <c r="J43" i="44"/>
  <c r="J14" i="44"/>
  <c r="J18" i="44" s="1"/>
  <c r="AO295" i="46"/>
  <c r="D13" i="44"/>
  <c r="AS158" i="46"/>
  <c r="H13" i="44"/>
  <c r="AO441" i="46"/>
  <c r="D14" i="44"/>
  <c r="D18" i="44" s="1"/>
  <c r="AS296" i="46"/>
  <c r="H14" i="44"/>
  <c r="H18" i="44" s="1"/>
  <c r="AT158" i="46"/>
  <c r="I13" i="44"/>
  <c r="H123" i="45"/>
  <c r="I14" i="44"/>
  <c r="I18" i="44" s="1"/>
  <c r="AQ440" i="46"/>
  <c r="F13" i="44"/>
  <c r="F43" i="44"/>
  <c r="F14" i="44"/>
  <c r="F18" i="44" s="1"/>
  <c r="AR440" i="46"/>
  <c r="G13" i="44"/>
  <c r="AR441" i="46"/>
  <c r="G14" i="44"/>
  <c r="G18" i="44" s="1"/>
  <c r="AR21" i="46"/>
  <c r="AR151" i="46" s="1"/>
  <c r="AO296" i="46"/>
  <c r="AU159" i="46"/>
  <c r="AU290" i="46" s="1"/>
  <c r="AR158" i="46"/>
  <c r="G123" i="45"/>
  <c r="AQ159" i="46"/>
  <c r="AU441" i="46"/>
  <c r="I43" i="44"/>
  <c r="E43" i="44"/>
  <c r="AP440" i="46"/>
  <c r="AU158" i="46"/>
  <c r="AQ158" i="46"/>
  <c r="H43" i="44"/>
  <c r="C123" i="45"/>
  <c r="F123" i="45"/>
  <c r="AU21" i="46"/>
  <c r="AU151" i="46" s="1"/>
  <c r="AT159" i="46"/>
  <c r="AP159" i="46"/>
  <c r="AU296" i="46"/>
  <c r="AQ296" i="46"/>
  <c r="AS295" i="46"/>
  <c r="AT441" i="46"/>
  <c r="AP441" i="46"/>
  <c r="AS440" i="46"/>
  <c r="AT295" i="46"/>
  <c r="AT440" i="46"/>
  <c r="AP158" i="46"/>
  <c r="D43" i="44"/>
  <c r="G43" i="44"/>
  <c r="I123" i="45"/>
  <c r="E123" i="45"/>
  <c r="AT21" i="46"/>
  <c r="AT151" i="46" s="1"/>
  <c r="AP21" i="46"/>
  <c r="AP151" i="46" s="1"/>
  <c r="AS159" i="46"/>
  <c r="AT296" i="46"/>
  <c r="AP296" i="46"/>
  <c r="AR295" i="46"/>
  <c r="AO440" i="46"/>
  <c r="AS441" i="46"/>
  <c r="AO158" i="46"/>
  <c r="AS21" i="46"/>
  <c r="AS151" i="46" s="1"/>
  <c r="AO159" i="46"/>
  <c r="AR159" i="46"/>
  <c r="AU295" i="46"/>
  <c r="AQ295" i="46"/>
  <c r="AO127" i="46" l="1"/>
  <c r="AO151" i="46"/>
  <c r="AQ151" i="46"/>
  <c r="AQ150" i="46"/>
  <c r="AG1576" i="79"/>
  <c r="AG1601" i="79"/>
  <c r="AI1600" i="79"/>
  <c r="AI1601" i="79"/>
  <c r="AH218" i="79"/>
  <c r="AH224" i="79"/>
  <c r="AG218" i="79"/>
  <c r="AG224" i="79"/>
  <c r="AT576" i="46"/>
  <c r="AT571" i="46"/>
  <c r="AT574" i="46"/>
  <c r="AT567" i="46"/>
  <c r="AT563" i="46"/>
  <c r="AT569" i="46"/>
  <c r="AT572" i="46"/>
  <c r="AT550" i="46"/>
  <c r="AT575" i="46"/>
  <c r="AT570" i="46"/>
  <c r="AT573" i="46"/>
  <c r="AT568" i="46"/>
  <c r="AT565" i="46"/>
  <c r="AT564" i="46"/>
  <c r="AT566" i="46"/>
  <c r="AT434" i="46"/>
  <c r="AT435" i="46"/>
  <c r="AU434" i="46"/>
  <c r="AU435" i="46"/>
  <c r="I54" i="44"/>
  <c r="I57" i="44"/>
  <c r="I60" i="44"/>
  <c r="I58" i="44"/>
  <c r="I59" i="44"/>
  <c r="I50" i="44"/>
  <c r="J58" i="44"/>
  <c r="J59" i="44"/>
  <c r="J54" i="44"/>
  <c r="J57" i="44"/>
  <c r="J60" i="44"/>
  <c r="H57" i="44"/>
  <c r="H58" i="44"/>
  <c r="H59" i="44"/>
  <c r="H60" i="44"/>
  <c r="H54" i="44"/>
  <c r="H50" i="44"/>
  <c r="J53" i="44"/>
  <c r="J56" i="44"/>
  <c r="J55" i="44"/>
  <c r="H53" i="44"/>
  <c r="H55" i="44"/>
  <c r="H56" i="44"/>
  <c r="AT136" i="46"/>
  <c r="AT147" i="46"/>
  <c r="AT141" i="46"/>
  <c r="AT146" i="46"/>
  <c r="AT135" i="46"/>
  <c r="AT148" i="46"/>
  <c r="AT139" i="46"/>
  <c r="AT144" i="46"/>
  <c r="AT149" i="46"/>
  <c r="AT140" i="46"/>
  <c r="AT150" i="46"/>
  <c r="AT137" i="46"/>
  <c r="AT143" i="46"/>
  <c r="AT138" i="46"/>
  <c r="AT142" i="46"/>
  <c r="AT145" i="46"/>
  <c r="I53" i="44"/>
  <c r="I56" i="44"/>
  <c r="I55" i="44"/>
  <c r="AM1596" i="79"/>
  <c r="AM1599" i="79"/>
  <c r="AM1598" i="79"/>
  <c r="AM1600" i="79"/>
  <c r="AM1597" i="79"/>
  <c r="AK1597" i="79"/>
  <c r="AK1600" i="79"/>
  <c r="AK1599" i="79"/>
  <c r="AK1596" i="79"/>
  <c r="AK1598" i="79"/>
  <c r="AL1600" i="79"/>
  <c r="AL1598" i="79"/>
  <c r="AL1597" i="79"/>
  <c r="AL1599" i="79"/>
  <c r="AL1596" i="79"/>
  <c r="E59" i="44"/>
  <c r="E57" i="44"/>
  <c r="E56" i="44"/>
  <c r="E60" i="44"/>
  <c r="E55" i="44"/>
  <c r="E58" i="44"/>
  <c r="E54" i="44"/>
  <c r="E53" i="44"/>
  <c r="D56" i="44"/>
  <c r="D51" i="44"/>
  <c r="D58" i="44"/>
  <c r="D59" i="44"/>
  <c r="D55" i="44"/>
  <c r="D57" i="44"/>
  <c r="D54" i="44"/>
  <c r="D60" i="44"/>
  <c r="D53" i="44"/>
  <c r="D52" i="44"/>
  <c r="E50" i="44"/>
  <c r="E46" i="44"/>
  <c r="D50" i="44"/>
  <c r="D46" i="44"/>
  <c r="AJ1598" i="79"/>
  <c r="AJ1599" i="79"/>
  <c r="AJ1597" i="79"/>
  <c r="AJ1596" i="79"/>
  <c r="AJ1600" i="79"/>
  <c r="G53" i="44"/>
  <c r="G58" i="44"/>
  <c r="G59" i="44"/>
  <c r="G57" i="44"/>
  <c r="G55" i="44"/>
  <c r="G56" i="44"/>
  <c r="G54" i="44"/>
  <c r="G60" i="44"/>
  <c r="G50" i="44"/>
  <c r="G46" i="44"/>
  <c r="F53" i="44"/>
  <c r="F54" i="44"/>
  <c r="F56" i="44"/>
  <c r="F57" i="44"/>
  <c r="F60" i="44"/>
  <c r="F55" i="44"/>
  <c r="F58" i="44"/>
  <c r="F59" i="44"/>
  <c r="F50" i="44"/>
  <c r="F46" i="44"/>
  <c r="AM1576" i="79"/>
  <c r="AJ1576" i="79"/>
  <c r="AI1599" i="79"/>
  <c r="AI1596" i="79"/>
  <c r="AI1597" i="79"/>
  <c r="AI1576" i="79"/>
  <c r="AI1598" i="79"/>
  <c r="AT429" i="46"/>
  <c r="AT433" i="46"/>
  <c r="AT427" i="46"/>
  <c r="AT431" i="46"/>
  <c r="AT430" i="46"/>
  <c r="AT432" i="46"/>
  <c r="AT428" i="46"/>
  <c r="AU430" i="46"/>
  <c r="AU428" i="46"/>
  <c r="AU432" i="46"/>
  <c r="AU427" i="46"/>
  <c r="AU431" i="46"/>
  <c r="AU429" i="46"/>
  <c r="AU433" i="46"/>
  <c r="AU265" i="46"/>
  <c r="AU285" i="46"/>
  <c r="AU289" i="46"/>
  <c r="AU283" i="46"/>
  <c r="AU287" i="46"/>
  <c r="AU282" i="46"/>
  <c r="AU286" i="46"/>
  <c r="AU288" i="46"/>
  <c r="AU284" i="46"/>
  <c r="AK1576" i="79"/>
  <c r="AL1576" i="79"/>
  <c r="AL214" i="79"/>
  <c r="AL218" i="79"/>
  <c r="AL222" i="79"/>
  <c r="AL213" i="79"/>
  <c r="AL217" i="79"/>
  <c r="AL221" i="79"/>
  <c r="AL219" i="79"/>
  <c r="AL212" i="79"/>
  <c r="AL220" i="79"/>
  <c r="AL215" i="79"/>
  <c r="AL223" i="79"/>
  <c r="AL216" i="79"/>
  <c r="AG199" i="79"/>
  <c r="AH199" i="79"/>
  <c r="AP127" i="46"/>
  <c r="AT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L199" i="79"/>
  <c r="AT422" i="46"/>
  <c r="AT426" i="46"/>
  <c r="AT425" i="46"/>
  <c r="AT424" i="46"/>
  <c r="AT423" i="46"/>
  <c r="AU426" i="46"/>
  <c r="AU423" i="46"/>
  <c r="AU425" i="46"/>
  <c r="AU424" i="46"/>
  <c r="AU422" i="46"/>
  <c r="AT410" i="46"/>
  <c r="AT421" i="46"/>
  <c r="AU281" i="46"/>
  <c r="AU410" i="46"/>
  <c r="AU421" i="46"/>
  <c r="AU275" i="46"/>
  <c r="AU276" i="46"/>
  <c r="AU280" i="46"/>
  <c r="AU278" i="46"/>
  <c r="AU279" i="46"/>
  <c r="AU277" i="46"/>
  <c r="D127" i="46"/>
  <c r="D122" i="45" l="1"/>
  <c r="E122" i="45"/>
  <c r="F122" i="45"/>
  <c r="G122" i="45"/>
  <c r="H122" i="45"/>
  <c r="I122" i="45"/>
  <c r="C122" i="45"/>
  <c r="AM1747" i="79" l="1"/>
  <c r="AL1747" i="79"/>
  <c r="AK1747" i="79"/>
  <c r="AR1747" i="79"/>
  <c r="AT1747" i="79"/>
  <c r="AJ1747" i="79"/>
  <c r="AI1747" i="79"/>
  <c r="AP1747" i="79"/>
  <c r="AN1747" i="79"/>
  <c r="AS1747" i="79"/>
  <c r="AQ1747" i="79"/>
  <c r="AH1747" i="79"/>
  <c r="AO1747" i="79"/>
  <c r="AG1747" i="79"/>
  <c r="AH1384" i="79"/>
  <c r="AH1614" i="79"/>
  <c r="AH1721" i="79"/>
  <c r="AH1579" i="79"/>
  <c r="AH791" i="79"/>
  <c r="AH1187" i="79"/>
  <c r="AH1667" i="79"/>
  <c r="AH990" i="79"/>
  <c r="AH1694" i="79"/>
  <c r="AG1667" i="79"/>
  <c r="AG1614" i="79"/>
  <c r="AG990" i="79"/>
  <c r="AG791" i="79"/>
  <c r="AG1694" i="79"/>
  <c r="AG1187" i="79"/>
  <c r="AG1721" i="79"/>
  <c r="AG1579" i="79"/>
  <c r="AG1384" i="79"/>
  <c r="AP1667" i="79"/>
  <c r="AP1640" i="79"/>
  <c r="AS1640" i="79"/>
  <c r="AN1640" i="79"/>
  <c r="AN1667" i="79"/>
  <c r="AT1640" i="79"/>
  <c r="AQ1640" i="79"/>
  <c r="AQ1614" i="79"/>
  <c r="AR1667" i="79"/>
  <c r="AO1721" i="79"/>
  <c r="AO1724" i="79" s="1"/>
  <c r="AP1579" i="79"/>
  <c r="AS1667" i="79"/>
  <c r="AN1614" i="79"/>
  <c r="AT1667" i="79"/>
  <c r="AQ1667" i="79"/>
  <c r="AR1721" i="79"/>
  <c r="AR1724" i="79" s="1"/>
  <c r="AO1694" i="79"/>
  <c r="AP1721" i="79"/>
  <c r="AP1724" i="79" s="1"/>
  <c r="AS1614" i="79"/>
  <c r="AS1694" i="79"/>
  <c r="AN1694" i="79"/>
  <c r="AT1614" i="79"/>
  <c r="AT1579" i="79"/>
  <c r="AQ1694" i="79"/>
  <c r="AR1579" i="79"/>
  <c r="AR1614" i="79"/>
  <c r="AO1579" i="79"/>
  <c r="AS1579" i="79"/>
  <c r="AT1694" i="79"/>
  <c r="AR1640" i="79"/>
  <c r="AO1614" i="79"/>
  <c r="AP1614" i="79"/>
  <c r="AN1721" i="79"/>
  <c r="AN1724" i="79" s="1"/>
  <c r="AR1694" i="79"/>
  <c r="AO1667" i="79"/>
  <c r="AO1640" i="79"/>
  <c r="AQ1721" i="79"/>
  <c r="AQ1724" i="79" s="1"/>
  <c r="AP1694" i="79"/>
  <c r="AT1721" i="79"/>
  <c r="AT1724" i="79" s="1"/>
  <c r="AS1721" i="79"/>
  <c r="AS1724" i="79" s="1"/>
  <c r="AQ1579" i="79"/>
  <c r="AN1579" i="79"/>
  <c r="AK1721" i="79"/>
  <c r="AM1640" i="79"/>
  <c r="AM1667" i="79"/>
  <c r="AJ1667" i="79"/>
  <c r="AI1579" i="79"/>
  <c r="AI1721" i="79"/>
  <c r="AL1640" i="79"/>
  <c r="AK1614" i="79"/>
  <c r="AJ1640" i="79"/>
  <c r="AM1579" i="79"/>
  <c r="AM1721" i="79"/>
  <c r="AM1724" i="79" s="1"/>
  <c r="AJ1694" i="79"/>
  <c r="AH1640" i="79"/>
  <c r="AK1640" i="79"/>
  <c r="AM1694" i="79"/>
  <c r="AJ1579" i="79"/>
  <c r="AJ1614" i="79"/>
  <c r="AI1640" i="79"/>
  <c r="AI1614" i="79"/>
  <c r="AL1614" i="79"/>
  <c r="AL1579" i="79"/>
  <c r="AG1640" i="79"/>
  <c r="AG1645" i="79" s="1"/>
  <c r="AK1579" i="79"/>
  <c r="AM1614" i="79"/>
  <c r="AJ1721" i="79"/>
  <c r="AI1694" i="79"/>
  <c r="AL1667" i="79"/>
  <c r="AL1694" i="79"/>
  <c r="AK1667" i="79"/>
  <c r="AK1694" i="79"/>
  <c r="AI1667" i="79"/>
  <c r="AL1721" i="79"/>
  <c r="AL1724" i="79" s="1"/>
  <c r="AV136" i="46" l="1"/>
  <c r="AV146" i="46"/>
  <c r="AV148" i="46"/>
  <c r="AV135" i="46"/>
  <c r="AV140" i="46"/>
  <c r="AV147" i="46"/>
  <c r="AN1641" i="79" s="1"/>
  <c r="AV150" i="46"/>
  <c r="AN1722" i="79" s="1"/>
  <c r="AV139" i="46"/>
  <c r="AV144" i="46"/>
  <c r="AV143" i="46"/>
  <c r="AV141" i="46"/>
  <c r="AV137" i="46"/>
  <c r="AV145" i="46"/>
  <c r="AN1580" i="79" s="1"/>
  <c r="AV138" i="46"/>
  <c r="AV142" i="46"/>
  <c r="AV149" i="46"/>
  <c r="AN1695" i="79" s="1"/>
  <c r="AG1748" i="79"/>
  <c r="AG1759" i="79"/>
  <c r="AG1752" i="79"/>
  <c r="AP1749" i="79"/>
  <c r="AP1748" i="79"/>
  <c r="AP1750" i="79"/>
  <c r="AP1759" i="79"/>
  <c r="AP1752" i="79"/>
  <c r="AP1751" i="79"/>
  <c r="AI1759" i="79"/>
  <c r="AI1748" i="79"/>
  <c r="AH1759" i="79"/>
  <c r="AH1748" i="79"/>
  <c r="AH1752" i="79"/>
  <c r="AR1750" i="79"/>
  <c r="AR1748" i="79"/>
  <c r="AR1749" i="79"/>
  <c r="AR1759" i="79"/>
  <c r="AQ1750" i="79"/>
  <c r="AQ1759" i="79"/>
  <c r="AQ1748" i="79"/>
  <c r="AQ1749" i="79"/>
  <c r="AK1759" i="79"/>
  <c r="AK1748" i="79"/>
  <c r="AT1759" i="79"/>
  <c r="AT1755" i="79"/>
  <c r="AT1748" i="79"/>
  <c r="AT1749" i="79"/>
  <c r="AT1750" i="79"/>
  <c r="AT1752" i="79"/>
  <c r="AT1751" i="79"/>
  <c r="AS1748" i="79"/>
  <c r="AS1759" i="79"/>
  <c r="AS1750" i="79"/>
  <c r="AS1749" i="79"/>
  <c r="AS1752" i="79"/>
  <c r="AS1751" i="79"/>
  <c r="AL1759" i="79"/>
  <c r="AL1748" i="79"/>
  <c r="AL1752" i="79"/>
  <c r="AL1750" i="79"/>
  <c r="AL1751" i="79"/>
  <c r="AJ1748" i="79"/>
  <c r="AJ1759" i="79"/>
  <c r="AO1759" i="79"/>
  <c r="AO1748" i="79"/>
  <c r="AO1749" i="79"/>
  <c r="AO1750" i="79"/>
  <c r="AO1752" i="79"/>
  <c r="AO1751" i="79"/>
  <c r="AN1748" i="79"/>
  <c r="AN1759" i="79"/>
  <c r="AN1749" i="79"/>
  <c r="AN1750" i="79"/>
  <c r="AM1759" i="79"/>
  <c r="AM1748" i="79"/>
  <c r="AM1749" i="79"/>
  <c r="AM1750" i="79"/>
  <c r="AS147" i="46"/>
  <c r="AK1641" i="79" s="1"/>
  <c r="AS140" i="46"/>
  <c r="AU143" i="46"/>
  <c r="AU144" i="46"/>
  <c r="AS137" i="46"/>
  <c r="AU142" i="46"/>
  <c r="AU138" i="46"/>
  <c r="AS136" i="46"/>
  <c r="AS141" i="46"/>
  <c r="AU147" i="46"/>
  <c r="AM1641" i="79" s="1"/>
  <c r="AU148" i="46"/>
  <c r="AM1668" i="79" s="1"/>
  <c r="AS144" i="46"/>
  <c r="AS149" i="46"/>
  <c r="AK1695" i="79" s="1"/>
  <c r="AU141" i="46"/>
  <c r="AU137" i="46"/>
  <c r="AS148" i="46"/>
  <c r="AK1668" i="79" s="1"/>
  <c r="AS142" i="46"/>
  <c r="AU145" i="46"/>
  <c r="AM1580" i="79" s="1"/>
  <c r="AU150" i="46"/>
  <c r="AM1722" i="79" s="1"/>
  <c r="AS150" i="46"/>
  <c r="AK1722" i="79" s="1"/>
  <c r="AS135" i="46"/>
  <c r="AS145" i="46"/>
  <c r="AK1580" i="79" s="1"/>
  <c r="AU149" i="46"/>
  <c r="AM1695" i="79" s="1"/>
  <c r="AU146" i="46"/>
  <c r="AM1615" i="79" s="1"/>
  <c r="AS139" i="46"/>
  <c r="AS138" i="46"/>
  <c r="AU135" i="46"/>
  <c r="AU136" i="46"/>
  <c r="AS143" i="46"/>
  <c r="AS146" i="46"/>
  <c r="AK1615" i="79" s="1"/>
  <c r="AU139" i="46"/>
  <c r="AU140" i="46"/>
  <c r="AG1584" i="79"/>
  <c r="AR147" i="46"/>
  <c r="AJ1641" i="79" s="1"/>
  <c r="AR148" i="46"/>
  <c r="AJ1668" i="79" s="1"/>
  <c r="AR141" i="46"/>
  <c r="AR150" i="46"/>
  <c r="AJ1722" i="79" s="1"/>
  <c r="AQ147" i="46"/>
  <c r="AI1641" i="79" s="1"/>
  <c r="AQ140" i="46"/>
  <c r="AQ141" i="46"/>
  <c r="AQ146" i="46"/>
  <c r="AI1615" i="79" s="1"/>
  <c r="AR137" i="46"/>
  <c r="AQ136" i="46"/>
  <c r="AQ142" i="46"/>
  <c r="AR135" i="46"/>
  <c r="AR136" i="46"/>
  <c r="AR138" i="46"/>
  <c r="AR145" i="46"/>
  <c r="AJ1580" i="79" s="1"/>
  <c r="AQ135" i="46"/>
  <c r="AQ138" i="46"/>
  <c r="AQ144" i="46"/>
  <c r="AQ145" i="46"/>
  <c r="AI1580" i="79" s="1"/>
  <c r="AR143" i="46"/>
  <c r="AR142" i="46"/>
  <c r="AQ137" i="46"/>
  <c r="AR139" i="46"/>
  <c r="AR140" i="46"/>
  <c r="AR146" i="46"/>
  <c r="AJ1615" i="79" s="1"/>
  <c r="AR149" i="46"/>
  <c r="AJ1695" i="79" s="1"/>
  <c r="AQ139" i="46"/>
  <c r="AQ149" i="46"/>
  <c r="AI1695" i="79" s="1"/>
  <c r="AQ148" i="46"/>
  <c r="AI1668" i="79" s="1"/>
  <c r="AI1722" i="79"/>
  <c r="AQ127" i="46"/>
  <c r="AR144" i="46"/>
  <c r="AQ143" i="46"/>
  <c r="AI1733" i="79"/>
  <c r="AO1641" i="79"/>
  <c r="AO1642" i="79"/>
  <c r="AO1645" i="79"/>
  <c r="AO1652" i="79"/>
  <c r="AO1643" i="79"/>
  <c r="AS1580" i="79"/>
  <c r="AS1581" i="79"/>
  <c r="AS1591" i="79"/>
  <c r="AS1582" i="79"/>
  <c r="AS1584" i="79"/>
  <c r="AR1722" i="79"/>
  <c r="AR1723" i="79"/>
  <c r="AR1733" i="79"/>
  <c r="AQ1616" i="79"/>
  <c r="AQ1617" i="79"/>
  <c r="AQ1626" i="79"/>
  <c r="AQ1615" i="79"/>
  <c r="AH1695" i="79"/>
  <c r="AH1699" i="79"/>
  <c r="AH1706" i="79"/>
  <c r="AH1188" i="79"/>
  <c r="AH1192" i="79"/>
  <c r="AK1679" i="79"/>
  <c r="AJ1733" i="79"/>
  <c r="AL1582" i="79"/>
  <c r="AL1580" i="79"/>
  <c r="AL1584" i="79"/>
  <c r="AL1591" i="79"/>
  <c r="AJ1626" i="79"/>
  <c r="AH1641" i="79"/>
  <c r="AH1645" i="79"/>
  <c r="AH1652" i="79"/>
  <c r="AJ1652" i="79"/>
  <c r="AI1591" i="79"/>
  <c r="AK1733" i="79"/>
  <c r="AT1733" i="79"/>
  <c r="AT1722" i="79"/>
  <c r="AT1726" i="79"/>
  <c r="AT1723" i="79"/>
  <c r="AO1669" i="79"/>
  <c r="AO1672" i="79"/>
  <c r="AO1668" i="79"/>
  <c r="AO1670" i="79"/>
  <c r="AO1679" i="79"/>
  <c r="AO1626" i="79"/>
  <c r="AO1615" i="79"/>
  <c r="AO1619" i="79"/>
  <c r="AO1616" i="79"/>
  <c r="AO1617" i="79"/>
  <c r="AO1580" i="79"/>
  <c r="AO1581" i="79"/>
  <c r="AO1584" i="79"/>
  <c r="AO1582" i="79"/>
  <c r="AO1591" i="79"/>
  <c r="AT1582" i="79"/>
  <c r="AT1580" i="79"/>
  <c r="AT1584" i="79"/>
  <c r="AT1591" i="79"/>
  <c r="AT1581" i="79"/>
  <c r="AS1626" i="79"/>
  <c r="AS1615" i="79"/>
  <c r="AS1619" i="79"/>
  <c r="AS1616" i="79"/>
  <c r="AS1617" i="79"/>
  <c r="AQ1669" i="79"/>
  <c r="AQ1670" i="79"/>
  <c r="AQ1679" i="79"/>
  <c r="AQ1668" i="79"/>
  <c r="AP1582" i="79"/>
  <c r="AP1580" i="79"/>
  <c r="AP1584" i="79"/>
  <c r="AP1591" i="79"/>
  <c r="AP1581" i="79"/>
  <c r="AQ1642" i="79"/>
  <c r="AQ1643" i="79"/>
  <c r="AQ1641" i="79"/>
  <c r="AQ1652" i="79"/>
  <c r="AS1641" i="79"/>
  <c r="AS1642" i="79"/>
  <c r="AS1652" i="79"/>
  <c r="AS1643" i="79"/>
  <c r="AS1645" i="79"/>
  <c r="AH792" i="79"/>
  <c r="AH796" i="79"/>
  <c r="AH1626" i="79"/>
  <c r="AH1615" i="79"/>
  <c r="AH1619" i="79"/>
  <c r="AK1706" i="79"/>
  <c r="AK1652" i="79"/>
  <c r="AM1642" i="79"/>
  <c r="AM1643" i="79"/>
  <c r="AM1652" i="79"/>
  <c r="AQ1696" i="79"/>
  <c r="AQ1706" i="79"/>
  <c r="AQ1695" i="79"/>
  <c r="AQ1697" i="79"/>
  <c r="AN1643" i="79"/>
  <c r="AN1642" i="79"/>
  <c r="AN1652" i="79"/>
  <c r="AL1697" i="79"/>
  <c r="AL1695" i="79"/>
  <c r="AL1699" i="79"/>
  <c r="AL1706" i="79"/>
  <c r="AL1617" i="79"/>
  <c r="AL1626" i="79"/>
  <c r="AL1615" i="79"/>
  <c r="AL1619" i="79"/>
  <c r="AK1626" i="79"/>
  <c r="AN1591" i="79"/>
  <c r="AN1581" i="79"/>
  <c r="AN1582" i="79"/>
  <c r="AP1697" i="79"/>
  <c r="AP1695" i="79"/>
  <c r="AP1699" i="79"/>
  <c r="AP1706" i="79"/>
  <c r="AP1696" i="79"/>
  <c r="AR1695" i="79"/>
  <c r="AR1696" i="79"/>
  <c r="AR1697" i="79"/>
  <c r="AR1706" i="79"/>
  <c r="AR1641" i="79"/>
  <c r="AR1643" i="79"/>
  <c r="AR1642" i="79"/>
  <c r="AR1652" i="79"/>
  <c r="AR1615" i="79"/>
  <c r="AR1616" i="79"/>
  <c r="AR1617" i="79"/>
  <c r="AR1626" i="79"/>
  <c r="AT1617" i="79"/>
  <c r="AT1626" i="79"/>
  <c r="AT1615" i="79"/>
  <c r="AT1619" i="79"/>
  <c r="AT1616" i="79"/>
  <c r="AP1733" i="79"/>
  <c r="AP1722" i="79"/>
  <c r="AP1726" i="79"/>
  <c r="AP1723" i="79"/>
  <c r="AT1670" i="79"/>
  <c r="AT1668" i="79"/>
  <c r="AT1679" i="79"/>
  <c r="AT1672" i="79"/>
  <c r="AT1669" i="79"/>
  <c r="AO1733" i="79"/>
  <c r="AO1722" i="79"/>
  <c r="AO1726" i="79"/>
  <c r="AO1723" i="79"/>
  <c r="AT1643" i="79"/>
  <c r="AT1641" i="79"/>
  <c r="AT1645" i="79"/>
  <c r="AT1652" i="79"/>
  <c r="AT1642" i="79"/>
  <c r="AP1643" i="79"/>
  <c r="AP1641" i="79"/>
  <c r="AP1645" i="79"/>
  <c r="AP1642" i="79"/>
  <c r="AP1652" i="79"/>
  <c r="AG1679" i="79"/>
  <c r="AG1672" i="79"/>
  <c r="AH991" i="79"/>
  <c r="AH995" i="79"/>
  <c r="AH1580" i="79"/>
  <c r="AH1584" i="79"/>
  <c r="AH1591" i="79"/>
  <c r="AH1385" i="79"/>
  <c r="AH1389" i="79"/>
  <c r="AI1706" i="79"/>
  <c r="AI1652" i="79"/>
  <c r="AM1581" i="79"/>
  <c r="AM1582" i="79"/>
  <c r="AM1591" i="79"/>
  <c r="AS1733" i="79"/>
  <c r="AS1722" i="79"/>
  <c r="AS1726" i="79"/>
  <c r="AS1723" i="79"/>
  <c r="AP1617" i="79"/>
  <c r="AP1626" i="79"/>
  <c r="AP1615" i="79"/>
  <c r="AP1619" i="79"/>
  <c r="AP1616" i="79"/>
  <c r="AS1706" i="79"/>
  <c r="AS1695" i="79"/>
  <c r="AS1696" i="79"/>
  <c r="AS1697" i="79"/>
  <c r="AS1699" i="79"/>
  <c r="AS1669" i="79"/>
  <c r="AS1668" i="79"/>
  <c r="AS1672" i="79"/>
  <c r="AS1670" i="79"/>
  <c r="AS1679" i="79"/>
  <c r="AL1733" i="79"/>
  <c r="AL1722" i="79"/>
  <c r="AL1726" i="79"/>
  <c r="AM1616" i="79"/>
  <c r="AM1617" i="79"/>
  <c r="AM1626" i="79"/>
  <c r="AJ1591" i="79"/>
  <c r="AJ1706" i="79"/>
  <c r="AJ1679" i="79"/>
  <c r="AI1679" i="79"/>
  <c r="AL1670" i="79"/>
  <c r="AL1668" i="79"/>
  <c r="AL1679" i="79"/>
  <c r="AL1672" i="79"/>
  <c r="AK1591" i="79"/>
  <c r="AI1626" i="79"/>
  <c r="AM1696" i="79"/>
  <c r="AM1706" i="79"/>
  <c r="AM1697" i="79"/>
  <c r="AM1723" i="79"/>
  <c r="AM1733" i="79"/>
  <c r="AL1643" i="79"/>
  <c r="AL1641" i="79"/>
  <c r="AL1645" i="79"/>
  <c r="AL1652" i="79"/>
  <c r="AM1669" i="79"/>
  <c r="AM1679" i="79"/>
  <c r="AM1670" i="79"/>
  <c r="AQ1581" i="79"/>
  <c r="AQ1582" i="79"/>
  <c r="AQ1580" i="79"/>
  <c r="AQ1591" i="79"/>
  <c r="AQ1723" i="79"/>
  <c r="AQ1733" i="79"/>
  <c r="AQ1722" i="79"/>
  <c r="AN1723" i="79"/>
  <c r="AN1733" i="79"/>
  <c r="AT1697" i="79"/>
  <c r="AT1695" i="79"/>
  <c r="AT1699" i="79"/>
  <c r="AT1696" i="79"/>
  <c r="AT1706" i="79"/>
  <c r="AR1580" i="79"/>
  <c r="AR1591" i="79"/>
  <c r="AR1581" i="79"/>
  <c r="AR1582" i="79"/>
  <c r="AN1696" i="79"/>
  <c r="AN1697" i="79"/>
  <c r="AN1706" i="79"/>
  <c r="AO1706" i="79"/>
  <c r="AO1695" i="79"/>
  <c r="AO1696" i="79"/>
  <c r="AO1699" i="79"/>
  <c r="AO1697" i="79"/>
  <c r="AN1615" i="79"/>
  <c r="AN1616" i="79"/>
  <c r="AN1617" i="79"/>
  <c r="AN1626" i="79"/>
  <c r="AR1668" i="79"/>
  <c r="AR1670" i="79"/>
  <c r="AR1669" i="79"/>
  <c r="AR1679" i="79"/>
  <c r="AN1668" i="79"/>
  <c r="AN1670" i="79"/>
  <c r="AN1669" i="79"/>
  <c r="AN1679" i="79"/>
  <c r="AP1670" i="79"/>
  <c r="AP1668" i="79"/>
  <c r="AP1679" i="79"/>
  <c r="AP1669" i="79"/>
  <c r="AP1672" i="79"/>
  <c r="AH1668" i="79"/>
  <c r="AH1679" i="79"/>
  <c r="AH1672" i="79"/>
  <c r="AH1733" i="79"/>
  <c r="AH1722" i="79"/>
  <c r="AH1726" i="79"/>
  <c r="AG1615" i="79"/>
  <c r="AG1626" i="79"/>
  <c r="AG1619" i="79"/>
  <c r="AG1580" i="79"/>
  <c r="AG1591" i="79"/>
  <c r="AG1726" i="79"/>
  <c r="AG1733" i="79"/>
  <c r="AG1722" i="79"/>
  <c r="AG1668" i="79"/>
  <c r="AG1641" i="79"/>
  <c r="AG1652" i="79"/>
  <c r="AG1699" i="79"/>
  <c r="AG1706" i="79"/>
  <c r="AG1695" i="79"/>
  <c r="O133" i="45"/>
  <c r="P133" i="45"/>
  <c r="M133" i="45"/>
  <c r="N133" i="45"/>
  <c r="K133" i="45"/>
  <c r="F133" i="45"/>
  <c r="G133" i="45"/>
  <c r="H133" i="45"/>
  <c r="E133" i="45"/>
  <c r="I133" i="45"/>
  <c r="J134" i="45"/>
  <c r="K134" i="45"/>
  <c r="O134" i="45"/>
  <c r="L134" i="45"/>
  <c r="M134" i="45"/>
  <c r="P134" i="45"/>
  <c r="N134" i="45"/>
  <c r="I134" i="45"/>
  <c r="E134" i="45"/>
  <c r="F134" i="45"/>
  <c r="G134" i="45"/>
  <c r="H134" i="45"/>
  <c r="BB127" i="46"/>
  <c r="AZ127" i="46"/>
  <c r="AU127" i="46"/>
  <c r="AW127" i="46"/>
  <c r="AV127" i="46"/>
  <c r="AS127" i="46"/>
  <c r="AR127" i="46"/>
  <c r="AX127" i="46"/>
  <c r="AY127" i="46"/>
  <c r="BA127" i="46"/>
  <c r="M131" i="45"/>
  <c r="O131" i="45"/>
  <c r="L131" i="45"/>
  <c r="P131" i="45"/>
  <c r="N131" i="45"/>
  <c r="K131" i="45"/>
  <c r="J131" i="45"/>
  <c r="L133" i="45"/>
  <c r="J133" i="45"/>
  <c r="I131" i="45"/>
  <c r="G131" i="45"/>
  <c r="H131" i="45"/>
  <c r="E131" i="45"/>
  <c r="F131" i="45"/>
  <c r="AU1748" i="79" l="1"/>
  <c r="AU1679" i="79"/>
  <c r="AU1626" i="79"/>
  <c r="AU1706" i="79"/>
  <c r="AU1652" i="79"/>
  <c r="AU1722" i="79"/>
  <c r="AU1733" i="79"/>
  <c r="AU1591" i="79"/>
  <c r="AG1385" i="79"/>
  <c r="AG1188" i="79"/>
  <c r="AP1384" i="79"/>
  <c r="AS1384" i="79"/>
  <c r="AN1384" i="79"/>
  <c r="AT1384" i="79"/>
  <c r="AQ1384" i="79"/>
  <c r="AR1384" i="79"/>
  <c r="AO1384" i="79"/>
  <c r="AK1384" i="79"/>
  <c r="AM1384" i="79"/>
  <c r="AI1384" i="79"/>
  <c r="AJ1384" i="79"/>
  <c r="AL1384" i="79"/>
  <c r="AG1389" i="79"/>
  <c r="AG995" i="79"/>
  <c r="AP990" i="79"/>
  <c r="AT990" i="79"/>
  <c r="AN990" i="79"/>
  <c r="AQ990" i="79"/>
  <c r="AS990" i="79"/>
  <c r="AR990" i="79"/>
  <c r="AO990" i="79"/>
  <c r="AM990" i="79"/>
  <c r="AJ990" i="79"/>
  <c r="AI990" i="79"/>
  <c r="AL990" i="79"/>
  <c r="AK990" i="79"/>
  <c r="AN791" i="79"/>
  <c r="AT791" i="79"/>
  <c r="AR791" i="79"/>
  <c r="AP791" i="79"/>
  <c r="AO791" i="79"/>
  <c r="AS791" i="79"/>
  <c r="AQ791" i="79"/>
  <c r="AJ791" i="79"/>
  <c r="AL791" i="79"/>
  <c r="AK791" i="79"/>
  <c r="AM791" i="79"/>
  <c r="AI791" i="79"/>
  <c r="AT1187" i="79"/>
  <c r="AQ1187" i="79"/>
  <c r="AP1187" i="79"/>
  <c r="AS1187" i="79"/>
  <c r="AN1187" i="79"/>
  <c r="AR1187" i="79"/>
  <c r="AO1187" i="79"/>
  <c r="AK1187" i="79"/>
  <c r="AI1187" i="79"/>
  <c r="AL1187" i="79"/>
  <c r="AM1187" i="79"/>
  <c r="AJ1187" i="79"/>
  <c r="AG1192" i="79"/>
  <c r="AG796"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J1188" i="79" l="1"/>
  <c r="AS1188" i="79"/>
  <c r="AS1192" i="79"/>
  <c r="AS1189" i="79"/>
  <c r="AS1190" i="79"/>
  <c r="AP792" i="79"/>
  <c r="AP796" i="79"/>
  <c r="AP793" i="79"/>
  <c r="AP794" i="79"/>
  <c r="AQ991" i="79"/>
  <c r="AQ992" i="79"/>
  <c r="AQ993" i="79"/>
  <c r="AK1385" i="79"/>
  <c r="AM1189" i="79"/>
  <c r="AM1190" i="79"/>
  <c r="AM1188" i="79"/>
  <c r="AO1188" i="79"/>
  <c r="AO1192" i="79"/>
  <c r="AO1189" i="79"/>
  <c r="AO1190" i="79"/>
  <c r="AP1190" i="79"/>
  <c r="AP1188" i="79"/>
  <c r="AP1192" i="79"/>
  <c r="AP1189" i="79"/>
  <c r="AM794" i="79"/>
  <c r="AM792" i="79"/>
  <c r="AM793" i="79"/>
  <c r="AQ794" i="79"/>
  <c r="AQ792" i="79"/>
  <c r="AQ793" i="79"/>
  <c r="AR793" i="79"/>
  <c r="AR794" i="79"/>
  <c r="AR792" i="79"/>
  <c r="AL991" i="79"/>
  <c r="AL995" i="79"/>
  <c r="AL993" i="79"/>
  <c r="AO992" i="79"/>
  <c r="AO993" i="79"/>
  <c r="AO995" i="79"/>
  <c r="AO991" i="79"/>
  <c r="AN993" i="79"/>
  <c r="AN991" i="79"/>
  <c r="AN992" i="79"/>
  <c r="AJ1385" i="79"/>
  <c r="AO1385" i="79"/>
  <c r="AO1387" i="79"/>
  <c r="AO1389" i="79"/>
  <c r="AO1386" i="79"/>
  <c r="AN1386" i="79"/>
  <c r="AN1385" i="79"/>
  <c r="AN1387" i="79"/>
  <c r="AI792" i="79"/>
  <c r="AM991" i="79"/>
  <c r="AM992" i="79"/>
  <c r="AM993" i="79"/>
  <c r="AT1386" i="79"/>
  <c r="AT1387" i="79"/>
  <c r="AT1385" i="79"/>
  <c r="AT1389" i="79"/>
  <c r="AL1190" i="79"/>
  <c r="AL1188" i="79"/>
  <c r="AL1192" i="79"/>
  <c r="AQ1189" i="79"/>
  <c r="AQ1190" i="79"/>
  <c r="AQ1188" i="79"/>
  <c r="AS792" i="79"/>
  <c r="AS796" i="79"/>
  <c r="AS793" i="79"/>
  <c r="AS794" i="79"/>
  <c r="AT792" i="79"/>
  <c r="AT796" i="79"/>
  <c r="AT793" i="79"/>
  <c r="AT794" i="79"/>
  <c r="AI991" i="79"/>
  <c r="AR993" i="79"/>
  <c r="AR991" i="79"/>
  <c r="AR992" i="79"/>
  <c r="AT991" i="79"/>
  <c r="AT995" i="79"/>
  <c r="AT992" i="79"/>
  <c r="AT993" i="79"/>
  <c r="AI1385" i="79"/>
  <c r="AR1385" i="79"/>
  <c r="AR1386" i="79"/>
  <c r="AR1387" i="79"/>
  <c r="AS1385" i="79"/>
  <c r="AS1387" i="79"/>
  <c r="AS1389" i="79"/>
  <c r="AS1386" i="79"/>
  <c r="AK1188" i="79"/>
  <c r="AJ792" i="79"/>
  <c r="AK991" i="79"/>
  <c r="AL1387" i="79"/>
  <c r="AL1389" i="79"/>
  <c r="AL1385" i="79"/>
  <c r="AR1188" i="79"/>
  <c r="AR1189" i="79"/>
  <c r="AR1190" i="79"/>
  <c r="AK792" i="79"/>
  <c r="AI1188" i="79"/>
  <c r="AN1188" i="79"/>
  <c r="AN1189" i="79"/>
  <c r="AN1190" i="79"/>
  <c r="AT1190" i="79"/>
  <c r="AT1188" i="79"/>
  <c r="AT1192" i="79"/>
  <c r="AT1189" i="79"/>
  <c r="AL792" i="79"/>
  <c r="AL796" i="79"/>
  <c r="AL794" i="79"/>
  <c r="AO792" i="79"/>
  <c r="AO796" i="79"/>
  <c r="AO793" i="79"/>
  <c r="AO794" i="79"/>
  <c r="AN793" i="79"/>
  <c r="AN794" i="79"/>
  <c r="AN792" i="79"/>
  <c r="AJ991" i="79"/>
  <c r="AS992" i="79"/>
  <c r="AS993" i="79"/>
  <c r="AS991" i="79"/>
  <c r="AS995" i="79"/>
  <c r="AP991" i="79"/>
  <c r="AP995" i="79"/>
  <c r="AP992" i="79"/>
  <c r="AP993" i="79"/>
  <c r="AM1385" i="79"/>
  <c r="AM1386" i="79"/>
  <c r="AM1387" i="79"/>
  <c r="AQ1385" i="79"/>
  <c r="AQ1386" i="79"/>
  <c r="AQ1387" i="79"/>
  <c r="AP1386" i="79"/>
  <c r="AP1385" i="79"/>
  <c r="AP1387" i="79"/>
  <c r="AP1389"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U1580" i="79" l="1"/>
  <c r="AU1641" i="79"/>
  <c r="AU1385" i="79"/>
  <c r="AU1668" i="79"/>
  <c r="AU1615" i="79"/>
  <c r="AU1695" i="79"/>
  <c r="H115" i="47"/>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K17" i="45" l="1"/>
  <c r="J17" i="45"/>
  <c r="I17" i="45"/>
  <c r="H17" i="45"/>
  <c r="G17" i="45"/>
  <c r="F17" i="45"/>
  <c r="E17" i="45"/>
  <c r="K23" i="45" l="1"/>
  <c r="C130" i="45" s="1"/>
  <c r="AG599" i="79" s="1"/>
  <c r="K30" i="45"/>
  <c r="D130" i="45" s="1"/>
  <c r="J23" i="45"/>
  <c r="C129" i="45" s="1"/>
  <c r="AG399" i="79" s="1"/>
  <c r="J30" i="45"/>
  <c r="D129" i="45" s="1"/>
  <c r="I30" i="45"/>
  <c r="D128" i="45" s="1"/>
  <c r="I23" i="45"/>
  <c r="C128" i="45" s="1"/>
  <c r="AG202" i="79" s="1"/>
  <c r="AG203" i="79" s="1"/>
  <c r="H23" i="45"/>
  <c r="C127" i="45" s="1"/>
  <c r="H30" i="45"/>
  <c r="D127" i="45" s="1"/>
  <c r="G23" i="45"/>
  <c r="C126" i="45" s="1"/>
  <c r="G30" i="45"/>
  <c r="D126" i="45" s="1"/>
  <c r="F23" i="45"/>
  <c r="C125" i="45" s="1"/>
  <c r="F30" i="45"/>
  <c r="D125" i="45" s="1"/>
  <c r="I65" i="45"/>
  <c r="I128" i="45" s="1"/>
  <c r="L124" i="45"/>
  <c r="N124" i="45"/>
  <c r="E72" i="45"/>
  <c r="J124" i="45" s="1"/>
  <c r="E107" i="45"/>
  <c r="O124" i="45" s="1"/>
  <c r="E114" i="45"/>
  <c r="P124" i="45" s="1"/>
  <c r="E79" i="45"/>
  <c r="K124" i="45" s="1"/>
  <c r="M124" i="45"/>
  <c r="E65" i="45"/>
  <c r="I124" i="45" s="1"/>
  <c r="G65" i="45"/>
  <c r="I126" i="45" s="1"/>
  <c r="N126" i="45"/>
  <c r="L126" i="45"/>
  <c r="G114" i="45"/>
  <c r="P126" i="45" s="1"/>
  <c r="G107" i="45"/>
  <c r="O126" i="45" s="1"/>
  <c r="G79" i="45"/>
  <c r="K126" i="45" s="1"/>
  <c r="M126" i="45"/>
  <c r="G72" i="45"/>
  <c r="J126" i="45" s="1"/>
  <c r="M127" i="45"/>
  <c r="H79" i="45"/>
  <c r="K127" i="45" s="1"/>
  <c r="L127" i="45"/>
  <c r="H107" i="45"/>
  <c r="O127" i="45" s="1"/>
  <c r="H114" i="45"/>
  <c r="P127" i="45" s="1"/>
  <c r="N127" i="45"/>
  <c r="H72" i="45"/>
  <c r="J127" i="45" s="1"/>
  <c r="M128" i="45"/>
  <c r="L128" i="45"/>
  <c r="I72" i="45"/>
  <c r="J128" i="45" s="1"/>
  <c r="N128" i="45"/>
  <c r="I114" i="45"/>
  <c r="P128" i="45" s="1"/>
  <c r="I107" i="45"/>
  <c r="O128" i="45" s="1"/>
  <c r="I79" i="45"/>
  <c r="K128" i="45" s="1"/>
  <c r="F58" i="45"/>
  <c r="H125" i="45" s="1"/>
  <c r="F107" i="45"/>
  <c r="O125" i="45" s="1"/>
  <c r="L125" i="45"/>
  <c r="N125" i="45"/>
  <c r="F72" i="45"/>
  <c r="J125" i="45" s="1"/>
  <c r="M125" i="45"/>
  <c r="F114" i="45"/>
  <c r="P125" i="45" s="1"/>
  <c r="F79" i="45"/>
  <c r="K125" i="45" s="1"/>
  <c r="L129" i="45"/>
  <c r="J114" i="45"/>
  <c r="P129" i="45" s="1"/>
  <c r="M129" i="45"/>
  <c r="N129" i="45"/>
  <c r="J72" i="45"/>
  <c r="J129" i="45" s="1"/>
  <c r="J107" i="45"/>
  <c r="O129" i="45" s="1"/>
  <c r="J79" i="45"/>
  <c r="K129" i="45" s="1"/>
  <c r="N130" i="45"/>
  <c r="K114" i="45"/>
  <c r="P130" i="45" s="1"/>
  <c r="K72" i="45"/>
  <c r="J130" i="45" s="1"/>
  <c r="M130" i="45"/>
  <c r="L130" i="45"/>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O20" i="46"/>
  <c r="W14" i="47"/>
  <c r="J14" i="47"/>
  <c r="K14" i="47"/>
  <c r="L14" i="47"/>
  <c r="M14" i="47"/>
  <c r="N14" i="47"/>
  <c r="O14" i="47"/>
  <c r="I14" i="47"/>
  <c r="AU20" i="46"/>
  <c r="AQ20" i="46"/>
  <c r="AR20" i="46"/>
  <c r="AS20" i="46"/>
  <c r="AT20" i="46"/>
  <c r="AP20" i="46"/>
  <c r="C60" i="45"/>
  <c r="C53" i="45"/>
  <c r="C46" i="45"/>
  <c r="C39" i="45"/>
  <c r="C25" i="45"/>
  <c r="C32" i="45"/>
  <c r="C18" i="45"/>
  <c r="E42" i="44"/>
  <c r="F42" i="44"/>
  <c r="G42" i="44"/>
  <c r="H42" i="44"/>
  <c r="I42" i="44"/>
  <c r="J42" i="44"/>
  <c r="D42" i="44"/>
  <c r="AH1745" i="79" l="1"/>
  <c r="AH1761" i="79" s="1"/>
  <c r="E122" i="43" s="1"/>
  <c r="AG1745" i="79"/>
  <c r="AG1761" i="79" s="1"/>
  <c r="D122" i="43" s="1"/>
  <c r="AO1745" i="79"/>
  <c r="AO1761" i="79" s="1"/>
  <c r="L122" i="43" s="1"/>
  <c r="AS1745" i="79"/>
  <c r="AS1761" i="79" s="1"/>
  <c r="P122" i="43" s="1"/>
  <c r="AR1745" i="79"/>
  <c r="AR1761" i="79" s="1"/>
  <c r="O122" i="43" s="1"/>
  <c r="AQ1745" i="79"/>
  <c r="AQ1761" i="79" s="1"/>
  <c r="N122" i="43" s="1"/>
  <c r="AN1745" i="79"/>
  <c r="AN1761" i="79" s="1"/>
  <c r="K122" i="43" s="1"/>
  <c r="AL1745" i="79"/>
  <c r="AL1761" i="79" s="1"/>
  <c r="I122" i="43" s="1"/>
  <c r="AT1745" i="79"/>
  <c r="AT1761" i="79" s="1"/>
  <c r="Q122" i="43" s="1"/>
  <c r="AP1745" i="79"/>
  <c r="AP1761" i="79" s="1"/>
  <c r="M122" i="43" s="1"/>
  <c r="AM1745" i="79"/>
  <c r="AM1761" i="79" s="1"/>
  <c r="J122" i="43" s="1"/>
  <c r="AK1745" i="79"/>
  <c r="AK1761" i="79" s="1"/>
  <c r="H122" i="43" s="1"/>
  <c r="AJ1745" i="79"/>
  <c r="AJ1761" i="79" s="1"/>
  <c r="G122" i="43" s="1"/>
  <c r="AI1745" i="79"/>
  <c r="AI1761" i="79" s="1"/>
  <c r="F122" i="43" s="1"/>
  <c r="AH399" i="79"/>
  <c r="AH599" i="79"/>
  <c r="AH202" i="79"/>
  <c r="AP130" i="46"/>
  <c r="AP413" i="46"/>
  <c r="AP553" i="46"/>
  <c r="AP268" i="46"/>
  <c r="AP269" i="46" s="1"/>
  <c r="AK1665" i="79"/>
  <c r="AK1681" i="79" s="1"/>
  <c r="H110" i="43" s="1"/>
  <c r="AN1612" i="79"/>
  <c r="AN1628" i="79" s="1"/>
  <c r="K102" i="43" s="1"/>
  <c r="AL1577" i="79"/>
  <c r="AL1593" i="79" s="1"/>
  <c r="I89" i="43" s="1"/>
  <c r="AP1382" i="79"/>
  <c r="AP1397" i="79" s="1"/>
  <c r="M86" i="43" s="1"/>
  <c r="AI1692" i="79"/>
  <c r="AI1708" i="79" s="1"/>
  <c r="F114" i="43" s="1"/>
  <c r="AO1665" i="79"/>
  <c r="AO1681" i="79" s="1"/>
  <c r="L110" i="43" s="1"/>
  <c r="AR1612" i="79"/>
  <c r="AR1628" i="79" s="1"/>
  <c r="O102" i="43" s="1"/>
  <c r="AP1577" i="79"/>
  <c r="AP1593" i="79" s="1"/>
  <c r="M89" i="43" s="1"/>
  <c r="AQ1382" i="79"/>
  <c r="AQ1397" i="79" s="1"/>
  <c r="N86" i="43" s="1"/>
  <c r="AM1692" i="79"/>
  <c r="AM1708" i="79" s="1"/>
  <c r="J114" i="43" s="1"/>
  <c r="AS1665" i="79"/>
  <c r="AS1681" i="79" s="1"/>
  <c r="P110" i="43" s="1"/>
  <c r="AT1577" i="79"/>
  <c r="AT1593" i="79" s="1"/>
  <c r="Q89" i="43" s="1"/>
  <c r="AL1382" i="79"/>
  <c r="AL1397" i="79" s="1"/>
  <c r="I86" i="43" s="1"/>
  <c r="AT1382" i="79"/>
  <c r="AT1397" i="79" s="1"/>
  <c r="Q86" i="43" s="1"/>
  <c r="AG1638" i="79"/>
  <c r="AG1654" i="79" s="1"/>
  <c r="AH1382" i="79"/>
  <c r="AH1397" i="79" s="1"/>
  <c r="E86" i="43" s="1"/>
  <c r="AQ1692" i="79"/>
  <c r="AQ1708" i="79" s="1"/>
  <c r="N114" i="43" s="1"/>
  <c r="AJ1612" i="79"/>
  <c r="AJ1628" i="79" s="1"/>
  <c r="G102" i="43" s="1"/>
  <c r="AH1577" i="79"/>
  <c r="AH1593" i="79" s="1"/>
  <c r="E89" i="43" s="1"/>
  <c r="AM1382" i="79"/>
  <c r="AM1397" i="79" s="1"/>
  <c r="J86" i="43" s="1"/>
  <c r="AI1382" i="79"/>
  <c r="AI1397" i="79" s="1"/>
  <c r="F86" i="43" s="1"/>
  <c r="AG1612" i="79"/>
  <c r="AG1628" i="79" s="1"/>
  <c r="AQ1638" i="79"/>
  <c r="AQ1654" i="79" s="1"/>
  <c r="N106" i="43" s="1"/>
  <c r="AI1577" i="79"/>
  <c r="AI1593" i="79" s="1"/>
  <c r="F89" i="43" s="1"/>
  <c r="AH1692" i="79"/>
  <c r="AH1708" i="79" s="1"/>
  <c r="E114" i="43" s="1"/>
  <c r="AI1719" i="79"/>
  <c r="AI1735" i="79" s="1"/>
  <c r="F118" i="43" s="1"/>
  <c r="AJ1638" i="79"/>
  <c r="AJ1654" i="79" s="1"/>
  <c r="G106" i="43" s="1"/>
  <c r="AK1382" i="79"/>
  <c r="AK1397" i="79" s="1"/>
  <c r="H86" i="43" s="1"/>
  <c r="AN1577" i="79"/>
  <c r="AN1593" i="79" s="1"/>
  <c r="K89" i="43" s="1"/>
  <c r="AS1612" i="79"/>
  <c r="AS1628" i="79" s="1"/>
  <c r="P102" i="43" s="1"/>
  <c r="AT1665" i="79"/>
  <c r="AT1681" i="79" s="1"/>
  <c r="Q110" i="43" s="1"/>
  <c r="AO1638" i="79"/>
  <c r="AO1654" i="79" s="1"/>
  <c r="L106" i="43" s="1"/>
  <c r="AO1577" i="79"/>
  <c r="AO1593" i="79" s="1"/>
  <c r="L89" i="43" s="1"/>
  <c r="AP1612" i="79"/>
  <c r="AP1628" i="79" s="1"/>
  <c r="M102" i="43" s="1"/>
  <c r="AQ1665" i="79"/>
  <c r="AQ1681" i="79" s="1"/>
  <c r="N110" i="43" s="1"/>
  <c r="AG1719" i="79"/>
  <c r="AG1735" i="79" s="1"/>
  <c r="D118" i="43" s="1"/>
  <c r="AT1638" i="79"/>
  <c r="AT1654" i="79" s="1"/>
  <c r="Q106" i="43" s="1"/>
  <c r="AJ1665" i="79"/>
  <c r="AJ1681" i="79" s="1"/>
  <c r="G110" i="43" s="1"/>
  <c r="AK1692" i="79"/>
  <c r="AK1708" i="79" s="1"/>
  <c r="AL1719" i="79"/>
  <c r="AL1735" i="79" s="1"/>
  <c r="I118" i="43" s="1"/>
  <c r="AR1382" i="79"/>
  <c r="AR1397" i="79" s="1"/>
  <c r="O86" i="43" s="1"/>
  <c r="AK1577" i="79"/>
  <c r="AK1593" i="79" s="1"/>
  <c r="H89" i="43" s="1"/>
  <c r="AM1665" i="79"/>
  <c r="AM1681" i="79" s="1"/>
  <c r="J110" i="43" s="1"/>
  <c r="AS1719" i="79"/>
  <c r="AS1735" i="79" s="1"/>
  <c r="P118" i="43" s="1"/>
  <c r="AP1638" i="79"/>
  <c r="AP1654" i="79" s="1"/>
  <c r="M106" i="43" s="1"/>
  <c r="AG1692" i="79"/>
  <c r="AG1708" i="79" s="1"/>
  <c r="AJ1382" i="79"/>
  <c r="AJ1397" i="79" s="1"/>
  <c r="G86" i="43" s="1"/>
  <c r="AM1577" i="79"/>
  <c r="AM1593" i="79" s="1"/>
  <c r="J89" i="43" s="1"/>
  <c r="AL1692" i="79"/>
  <c r="AL1708" i="79" s="1"/>
  <c r="I114" i="43" s="1"/>
  <c r="AM1719" i="79"/>
  <c r="AM1735" i="79" s="1"/>
  <c r="J118" i="43" s="1"/>
  <c r="AN1638" i="79"/>
  <c r="AN1654" i="79" s="1"/>
  <c r="K106" i="43" s="1"/>
  <c r="AO1382" i="79"/>
  <c r="AO1397" i="79" s="1"/>
  <c r="L86" i="43" s="1"/>
  <c r="AR1577" i="79"/>
  <c r="AR1593" i="79" s="1"/>
  <c r="O89" i="43" s="1"/>
  <c r="AH1665" i="79"/>
  <c r="AH1681" i="79" s="1"/>
  <c r="E110" i="43" s="1"/>
  <c r="AJ1719" i="79"/>
  <c r="AJ1735" i="79" s="1"/>
  <c r="G118" i="43" s="1"/>
  <c r="AS1638" i="79"/>
  <c r="AS1654" i="79" s="1"/>
  <c r="P106" i="43" s="1"/>
  <c r="AS1577" i="79"/>
  <c r="AS1593" i="79" s="1"/>
  <c r="P89" i="43" s="1"/>
  <c r="AT1612" i="79"/>
  <c r="AT1628" i="79" s="1"/>
  <c r="Q102" i="43" s="1"/>
  <c r="AJ1692" i="79"/>
  <c r="AJ1708" i="79" s="1"/>
  <c r="G114" i="43" s="1"/>
  <c r="AK1719" i="79"/>
  <c r="AK1735" i="79" s="1"/>
  <c r="H118" i="43" s="1"/>
  <c r="AH1638" i="79"/>
  <c r="AH1654" i="79" s="1"/>
  <c r="E106" i="43" s="1"/>
  <c r="AI1612" i="79"/>
  <c r="AI1628" i="79" s="1"/>
  <c r="F102" i="43" s="1"/>
  <c r="AN1665" i="79"/>
  <c r="AN1681" i="79" s="1"/>
  <c r="K110" i="43" s="1"/>
  <c r="AO1692" i="79"/>
  <c r="AO1708" i="79" s="1"/>
  <c r="L114" i="43" s="1"/>
  <c r="AP1719" i="79"/>
  <c r="AP1735" i="79" s="1"/>
  <c r="M118" i="43" s="1"/>
  <c r="AT1692" i="79"/>
  <c r="AT1708" i="79" s="1"/>
  <c r="Q114" i="43" s="1"/>
  <c r="AI1638" i="79"/>
  <c r="AI1654" i="79" s="1"/>
  <c r="F106" i="43" s="1"/>
  <c r="AN1382" i="79"/>
  <c r="AN1397" i="79" s="1"/>
  <c r="K86" i="43" s="1"/>
  <c r="AQ1577" i="79"/>
  <c r="AQ1593" i="79" s="1"/>
  <c r="N89" i="43" s="1"/>
  <c r="AP1692" i="79"/>
  <c r="AP1708" i="79" s="1"/>
  <c r="M114" i="43" s="1"/>
  <c r="AQ1719" i="79"/>
  <c r="AQ1735" i="79" s="1"/>
  <c r="N118" i="43" s="1"/>
  <c r="AR1638" i="79"/>
  <c r="AR1654" i="79" s="1"/>
  <c r="O106" i="43" s="1"/>
  <c r="AS1382" i="79"/>
  <c r="AS1397" i="79" s="1"/>
  <c r="P86" i="43" s="1"/>
  <c r="AK1612" i="79"/>
  <c r="AK1628" i="79" s="1"/>
  <c r="H102" i="43" s="1"/>
  <c r="AL1665" i="79"/>
  <c r="AL1681" i="79" s="1"/>
  <c r="I110" i="43" s="1"/>
  <c r="AN1719" i="79"/>
  <c r="AN1735" i="79" s="1"/>
  <c r="K118" i="43" s="1"/>
  <c r="AG1577" i="79"/>
  <c r="AG1593" i="79" s="1"/>
  <c r="AH1612" i="79"/>
  <c r="AH1628" i="79" s="1"/>
  <c r="E102" i="43" s="1"/>
  <c r="AI1665" i="79"/>
  <c r="AI1681" i="79" s="1"/>
  <c r="F110" i="43" s="1"/>
  <c r="AN1692" i="79"/>
  <c r="AN1708" i="79" s="1"/>
  <c r="K114" i="43" s="1"/>
  <c r="AO1719" i="79"/>
  <c r="AO1735" i="79" s="1"/>
  <c r="L118" i="43" s="1"/>
  <c r="AL1638" i="79"/>
  <c r="AL1654" i="79" s="1"/>
  <c r="I106" i="43" s="1"/>
  <c r="AM1612" i="79"/>
  <c r="AM1628" i="79" s="1"/>
  <c r="J102" i="43" s="1"/>
  <c r="AR1665" i="79"/>
  <c r="AR1681" i="79" s="1"/>
  <c r="O110" i="43" s="1"/>
  <c r="AS1692" i="79"/>
  <c r="AS1708" i="79" s="1"/>
  <c r="P114" i="43" s="1"/>
  <c r="AT1719" i="79"/>
  <c r="AT1735" i="79" s="1"/>
  <c r="Q118" i="43" s="1"/>
  <c r="AM1638" i="79"/>
  <c r="AM1654" i="79" s="1"/>
  <c r="J106" i="43" s="1"/>
  <c r="AG1665" i="79"/>
  <c r="AG1681" i="79" s="1"/>
  <c r="AG1382" i="79"/>
  <c r="AG1397" i="79" s="1"/>
  <c r="AJ1577" i="79"/>
  <c r="AJ1593" i="79" s="1"/>
  <c r="G89" i="43" s="1"/>
  <c r="AO1612" i="79"/>
  <c r="AO1628" i="79" s="1"/>
  <c r="L102" i="43" s="1"/>
  <c r="AP1665" i="79"/>
  <c r="AP1681" i="79" s="1"/>
  <c r="M110" i="43" s="1"/>
  <c r="AR1719" i="79"/>
  <c r="AR1735" i="79" s="1"/>
  <c r="O118" i="43" s="1"/>
  <c r="AK1638" i="79"/>
  <c r="AK1654" i="79" s="1"/>
  <c r="H106" i="43" s="1"/>
  <c r="AL1612" i="79"/>
  <c r="AL1628" i="79" s="1"/>
  <c r="I102" i="43" s="1"/>
  <c r="AR1692" i="79"/>
  <c r="AR1708" i="79" s="1"/>
  <c r="O114" i="43" s="1"/>
  <c r="AQ1612" i="79"/>
  <c r="AQ1628" i="79" s="1"/>
  <c r="N102" i="43" s="1"/>
  <c r="AH1719" i="79"/>
  <c r="AH1735" i="79" s="1"/>
  <c r="E118" i="43" s="1"/>
  <c r="AO130" i="46"/>
  <c r="AO413" i="46"/>
  <c r="AO553" i="46"/>
  <c r="AO268" i="46"/>
  <c r="AO269" i="46" s="1"/>
  <c r="H114" i="43"/>
  <c r="AG597" i="79"/>
  <c r="AH597" i="79"/>
  <c r="AH397" i="79"/>
  <c r="AH200" i="79"/>
  <c r="AH1185" i="79"/>
  <c r="AG789" i="79"/>
  <c r="AG200" i="79"/>
  <c r="AH988" i="79"/>
  <c r="AG988" i="79"/>
  <c r="AG1185" i="79"/>
  <c r="AG397" i="79"/>
  <c r="AH789" i="79"/>
  <c r="AP202" i="79"/>
  <c r="AN202" i="79"/>
  <c r="AT202" i="79"/>
  <c r="AR202" i="79"/>
  <c r="AO202" i="79"/>
  <c r="AS202" i="79"/>
  <c r="AQ202" i="79"/>
  <c r="AI202" i="79"/>
  <c r="AK202" i="79"/>
  <c r="AL202" i="79"/>
  <c r="AM202" i="79"/>
  <c r="AJ202" i="79"/>
  <c r="AG404" i="79"/>
  <c r="AG604" i="79"/>
  <c r="AO399" i="79"/>
  <c r="AN399" i="79"/>
  <c r="AQ399" i="79"/>
  <c r="AS399" i="79"/>
  <c r="AP399" i="79"/>
  <c r="AT399" i="79"/>
  <c r="AR399" i="79"/>
  <c r="AJ399" i="79"/>
  <c r="AI399" i="79"/>
  <c r="AL399" i="79"/>
  <c r="AK399" i="79"/>
  <c r="AM399" i="79"/>
  <c r="AN599" i="79"/>
  <c r="AR599" i="79"/>
  <c r="AS599" i="79"/>
  <c r="AQ599" i="79"/>
  <c r="AO599" i="79"/>
  <c r="AP599" i="79"/>
  <c r="AT599" i="79"/>
  <c r="AK599" i="79"/>
  <c r="AJ599" i="79"/>
  <c r="AM599" i="79"/>
  <c r="AI599" i="79"/>
  <c r="AL599" i="79"/>
  <c r="AO266" i="46"/>
  <c r="AV553" i="46"/>
  <c r="AW268" i="46"/>
  <c r="AZ553" i="46"/>
  <c r="AW413" i="46"/>
  <c r="AV268" i="46"/>
  <c r="AW553" i="46"/>
  <c r="AV130" i="46"/>
  <c r="AV131" i="46" s="1"/>
  <c r="K55" i="43" s="1"/>
  <c r="AW130" i="46"/>
  <c r="AW131" i="46" s="1"/>
  <c r="L55" i="43" s="1"/>
  <c r="AX268" i="46"/>
  <c r="AY553" i="46"/>
  <c r="AX553" i="46"/>
  <c r="AY413" i="46"/>
  <c r="AV413" i="46"/>
  <c r="AX130" i="46"/>
  <c r="AX131" i="46" s="1"/>
  <c r="M55" i="43" s="1"/>
  <c r="AG207" i="79"/>
  <c r="AY130" i="46"/>
  <c r="AY131" i="46" s="1"/>
  <c r="N55" i="43" s="1"/>
  <c r="AZ130" i="46"/>
  <c r="AZ131" i="46" s="1"/>
  <c r="O55" i="43" s="1"/>
  <c r="AZ413" i="46"/>
  <c r="AY268" i="46"/>
  <c r="AZ268" i="46"/>
  <c r="AO128" i="46"/>
  <c r="BB413" i="46"/>
  <c r="BB268" i="46"/>
  <c r="BA268" i="46"/>
  <c r="BA553" i="46"/>
  <c r="BB553" i="46"/>
  <c r="BB130" i="46"/>
  <c r="BB131" i="46" s="1"/>
  <c r="Q55" i="43" s="1"/>
  <c r="BA130" i="46"/>
  <c r="BA131" i="46" s="1"/>
  <c r="P55" i="43" s="1"/>
  <c r="AR789" i="79"/>
  <c r="AO789" i="79"/>
  <c r="AO397" i="79"/>
  <c r="AS988" i="79"/>
  <c r="AN789" i="79"/>
  <c r="AP597" i="79"/>
  <c r="AT200" i="79"/>
  <c r="AW551" i="46"/>
  <c r="AQ988" i="79"/>
  <c r="AR988" i="79"/>
  <c r="AN397" i="79"/>
  <c r="AT597" i="79"/>
  <c r="AN988" i="79"/>
  <c r="AR397" i="79"/>
  <c r="AP1185" i="79"/>
  <c r="AQ1185" i="79"/>
  <c r="BA551" i="46"/>
  <c r="AQ200" i="79"/>
  <c r="AS397" i="79"/>
  <c r="AV551" i="46"/>
  <c r="AN597" i="79"/>
  <c r="AT397" i="79"/>
  <c r="AT789" i="79"/>
  <c r="AR597" i="79"/>
  <c r="AZ551" i="46"/>
  <c r="AS200" i="79"/>
  <c r="AO200" i="79"/>
  <c r="AO1185" i="79"/>
  <c r="AO597" i="79"/>
  <c r="AX551" i="46"/>
  <c r="AS1185" i="79"/>
  <c r="AP200" i="79"/>
  <c r="AP988" i="79"/>
  <c r="AR1185" i="79"/>
  <c r="AN200" i="79"/>
  <c r="AN1185" i="79"/>
  <c r="AT988" i="79"/>
  <c r="AQ397" i="79"/>
  <c r="BB551" i="46"/>
  <c r="AS789" i="79"/>
  <c r="AP397" i="79"/>
  <c r="AR200" i="79"/>
  <c r="AT1185" i="79"/>
  <c r="AP789" i="79"/>
  <c r="AY551" i="46"/>
  <c r="AS597" i="79"/>
  <c r="AQ597" i="79"/>
  <c r="AQ789" i="79"/>
  <c r="AO988" i="79"/>
  <c r="AO551" i="46"/>
  <c r="AR551" i="46"/>
  <c r="AM1185" i="79"/>
  <c r="AL397" i="79"/>
  <c r="AK597" i="79"/>
  <c r="AS551" i="46"/>
  <c r="AJ988" i="79"/>
  <c r="AI1185" i="79"/>
  <c r="AL200" i="79"/>
  <c r="AM789" i="79"/>
  <c r="AQ551" i="46"/>
  <c r="AU551" i="46"/>
  <c r="AK397" i="79"/>
  <c r="AJ789" i="79"/>
  <c r="AK1185" i="79"/>
  <c r="AM397" i="79"/>
  <c r="AT551" i="46"/>
  <c r="AI597" i="79"/>
  <c r="AL1185" i="79"/>
  <c r="AM988" i="79"/>
  <c r="AJ397" i="79"/>
  <c r="AJ1185" i="79"/>
  <c r="AI789" i="79"/>
  <c r="AL597" i="79"/>
  <c r="AM597" i="79"/>
  <c r="AP551" i="46"/>
  <c r="AK988" i="79"/>
  <c r="AJ597" i="79"/>
  <c r="AI200" i="79"/>
  <c r="AL988" i="79"/>
  <c r="AK200" i="79"/>
  <c r="AM200" i="79"/>
  <c r="AL789" i="79"/>
  <c r="AI397" i="79"/>
  <c r="AI988" i="79"/>
  <c r="AJ200" i="79"/>
  <c r="AK789" i="79"/>
  <c r="AT553" i="46"/>
  <c r="AT130" i="46"/>
  <c r="AT131" i="46" s="1"/>
  <c r="AT413" i="46"/>
  <c r="AT268" i="46"/>
  <c r="AS130" i="46"/>
  <c r="AS553" i="46"/>
  <c r="AS413" i="46"/>
  <c r="AS268" i="46"/>
  <c r="AR413" i="46"/>
  <c r="AR268" i="46"/>
  <c r="AR130" i="46"/>
  <c r="AR553" i="46"/>
  <c r="AU413" i="46"/>
  <c r="AU268" i="46"/>
  <c r="AU553" i="46"/>
  <c r="AU130" i="46"/>
  <c r="AU131" i="46" s="1"/>
  <c r="AQ413" i="46"/>
  <c r="AQ268" i="46"/>
  <c r="AQ269" i="46" s="1"/>
  <c r="AQ553" i="46"/>
  <c r="AQ130" i="46"/>
  <c r="AQ411" i="46"/>
  <c r="AU411" i="46"/>
  <c r="AQ266" i="46"/>
  <c r="AU266" i="46"/>
  <c r="AQ128" i="46"/>
  <c r="AU128" i="46"/>
  <c r="AR411" i="46"/>
  <c r="AV411" i="46"/>
  <c r="AR266" i="46"/>
  <c r="AV266" i="46"/>
  <c r="AR128" i="46"/>
  <c r="AV128" i="46"/>
  <c r="AS411" i="46"/>
  <c r="AS266" i="46"/>
  <c r="AS128" i="46"/>
  <c r="AP411" i="46"/>
  <c r="AT411" i="46"/>
  <c r="AP266" i="46"/>
  <c r="AT266" i="46"/>
  <c r="AP128" i="46"/>
  <c r="AT128" i="46"/>
  <c r="AX411" i="46"/>
  <c r="BB266" i="46"/>
  <c r="BB411" i="46"/>
  <c r="BA411" i="46"/>
  <c r="AZ411" i="46"/>
  <c r="AW266" i="46"/>
  <c r="BA266" i="46"/>
  <c r="AY128" i="46"/>
  <c r="AZ128" i="46"/>
  <c r="AW128" i="46"/>
  <c r="AX266" i="46"/>
  <c r="AY266" i="46"/>
  <c r="BB128" i="46"/>
  <c r="AW411" i="46"/>
  <c r="AY411" i="46"/>
  <c r="AX128" i="46"/>
  <c r="AZ266" i="46"/>
  <c r="BA128" i="46"/>
  <c r="AO411" i="46"/>
  <c r="R122" i="43" l="1"/>
  <c r="AU1761" i="79"/>
  <c r="AH207" i="79"/>
  <c r="AH400" i="79"/>
  <c r="AH203" i="79"/>
  <c r="AH404" i="79"/>
  <c r="AH604" i="79"/>
  <c r="AH600" i="79"/>
  <c r="AU556" i="46"/>
  <c r="AU554" i="46"/>
  <c r="AU555" i="46"/>
  <c r="BA554" i="46"/>
  <c r="BA555" i="46"/>
  <c r="BA556" i="46"/>
  <c r="AV415" i="46"/>
  <c r="AV416" i="46"/>
  <c r="AV414" i="46"/>
  <c r="AV270" i="46"/>
  <c r="AV269" i="46"/>
  <c r="AP601" i="79"/>
  <c r="AP600" i="79"/>
  <c r="AP604" i="79"/>
  <c r="AP602" i="79"/>
  <c r="AL402" i="79"/>
  <c r="AL400" i="79"/>
  <c r="AL404" i="79"/>
  <c r="AJ203" i="79"/>
  <c r="AR205" i="79"/>
  <c r="AR204" i="79"/>
  <c r="AR203" i="79"/>
  <c r="AU270" i="46"/>
  <c r="AU269" i="46"/>
  <c r="AR269" i="46"/>
  <c r="AS554" i="46"/>
  <c r="BA269" i="46"/>
  <c r="BA270" i="46"/>
  <c r="AZ270" i="46"/>
  <c r="AZ269" i="46"/>
  <c r="AY416" i="46"/>
  <c r="AY415" i="46"/>
  <c r="AY414" i="46"/>
  <c r="AW414" i="46"/>
  <c r="AW415" i="46"/>
  <c r="AW416" i="46"/>
  <c r="AJ600" i="79"/>
  <c r="AO600" i="79"/>
  <c r="AO604" i="79"/>
  <c r="AO602" i="79"/>
  <c r="AO601" i="79"/>
  <c r="AN601" i="79"/>
  <c r="AN600" i="79"/>
  <c r="AN602" i="79"/>
  <c r="AI400" i="79"/>
  <c r="AP402" i="79"/>
  <c r="AP401" i="79"/>
  <c r="AP400" i="79"/>
  <c r="AP404" i="79"/>
  <c r="AO400" i="79"/>
  <c r="AO404" i="79"/>
  <c r="AO402" i="79"/>
  <c r="AO401" i="79"/>
  <c r="AM203" i="79"/>
  <c r="AM204" i="79"/>
  <c r="AM205" i="79"/>
  <c r="AQ205" i="79"/>
  <c r="AQ203" i="79"/>
  <c r="AQ204" i="79"/>
  <c r="AT203" i="79"/>
  <c r="AT207" i="79"/>
  <c r="AT204" i="79"/>
  <c r="AT205" i="79"/>
  <c r="AP554" i="46"/>
  <c r="AT416" i="46"/>
  <c r="AT414" i="46"/>
  <c r="AV555" i="46"/>
  <c r="AV556" i="46"/>
  <c r="AV554" i="46"/>
  <c r="AT402" i="79"/>
  <c r="AT400" i="79"/>
  <c r="AT404" i="79"/>
  <c r="AT401" i="79"/>
  <c r="AR414" i="46"/>
  <c r="BB269" i="46"/>
  <c r="BB270" i="46"/>
  <c r="AY269" i="46"/>
  <c r="AY270" i="46"/>
  <c r="AX556" i="46"/>
  <c r="AX554" i="46"/>
  <c r="AX555" i="46"/>
  <c r="AZ555" i="46"/>
  <c r="AZ556" i="46"/>
  <c r="AZ554" i="46"/>
  <c r="AL602" i="79"/>
  <c r="AL604" i="79"/>
  <c r="AL600" i="79"/>
  <c r="AK600" i="79"/>
  <c r="AQ602" i="79"/>
  <c r="AQ600" i="79"/>
  <c r="AQ601" i="79"/>
  <c r="AM401" i="79"/>
  <c r="AM402" i="79"/>
  <c r="AM400" i="79"/>
  <c r="AJ400" i="79"/>
  <c r="AS400" i="79"/>
  <c r="AS404" i="79"/>
  <c r="AS401" i="79"/>
  <c r="AS402" i="79"/>
  <c r="AL203" i="79"/>
  <c r="AL207" i="79"/>
  <c r="AL205" i="79"/>
  <c r="AS204" i="79"/>
  <c r="AS205" i="79"/>
  <c r="AS203" i="79"/>
  <c r="AS207" i="79"/>
  <c r="AN205" i="79"/>
  <c r="AN203" i="79"/>
  <c r="AN204" i="79"/>
  <c r="AP414" i="46"/>
  <c r="AQ554" i="46"/>
  <c r="AS414" i="46"/>
  <c r="AX269" i="46"/>
  <c r="AX270" i="46"/>
  <c r="AM602" i="79"/>
  <c r="AM600" i="79"/>
  <c r="AM601" i="79"/>
  <c r="AR601" i="79"/>
  <c r="AR600" i="79"/>
  <c r="AR602" i="79"/>
  <c r="AN400" i="79"/>
  <c r="AN401" i="79"/>
  <c r="AN402" i="79"/>
  <c r="AI203" i="79"/>
  <c r="AQ414" i="46"/>
  <c r="AU416" i="46"/>
  <c r="AU415" i="46"/>
  <c r="AU414" i="46"/>
  <c r="AT554" i="46"/>
  <c r="AT556" i="46"/>
  <c r="AR554" i="46"/>
  <c r="AS269" i="46"/>
  <c r="AT269" i="46"/>
  <c r="BB554" i="46"/>
  <c r="BB555" i="46"/>
  <c r="BB556" i="46"/>
  <c r="BB414" i="46"/>
  <c r="BB416" i="46"/>
  <c r="BB415" i="46"/>
  <c r="AZ415" i="46"/>
  <c r="AZ414" i="46"/>
  <c r="AZ416" i="46"/>
  <c r="AY556" i="46"/>
  <c r="AY554" i="46"/>
  <c r="AY555" i="46"/>
  <c r="AW554" i="46"/>
  <c r="AW555" i="46"/>
  <c r="AW556" i="46"/>
  <c r="AW269" i="46"/>
  <c r="AW270" i="46"/>
  <c r="AI600" i="79"/>
  <c r="AT601" i="79"/>
  <c r="AT602" i="79"/>
  <c r="AT604" i="79"/>
  <c r="AT600" i="79"/>
  <c r="AS600" i="79"/>
  <c r="AS604" i="79"/>
  <c r="AS602" i="79"/>
  <c r="AS601" i="79"/>
  <c r="AK400" i="79"/>
  <c r="AR400" i="79"/>
  <c r="AR401" i="79"/>
  <c r="AR402" i="79"/>
  <c r="AQ401" i="79"/>
  <c r="AQ402" i="79"/>
  <c r="AQ400" i="79"/>
  <c r="AK203" i="79"/>
  <c r="AO204" i="79"/>
  <c r="AO203" i="79"/>
  <c r="AO205" i="79"/>
  <c r="AO207" i="79"/>
  <c r="AP203" i="79"/>
  <c r="AP207" i="79"/>
  <c r="AP204" i="79"/>
  <c r="AP205" i="79"/>
  <c r="AU1654" i="79"/>
  <c r="AU1681" i="79"/>
  <c r="AU1708" i="79"/>
  <c r="AU1628" i="79"/>
  <c r="AU1735" i="79"/>
  <c r="AU1397" i="79"/>
  <c r="AU1593" i="79"/>
  <c r="D86" i="43"/>
  <c r="R86" i="43" s="1"/>
  <c r="D106" i="43"/>
  <c r="D102" i="43"/>
  <c r="D89" i="43"/>
  <c r="R89" i="43" s="1"/>
  <c r="D110" i="43"/>
  <c r="D114" i="43"/>
  <c r="AG792" i="79"/>
  <c r="AG1199" i="79"/>
  <c r="AS608" i="79"/>
  <c r="P74" i="43" s="1"/>
  <c r="AO559" i="46"/>
  <c r="D65" i="43" s="1"/>
  <c r="AT559" i="46"/>
  <c r="I65" i="43" s="1"/>
  <c r="AO554" i="46"/>
  <c r="AQ559" i="46"/>
  <c r="F65" i="43" s="1"/>
  <c r="AQ608" i="79"/>
  <c r="N74" i="43" s="1"/>
  <c r="AO407" i="79"/>
  <c r="L71" i="43" s="1"/>
  <c r="AP1001" i="79"/>
  <c r="M80" i="43" s="1"/>
  <c r="AR1001" i="79"/>
  <c r="O80" i="43" s="1"/>
  <c r="AQ1001" i="79"/>
  <c r="N80" i="43" s="1"/>
  <c r="AH1001" i="79"/>
  <c r="E80" i="43" s="1"/>
  <c r="AS1001" i="79"/>
  <c r="P80" i="43" s="1"/>
  <c r="AM1001" i="79"/>
  <c r="J80" i="43" s="1"/>
  <c r="AK1001" i="79"/>
  <c r="H80" i="43" s="1"/>
  <c r="AI1001" i="79"/>
  <c r="F80" i="43" s="1"/>
  <c r="AJ1001" i="79"/>
  <c r="G80" i="43" s="1"/>
  <c r="AO1001" i="79"/>
  <c r="L80" i="43" s="1"/>
  <c r="AG608" i="79"/>
  <c r="AR1199" i="79"/>
  <c r="AT1199" i="79"/>
  <c r="AS1199" i="79"/>
  <c r="AP1199" i="79"/>
  <c r="AK1199" i="79"/>
  <c r="AM1199" i="79"/>
  <c r="AJ1199" i="79"/>
  <c r="AL1199" i="79"/>
  <c r="AT801" i="79"/>
  <c r="AM801" i="79"/>
  <c r="AN801" i="79"/>
  <c r="AH801" i="79"/>
  <c r="AK801" i="79"/>
  <c r="AR801" i="79"/>
  <c r="AP801" i="79"/>
  <c r="AI801" i="79"/>
  <c r="AJ801" i="79"/>
  <c r="AX132" i="46"/>
  <c r="M56" i="43" s="1"/>
  <c r="AG407" i="79"/>
  <c r="AP407" i="79"/>
  <c r="M71" i="43" s="1"/>
  <c r="AW272" i="46"/>
  <c r="L59" i="43" s="1"/>
  <c r="AY559" i="46"/>
  <c r="N65" i="43" s="1"/>
  <c r="AX559" i="46"/>
  <c r="M65" i="43" s="1"/>
  <c r="AP209" i="79"/>
  <c r="M68" i="43" s="1"/>
  <c r="AV132" i="46"/>
  <c r="K56" i="43" s="1"/>
  <c r="AZ559" i="46"/>
  <c r="O65" i="43" s="1"/>
  <c r="AV272" i="46"/>
  <c r="K59" i="43" s="1"/>
  <c r="BA413" i="46"/>
  <c r="AX272" i="46"/>
  <c r="M59" i="43" s="1"/>
  <c r="AX413" i="46"/>
  <c r="AW132" i="46"/>
  <c r="L56" i="43" s="1"/>
  <c r="AI407" i="79"/>
  <c r="F71" i="43" s="1"/>
  <c r="AV559" i="46"/>
  <c r="K65" i="43" s="1"/>
  <c r="AW559" i="46"/>
  <c r="L65" i="43" s="1"/>
  <c r="AG801" i="79"/>
  <c r="AG209" i="79"/>
  <c r="AY132" i="46"/>
  <c r="N56" i="43" s="1"/>
  <c r="AZ132" i="46"/>
  <c r="O56" i="43" s="1"/>
  <c r="AY272" i="46"/>
  <c r="N59" i="43" s="1"/>
  <c r="AZ272" i="46"/>
  <c r="O59" i="43" s="1"/>
  <c r="AO414" i="46"/>
  <c r="BB132" i="46"/>
  <c r="Q56" i="43" s="1"/>
  <c r="BA132" i="46"/>
  <c r="P56" i="43" s="1"/>
  <c r="BA272" i="46"/>
  <c r="P59" i="43" s="1"/>
  <c r="BB272" i="46"/>
  <c r="Q59" i="43" s="1"/>
  <c r="BB559" i="46"/>
  <c r="Q65" i="43" s="1"/>
  <c r="BA559" i="46"/>
  <c r="P65" i="43" s="1"/>
  <c r="AS272" i="46"/>
  <c r="H59" i="43" s="1"/>
  <c r="AP559" i="46"/>
  <c r="E65" i="43" s="1"/>
  <c r="AR559" i="46"/>
  <c r="G65" i="43" s="1"/>
  <c r="AU559" i="46"/>
  <c r="J65" i="43" s="1"/>
  <c r="AS559" i="46"/>
  <c r="H65" i="43" s="1"/>
  <c r="AU272" i="46"/>
  <c r="J59" i="43" s="1"/>
  <c r="AT272" i="46"/>
  <c r="I59" i="43" s="1"/>
  <c r="AT418" i="46"/>
  <c r="I62" i="43" s="1"/>
  <c r="AS418" i="46"/>
  <c r="H62" i="43" s="1"/>
  <c r="AQ418" i="46"/>
  <c r="F62" i="43" s="1"/>
  <c r="AR418" i="46"/>
  <c r="G62" i="43" s="1"/>
  <c r="AR272" i="46"/>
  <c r="G59" i="43" s="1"/>
  <c r="AQ272" i="46"/>
  <c r="F59" i="43" s="1"/>
  <c r="AO272" i="46"/>
  <c r="AV418" i="46"/>
  <c r="K62" i="43" s="1"/>
  <c r="AW418" i="46"/>
  <c r="L62" i="43" s="1"/>
  <c r="AZ418" i="46"/>
  <c r="O62" i="43" s="1"/>
  <c r="AY418" i="46"/>
  <c r="N62" i="43" s="1"/>
  <c r="BB418" i="46"/>
  <c r="Q62" i="43" s="1"/>
  <c r="AT132" i="46"/>
  <c r="I56" i="43" s="1"/>
  <c r="AQ132" i="46"/>
  <c r="F56" i="43" s="1"/>
  <c r="AR132" i="46"/>
  <c r="G56" i="43" s="1"/>
  <c r="AS132" i="46"/>
  <c r="H56" i="43" s="1"/>
  <c r="AU132" i="46"/>
  <c r="J56" i="43" s="1"/>
  <c r="AM209" i="79"/>
  <c r="J68" i="43" s="1"/>
  <c r="AU418" i="46"/>
  <c r="J62" i="43" s="1"/>
  <c r="AO132" i="46"/>
  <c r="AO131" i="46"/>
  <c r="AO418" i="46"/>
  <c r="AP272" i="46"/>
  <c r="E59" i="43" s="1"/>
  <c r="AP418" i="46"/>
  <c r="E62" i="43" s="1"/>
  <c r="AS131" i="46"/>
  <c r="H55" i="43" s="1"/>
  <c r="AQ131" i="46"/>
  <c r="F55" i="43" s="1"/>
  <c r="AR131" i="46"/>
  <c r="G55" i="43" s="1"/>
  <c r="AP131" i="46"/>
  <c r="AP132" i="46"/>
  <c r="E56" i="43" s="1"/>
  <c r="I55" i="43"/>
  <c r="R118" i="43" l="1"/>
  <c r="R106" i="43"/>
  <c r="R110" i="43"/>
  <c r="R114" i="43"/>
  <c r="AY271" i="46"/>
  <c r="N58" i="43" s="1"/>
  <c r="AU271" i="46"/>
  <c r="J58" i="43" s="1"/>
  <c r="AW271" i="46"/>
  <c r="L58" i="43" s="1"/>
  <c r="AZ271" i="46"/>
  <c r="O58" i="43" s="1"/>
  <c r="AX418" i="46"/>
  <c r="M62" i="43" s="1"/>
  <c r="AX414" i="46"/>
  <c r="AX415" i="46"/>
  <c r="AX416" i="46"/>
  <c r="BA414" i="46"/>
  <c r="BA415" i="46"/>
  <c r="BA416" i="46"/>
  <c r="R102" i="43"/>
  <c r="AG991" i="79"/>
  <c r="K77" i="43"/>
  <c r="H83" i="43"/>
  <c r="G77" i="43"/>
  <c r="F77" i="43"/>
  <c r="M83" i="43"/>
  <c r="M77" i="43"/>
  <c r="J77" i="43"/>
  <c r="P83" i="43"/>
  <c r="O77" i="43"/>
  <c r="Q77" i="43"/>
  <c r="H77" i="43"/>
  <c r="I83" i="43"/>
  <c r="Q83" i="43"/>
  <c r="G83" i="43"/>
  <c r="E77" i="43"/>
  <c r="J83" i="43"/>
  <c r="O83" i="43"/>
  <c r="T18" i="47"/>
  <c r="P20" i="47"/>
  <c r="Q15" i="47"/>
  <c r="S23" i="47"/>
  <c r="U17" i="47"/>
  <c r="R26" i="47"/>
  <c r="AL608" i="79"/>
  <c r="I74" i="43" s="1"/>
  <c r="AR608" i="79"/>
  <c r="O74" i="43" s="1"/>
  <c r="BC559" i="46"/>
  <c r="F144" i="43" s="1"/>
  <c r="V21" i="47"/>
  <c r="BC269" i="46"/>
  <c r="AH1199" i="79"/>
  <c r="D71" i="43"/>
  <c r="BC131" i="46"/>
  <c r="C133" i="43" s="1"/>
  <c r="C143" i="43" s="1"/>
  <c r="BC272" i="46"/>
  <c r="D144" i="43" s="1"/>
  <c r="D77" i="43"/>
  <c r="BC132" i="46"/>
  <c r="C144" i="43" s="1"/>
  <c r="D68" i="43"/>
  <c r="BC554" i="46"/>
  <c r="R18" i="47"/>
  <c r="R17" i="47"/>
  <c r="R20" i="47"/>
  <c r="R21" i="47"/>
  <c r="R16" i="47"/>
  <c r="AM407" i="79"/>
  <c r="J71" i="43" s="1"/>
  <c r="R22" i="47"/>
  <c r="AK209" i="79"/>
  <c r="H68" i="43" s="1"/>
  <c r="AT608" i="79"/>
  <c r="Q74" i="43" s="1"/>
  <c r="AJ209" i="79"/>
  <c r="G68" i="43" s="1"/>
  <c r="AL407" i="79"/>
  <c r="I71" i="43" s="1"/>
  <c r="AI209" i="79"/>
  <c r="F68" i="43" s="1"/>
  <c r="AJ407" i="79"/>
  <c r="G71" i="43" s="1"/>
  <c r="R19" i="47"/>
  <c r="R24" i="47"/>
  <c r="R25" i="47"/>
  <c r="R23" i="47"/>
  <c r="R15" i="47"/>
  <c r="AO608" i="79"/>
  <c r="L74" i="43" s="1"/>
  <c r="AP608" i="79"/>
  <c r="M74" i="43" s="1"/>
  <c r="AI608" i="79"/>
  <c r="F74" i="43" s="1"/>
  <c r="AS407" i="79"/>
  <c r="P71" i="43" s="1"/>
  <c r="AO209" i="79"/>
  <c r="L68" i="43" s="1"/>
  <c r="AT407" i="79"/>
  <c r="Q71" i="43" s="1"/>
  <c r="AN608" i="79"/>
  <c r="K74" i="43" s="1"/>
  <c r="AJ608" i="79"/>
  <c r="G74" i="43" s="1"/>
  <c r="AG1001" i="79"/>
  <c r="Q19" i="47"/>
  <c r="Q24" i="47"/>
  <c r="AL209" i="79"/>
  <c r="I68" i="43" s="1"/>
  <c r="Q26" i="47"/>
  <c r="AS209" i="79"/>
  <c r="P68" i="43" s="1"/>
  <c r="AR407" i="79"/>
  <c r="O71" i="43" s="1"/>
  <c r="AM608" i="79"/>
  <c r="J74" i="43" s="1"/>
  <c r="Q17" i="47"/>
  <c r="AH407" i="79"/>
  <c r="E71" i="43" s="1"/>
  <c r="AK407" i="79"/>
  <c r="H71" i="43" s="1"/>
  <c r="AH209" i="79"/>
  <c r="E68" i="43" s="1"/>
  <c r="Q21" i="47"/>
  <c r="AK608" i="79"/>
  <c r="H74" i="43" s="1"/>
  <c r="AG600" i="79"/>
  <c r="AN407" i="79"/>
  <c r="K71" i="43" s="1"/>
  <c r="AV271" i="46"/>
  <c r="K58" i="43" s="1"/>
  <c r="D74" i="43"/>
  <c r="AH608" i="79"/>
  <c r="E74" i="43" s="1"/>
  <c r="BA418" i="46"/>
  <c r="P62" i="43" s="1"/>
  <c r="AT209" i="79"/>
  <c r="Q68" i="43" s="1"/>
  <c r="AN209" i="79"/>
  <c r="K68" i="43" s="1"/>
  <c r="AN1001" i="79"/>
  <c r="K80" i="43" s="1"/>
  <c r="AT1001" i="79"/>
  <c r="Q80" i="43" s="1"/>
  <c r="AQ407" i="79"/>
  <c r="N71" i="43" s="1"/>
  <c r="AO1199" i="79"/>
  <c r="AS801" i="79"/>
  <c r="AO801" i="79"/>
  <c r="AL1001" i="79"/>
  <c r="I80" i="43" s="1"/>
  <c r="AG400" i="79"/>
  <c r="AI1199" i="79"/>
  <c r="AL801" i="79"/>
  <c r="AQ1199" i="79"/>
  <c r="AN1199" i="79"/>
  <c r="AQ801" i="79"/>
  <c r="P15" i="47"/>
  <c r="AQ209" i="79"/>
  <c r="N68" i="43" s="1"/>
  <c r="AV417" i="46"/>
  <c r="K61" i="43" s="1"/>
  <c r="AX271" i="46"/>
  <c r="M58" i="43" s="1"/>
  <c r="AW417" i="46"/>
  <c r="L61" i="43" s="1"/>
  <c r="D83" i="43"/>
  <c r="P17" i="47"/>
  <c r="P18" i="47"/>
  <c r="P21" i="47"/>
  <c r="P24" i="47"/>
  <c r="Q22" i="47"/>
  <c r="Q25" i="47"/>
  <c r="P19" i="47"/>
  <c r="P22" i="47"/>
  <c r="Q23" i="47"/>
  <c r="P16" i="47"/>
  <c r="P25" i="47"/>
  <c r="P23" i="47"/>
  <c r="Q18" i="47"/>
  <c r="Q16" i="47"/>
  <c r="P26" i="47"/>
  <c r="Q20" i="47"/>
  <c r="AR209" i="79"/>
  <c r="O68" i="43" s="1"/>
  <c r="R65" i="43"/>
  <c r="AY417" i="46"/>
  <c r="N61" i="43" s="1"/>
  <c r="T24" i="47"/>
  <c r="T17" i="47"/>
  <c r="T19" i="47"/>
  <c r="T16" i="47"/>
  <c r="T22" i="47"/>
  <c r="S20" i="47"/>
  <c r="T21" i="47"/>
  <c r="T15" i="47"/>
  <c r="AZ417" i="46"/>
  <c r="O61" i="43" s="1"/>
  <c r="S24" i="47"/>
  <c r="T26" i="47"/>
  <c r="T20" i="47"/>
  <c r="T23" i="47"/>
  <c r="T25" i="47"/>
  <c r="S26" i="47"/>
  <c r="S17" i="47"/>
  <c r="S19" i="47"/>
  <c r="S21" i="47"/>
  <c r="S18" i="47"/>
  <c r="S15" i="47"/>
  <c r="S25" i="47"/>
  <c r="S16" i="47"/>
  <c r="S22" i="47"/>
  <c r="V18" i="47"/>
  <c r="V16" i="47"/>
  <c r="V20" i="47"/>
  <c r="V23" i="47"/>
  <c r="V25" i="47"/>
  <c r="V15" i="47"/>
  <c r="V26" i="47"/>
  <c r="V24" i="47"/>
  <c r="V19" i="47"/>
  <c r="V17" i="47"/>
  <c r="V22" i="47"/>
  <c r="D133" i="43"/>
  <c r="F133" i="43"/>
  <c r="D59" i="43"/>
  <c r="R59" i="43" s="1"/>
  <c r="U20" i="47"/>
  <c r="U22" i="47"/>
  <c r="U23" i="47"/>
  <c r="U16" i="47"/>
  <c r="U15" i="47"/>
  <c r="U24" i="47"/>
  <c r="U25" i="47"/>
  <c r="U18" i="47"/>
  <c r="U26" i="47"/>
  <c r="U19" i="47"/>
  <c r="U21" i="47"/>
  <c r="BB271" i="46"/>
  <c r="Q58" i="43" s="1"/>
  <c r="BA271" i="46"/>
  <c r="P58" i="43" s="1"/>
  <c r="BB417" i="46"/>
  <c r="Q61" i="43" s="1"/>
  <c r="D62" i="43"/>
  <c r="L15" i="47"/>
  <c r="L19" i="47"/>
  <c r="L26" i="47"/>
  <c r="L18" i="47"/>
  <c r="K18" i="47"/>
  <c r="M26" i="47"/>
  <c r="M15" i="47"/>
  <c r="L24" i="47"/>
  <c r="N24" i="47"/>
  <c r="M22" i="47"/>
  <c r="M23" i="47"/>
  <c r="L25" i="47"/>
  <c r="M24" i="47"/>
  <c r="M19" i="47"/>
  <c r="K24" i="47"/>
  <c r="N19" i="47"/>
  <c r="K17" i="47"/>
  <c r="K19" i="47"/>
  <c r="N16" i="47"/>
  <c r="N22" i="47"/>
  <c r="N20" i="47"/>
  <c r="N26" i="47"/>
  <c r="N15" i="47"/>
  <c r="N23" i="47"/>
  <c r="N25" i="47"/>
  <c r="N17" i="47"/>
  <c r="K25" i="47"/>
  <c r="K26" i="47"/>
  <c r="K15" i="47"/>
  <c r="K21" i="47"/>
  <c r="K23" i="47"/>
  <c r="K16" i="47"/>
  <c r="K22" i="47"/>
  <c r="K20" i="47"/>
  <c r="N21" i="47"/>
  <c r="N18" i="47"/>
  <c r="M17" i="47"/>
  <c r="M18" i="47"/>
  <c r="M21" i="47"/>
  <c r="L16" i="47"/>
  <c r="L23" i="47"/>
  <c r="L21" i="47"/>
  <c r="M16" i="47"/>
  <c r="M25" i="47"/>
  <c r="M20" i="47"/>
  <c r="L17" i="47"/>
  <c r="L20" i="47"/>
  <c r="L22" i="47"/>
  <c r="AU417" i="46"/>
  <c r="J61" i="43" s="1"/>
  <c r="J55" i="43"/>
  <c r="D55" i="43"/>
  <c r="D56" i="43"/>
  <c r="E55" i="43"/>
  <c r="T33" i="47" l="1"/>
  <c r="S30" i="47"/>
  <c r="Q41" i="47"/>
  <c r="S34" i="47"/>
  <c r="S32" i="47"/>
  <c r="S40" i="47"/>
  <c r="S39" i="47"/>
  <c r="S35" i="47"/>
  <c r="S38" i="47"/>
  <c r="S37" i="47"/>
  <c r="S41" i="47"/>
  <c r="S36" i="47"/>
  <c r="S31" i="47"/>
  <c r="S33" i="47"/>
  <c r="Q35" i="47"/>
  <c r="Q33" i="47"/>
  <c r="Q40" i="47"/>
  <c r="Q39" i="47"/>
  <c r="Q30" i="47"/>
  <c r="Q34" i="47"/>
  <c r="Q31" i="47"/>
  <c r="Q38" i="47"/>
  <c r="Q36" i="47"/>
  <c r="Q32" i="47"/>
  <c r="Q37" i="47"/>
  <c r="T32" i="47"/>
  <c r="T41" i="47"/>
  <c r="T37" i="47"/>
  <c r="T34" i="47"/>
  <c r="T39" i="47"/>
  <c r="T38" i="47"/>
  <c r="T31" i="47"/>
  <c r="T30" i="47"/>
  <c r="T35" i="47"/>
  <c r="T36" i="47"/>
  <c r="T40" i="47"/>
  <c r="AU801" i="79"/>
  <c r="AU1199" i="79"/>
  <c r="L144" i="43" s="1"/>
  <c r="AU608" i="79"/>
  <c r="AU1001" i="79"/>
  <c r="K144" i="43" s="1"/>
  <c r="K83" i="43"/>
  <c r="N83" i="43"/>
  <c r="I77" i="43"/>
  <c r="F83" i="43"/>
  <c r="P77" i="43"/>
  <c r="E83" i="43"/>
  <c r="N77" i="43"/>
  <c r="L83" i="43"/>
  <c r="L77" i="43"/>
  <c r="AU1188" i="79"/>
  <c r="S56" i="47"/>
  <c r="P39" i="47"/>
  <c r="R55" i="43"/>
  <c r="V39" i="47"/>
  <c r="R30" i="47"/>
  <c r="AU400" i="79"/>
  <c r="AU209" i="79"/>
  <c r="G144" i="43" s="1"/>
  <c r="U31" i="47"/>
  <c r="R56" i="43"/>
  <c r="BC414" i="46"/>
  <c r="AU203" i="79"/>
  <c r="AU792" i="79"/>
  <c r="BC133" i="46"/>
  <c r="D80" i="43"/>
  <c r="R80" i="43" s="1"/>
  <c r="R74" i="43"/>
  <c r="BC418" i="46"/>
  <c r="E144" i="43" s="1"/>
  <c r="AU600" i="79"/>
  <c r="AU407" i="79"/>
  <c r="H144" i="43" s="1"/>
  <c r="BA417" i="46"/>
  <c r="P61" i="43" s="1"/>
  <c r="AU991" i="79"/>
  <c r="R27" i="47"/>
  <c r="R29" i="47" s="1"/>
  <c r="P30" i="47"/>
  <c r="P37" i="47"/>
  <c r="P33" i="47"/>
  <c r="P56" i="47"/>
  <c r="P32" i="47"/>
  <c r="P48" i="47"/>
  <c r="P54" i="47"/>
  <c r="P34" i="47"/>
  <c r="P40" i="47"/>
  <c r="P51" i="47"/>
  <c r="H133" i="43"/>
  <c r="P55" i="47"/>
  <c r="P50" i="47"/>
  <c r="R71" i="43"/>
  <c r="P47" i="47"/>
  <c r="P35" i="47"/>
  <c r="P38" i="47"/>
  <c r="I133" i="43"/>
  <c r="P53" i="47"/>
  <c r="P36" i="47"/>
  <c r="P31" i="47"/>
  <c r="R62" i="43"/>
  <c r="P46" i="47"/>
  <c r="P52" i="47"/>
  <c r="P41" i="47"/>
  <c r="K133" i="43"/>
  <c r="P45" i="47"/>
  <c r="P49" i="47"/>
  <c r="J133" i="43"/>
  <c r="L133" i="43"/>
  <c r="AX417" i="46"/>
  <c r="M61" i="43" s="1"/>
  <c r="R31" i="47"/>
  <c r="R34" i="47"/>
  <c r="R38" i="47"/>
  <c r="T47" i="47"/>
  <c r="R37" i="47"/>
  <c r="R39" i="47"/>
  <c r="Q27" i="47"/>
  <c r="Q29" i="47" s="1"/>
  <c r="P27" i="47"/>
  <c r="P29" i="47" s="1"/>
  <c r="Q50" i="47"/>
  <c r="R40" i="47"/>
  <c r="R41" i="47"/>
  <c r="R33" i="47"/>
  <c r="Q47" i="47"/>
  <c r="Q52" i="47"/>
  <c r="R35" i="47"/>
  <c r="R32" i="47"/>
  <c r="R36" i="47"/>
  <c r="E133" i="43"/>
  <c r="Q45" i="47"/>
  <c r="Q54" i="47"/>
  <c r="Q48" i="47"/>
  <c r="Q56" i="47"/>
  <c r="Q49" i="47"/>
  <c r="Q53" i="47"/>
  <c r="Q55" i="47"/>
  <c r="Q51" i="47"/>
  <c r="Q46" i="47"/>
  <c r="R68" i="43"/>
  <c r="S48" i="47"/>
  <c r="G133" i="43"/>
  <c r="S49" i="47"/>
  <c r="S55" i="47"/>
  <c r="S50" i="47"/>
  <c r="S46" i="47"/>
  <c r="S45" i="47"/>
  <c r="S52" i="47"/>
  <c r="S51" i="47"/>
  <c r="S54" i="47"/>
  <c r="S47" i="47"/>
  <c r="S53" i="47"/>
  <c r="T54" i="47"/>
  <c r="T52" i="47"/>
  <c r="T56" i="47"/>
  <c r="T48" i="47"/>
  <c r="T27" i="47"/>
  <c r="T29" i="47" s="1"/>
  <c r="T53" i="47"/>
  <c r="T45" i="47"/>
  <c r="T55" i="47"/>
  <c r="S27" i="47"/>
  <c r="S29" i="47" s="1"/>
  <c r="T46" i="47"/>
  <c r="T51" i="47"/>
  <c r="T49" i="47"/>
  <c r="T50" i="47"/>
  <c r="V27" i="47"/>
  <c r="V29" i="47" s="1"/>
  <c r="U27" i="47"/>
  <c r="U29" i="47" s="1"/>
  <c r="V30" i="47"/>
  <c r="V31" i="47"/>
  <c r="V33" i="47"/>
  <c r="V37" i="47"/>
  <c r="V34" i="47"/>
  <c r="V46" i="47"/>
  <c r="V38" i="47"/>
  <c r="V50"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J21" i="47"/>
  <c r="J23" i="47"/>
  <c r="J15" i="47"/>
  <c r="J18" i="47"/>
  <c r="O39" i="47"/>
  <c r="O22" i="47"/>
  <c r="O38" i="47"/>
  <c r="J19" i="47"/>
  <c r="O45" i="47"/>
  <c r="O16" i="47"/>
  <c r="O46" i="47"/>
  <c r="O48" i="47"/>
  <c r="O19" i="47"/>
  <c r="O23" i="47"/>
  <c r="O41" i="47"/>
  <c r="O52" i="47"/>
  <c r="O17" i="47"/>
  <c r="O40" i="47"/>
  <c r="O35" i="47"/>
  <c r="O50" i="47"/>
  <c r="O49" i="47"/>
  <c r="J16" i="47"/>
  <c r="O20" i="47"/>
  <c r="O32" i="47"/>
  <c r="I15" i="47"/>
  <c r="J24" i="47"/>
  <c r="J20" i="47"/>
  <c r="J26" i="47"/>
  <c r="O25" i="47"/>
  <c r="O18" i="47"/>
  <c r="O24" i="47"/>
  <c r="O54" i="47"/>
  <c r="O33" i="47"/>
  <c r="O31" i="47"/>
  <c r="O36" i="47"/>
  <c r="O37" i="47"/>
  <c r="O30" i="47"/>
  <c r="J17" i="47"/>
  <c r="J25" i="47"/>
  <c r="J22" i="47"/>
  <c r="O15" i="47"/>
  <c r="O26" i="47"/>
  <c r="O21" i="47"/>
  <c r="O34" i="47"/>
  <c r="O55" i="47"/>
  <c r="O56" i="47"/>
  <c r="O47" i="47"/>
  <c r="O51" i="47"/>
  <c r="O53" i="47"/>
  <c r="I21" i="47"/>
  <c r="I18" i="47"/>
  <c r="I23" i="47"/>
  <c r="I22" i="47"/>
  <c r="I26" i="47"/>
  <c r="I25" i="47"/>
  <c r="I24" i="47"/>
  <c r="I20" i="47"/>
  <c r="I19" i="47"/>
  <c r="I17" i="47"/>
  <c r="I16" i="47"/>
  <c r="K27" i="47"/>
  <c r="S42" i="47" l="1"/>
  <c r="S44" i="47" s="1"/>
  <c r="S57" i="47" s="1"/>
  <c r="S59" i="47" s="1"/>
  <c r="Q42" i="47"/>
  <c r="Q44" i="47" s="1"/>
  <c r="Q57" i="47" s="1"/>
  <c r="Q59" i="47" s="1"/>
  <c r="T42" i="47"/>
  <c r="T44" i="47" s="1"/>
  <c r="T57" i="47" s="1"/>
  <c r="T59" i="47" s="1"/>
  <c r="R83" i="43"/>
  <c r="R77" i="43"/>
  <c r="U47" i="47"/>
  <c r="J144" i="43"/>
  <c r="I144" i="43"/>
  <c r="U48" i="47"/>
  <c r="U50" i="47"/>
  <c r="U49" i="47"/>
  <c r="U56" i="47"/>
  <c r="U45" i="47"/>
  <c r="U46" i="47"/>
  <c r="U52" i="47"/>
  <c r="U54" i="47"/>
  <c r="U55" i="47"/>
  <c r="U53" i="47"/>
  <c r="U51" i="47"/>
  <c r="W15" i="47"/>
  <c r="W26" i="47"/>
  <c r="M133" i="43"/>
  <c r="W18" i="47"/>
  <c r="R49" i="47"/>
  <c r="R55" i="47"/>
  <c r="P42" i="47"/>
  <c r="P44" i="47" s="1"/>
  <c r="P57" i="47" s="1"/>
  <c r="P59" i="47" s="1"/>
  <c r="R53" i="47"/>
  <c r="R52" i="47"/>
  <c r="R51" i="47"/>
  <c r="R48" i="47"/>
  <c r="R45" i="47"/>
  <c r="R54" i="47"/>
  <c r="R46" i="47"/>
  <c r="R56" i="47"/>
  <c r="R47" i="47"/>
  <c r="R50" i="47"/>
  <c r="R42" i="47"/>
  <c r="R44" i="47" s="1"/>
  <c r="W17" i="47"/>
  <c r="W25" i="47"/>
  <c r="V42" i="47"/>
  <c r="V44" i="47" s="1"/>
  <c r="V57" i="47" s="1"/>
  <c r="V59" i="47" s="1"/>
  <c r="U42" i="47"/>
  <c r="U44" i="47" s="1"/>
  <c r="W20" i="47"/>
  <c r="W22" i="47"/>
  <c r="W24" i="47"/>
  <c r="W19" i="47"/>
  <c r="W21" i="47"/>
  <c r="W16" i="47"/>
  <c r="W23" i="47"/>
  <c r="I27" i="47"/>
  <c r="I29" i="47" s="1"/>
  <c r="O27" i="47"/>
  <c r="O29" i="47" s="1"/>
  <c r="J27" i="47"/>
  <c r="J29" i="47" s="1"/>
  <c r="M27" i="47"/>
  <c r="M29" i="47" s="1"/>
  <c r="L27" i="47"/>
  <c r="L29" i="47" s="1"/>
  <c r="N27" i="47"/>
  <c r="N29" i="47" s="1"/>
  <c r="K29" i="47"/>
  <c r="H20" i="43" l="1"/>
  <c r="M144" i="43"/>
  <c r="U57" i="47"/>
  <c r="U59" i="47" s="1"/>
  <c r="W27" i="47"/>
  <c r="C145" i="43" s="1"/>
  <c r="C146" i="43" s="1"/>
  <c r="R57" i="47"/>
  <c r="R59" i="47" s="1"/>
  <c r="O42" i="47"/>
  <c r="O44" i="47" s="1"/>
  <c r="O57" i="47" s="1"/>
  <c r="O59" i="47" s="1"/>
  <c r="W29" i="47" l="1"/>
  <c r="AT1191" i="79" l="1"/>
  <c r="AO1191" i="79"/>
  <c r="AS1618" i="79"/>
  <c r="AS1644" i="79"/>
  <c r="AT1725" i="79"/>
  <c r="AS1671" i="79"/>
  <c r="AS1698" i="79"/>
  <c r="AL1191" i="79"/>
  <c r="AL1725" i="79"/>
  <c r="AT1618" i="79"/>
  <c r="AO1698" i="79"/>
  <c r="AO1725" i="79"/>
  <c r="AL1698" i="79"/>
  <c r="AP1644" i="79"/>
  <c r="AS1725" i="79"/>
  <c r="AO1618" i="79"/>
  <c r="AL1644" i="79"/>
  <c r="AP1698" i="79"/>
  <c r="AO1644" i="79"/>
  <c r="AO1671" i="79"/>
  <c r="AT1644" i="79"/>
  <c r="AT1698" i="79"/>
  <c r="AP1725" i="79"/>
  <c r="AL1671" i="79"/>
  <c r="AL1618" i="79"/>
  <c r="AP1191" i="79"/>
  <c r="AS1191" i="79"/>
  <c r="AP1618" i="79"/>
  <c r="AT1671" i="79"/>
  <c r="AP1671" i="79"/>
  <c r="AO994" i="79"/>
  <c r="AP994" i="79"/>
  <c r="AT994" i="79"/>
  <c r="AS994" i="79"/>
  <c r="AX557" i="46"/>
  <c r="AX558" i="46" s="1"/>
  <c r="M64" i="43" s="1"/>
  <c r="BA557" i="46"/>
  <c r="BA558" i="46" s="1"/>
  <c r="P64" i="43" s="1"/>
  <c r="AL994" i="79"/>
  <c r="AO603" i="79"/>
  <c r="AL795" i="79"/>
  <c r="AP795" i="79"/>
  <c r="AO403" i="79"/>
  <c r="AO206" i="79"/>
  <c r="AO208" i="79" s="1"/>
  <c r="L67" i="43" s="1"/>
  <c r="AL206" i="79"/>
  <c r="AT206" i="79"/>
  <c r="AT208" i="79" s="1"/>
  <c r="Q67" i="43" s="1"/>
  <c r="AL403" i="79"/>
  <c r="AS403" i="79"/>
  <c r="AP603" i="79"/>
  <c r="AS206" i="79"/>
  <c r="AS208" i="79" s="1"/>
  <c r="P67" i="43" s="1"/>
  <c r="AT403" i="79"/>
  <c r="AL603" i="79"/>
  <c r="AW557" i="46"/>
  <c r="AW558" i="46" s="1"/>
  <c r="L64" i="43" s="1"/>
  <c r="AS795" i="79"/>
  <c r="AT603" i="79"/>
  <c r="AP206" i="79"/>
  <c r="AP208" i="79" s="1"/>
  <c r="M67" i="43" s="1"/>
  <c r="AT557" i="46"/>
  <c r="BB557" i="46"/>
  <c r="BB558" i="46" s="1"/>
  <c r="Q64" i="43" s="1"/>
  <c r="AO795" i="79"/>
  <c r="AT795" i="79"/>
  <c r="AP403" i="79"/>
  <c r="AT1388" i="79"/>
  <c r="AL1583" i="79"/>
  <c r="AO1388" i="79"/>
  <c r="AO1583" i="79"/>
  <c r="AS1583" i="79"/>
  <c r="AP1583" i="79"/>
  <c r="AP1388" i="79"/>
  <c r="AS1388" i="79"/>
  <c r="AS603" i="79"/>
  <c r="AT1583" i="79"/>
  <c r="AL1388" i="79"/>
  <c r="Q70" i="47" l="1"/>
  <c r="V65" i="47"/>
  <c r="V64" i="47"/>
  <c r="U65" i="47"/>
  <c r="U69" i="47"/>
  <c r="V83" i="47"/>
  <c r="Q78" i="47"/>
  <c r="V77" i="47"/>
  <c r="U67" i="47"/>
  <c r="U83" i="47"/>
  <c r="V81" i="47"/>
  <c r="V78" i="47"/>
  <c r="U85" i="47"/>
  <c r="V69" i="47"/>
  <c r="V79" i="47"/>
  <c r="V60" i="47"/>
  <c r="V63" i="47"/>
  <c r="V80" i="47"/>
  <c r="V75" i="47"/>
  <c r="V71" i="47"/>
  <c r="V66" i="47"/>
  <c r="V86" i="47"/>
  <c r="V61" i="47"/>
  <c r="V84" i="47"/>
  <c r="V70" i="47"/>
  <c r="V76" i="47"/>
  <c r="V85" i="47"/>
  <c r="V68" i="47"/>
  <c r="V62" i="47"/>
  <c r="V82" i="47"/>
  <c r="V67" i="47"/>
  <c r="Q83" i="47"/>
  <c r="Q75" i="47"/>
  <c r="Q77" i="47"/>
  <c r="Q62" i="47"/>
  <c r="Q80" i="47"/>
  <c r="Q86" i="47"/>
  <c r="Q61" i="47"/>
  <c r="Q64" i="47"/>
  <c r="Q76" i="47"/>
  <c r="Q82" i="47"/>
  <c r="Q69" i="47"/>
  <c r="Q68" i="47"/>
  <c r="Q79" i="47"/>
  <c r="Q65" i="47"/>
  <c r="Q85" i="47"/>
  <c r="Q81" i="47"/>
  <c r="Q67" i="47"/>
  <c r="R60" i="47"/>
  <c r="R61" i="47"/>
  <c r="R63" i="47"/>
  <c r="R80" i="47"/>
  <c r="R83" i="47"/>
  <c r="R68" i="47"/>
  <c r="R66" i="47"/>
  <c r="R85" i="47"/>
  <c r="R82" i="47"/>
  <c r="R75" i="47"/>
  <c r="R77" i="47"/>
  <c r="R79" i="47"/>
  <c r="R78" i="47"/>
  <c r="R62" i="47"/>
  <c r="R65" i="47"/>
  <c r="R76" i="47"/>
  <c r="R71" i="47"/>
  <c r="R84" i="47"/>
  <c r="R81" i="47"/>
  <c r="Q60" i="47"/>
  <c r="Q66" i="47"/>
  <c r="R70" i="47"/>
  <c r="Q71" i="47"/>
  <c r="U84" i="47"/>
  <c r="R69" i="47"/>
  <c r="Q63" i="47"/>
  <c r="U71" i="47"/>
  <c r="U64" i="47"/>
  <c r="U80" i="47"/>
  <c r="U61" i="47"/>
  <c r="U81" i="47"/>
  <c r="U75" i="47"/>
  <c r="U86" i="47"/>
  <c r="U68" i="47"/>
  <c r="U77" i="47"/>
  <c r="U82" i="47"/>
  <c r="U79" i="47"/>
  <c r="U70" i="47"/>
  <c r="U60" i="47"/>
  <c r="U62" i="47"/>
  <c r="U76" i="47"/>
  <c r="U63" i="47"/>
  <c r="U66" i="47"/>
  <c r="U78" i="47"/>
  <c r="R67" i="47"/>
  <c r="Q84" i="47"/>
  <c r="R64" i="47"/>
  <c r="R86" i="47"/>
  <c r="AU1759" i="79" l="1"/>
  <c r="U72" i="47"/>
  <c r="U74" i="47" s="1"/>
  <c r="U87" i="47" s="1"/>
  <c r="U89" i="47" s="1"/>
  <c r="V72" i="47"/>
  <c r="V74" i="47" s="1"/>
  <c r="V87" i="47" s="1"/>
  <c r="V89" i="47" s="1"/>
  <c r="Q72" i="47"/>
  <c r="Q74" i="47" s="1"/>
  <c r="Q87" i="47" s="1"/>
  <c r="Q89" i="47" s="1"/>
  <c r="R72" i="47"/>
  <c r="R74" i="47" s="1"/>
  <c r="R87" i="47" s="1"/>
  <c r="R89" i="47" s="1"/>
  <c r="AZ563" i="46" l="1"/>
  <c r="AR206" i="79" s="1"/>
  <c r="AY563" i="46"/>
  <c r="AQ206" i="79" s="1"/>
  <c r="AV563" i="46"/>
  <c r="AN206" i="79" s="1"/>
  <c r="AU563" i="46"/>
  <c r="AM206" i="79" s="1"/>
  <c r="AZ550" i="46" l="1"/>
  <c r="AZ557" i="46" s="1"/>
  <c r="AZ558" i="46" s="1"/>
  <c r="O64" i="43" s="1"/>
  <c r="AY550" i="46"/>
  <c r="AY557" i="46" s="1"/>
  <c r="AY558" i="46" s="1"/>
  <c r="N64" i="43" s="1"/>
  <c r="W550" i="46"/>
  <c r="AV550" i="46"/>
  <c r="AV557" i="46" s="1"/>
  <c r="AV558" i="46" s="1"/>
  <c r="K64" i="43" s="1"/>
  <c r="AU550" i="46"/>
  <c r="AU557" i="46" s="1"/>
  <c r="AU558" i="46" s="1"/>
  <c r="J64" i="43" s="1"/>
  <c r="AZ565" i="46" l="1"/>
  <c r="AR603" i="79" s="1"/>
  <c r="AY565" i="46"/>
  <c r="AQ603" i="79" s="1"/>
  <c r="AZ564" i="46"/>
  <c r="AR403" i="79" s="1"/>
  <c r="AY564" i="46"/>
  <c r="AQ403" i="79" s="1"/>
  <c r="S64" i="47"/>
  <c r="S62" i="47"/>
  <c r="S71" i="47"/>
  <c r="S65" i="47"/>
  <c r="S63" i="47"/>
  <c r="S60" i="47"/>
  <c r="S61" i="47"/>
  <c r="S69" i="47"/>
  <c r="S66" i="47"/>
  <c r="S68" i="47"/>
  <c r="S67" i="47"/>
  <c r="S70" i="47"/>
  <c r="T60" i="47"/>
  <c r="T62" i="47"/>
  <c r="T70" i="47"/>
  <c r="T61" i="47"/>
  <c r="T64" i="47"/>
  <c r="T68" i="47"/>
  <c r="T63" i="47"/>
  <c r="T65" i="47"/>
  <c r="T66" i="47"/>
  <c r="T67" i="47"/>
  <c r="T71" i="47"/>
  <c r="T69" i="47"/>
  <c r="O63" i="47"/>
  <c r="O65" i="47"/>
  <c r="O60" i="47"/>
  <c r="O67" i="47"/>
  <c r="O66" i="47"/>
  <c r="O68" i="47"/>
  <c r="O70" i="47"/>
  <c r="O62" i="47"/>
  <c r="O69" i="47"/>
  <c r="O71" i="47"/>
  <c r="O61" i="47"/>
  <c r="O64" i="47"/>
  <c r="P64" i="47"/>
  <c r="P70" i="47"/>
  <c r="P65" i="47"/>
  <c r="P66" i="47"/>
  <c r="P68" i="47"/>
  <c r="P71" i="47"/>
  <c r="P63" i="47"/>
  <c r="P67" i="47"/>
  <c r="P69" i="47"/>
  <c r="P61" i="47"/>
  <c r="P62" i="47"/>
  <c r="P60" i="47"/>
  <c r="AV565" i="46"/>
  <c r="AN603" i="79" s="1"/>
  <c r="AU565" i="46"/>
  <c r="AM603" i="79" s="1"/>
  <c r="AV564" i="46"/>
  <c r="AN403" i="79" s="1"/>
  <c r="AU564" i="46"/>
  <c r="AM403" i="79" s="1"/>
  <c r="AZ566" i="46" l="1"/>
  <c r="AR795" i="79" s="1"/>
  <c r="AY566" i="46"/>
  <c r="AQ795" i="79" s="1"/>
  <c r="S72" i="47"/>
  <c r="S74" i="47" s="1"/>
  <c r="T72" i="47"/>
  <c r="T74" i="47" s="1"/>
  <c r="O72" i="47"/>
  <c r="O74" i="47" s="1"/>
  <c r="P72" i="47"/>
  <c r="P74" i="47" s="1"/>
  <c r="AV566" i="46"/>
  <c r="AN795" i="79" s="1"/>
  <c r="AU566" i="46"/>
  <c r="AM795" i="79" s="1"/>
  <c r="AZ567" i="46" l="1"/>
  <c r="AR994" i="79" s="1"/>
  <c r="AY567" i="46"/>
  <c r="AQ994" i="79" s="1"/>
  <c r="AV567" i="46"/>
  <c r="AN994" i="79" s="1"/>
  <c r="AU567" i="46"/>
  <c r="AM994" i="79" s="1"/>
  <c r="AY568" i="46" l="1"/>
  <c r="AQ1191" i="79" s="1"/>
  <c r="AZ568" i="46"/>
  <c r="AR1191" i="79" s="1"/>
  <c r="AV568" i="46"/>
  <c r="AN1191" i="79" s="1"/>
  <c r="AU568" i="46"/>
  <c r="AM1191" i="79" s="1"/>
  <c r="AZ569" i="46" l="1"/>
  <c r="AR1388" i="79" s="1"/>
  <c r="AY569" i="46"/>
  <c r="AQ1388" i="79" s="1"/>
  <c r="AV569" i="46"/>
  <c r="AN1388" i="79" s="1"/>
  <c r="AU569" i="46"/>
  <c r="AM1388" i="79" s="1"/>
  <c r="AY570" i="46" l="1"/>
  <c r="AQ1583" i="79" s="1"/>
  <c r="AZ570" i="46"/>
  <c r="AR1583" i="79" s="1"/>
  <c r="AV570" i="46"/>
  <c r="AN1583" i="79" s="1"/>
  <c r="AU570" i="46"/>
  <c r="AM1583" i="79" s="1"/>
  <c r="AZ571" i="46" l="1"/>
  <c r="AR1618" i="79" s="1"/>
  <c r="AY571" i="46"/>
  <c r="AQ1618" i="79" s="1"/>
  <c r="AV571" i="46"/>
  <c r="AN1618" i="79" s="1"/>
  <c r="AU571" i="46"/>
  <c r="AM1618" i="79" s="1"/>
  <c r="AY572" i="46" l="1"/>
  <c r="AQ1644" i="79" s="1"/>
  <c r="AZ572" i="46"/>
  <c r="AR1644" i="79" s="1"/>
  <c r="AV572" i="46"/>
  <c r="AN1644" i="79" s="1"/>
  <c r="AU572" i="46"/>
  <c r="AM1644" i="79" s="1"/>
  <c r="AY573" i="46" l="1"/>
  <c r="AQ1671" i="79" s="1"/>
  <c r="AZ573" i="46"/>
  <c r="AR1671" i="79" s="1"/>
  <c r="AV573" i="46"/>
  <c r="AN1671" i="79" s="1"/>
  <c r="AU573" i="46"/>
  <c r="AM1671" i="79" s="1"/>
  <c r="AY574" i="46" l="1"/>
  <c r="AQ1698" i="79" s="1"/>
  <c r="AZ574" i="46"/>
  <c r="AR1698" i="79" s="1"/>
  <c r="AZ575" i="46"/>
  <c r="AY575" i="46"/>
  <c r="AY576" i="46"/>
  <c r="AZ576" i="46"/>
  <c r="AV574" i="46"/>
  <c r="AN1698" i="79" s="1"/>
  <c r="AU574" i="46"/>
  <c r="AM1698" i="79" s="1"/>
  <c r="AV576" i="46"/>
  <c r="AU576" i="46"/>
  <c r="AV575" i="46"/>
  <c r="AU575" i="46"/>
  <c r="AQ1751" i="79" l="1"/>
  <c r="AQ1725" i="79"/>
  <c r="AR1751" i="79"/>
  <c r="AR1725" i="79"/>
  <c r="AM1751" i="79"/>
  <c r="AM1725" i="79"/>
  <c r="AN1751" i="79"/>
  <c r="AN1725" i="79"/>
  <c r="AR474" i="46" l="1"/>
  <c r="AT181" i="46"/>
  <c r="AT278" i="46" s="1"/>
  <c r="AL401" i="79" s="1"/>
  <c r="AT276" i="46"/>
  <c r="AT555" i="46" s="1"/>
  <c r="AT558" i="46" s="1"/>
  <c r="I64" i="43" s="1"/>
  <c r="AT275" i="46"/>
  <c r="AT415" i="46" s="1"/>
  <c r="AT417" i="46" s="1"/>
  <c r="I61" i="43" s="1"/>
  <c r="AO474" i="46"/>
  <c r="AR346" i="46"/>
  <c r="AP474" i="46"/>
  <c r="AP346" i="46"/>
  <c r="AO324" i="46"/>
  <c r="AS465" i="46"/>
  <c r="AS568" i="46" s="1"/>
  <c r="AK1191" i="79" s="1"/>
  <c r="AO181" i="46"/>
  <c r="AO278" i="46" s="1"/>
  <c r="AG401" i="79" s="1"/>
  <c r="AQ474" i="46"/>
  <c r="AT284" i="46" l="1"/>
  <c r="AL1581" i="79" s="1"/>
  <c r="AO282" i="46"/>
  <c r="AG1189" i="79" s="1"/>
  <c r="AO275" i="46"/>
  <c r="AO415" i="46" s="1"/>
  <c r="AO286" i="46"/>
  <c r="AG1642" i="79" s="1"/>
  <c r="AS571" i="46"/>
  <c r="AK1618" i="79" s="1"/>
  <c r="AT277" i="46"/>
  <c r="AL204" i="79" s="1"/>
  <c r="AL208" i="79" s="1"/>
  <c r="I67" i="43" s="1"/>
  <c r="AO283" i="46"/>
  <c r="AG1386" i="79" s="1"/>
  <c r="AS567" i="46"/>
  <c r="AK994" i="79" s="1"/>
  <c r="AS576" i="46"/>
  <c r="AS575" i="46"/>
  <c r="AK1725" i="79" s="1"/>
  <c r="AO287" i="46"/>
  <c r="AG1669" i="79" s="1"/>
  <c r="AS550" i="46"/>
  <c r="AS557" i="46" s="1"/>
  <c r="AS570" i="46"/>
  <c r="AK1583" i="79" s="1"/>
  <c r="AO289" i="46"/>
  <c r="AG1723" i="79" s="1"/>
  <c r="AS569" i="46"/>
  <c r="AK1388" i="79" s="1"/>
  <c r="AS574" i="46"/>
  <c r="AK1698" i="79" s="1"/>
  <c r="AO276" i="46"/>
  <c r="AO555" i="46" s="1"/>
  <c r="AS566" i="46"/>
  <c r="AK795" i="79" s="1"/>
  <c r="AO279" i="46"/>
  <c r="AG601" i="79" s="1"/>
  <c r="AS565" i="46"/>
  <c r="AK603" i="79" s="1"/>
  <c r="AS573" i="46"/>
  <c r="AK1671" i="79" s="1"/>
  <c r="AT290" i="46"/>
  <c r="AL1749" i="79" s="1"/>
  <c r="AO265" i="46"/>
  <c r="AO270" i="46" s="1"/>
  <c r="AO271" i="46" s="1"/>
  <c r="D58" i="43" s="1"/>
  <c r="AO277" i="46"/>
  <c r="AG204" i="79" s="1"/>
  <c r="AS572" i="46"/>
  <c r="AK1644" i="79" s="1"/>
  <c r="AS563" i="46"/>
  <c r="AK206" i="79" s="1"/>
  <c r="AT265" i="46"/>
  <c r="AT270" i="46" s="1"/>
  <c r="AT271" i="46" s="1"/>
  <c r="I58" i="43" s="1"/>
  <c r="AO288" i="46"/>
  <c r="AG1696" i="79" s="1"/>
  <c r="AS564" i="46"/>
  <c r="AK403" i="79" s="1"/>
  <c r="AO281" i="46"/>
  <c r="AG992" i="79" s="1"/>
  <c r="AO290" i="46"/>
  <c r="AG1749" i="79" s="1"/>
  <c r="AT280" i="46"/>
  <c r="AL793" i="79" s="1"/>
  <c r="AT286" i="46"/>
  <c r="AL1642" i="79" s="1"/>
  <c r="AT283" i="46"/>
  <c r="AL1386" i="79" s="1"/>
  <c r="AT282" i="46"/>
  <c r="AL1189" i="79" s="1"/>
  <c r="AT281" i="46"/>
  <c r="AL992" i="79" s="1"/>
  <c r="AT285" i="46"/>
  <c r="AL1616" i="79" s="1"/>
  <c r="AO284" i="46"/>
  <c r="AG1581" i="79" s="1"/>
  <c r="BC180" i="46"/>
  <c r="AT279" i="46"/>
  <c r="AL601" i="79" s="1"/>
  <c r="AT288" i="46"/>
  <c r="AL1696" i="79" s="1"/>
  <c r="AO285" i="46"/>
  <c r="AG1616" i="79" s="1"/>
  <c r="AT289" i="46"/>
  <c r="AL1723" i="79" s="1"/>
  <c r="AT287" i="46"/>
  <c r="AL1669" i="79" s="1"/>
  <c r="AR324" i="46"/>
  <c r="AR423" i="46" s="1"/>
  <c r="AJ402" i="79" s="1"/>
  <c r="AQ465" i="46"/>
  <c r="AQ566" i="46" s="1"/>
  <c r="AI795" i="79" s="1"/>
  <c r="AO465" i="46"/>
  <c r="AO566" i="46" s="1"/>
  <c r="AG795" i="79" s="1"/>
  <c r="BC464" i="46"/>
  <c r="AS324" i="46"/>
  <c r="AS410" i="46" s="1"/>
  <c r="AS416" i="46" s="1"/>
  <c r="BC473" i="46"/>
  <c r="AQ324" i="46"/>
  <c r="AQ425" i="46" s="1"/>
  <c r="AI794" i="79" s="1"/>
  <c r="AP324" i="46"/>
  <c r="AP423" i="46" s="1"/>
  <c r="AH402" i="79" s="1"/>
  <c r="AR181" i="46"/>
  <c r="AR286" i="46" s="1"/>
  <c r="AJ1642" i="79" s="1"/>
  <c r="AS181" i="46"/>
  <c r="AS287" i="46" s="1"/>
  <c r="AK1669" i="79" s="1"/>
  <c r="AP465" i="46"/>
  <c r="AP566" i="46" s="1"/>
  <c r="AH795" i="79" s="1"/>
  <c r="AO280" i="46"/>
  <c r="AG793" i="79" s="1"/>
  <c r="BC323" i="46"/>
  <c r="AO346" i="46"/>
  <c r="BC345" i="46"/>
  <c r="AP181" i="46"/>
  <c r="AP290" i="46" s="1"/>
  <c r="AH1749" i="79" s="1"/>
  <c r="AR465" i="46"/>
  <c r="AR566" i="46" s="1"/>
  <c r="AJ795" i="79" s="1"/>
  <c r="AQ181" i="46"/>
  <c r="AQ277" i="46" s="1"/>
  <c r="AI204" i="79" s="1"/>
  <c r="N32" i="47" l="1"/>
  <c r="AR424" i="46"/>
  <c r="AJ602" i="79" s="1"/>
  <c r="AO564" i="46"/>
  <c r="AG403" i="79" s="1"/>
  <c r="AR435" i="46"/>
  <c r="AP424" i="46"/>
  <c r="AH602" i="79" s="1"/>
  <c r="AQ573" i="46"/>
  <c r="AI1671" i="79" s="1"/>
  <c r="AQ429" i="46"/>
  <c r="AI1582" i="79" s="1"/>
  <c r="AQ565" i="46"/>
  <c r="AI603" i="79" s="1"/>
  <c r="AP280" i="46"/>
  <c r="AH793" i="79" s="1"/>
  <c r="AR290" i="46"/>
  <c r="AJ1749" i="79" s="1"/>
  <c r="AR427" i="46"/>
  <c r="AJ1190" i="79" s="1"/>
  <c r="AS433" i="46"/>
  <c r="AK1724" i="79" s="1"/>
  <c r="AR428" i="46"/>
  <c r="AJ1387" i="79" s="1"/>
  <c r="AS285" i="46"/>
  <c r="AK1616" i="79" s="1"/>
  <c r="AS277" i="46"/>
  <c r="AK204" i="79" s="1"/>
  <c r="AS278" i="46"/>
  <c r="AK401" i="79" s="1"/>
  <c r="AS425" i="46"/>
  <c r="AK794" i="79" s="1"/>
  <c r="AR430" i="46"/>
  <c r="AJ1617" i="79" s="1"/>
  <c r="AR564" i="46"/>
  <c r="AJ403" i="79" s="1"/>
  <c r="AP564" i="46"/>
  <c r="AH403" i="79" s="1"/>
  <c r="AP430" i="46"/>
  <c r="AH1617" i="79" s="1"/>
  <c r="AR432" i="46"/>
  <c r="AJ1670" i="79" s="1"/>
  <c r="N68" i="47"/>
  <c r="N80" i="47"/>
  <c r="N62" i="47"/>
  <c r="N47" i="47"/>
  <c r="N64" i="47"/>
  <c r="N40" i="47"/>
  <c r="N65" i="47"/>
  <c r="N52" i="47"/>
  <c r="N82" i="47"/>
  <c r="N38" i="47"/>
  <c r="N85" i="47"/>
  <c r="N30" i="47"/>
  <c r="N31" i="47"/>
  <c r="N71" i="47"/>
  <c r="AR569" i="46"/>
  <c r="AJ1388" i="79" s="1"/>
  <c r="AP425" i="46"/>
  <c r="AH794" i="79" s="1"/>
  <c r="AQ422" i="46"/>
  <c r="AI205" i="79" s="1"/>
  <c r="AO563" i="46"/>
  <c r="AG206" i="79" s="1"/>
  <c r="AQ434" i="46"/>
  <c r="AI1750" i="79" s="1"/>
  <c r="AQ284" i="46"/>
  <c r="AI1581" i="79" s="1"/>
  <c r="AQ435" i="46"/>
  <c r="AK1751" i="79"/>
  <c r="AQ430" i="46"/>
  <c r="AI1617" i="79" s="1"/>
  <c r="AQ286" i="46"/>
  <c r="AI1642" i="79" s="1"/>
  <c r="AQ281" i="46"/>
  <c r="AI992" i="79" s="1"/>
  <c r="AQ431" i="46"/>
  <c r="AI1643" i="79" s="1"/>
  <c r="N70" i="47"/>
  <c r="N55" i="47"/>
  <c r="N41" i="47"/>
  <c r="N67" i="47"/>
  <c r="N81" i="47"/>
  <c r="N34" i="47"/>
  <c r="N83" i="47"/>
  <c r="N63" i="47"/>
  <c r="N79" i="47"/>
  <c r="N56" i="47"/>
  <c r="N45" i="47"/>
  <c r="AP288" i="46"/>
  <c r="AH1696" i="79" s="1"/>
  <c r="AP565" i="46"/>
  <c r="AH603" i="79" s="1"/>
  <c r="AO572" i="46"/>
  <c r="AG1644" i="79" s="1"/>
  <c r="AP573" i="46"/>
  <c r="AH1671" i="79" s="1"/>
  <c r="AP431" i="46"/>
  <c r="AH1643" i="79" s="1"/>
  <c r="AO571" i="46"/>
  <c r="AG1618" i="79" s="1"/>
  <c r="AP571" i="46"/>
  <c r="AH1618" i="79" s="1"/>
  <c r="AS288" i="46"/>
  <c r="AK1696" i="79" s="1"/>
  <c r="N51" i="47"/>
  <c r="AP550" i="46"/>
  <c r="AP557" i="46" s="1"/>
  <c r="AS290" i="46"/>
  <c r="AK1749" i="79" s="1"/>
  <c r="AP429" i="46"/>
  <c r="AH1582" i="79" s="1"/>
  <c r="AQ427" i="46"/>
  <c r="AI1190" i="79" s="1"/>
  <c r="AO576" i="46"/>
  <c r="AQ564" i="46"/>
  <c r="AI403" i="79" s="1"/>
  <c r="N37" i="47"/>
  <c r="AO550" i="46"/>
  <c r="AO557" i="46" s="1"/>
  <c r="AQ433" i="46"/>
  <c r="AI1724" i="79" s="1"/>
  <c r="AO569" i="46"/>
  <c r="AG1388" i="79" s="1"/>
  <c r="N84" i="47"/>
  <c r="N35" i="47"/>
  <c r="N39" i="47"/>
  <c r="N60" i="47"/>
  <c r="N77" i="47"/>
  <c r="N86" i="47"/>
  <c r="N46" i="47"/>
  <c r="N54" i="47"/>
  <c r="N49" i="47"/>
  <c r="N66" i="47"/>
  <c r="N53" i="47"/>
  <c r="N36" i="47"/>
  <c r="AQ426" i="46"/>
  <c r="AI993" i="79" s="1"/>
  <c r="AQ432" i="46"/>
  <c r="AI1670" i="79" s="1"/>
  <c r="AO575" i="46"/>
  <c r="AG1725" i="79" s="1"/>
  <c r="AO570" i="46"/>
  <c r="AG1583" i="79" s="1"/>
  <c r="AQ428" i="46"/>
  <c r="AI1387" i="79" s="1"/>
  <c r="N69" i="47"/>
  <c r="N75" i="47"/>
  <c r="N33" i="47"/>
  <c r="AP287" i="46"/>
  <c r="AH1669" i="79" s="1"/>
  <c r="N76" i="47"/>
  <c r="N78" i="47"/>
  <c r="N61" i="47"/>
  <c r="N50" i="47"/>
  <c r="N48" i="47"/>
  <c r="AQ410" i="46"/>
  <c r="AQ416" i="46" s="1"/>
  <c r="AQ423" i="46"/>
  <c r="AI402" i="79" s="1"/>
  <c r="AR550" i="46"/>
  <c r="AR557" i="46" s="1"/>
  <c r="AP572" i="46"/>
  <c r="AH1644" i="79" s="1"/>
  <c r="AP563" i="46"/>
  <c r="AH206" i="79" s="1"/>
  <c r="AS282" i="46"/>
  <c r="AK1189" i="79" s="1"/>
  <c r="AS283" i="46"/>
  <c r="AK1386" i="79" s="1"/>
  <c r="AS431" i="46"/>
  <c r="AK1643" i="79" s="1"/>
  <c r="AR421" i="46"/>
  <c r="AR556" i="46" s="1"/>
  <c r="AR429" i="46"/>
  <c r="AJ1582" i="79" s="1"/>
  <c r="AS276" i="46"/>
  <c r="AS555" i="46" s="1"/>
  <c r="AP569" i="46"/>
  <c r="AH1388" i="79" s="1"/>
  <c r="AS289" i="46"/>
  <c r="AK1723" i="79" s="1"/>
  <c r="AS281" i="46"/>
  <c r="AK992" i="79" s="1"/>
  <c r="AR280" i="46"/>
  <c r="AJ793" i="79" s="1"/>
  <c r="AO568" i="46"/>
  <c r="AG1191" i="79" s="1"/>
  <c r="AR422" i="46"/>
  <c r="AJ205" i="79" s="1"/>
  <c r="AP575" i="46"/>
  <c r="AH1751" i="79" s="1"/>
  <c r="AR279" i="46"/>
  <c r="AJ601" i="79" s="1"/>
  <c r="AR573" i="46"/>
  <c r="AJ1671" i="79" s="1"/>
  <c r="AP576" i="46"/>
  <c r="AS286" i="46"/>
  <c r="AK1642" i="79" s="1"/>
  <c r="AS275" i="46"/>
  <c r="AS415" i="46" s="1"/>
  <c r="AS417" i="46" s="1"/>
  <c r="H61" i="43" s="1"/>
  <c r="AR284" i="46"/>
  <c r="AJ1581" i="79" s="1"/>
  <c r="AO567" i="46"/>
  <c r="AG994" i="79" s="1"/>
  <c r="AR433" i="46"/>
  <c r="AJ1697" i="79" s="1"/>
  <c r="AS279" i="46"/>
  <c r="AK601" i="79" s="1"/>
  <c r="AR572" i="46"/>
  <c r="AJ1644" i="79" s="1"/>
  <c r="AP574" i="46"/>
  <c r="AH1698" i="79" s="1"/>
  <c r="AP567" i="46"/>
  <c r="AH994" i="79" s="1"/>
  <c r="AS280" i="46"/>
  <c r="AK793" i="79" s="1"/>
  <c r="AS265" i="46"/>
  <c r="AS270" i="46" s="1"/>
  <c r="AS271" i="46" s="1"/>
  <c r="H58" i="43" s="1"/>
  <c r="AR282" i="46"/>
  <c r="AJ1189" i="79" s="1"/>
  <c r="AQ421" i="46"/>
  <c r="AQ556" i="46" s="1"/>
  <c r="AO574" i="46"/>
  <c r="AG1698" i="79" s="1"/>
  <c r="AO565" i="46"/>
  <c r="AG603" i="79" s="1"/>
  <c r="AR434" i="46"/>
  <c r="AJ1750" i="79" s="1"/>
  <c r="AR285" i="46"/>
  <c r="AJ1616" i="79" s="1"/>
  <c r="AP427" i="46"/>
  <c r="AH1190" i="79" s="1"/>
  <c r="AP421" i="46"/>
  <c r="AP556" i="46" s="1"/>
  <c r="AS435" i="46"/>
  <c r="AQ550" i="46"/>
  <c r="AQ557" i="46" s="1"/>
  <c r="AQ276" i="46"/>
  <c r="AQ555" i="46" s="1"/>
  <c r="AR571" i="46"/>
  <c r="AJ1618" i="79" s="1"/>
  <c r="AR265" i="46"/>
  <c r="AR270" i="46" s="1"/>
  <c r="AR271" i="46" s="1"/>
  <c r="G58" i="43" s="1"/>
  <c r="AP434" i="46"/>
  <c r="AH1750" i="79" s="1"/>
  <c r="AP426" i="46"/>
  <c r="AH993" i="79" s="1"/>
  <c r="AS430" i="46"/>
  <c r="AK1617" i="79" s="1"/>
  <c r="AQ572" i="46"/>
  <c r="AI1644" i="79" s="1"/>
  <c r="AR283" i="46"/>
  <c r="AJ1386" i="79" s="1"/>
  <c r="AP410" i="46"/>
  <c r="AP416" i="46" s="1"/>
  <c r="AP428" i="46"/>
  <c r="AH1387" i="79" s="1"/>
  <c r="AS423" i="46"/>
  <c r="AK402" i="79" s="1"/>
  <c r="AQ571" i="46"/>
  <c r="AI1618" i="79" s="1"/>
  <c r="AP433" i="46"/>
  <c r="AH1697" i="79" s="1"/>
  <c r="AQ285" i="46"/>
  <c r="AI1616" i="79" s="1"/>
  <c r="AR565" i="46"/>
  <c r="AJ603" i="79" s="1"/>
  <c r="AR275" i="46"/>
  <c r="AR415" i="46" s="1"/>
  <c r="AP432" i="46"/>
  <c r="AH1670" i="79" s="1"/>
  <c r="AP422" i="46"/>
  <c r="AH205" i="79" s="1"/>
  <c r="AS432" i="46"/>
  <c r="AK1670" i="79" s="1"/>
  <c r="AQ569" i="46"/>
  <c r="AI1388" i="79" s="1"/>
  <c r="J136" i="43"/>
  <c r="AU795" i="79"/>
  <c r="AP283" i="46"/>
  <c r="AH1386" i="79" s="1"/>
  <c r="AQ265" i="46"/>
  <c r="AQ270" i="46" s="1"/>
  <c r="AQ271" i="46" s="1"/>
  <c r="F58" i="43" s="1"/>
  <c r="AP279" i="46"/>
  <c r="AH601" i="79" s="1"/>
  <c r="AQ275" i="46"/>
  <c r="AQ415" i="46" s="1"/>
  <c r="AP281" i="46"/>
  <c r="AH992" i="79" s="1"/>
  <c r="AO429" i="46"/>
  <c r="AG1582" i="79" s="1"/>
  <c r="AO435" i="46"/>
  <c r="AO422" i="46"/>
  <c r="AG205" i="79" s="1"/>
  <c r="AO410" i="46"/>
  <c r="AO416" i="46" s="1"/>
  <c r="AO428" i="46"/>
  <c r="AG1387" i="79" s="1"/>
  <c r="AO433" i="46"/>
  <c r="AO425" i="46"/>
  <c r="AG794" i="79" s="1"/>
  <c r="AO427" i="46"/>
  <c r="AG1190" i="79" s="1"/>
  <c r="AO431" i="46"/>
  <c r="AG1643" i="79" s="1"/>
  <c r="AO421" i="46"/>
  <c r="AO556" i="46" s="1"/>
  <c r="AO432" i="46"/>
  <c r="AG1670" i="79" s="1"/>
  <c r="AO423" i="46"/>
  <c r="AG402" i="79" s="1"/>
  <c r="AO424" i="46"/>
  <c r="AG602" i="79" s="1"/>
  <c r="AO430" i="46"/>
  <c r="AG1617" i="79" s="1"/>
  <c r="AO426" i="46"/>
  <c r="AG993" i="79" s="1"/>
  <c r="AO434" i="46"/>
  <c r="AG1750" i="79" s="1"/>
  <c r="AQ288" i="46"/>
  <c r="AI1696" i="79" s="1"/>
  <c r="AQ279" i="46"/>
  <c r="AI601" i="79" s="1"/>
  <c r="AR570" i="46"/>
  <c r="AJ1583" i="79" s="1"/>
  <c r="AR563" i="46"/>
  <c r="AJ206" i="79" s="1"/>
  <c r="AP289" i="46"/>
  <c r="AH1723" i="79" s="1"/>
  <c r="AP277" i="46"/>
  <c r="AH204" i="79" s="1"/>
  <c r="AR287" i="46"/>
  <c r="AJ1669" i="79" s="1"/>
  <c r="AR277" i="46"/>
  <c r="AJ204" i="79" s="1"/>
  <c r="AS429" i="46"/>
  <c r="AK1582" i="79" s="1"/>
  <c r="AS421" i="46"/>
  <c r="AS556" i="46" s="1"/>
  <c r="AQ570" i="46"/>
  <c r="AI1583" i="79" s="1"/>
  <c r="AQ563" i="46"/>
  <c r="AI206" i="79" s="1"/>
  <c r="AR431" i="46"/>
  <c r="AJ1643" i="79" s="1"/>
  <c r="AS424" i="46"/>
  <c r="AK602" i="79" s="1"/>
  <c r="I33" i="47"/>
  <c r="I31" i="47"/>
  <c r="I35" i="47"/>
  <c r="I32" i="47"/>
  <c r="I30" i="47"/>
  <c r="I41" i="47"/>
  <c r="I34" i="47"/>
  <c r="I38" i="47"/>
  <c r="I36" i="47"/>
  <c r="I37" i="47"/>
  <c r="I39" i="47"/>
  <c r="I40" i="47"/>
  <c r="AQ282" i="46"/>
  <c r="AI1189" i="79" s="1"/>
  <c r="AP285" i="46"/>
  <c r="AH1616" i="79" s="1"/>
  <c r="AQ290" i="46"/>
  <c r="AI1749" i="79" s="1"/>
  <c r="AQ278" i="46"/>
  <c r="AI401" i="79" s="1"/>
  <c r="AR576" i="46"/>
  <c r="AR568" i="46"/>
  <c r="AJ1191" i="79" s="1"/>
  <c r="AP275" i="46"/>
  <c r="AP415" i="46" s="1"/>
  <c r="AP278" i="46"/>
  <c r="AH401" i="79" s="1"/>
  <c r="AP568" i="46"/>
  <c r="AH1191" i="79" s="1"/>
  <c r="AR276" i="46"/>
  <c r="AR555" i="46" s="1"/>
  <c r="AR278" i="46"/>
  <c r="AJ401" i="79" s="1"/>
  <c r="AS426" i="46"/>
  <c r="AK993" i="79" s="1"/>
  <c r="AS427" i="46"/>
  <c r="AK1190" i="79" s="1"/>
  <c r="AQ575" i="46"/>
  <c r="AQ568" i="46"/>
  <c r="AI1191" i="79" s="1"/>
  <c r="AR426" i="46"/>
  <c r="AJ993" i="79" s="1"/>
  <c r="AQ283" i="46"/>
  <c r="AI1386" i="79" s="1"/>
  <c r="AP286" i="46"/>
  <c r="AH1642" i="79" s="1"/>
  <c r="AQ289" i="46"/>
  <c r="AI1723" i="79" s="1"/>
  <c r="AQ280" i="46"/>
  <c r="AI793" i="79" s="1"/>
  <c r="AR575" i="46"/>
  <c r="AR567" i="46"/>
  <c r="AJ994" i="79" s="1"/>
  <c r="AP284" i="46"/>
  <c r="AH1581" i="79" s="1"/>
  <c r="AP276" i="46"/>
  <c r="AP555" i="46" s="1"/>
  <c r="AR288" i="46"/>
  <c r="AJ1696" i="79" s="1"/>
  <c r="AR281" i="46"/>
  <c r="AJ992" i="79" s="1"/>
  <c r="AS428" i="46"/>
  <c r="AK1387" i="79" s="1"/>
  <c r="AS422" i="46"/>
  <c r="AK205" i="79" s="1"/>
  <c r="AQ574" i="46"/>
  <c r="AI1698" i="79" s="1"/>
  <c r="AQ567" i="46"/>
  <c r="AI994" i="79" s="1"/>
  <c r="AR425" i="46"/>
  <c r="AJ794" i="79" s="1"/>
  <c r="AQ287" i="46"/>
  <c r="AI1669" i="79" s="1"/>
  <c r="AR574" i="46"/>
  <c r="AJ1698" i="79" s="1"/>
  <c r="AP265" i="46"/>
  <c r="AP270" i="46" s="1"/>
  <c r="AP282" i="46"/>
  <c r="AH1189" i="79" s="1"/>
  <c r="AP570" i="46"/>
  <c r="AH1583" i="79" s="1"/>
  <c r="AS284" i="46"/>
  <c r="AK1581" i="79" s="1"/>
  <c r="AR289" i="46"/>
  <c r="AJ1723" i="79" s="1"/>
  <c r="AP435" i="46"/>
  <c r="AQ424" i="46"/>
  <c r="AI602" i="79" s="1"/>
  <c r="AS434" i="46"/>
  <c r="AK1750" i="79" s="1"/>
  <c r="AO573" i="46"/>
  <c r="AG1671" i="79" s="1"/>
  <c r="AQ576" i="46"/>
  <c r="AR410" i="46"/>
  <c r="AR416" i="46" s="1"/>
  <c r="L41" i="47" l="1"/>
  <c r="M31" i="47"/>
  <c r="AG1751" i="79"/>
  <c r="AK1697" i="79"/>
  <c r="AI1697" i="79"/>
  <c r="AU403" i="79"/>
  <c r="N42" i="47"/>
  <c r="N44" i="47" s="1"/>
  <c r="N57" i="47" s="1"/>
  <c r="N59" i="47" s="1"/>
  <c r="N72" i="47" s="1"/>
  <c r="N74" i="47" s="1"/>
  <c r="N87" i="47" s="1"/>
  <c r="N89" i="47" s="1"/>
  <c r="H136" i="43"/>
  <c r="AU1618" i="79"/>
  <c r="AU1644" i="79"/>
  <c r="AU793" i="79"/>
  <c r="AH1724" i="79"/>
  <c r="BC557" i="46"/>
  <c r="AR558" i="46"/>
  <c r="G64" i="43" s="1"/>
  <c r="AQ417" i="46"/>
  <c r="F61" i="43" s="1"/>
  <c r="K56" i="47" s="1"/>
  <c r="AU1388" i="79"/>
  <c r="AU1617" i="79"/>
  <c r="AU603" i="79"/>
  <c r="AS558" i="46"/>
  <c r="H64" i="43" s="1"/>
  <c r="AR417" i="46"/>
  <c r="G61" i="43" s="1"/>
  <c r="L53" i="47" s="1"/>
  <c r="M37" i="47"/>
  <c r="M50" i="47"/>
  <c r="L32" i="47"/>
  <c r="L38" i="47"/>
  <c r="L37" i="47"/>
  <c r="L39" i="47"/>
  <c r="L31" i="47"/>
  <c r="L40" i="47"/>
  <c r="M35" i="47"/>
  <c r="M32" i="47"/>
  <c r="M34" i="47"/>
  <c r="M41" i="47"/>
  <c r="M36" i="47"/>
  <c r="L34" i="47"/>
  <c r="M40" i="47"/>
  <c r="L36" i="47"/>
  <c r="M33" i="47"/>
  <c r="M30" i="47"/>
  <c r="M45" i="47"/>
  <c r="AU1616" i="79"/>
  <c r="L30" i="47"/>
  <c r="L33" i="47"/>
  <c r="M39" i="47"/>
  <c r="L35" i="47"/>
  <c r="AH1725" i="79"/>
  <c r="F136" i="43"/>
  <c r="M38" i="47"/>
  <c r="AJ1724" i="79"/>
  <c r="AQ558" i="46"/>
  <c r="F64" i="43" s="1"/>
  <c r="AU1670" i="79"/>
  <c r="I136" i="43"/>
  <c r="J134" i="43"/>
  <c r="AU1669" i="79"/>
  <c r="M53" i="47"/>
  <c r="L136" i="43"/>
  <c r="AU1583" i="79"/>
  <c r="M49" i="47"/>
  <c r="M46" i="47"/>
  <c r="AU1696" i="79"/>
  <c r="AU1698" i="79"/>
  <c r="F134" i="43"/>
  <c r="BC555" i="46"/>
  <c r="AP271" i="46"/>
  <c r="E58" i="43" s="1"/>
  <c r="D134" i="43"/>
  <c r="BC270" i="46"/>
  <c r="BC271" i="46" s="1"/>
  <c r="BC273" i="46" s="1"/>
  <c r="AU1191" i="79"/>
  <c r="AG1724" i="79"/>
  <c r="AG1697" i="79"/>
  <c r="AU401" i="79"/>
  <c r="H134" i="43"/>
  <c r="AU602" i="79"/>
  <c r="I135" i="43"/>
  <c r="AU1387" i="79"/>
  <c r="M51" i="47"/>
  <c r="M48" i="47"/>
  <c r="H135" i="43"/>
  <c r="AU402" i="79"/>
  <c r="E135" i="43"/>
  <c r="BC416" i="46"/>
  <c r="AO417" i="46"/>
  <c r="D61" i="43" s="1"/>
  <c r="M56" i="47"/>
  <c r="M54" i="47"/>
  <c r="AP558" i="46"/>
  <c r="E64" i="43" s="1"/>
  <c r="AU205" i="79"/>
  <c r="G135" i="43"/>
  <c r="G136" i="43"/>
  <c r="AU601" i="79"/>
  <c r="I134" i="43"/>
  <c r="M47" i="47"/>
  <c r="AU1386" i="79"/>
  <c r="BC556" i="46"/>
  <c r="F135" i="43"/>
  <c r="AO558" i="46"/>
  <c r="D64" i="43" s="1"/>
  <c r="AU206" i="79"/>
  <c r="K34" i="47"/>
  <c r="K30" i="47"/>
  <c r="K32" i="47"/>
  <c r="K37" i="47"/>
  <c r="K31" i="47"/>
  <c r="K40" i="47"/>
  <c r="K36" i="47"/>
  <c r="K39" i="47"/>
  <c r="K33" i="47"/>
  <c r="K41" i="47"/>
  <c r="K38" i="47"/>
  <c r="K35" i="47"/>
  <c r="M52" i="47"/>
  <c r="AU1642" i="79"/>
  <c r="AP417" i="46"/>
  <c r="E61" i="43" s="1"/>
  <c r="BC415" i="46"/>
  <c r="E134" i="43"/>
  <c r="AJ1751" i="79"/>
  <c r="AJ1725" i="79"/>
  <c r="I42" i="47"/>
  <c r="I44" i="47" s="1"/>
  <c r="AU1643" i="79"/>
  <c r="AU1582" i="79"/>
  <c r="AG208" i="79"/>
  <c r="D67" i="43" s="1"/>
  <c r="AU1671" i="79"/>
  <c r="K136" i="43"/>
  <c r="AI1751" i="79"/>
  <c r="AI1725" i="79"/>
  <c r="G134" i="43"/>
  <c r="AU204" i="79"/>
  <c r="AU1750" i="79"/>
  <c r="AU1190" i="79"/>
  <c r="L135" i="43"/>
  <c r="K134" i="43"/>
  <c r="AU992" i="79"/>
  <c r="AU1581" i="79"/>
  <c r="AU1189" i="79"/>
  <c r="L134" i="43"/>
  <c r="AU994" i="79"/>
  <c r="AU1723" i="79"/>
  <c r="AU993" i="79"/>
  <c r="K135" i="43"/>
  <c r="AU794" i="79"/>
  <c r="J135" i="43"/>
  <c r="AH208" i="79"/>
  <c r="E67" i="43" s="1"/>
  <c r="M55" i="47"/>
  <c r="AU1749" i="79"/>
  <c r="L60" i="47" l="1"/>
  <c r="L48" i="47"/>
  <c r="L56" i="47"/>
  <c r="K45" i="47"/>
  <c r="L63" i="47"/>
  <c r="K68" i="47"/>
  <c r="M68" i="47"/>
  <c r="M64" i="47"/>
  <c r="L69" i="47"/>
  <c r="K51" i="47"/>
  <c r="L51" i="47"/>
  <c r="K53" i="47"/>
  <c r="M61" i="47"/>
  <c r="L45" i="47"/>
  <c r="K46" i="47"/>
  <c r="L49" i="47"/>
  <c r="K50" i="47"/>
  <c r="L47" i="47"/>
  <c r="K55" i="47"/>
  <c r="K52" i="47"/>
  <c r="L46" i="47"/>
  <c r="L50" i="47"/>
  <c r="L67" i="47"/>
  <c r="K54" i="47"/>
  <c r="K48" i="47"/>
  <c r="L54" i="47"/>
  <c r="L52" i="47"/>
  <c r="K47" i="47"/>
  <c r="K49" i="47"/>
  <c r="L61" i="47"/>
  <c r="L66" i="47"/>
  <c r="L55" i="47"/>
  <c r="M63" i="47"/>
  <c r="L68" i="47"/>
  <c r="M65" i="47"/>
  <c r="L64" i="47"/>
  <c r="M71" i="47"/>
  <c r="L65" i="47"/>
  <c r="M66" i="47"/>
  <c r="L71" i="47"/>
  <c r="M67" i="47"/>
  <c r="M62" i="47"/>
  <c r="L62" i="47"/>
  <c r="L70" i="47"/>
  <c r="M60" i="47"/>
  <c r="M69" i="47"/>
  <c r="M70" i="47"/>
  <c r="M42" i="47"/>
  <c r="M44" i="47" s="1"/>
  <c r="M57" i="47" s="1"/>
  <c r="M59" i="47" s="1"/>
  <c r="K67" i="47"/>
  <c r="K60" i="47"/>
  <c r="K61" i="47"/>
  <c r="L42" i="47"/>
  <c r="L44" i="47" s="1"/>
  <c r="K63" i="47"/>
  <c r="K62" i="47"/>
  <c r="K69" i="47"/>
  <c r="K71" i="47"/>
  <c r="K64" i="47"/>
  <c r="K66" i="47"/>
  <c r="AU1724" i="79"/>
  <c r="K65" i="47"/>
  <c r="K70" i="47"/>
  <c r="E143" i="43"/>
  <c r="R64" i="43"/>
  <c r="M136" i="43"/>
  <c r="BC417" i="46"/>
  <c r="BC419" i="46" s="1"/>
  <c r="BC558" i="46"/>
  <c r="BC560" i="46" s="1"/>
  <c r="F143" i="43"/>
  <c r="K42" i="47"/>
  <c r="K44" i="47" s="1"/>
  <c r="AU1751" i="79"/>
  <c r="AU1725" i="79"/>
  <c r="J52" i="47"/>
  <c r="J47" i="47"/>
  <c r="J50" i="47"/>
  <c r="J53" i="47"/>
  <c r="J38" i="47"/>
  <c r="W38" i="47" s="1"/>
  <c r="J34" i="47"/>
  <c r="W34" i="47" s="1"/>
  <c r="J40" i="47"/>
  <c r="W40" i="47" s="1"/>
  <c r="J49" i="47"/>
  <c r="J36" i="47"/>
  <c r="W36" i="47" s="1"/>
  <c r="J35" i="47"/>
  <c r="W35" i="47" s="1"/>
  <c r="J37" i="47"/>
  <c r="W37" i="47" s="1"/>
  <c r="J32" i="47"/>
  <c r="W32" i="47" s="1"/>
  <c r="J51" i="47"/>
  <c r="J31" i="47"/>
  <c r="W31" i="47" s="1"/>
  <c r="J30" i="47"/>
  <c r="J55" i="47"/>
  <c r="J46" i="47"/>
  <c r="J39" i="47"/>
  <c r="W39" i="47" s="1"/>
  <c r="J33" i="47"/>
  <c r="W33" i="47" s="1"/>
  <c r="J45" i="47"/>
  <c r="J56" i="47"/>
  <c r="J41" i="47"/>
  <c r="W41" i="47" s="1"/>
  <c r="J48" i="47"/>
  <c r="J54" i="47"/>
  <c r="J69" i="47"/>
  <c r="J78" i="47"/>
  <c r="J65" i="47"/>
  <c r="J67" i="47"/>
  <c r="J85" i="47"/>
  <c r="J82" i="47"/>
  <c r="J79" i="47"/>
  <c r="J83" i="47"/>
  <c r="J80" i="47"/>
  <c r="J68" i="47"/>
  <c r="J70" i="47"/>
  <c r="J86" i="47"/>
  <c r="J75" i="47"/>
  <c r="J76" i="47"/>
  <c r="J64" i="47"/>
  <c r="J77" i="47"/>
  <c r="J84" i="47"/>
  <c r="J81" i="47"/>
  <c r="J71" i="47"/>
  <c r="J63" i="47"/>
  <c r="J66" i="47"/>
  <c r="J60" i="47"/>
  <c r="J62" i="47"/>
  <c r="R58" i="43"/>
  <c r="AU1697" i="79"/>
  <c r="J61" i="47"/>
  <c r="D143" i="43"/>
  <c r="M134" i="43"/>
  <c r="R61" i="43"/>
  <c r="I55" i="47"/>
  <c r="I71" i="47"/>
  <c r="I75" i="47"/>
  <c r="I86" i="47"/>
  <c r="I78" i="47"/>
  <c r="I46" i="47"/>
  <c r="I76" i="47"/>
  <c r="I48" i="47"/>
  <c r="I51" i="47"/>
  <c r="I82" i="47"/>
  <c r="I52" i="47"/>
  <c r="I54" i="47"/>
  <c r="I60" i="47"/>
  <c r="I61" i="47"/>
  <c r="I63" i="47"/>
  <c r="I70" i="47"/>
  <c r="I65" i="47"/>
  <c r="I69" i="47"/>
  <c r="I80" i="47"/>
  <c r="I67" i="47"/>
  <c r="I56" i="47"/>
  <c r="I49" i="47"/>
  <c r="I77" i="47"/>
  <c r="I81" i="47"/>
  <c r="I64" i="47"/>
  <c r="I68" i="47"/>
  <c r="I45" i="47"/>
  <c r="I47" i="47"/>
  <c r="I62" i="47"/>
  <c r="I84" i="47"/>
  <c r="I83" i="47"/>
  <c r="I50" i="47"/>
  <c r="I66" i="47"/>
  <c r="I53" i="47"/>
  <c r="I85" i="47"/>
  <c r="I79" i="47"/>
  <c r="M135" i="43"/>
  <c r="W52" i="47" l="1"/>
  <c r="M72" i="47"/>
  <c r="M74" i="47" s="1"/>
  <c r="K57" i="47"/>
  <c r="K59" i="47" s="1"/>
  <c r="K72" i="47" s="1"/>
  <c r="K74" i="47" s="1"/>
  <c r="L57" i="47"/>
  <c r="L59" i="47" s="1"/>
  <c r="L72" i="47" s="1"/>
  <c r="L74" i="47" s="1"/>
  <c r="W69" i="47"/>
  <c r="W56" i="47"/>
  <c r="W48" i="47"/>
  <c r="W65" i="47"/>
  <c r="W66" i="47"/>
  <c r="W51" i="47"/>
  <c r="W67" i="47"/>
  <c r="W47" i="47"/>
  <c r="W53" i="47"/>
  <c r="W45" i="47"/>
  <c r="W64" i="47"/>
  <c r="W46" i="47"/>
  <c r="W71" i="47"/>
  <c r="W49" i="47"/>
  <c r="W55" i="47"/>
  <c r="W60" i="47"/>
  <c r="W62" i="47"/>
  <c r="W50" i="47"/>
  <c r="W54" i="47"/>
  <c r="W30" i="47"/>
  <c r="W42" i="47" s="1"/>
  <c r="J42" i="47"/>
  <c r="J44" i="47" s="1"/>
  <c r="J57" i="47" s="1"/>
  <c r="J59" i="47" s="1"/>
  <c r="J72" i="47" s="1"/>
  <c r="J74" i="47" s="1"/>
  <c r="J87" i="47" s="1"/>
  <c r="J89" i="47" s="1"/>
  <c r="W63" i="47"/>
  <c r="W70" i="47"/>
  <c r="W68" i="47"/>
  <c r="I57" i="47"/>
  <c r="I59" i="47" s="1"/>
  <c r="I72" i="47" s="1"/>
  <c r="I74" i="47" s="1"/>
  <c r="I87" i="47" s="1"/>
  <c r="I89" i="47" s="1"/>
  <c r="W61" i="47"/>
  <c r="D145" i="43" l="1"/>
  <c r="W44" i="47"/>
  <c r="W57" i="47" s="1"/>
  <c r="W59" i="47" l="1"/>
  <c r="W72" i="47" s="1"/>
  <c r="E145" i="43"/>
  <c r="E146" i="43" s="1"/>
  <c r="D146" i="43"/>
  <c r="W74" i="47" l="1"/>
  <c r="F145" i="43"/>
  <c r="F146" i="43" l="1"/>
  <c r="F36" i="85" l="1"/>
  <c r="N910" i="79" l="1"/>
  <c r="F910" i="79"/>
  <c r="L910" i="79"/>
  <c r="K910" i="79"/>
  <c r="J910" i="79"/>
  <c r="I910" i="79"/>
  <c r="O910" i="79"/>
  <c r="M910" i="79"/>
  <c r="E910" i="79"/>
  <c r="D910" i="79"/>
  <c r="H910" i="79"/>
  <c r="G910" i="79"/>
  <c r="H47" i="90" l="1"/>
  <c r="I46" i="90"/>
  <c r="C24" i="90" s="1" a="1"/>
  <c r="C24" i="90" s="1"/>
  <c r="S166" i="79" s="1"/>
  <c r="H48" i="90" l="1"/>
  <c r="I47" i="90"/>
  <c r="D24" i="90" s="1" a="1"/>
  <c r="D24" i="90" s="1"/>
  <c r="T166" i="79" s="1"/>
  <c r="H49" i="90" l="1"/>
  <c r="I48" i="90"/>
  <c r="E24" i="90" s="1" a="1"/>
  <c r="E24" i="90" s="1"/>
  <c r="U166" i="79" s="1"/>
  <c r="H50" i="90" l="1"/>
  <c r="I49" i="90"/>
  <c r="F24" i="90" s="1" a="1"/>
  <c r="F24" i="90" s="1"/>
  <c r="V166" i="79" s="1"/>
  <c r="S199" i="79"/>
  <c r="AQ199" i="79"/>
  <c r="AQ207" i="79" s="1"/>
  <c r="AQ208" i="79" s="1"/>
  <c r="N67" i="43" s="1"/>
  <c r="AR199" i="79"/>
  <c r="AR207" i="79" s="1"/>
  <c r="AR208" i="79" s="1"/>
  <c r="O67" i="43" s="1"/>
  <c r="AN199" i="79"/>
  <c r="AN207" i="79" s="1"/>
  <c r="AN208" i="79" s="1"/>
  <c r="K67" i="43" s="1"/>
  <c r="AK199" i="79"/>
  <c r="AK207" i="79" s="1"/>
  <c r="AK208" i="79" s="1"/>
  <c r="H67" i="43" s="1"/>
  <c r="AM199" i="79"/>
  <c r="AM207" i="79" s="1"/>
  <c r="AM208" i="79" s="1"/>
  <c r="J67" i="43" s="1"/>
  <c r="AI199" i="79"/>
  <c r="AI207" i="79" s="1"/>
  <c r="AJ199" i="79"/>
  <c r="AJ207" i="79" s="1"/>
  <c r="AJ208" i="79" s="1"/>
  <c r="G67" i="43" s="1"/>
  <c r="M86" i="47" l="1"/>
  <c r="M80" i="47"/>
  <c r="M76" i="47"/>
  <c r="M82" i="47"/>
  <c r="M77" i="47"/>
  <c r="M78" i="47"/>
  <c r="M79" i="47"/>
  <c r="M83" i="47"/>
  <c r="M84" i="47"/>
  <c r="M75" i="47"/>
  <c r="M85" i="47"/>
  <c r="M81" i="47"/>
  <c r="T80" i="47"/>
  <c r="T84" i="47"/>
  <c r="T85" i="47"/>
  <c r="T77" i="47"/>
  <c r="T75" i="47"/>
  <c r="T86" i="47"/>
  <c r="T76" i="47"/>
  <c r="T83" i="47"/>
  <c r="T81" i="47"/>
  <c r="T82" i="47"/>
  <c r="T78" i="47"/>
  <c r="T79" i="47"/>
  <c r="AR212" i="79"/>
  <c r="AR404" i="79" s="1"/>
  <c r="AN212" i="79"/>
  <c r="AN404" i="79" s="1"/>
  <c r="AQ212" i="79"/>
  <c r="AQ404" i="79" s="1"/>
  <c r="AK212" i="79"/>
  <c r="AK404" i="79" s="1"/>
  <c r="AM212" i="79"/>
  <c r="AM404" i="79" s="1"/>
  <c r="AJ212" i="79"/>
  <c r="AJ404" i="79" s="1"/>
  <c r="AI212" i="79"/>
  <c r="AI404" i="79" s="1"/>
  <c r="O77" i="47"/>
  <c r="O83" i="47"/>
  <c r="O78" i="47"/>
  <c r="O86" i="47"/>
  <c r="O80" i="47"/>
  <c r="O84" i="47"/>
  <c r="O79" i="47"/>
  <c r="O82" i="47"/>
  <c r="O81" i="47"/>
  <c r="O85" i="47"/>
  <c r="O76" i="47"/>
  <c r="O75" i="47"/>
  <c r="S86" i="47"/>
  <c r="S80" i="47"/>
  <c r="S76" i="47"/>
  <c r="S84" i="47"/>
  <c r="S83" i="47"/>
  <c r="S81" i="47"/>
  <c r="S78" i="47"/>
  <c r="S75" i="47"/>
  <c r="S77" i="47"/>
  <c r="S85" i="47"/>
  <c r="S79" i="47"/>
  <c r="S82" i="47"/>
  <c r="P81" i="47"/>
  <c r="P75" i="47"/>
  <c r="P80" i="47"/>
  <c r="P86" i="47"/>
  <c r="P84" i="47"/>
  <c r="P82" i="47"/>
  <c r="P78" i="47"/>
  <c r="P85" i="47"/>
  <c r="P77" i="47"/>
  <c r="P76" i="47"/>
  <c r="P83" i="47"/>
  <c r="P79" i="47"/>
  <c r="L84" i="47"/>
  <c r="L81" i="47"/>
  <c r="L82" i="47"/>
  <c r="L77" i="47"/>
  <c r="L75" i="47"/>
  <c r="L85" i="47"/>
  <c r="L80" i="47"/>
  <c r="L79" i="47"/>
  <c r="L78" i="47"/>
  <c r="L86" i="47"/>
  <c r="L76" i="47"/>
  <c r="L83" i="47"/>
  <c r="AU207" i="79"/>
  <c r="AU208" i="79" s="1"/>
  <c r="AU210" i="79" s="1"/>
  <c r="G137" i="43"/>
  <c r="AI208" i="79"/>
  <c r="F67" i="43" s="1"/>
  <c r="H59" i="90"/>
  <c r="I59" i="90" s="1"/>
  <c r="P24" i="90" s="1" a="1"/>
  <c r="P24" i="90" s="1"/>
  <c r="AF166" i="79" s="1"/>
  <c r="H51" i="90"/>
  <c r="I50" i="90"/>
  <c r="G24" i="90" s="1" a="1"/>
  <c r="G24" i="90" s="1"/>
  <c r="W166" i="79" s="1"/>
  <c r="M87" i="47" l="1"/>
  <c r="M89" i="47" s="1"/>
  <c r="G143" i="43"/>
  <c r="AU404" i="79"/>
  <c r="H137" i="43"/>
  <c r="T87" i="47"/>
  <c r="T89" i="47" s="1"/>
  <c r="L87" i="47"/>
  <c r="L89" i="47" s="1"/>
  <c r="H52" i="90"/>
  <c r="I51" i="90"/>
  <c r="H24" i="90" s="1" a="1"/>
  <c r="H24" i="90" s="1"/>
  <c r="X166" i="79" s="1"/>
  <c r="AR213" i="79"/>
  <c r="AR604" i="79" s="1"/>
  <c r="AQ213" i="79"/>
  <c r="AQ604" i="79" s="1"/>
  <c r="AN213" i="79"/>
  <c r="AN604" i="79" s="1"/>
  <c r="AI213" i="79"/>
  <c r="AI604" i="79" s="1"/>
  <c r="AM213" i="79"/>
  <c r="AM604" i="79" s="1"/>
  <c r="AK213" i="79"/>
  <c r="AK604" i="79" s="1"/>
  <c r="AJ213" i="79"/>
  <c r="AJ604" i="79" s="1"/>
  <c r="O87" i="47"/>
  <c r="O89" i="47" s="1"/>
  <c r="P87" i="47"/>
  <c r="P89" i="47" s="1"/>
  <c r="K80" i="47"/>
  <c r="W80" i="47" s="1"/>
  <c r="K78" i="47"/>
  <c r="W78" i="47" s="1"/>
  <c r="K81" i="47"/>
  <c r="W81" i="47" s="1"/>
  <c r="K86" i="47"/>
  <c r="W86" i="47" s="1"/>
  <c r="K82" i="47"/>
  <c r="W82" i="47" s="1"/>
  <c r="K76" i="47"/>
  <c r="W76" i="47" s="1"/>
  <c r="K75" i="47"/>
  <c r="K83" i="47"/>
  <c r="W83" i="47" s="1"/>
  <c r="K84" i="47"/>
  <c r="W84" i="47" s="1"/>
  <c r="K77" i="47"/>
  <c r="W77" i="47" s="1"/>
  <c r="K79" i="47"/>
  <c r="W79" i="47" s="1"/>
  <c r="K85" i="47"/>
  <c r="W85" i="47" s="1"/>
  <c r="R67" i="43"/>
  <c r="S87" i="47"/>
  <c r="S89" i="47" s="1"/>
  <c r="H53" i="90" l="1"/>
  <c r="I52" i="90"/>
  <c r="I24" i="90" s="1" a="1"/>
  <c r="I24" i="90" s="1"/>
  <c r="Y166" i="79" s="1"/>
  <c r="AR214" i="79"/>
  <c r="AR796" i="79" s="1"/>
  <c r="AN214" i="79"/>
  <c r="AN796" i="79" s="1"/>
  <c r="AQ214" i="79"/>
  <c r="AQ796" i="79" s="1"/>
  <c r="AJ214" i="79"/>
  <c r="AJ796" i="79" s="1"/>
  <c r="AK214" i="79"/>
  <c r="AK796" i="79" s="1"/>
  <c r="AM214" i="79"/>
  <c r="AM796" i="79" s="1"/>
  <c r="AI214" i="79"/>
  <c r="AI796" i="79" s="1"/>
  <c r="W75" i="47"/>
  <c r="W87" i="47" s="1"/>
  <c r="K87" i="47"/>
  <c r="K89" i="47" s="1"/>
  <c r="I137" i="43"/>
  <c r="AU604" i="79"/>
  <c r="G145" i="43" l="1"/>
  <c r="W89" i="47"/>
  <c r="AR224" i="79"/>
  <c r="AR1752" i="79" s="1"/>
  <c r="AQ224" i="79"/>
  <c r="AQ1752" i="79" s="1"/>
  <c r="AN224" i="79"/>
  <c r="AN1752" i="79" s="1"/>
  <c r="AJ224" i="79"/>
  <c r="AJ1752" i="79" s="1"/>
  <c r="AI224" i="79"/>
  <c r="AI1752" i="79" s="1"/>
  <c r="AM224" i="79"/>
  <c r="AM1752" i="79" s="1"/>
  <c r="AK224" i="79"/>
  <c r="AK1752" i="79" s="1"/>
  <c r="AQ215" i="79"/>
  <c r="AQ995" i="79" s="1"/>
  <c r="AN215" i="79"/>
  <c r="AN995" i="79" s="1"/>
  <c r="AR215" i="79"/>
  <c r="AR995" i="79" s="1"/>
  <c r="AM215" i="79"/>
  <c r="AM995" i="79" s="1"/>
  <c r="AJ215" i="79"/>
  <c r="AJ995" i="79" s="1"/>
  <c r="AI215" i="79"/>
  <c r="AI995" i="79" s="1"/>
  <c r="AK215" i="79"/>
  <c r="AK995" i="79" s="1"/>
  <c r="J137" i="43"/>
  <c r="AU796" i="79"/>
  <c r="H54" i="90"/>
  <c r="I53" i="90"/>
  <c r="J24" i="90" s="1" a="1"/>
  <c r="J24" i="90" s="1"/>
  <c r="Z166" i="79" s="1"/>
  <c r="I54" i="90" l="1"/>
  <c r="K24" i="90" s="1" a="1"/>
  <c r="K24" i="90" s="1"/>
  <c r="AA166" i="79" s="1"/>
  <c r="H55" i="90"/>
  <c r="AR216" i="79"/>
  <c r="AR1192" i="79" s="1"/>
  <c r="AN216" i="79"/>
  <c r="AN1192" i="79" s="1"/>
  <c r="AQ216" i="79"/>
  <c r="AQ1192" i="79" s="1"/>
  <c r="AJ216" i="79"/>
  <c r="AJ1192" i="79" s="1"/>
  <c r="AK216" i="79"/>
  <c r="AK1192" i="79" s="1"/>
  <c r="AI216" i="79"/>
  <c r="AI1192" i="79" s="1"/>
  <c r="AM216" i="79"/>
  <c r="AM1192" i="79" s="1"/>
  <c r="AU1752" i="79"/>
  <c r="G146" i="43"/>
  <c r="K137" i="43"/>
  <c r="AU995" i="79"/>
  <c r="E767" i="79" l="1"/>
  <c r="F767" i="79" s="1"/>
  <c r="H56" i="90"/>
  <c r="I55" i="90"/>
  <c r="L24" i="90" s="1" a="1"/>
  <c r="L24" i="90" s="1"/>
  <c r="AB166" i="79" s="1"/>
  <c r="AN217" i="79"/>
  <c r="AN1389" i="79" s="1"/>
  <c r="AQ217" i="79"/>
  <c r="AQ1389" i="79" s="1"/>
  <c r="AR217" i="79"/>
  <c r="AR1389" i="79" s="1"/>
  <c r="AM217" i="79"/>
  <c r="AM1389" i="79" s="1"/>
  <c r="AJ217" i="79"/>
  <c r="AJ1389" i="79" s="1"/>
  <c r="AI217" i="79"/>
  <c r="AI1389" i="79" s="1"/>
  <c r="AK217" i="79"/>
  <c r="AK1389" i="79" s="1"/>
  <c r="AU1192" i="79"/>
  <c r="L137" i="43"/>
  <c r="M137" i="43" s="1"/>
  <c r="AQ218" i="79" l="1"/>
  <c r="AQ1584" i="79" s="1"/>
  <c r="AN218" i="79"/>
  <c r="AN1584" i="79" s="1"/>
  <c r="AR218" i="79"/>
  <c r="AR1584" i="79" s="1"/>
  <c r="AI218" i="79"/>
  <c r="AI1584" i="79" s="1"/>
  <c r="AK218" i="79"/>
  <c r="AK1584" i="79" s="1"/>
  <c r="AM218" i="79"/>
  <c r="AM1584" i="79" s="1"/>
  <c r="AJ218" i="79"/>
  <c r="AJ1584" i="79" s="1"/>
  <c r="H57" i="90"/>
  <c r="I56" i="90"/>
  <c r="M24" i="90" s="1" a="1"/>
  <c r="M24" i="90" s="1"/>
  <c r="AC166" i="79" s="1"/>
  <c r="G767" i="79"/>
  <c r="H767" i="79" s="1"/>
  <c r="I767" i="79" s="1"/>
  <c r="J767" i="79" s="1"/>
  <c r="K767" i="79" s="1"/>
  <c r="L767" i="79" s="1"/>
  <c r="M767" i="79" s="1"/>
  <c r="N767" i="79" s="1"/>
  <c r="O767" i="79" s="1"/>
  <c r="P767" i="79" s="1"/>
  <c r="Q767" i="79" s="1"/>
  <c r="AU1389" i="79"/>
  <c r="AU1584" i="79" l="1"/>
  <c r="AN219" i="79"/>
  <c r="AN1619" i="79" s="1"/>
  <c r="AR219" i="79"/>
  <c r="AR1619" i="79" s="1"/>
  <c r="AQ219" i="79"/>
  <c r="AQ1619" i="79" s="1"/>
  <c r="AK219" i="79"/>
  <c r="AK1619" i="79" s="1"/>
  <c r="AM219" i="79"/>
  <c r="AM1619" i="79" s="1"/>
  <c r="AJ219" i="79"/>
  <c r="AJ1619" i="79" s="1"/>
  <c r="AI219" i="79"/>
  <c r="AI1619" i="79" s="1"/>
  <c r="AU959" i="79"/>
  <c r="G764" i="79"/>
  <c r="E764" i="79"/>
  <c r="H58" i="90"/>
  <c r="I58" i="90" s="1"/>
  <c r="O24" i="90" s="1" a="1"/>
  <c r="O24" i="90" s="1"/>
  <c r="AE166" i="79" s="1"/>
  <c r="I57" i="90"/>
  <c r="N24" i="90" s="1" a="1"/>
  <c r="N24" i="90" s="1"/>
  <c r="AD166" i="79" s="1"/>
  <c r="H764" i="79" l="1"/>
  <c r="AU1619" i="79"/>
  <c r="AR220" i="79"/>
  <c r="AR1645" i="79" s="1"/>
  <c r="AN220" i="79"/>
  <c r="AN1645" i="79" s="1"/>
  <c r="AQ220" i="79"/>
  <c r="AQ1645" i="79" s="1"/>
  <c r="AJ220" i="79"/>
  <c r="AJ1645" i="79" s="1"/>
  <c r="AK220" i="79"/>
  <c r="AK1645" i="79" s="1"/>
  <c r="AM220" i="79"/>
  <c r="AM1645" i="79" s="1"/>
  <c r="AI220" i="79"/>
  <c r="AI1645" i="79" s="1"/>
  <c r="T764" i="79"/>
  <c r="U764" i="79" l="1"/>
  <c r="AU1645" i="79"/>
  <c r="I764" i="79"/>
  <c r="AN221" i="79"/>
  <c r="AN1672" i="79" s="1"/>
  <c r="AR221" i="79"/>
  <c r="AR1672" i="79" s="1"/>
  <c r="AQ221" i="79"/>
  <c r="AQ1672" i="79" s="1"/>
  <c r="AM221" i="79"/>
  <c r="AM1672" i="79" s="1"/>
  <c r="AJ221" i="79"/>
  <c r="AJ1672" i="79" s="1"/>
  <c r="AK221" i="79"/>
  <c r="AK1672" i="79" s="1"/>
  <c r="AI221" i="79"/>
  <c r="AI1672" i="79" s="1"/>
  <c r="E947" i="79"/>
  <c r="AR223" i="79" l="1"/>
  <c r="AR1726" i="79" s="1"/>
  <c r="AQ223" i="79"/>
  <c r="AQ1726" i="79" s="1"/>
  <c r="AN223" i="79"/>
  <c r="AN1726" i="79" s="1"/>
  <c r="AM223" i="79"/>
  <c r="AM1726" i="79" s="1"/>
  <c r="AJ223" i="79"/>
  <c r="AJ1726" i="79" s="1"/>
  <c r="AK223" i="79"/>
  <c r="AK1726" i="79" s="1"/>
  <c r="AI223" i="79"/>
  <c r="AI1726" i="79" s="1"/>
  <c r="AQ222" i="79"/>
  <c r="AQ1699" i="79" s="1"/>
  <c r="AR222" i="79"/>
  <c r="AR1699" i="79" s="1"/>
  <c r="AN222" i="79"/>
  <c r="AN1699" i="79" s="1"/>
  <c r="AI222" i="79"/>
  <c r="AI1699" i="79" s="1"/>
  <c r="AK222" i="79"/>
  <c r="AK1699" i="79" s="1"/>
  <c r="AJ222" i="79"/>
  <c r="AJ1699" i="79" s="1"/>
  <c r="AM222" i="79"/>
  <c r="AM1699" i="79" s="1"/>
  <c r="AU1672" i="79"/>
  <c r="J764" i="79"/>
  <c r="V764" i="79"/>
  <c r="L75" i="89" l="1"/>
  <c r="L72" i="89"/>
  <c r="S568" i="79" s="1"/>
  <c r="T975" i="79"/>
  <c r="AU1699" i="79"/>
  <c r="E975" i="79"/>
  <c r="W764" i="79"/>
  <c r="K764" i="79"/>
  <c r="AU1726" i="79"/>
  <c r="L74" i="89" l="1"/>
  <c r="S960" i="79" s="1"/>
  <c r="K63" i="89"/>
  <c r="AP765" i="79" s="1"/>
  <c r="K73" i="89"/>
  <c r="D765" i="79" s="1"/>
  <c r="L63" i="89"/>
  <c r="L61" i="89"/>
  <c r="T1155" i="79"/>
  <c r="S1184" i="79"/>
  <c r="AR1184" i="79"/>
  <c r="AR1197" i="79" s="1"/>
  <c r="AN1184" i="79"/>
  <c r="AN1197" i="79" s="1"/>
  <c r="AI1184" i="79"/>
  <c r="AI1197" i="79" s="1"/>
  <c r="AK1184" i="79"/>
  <c r="AK1197" i="79" s="1"/>
  <c r="AM1184" i="79"/>
  <c r="AM1197" i="79" s="1"/>
  <c r="AJ1184" i="79"/>
  <c r="AJ1197" i="79" s="1"/>
  <c r="L764" i="79"/>
  <c r="S1381" i="79"/>
  <c r="AQ1381" i="79"/>
  <c r="AQ1395" i="79" s="1"/>
  <c r="AR1381" i="79"/>
  <c r="AR1395" i="79" s="1"/>
  <c r="AN1381" i="79"/>
  <c r="AN1395" i="79" s="1"/>
  <c r="AJ1381" i="79"/>
  <c r="AJ1395" i="79" s="1"/>
  <c r="AM1381" i="79"/>
  <c r="AM1395" i="79" s="1"/>
  <c r="AK1381" i="79"/>
  <c r="AK1395" i="79" s="1"/>
  <c r="AI1381" i="79"/>
  <c r="AI1395" i="79" s="1"/>
  <c r="D1381" i="79"/>
  <c r="AO1381" i="79"/>
  <c r="AO1395" i="79" s="1"/>
  <c r="AT1381" i="79"/>
  <c r="AT1395" i="79" s="1"/>
  <c r="AP1381" i="79"/>
  <c r="AP1395" i="79" s="1"/>
  <c r="AS1381" i="79"/>
  <c r="AS1395" i="79" s="1"/>
  <c r="AL1381" i="79"/>
  <c r="AL1395" i="79" s="1"/>
  <c r="AH1381" i="79"/>
  <c r="AH1395" i="79" s="1"/>
  <c r="AG1381" i="79"/>
  <c r="AG1395" i="79" s="1"/>
  <c r="X764" i="79"/>
  <c r="L62" i="89" l="1"/>
  <c r="AQ568" i="79" s="1"/>
  <c r="AQ375" i="79"/>
  <c r="AQ376" i="79"/>
  <c r="L73" i="89"/>
  <c r="S765" i="79" s="1"/>
  <c r="L71" i="89"/>
  <c r="S376" i="79" s="1"/>
  <c r="K71" i="89"/>
  <c r="D376" i="79" s="1"/>
  <c r="M63" i="89"/>
  <c r="AQ765" i="79"/>
  <c r="K62" i="89"/>
  <c r="AP568" i="79" s="1"/>
  <c r="K61" i="89"/>
  <c r="AP375" i="79" s="1"/>
  <c r="AP376" i="79" s="1"/>
  <c r="K72" i="89"/>
  <c r="D568" i="79" s="1"/>
  <c r="M62" i="89"/>
  <c r="AU1395" i="79"/>
  <c r="AG1400" i="79"/>
  <c r="AG1590" i="79" s="1"/>
  <c r="AH1400" i="79"/>
  <c r="AH1590" i="79" s="1"/>
  <c r="AS1400" i="79"/>
  <c r="AS1590" i="79" s="1"/>
  <c r="AO1400" i="79"/>
  <c r="AO1590" i="79" s="1"/>
  <c r="AT1400" i="79"/>
  <c r="AT1590" i="79" s="1"/>
  <c r="AP1400" i="79"/>
  <c r="AP1590" i="79" s="1"/>
  <c r="AL1400" i="79"/>
  <c r="AL1590" i="79" s="1"/>
  <c r="U1155" i="79"/>
  <c r="AR1202" i="79"/>
  <c r="AR1394" i="79" s="1"/>
  <c r="AN1202" i="79"/>
  <c r="AN1394" i="79" s="1"/>
  <c r="AK1202" i="79"/>
  <c r="AK1394" i="79" s="1"/>
  <c r="AM1202" i="79"/>
  <c r="AM1394" i="79" s="1"/>
  <c r="AI1202" i="79"/>
  <c r="AI1394" i="79" s="1"/>
  <c r="AJ1202" i="79"/>
  <c r="AJ1394" i="79" s="1"/>
  <c r="AR1400" i="79"/>
  <c r="AR1590" i="79" s="1"/>
  <c r="AN1400" i="79"/>
  <c r="AN1590" i="79" s="1"/>
  <c r="AQ1400" i="79"/>
  <c r="AQ1590" i="79" s="1"/>
  <c r="AK1400" i="79"/>
  <c r="AK1590" i="79" s="1"/>
  <c r="AJ1400" i="79"/>
  <c r="AJ1590" i="79" s="1"/>
  <c r="AM1400" i="79"/>
  <c r="AM1590" i="79" s="1"/>
  <c r="AI1400" i="79"/>
  <c r="AI1590" i="79" s="1"/>
  <c r="M764" i="79"/>
  <c r="K65" i="89"/>
  <c r="AP1155" i="79" s="1"/>
  <c r="K75" i="89"/>
  <c r="L65" i="89"/>
  <c r="AQ1155" i="79" s="1"/>
  <c r="Y764" i="79"/>
  <c r="K74" i="89" l="1"/>
  <c r="D960" i="79" s="1"/>
  <c r="L64" i="89"/>
  <c r="AQ960" i="79" s="1"/>
  <c r="M61" i="89"/>
  <c r="K64" i="89"/>
  <c r="AP960" i="79" s="1"/>
  <c r="M65" i="89"/>
  <c r="V1155" i="79"/>
  <c r="AN1203" i="79"/>
  <c r="AN1589" i="79" s="1"/>
  <c r="AR1203" i="79"/>
  <c r="AR1589" i="79" s="1"/>
  <c r="AJ1203" i="79"/>
  <c r="AJ1589" i="79" s="1"/>
  <c r="AI1203" i="79"/>
  <c r="AI1589" i="79" s="1"/>
  <c r="AK1203" i="79"/>
  <c r="AK1589" i="79" s="1"/>
  <c r="AM1203" i="79"/>
  <c r="AM1589" i="79" s="1"/>
  <c r="AG1401" i="79"/>
  <c r="AG1625" i="79" s="1"/>
  <c r="AH1401" i="79"/>
  <c r="AH1625" i="79" s="1"/>
  <c r="AP1401" i="79"/>
  <c r="AP1625" i="79" s="1"/>
  <c r="AS1401" i="79"/>
  <c r="AS1625" i="79" s="1"/>
  <c r="AO1401" i="79"/>
  <c r="AO1625" i="79" s="1"/>
  <c r="AT1401" i="79"/>
  <c r="AT1625" i="79" s="1"/>
  <c r="AL1401" i="79"/>
  <c r="AL1625" i="79" s="1"/>
  <c r="T568" i="79"/>
  <c r="S596" i="79"/>
  <c r="AR596" i="79"/>
  <c r="AR606" i="79" s="1"/>
  <c r="AN596" i="79"/>
  <c r="AN606" i="79" s="1"/>
  <c r="AQ596" i="79"/>
  <c r="AQ606" i="79" s="1"/>
  <c r="AM596" i="79"/>
  <c r="AM606" i="79" s="1"/>
  <c r="AK596" i="79"/>
  <c r="AK606" i="79" s="1"/>
  <c r="AJ596" i="79"/>
  <c r="AJ606" i="79" s="1"/>
  <c r="AI596" i="79"/>
  <c r="AI606" i="79" s="1"/>
  <c r="T376" i="79"/>
  <c r="S396" i="79"/>
  <c r="AN396" i="79"/>
  <c r="AN405" i="79" s="1"/>
  <c r="AN406" i="79" s="1"/>
  <c r="K70" i="43" s="1"/>
  <c r="AR396" i="79"/>
  <c r="AR405" i="79" s="1"/>
  <c r="AR406" i="79" s="1"/>
  <c r="O70" i="43" s="1"/>
  <c r="AM396" i="79"/>
  <c r="AM405" i="79" s="1"/>
  <c r="AM406" i="79" s="1"/>
  <c r="J70" i="43" s="1"/>
  <c r="AK396" i="79"/>
  <c r="AK405" i="79" s="1"/>
  <c r="AK406" i="79" s="1"/>
  <c r="H70" i="43" s="1"/>
  <c r="AJ396" i="79"/>
  <c r="AJ405" i="79" s="1"/>
  <c r="AJ406" i="79" s="1"/>
  <c r="G70" i="43" s="1"/>
  <c r="AI396" i="79"/>
  <c r="AI405" i="79" s="1"/>
  <c r="AI406" i="79" s="1"/>
  <c r="F70" i="43" s="1"/>
  <c r="Z764" i="79"/>
  <c r="N764" i="79"/>
  <c r="AQ1401" i="79"/>
  <c r="AQ1625" i="79" s="1"/>
  <c r="AR1401" i="79"/>
  <c r="AR1625" i="79" s="1"/>
  <c r="AN1401" i="79"/>
  <c r="AN1625" i="79" s="1"/>
  <c r="AM1401" i="79"/>
  <c r="AM1625" i="79" s="1"/>
  <c r="AI1401" i="79"/>
  <c r="AI1625" i="79" s="1"/>
  <c r="AJ1401" i="79"/>
  <c r="AJ1625" i="79" s="1"/>
  <c r="AK1401" i="79"/>
  <c r="AK1625" i="79" s="1"/>
  <c r="AR987" i="79"/>
  <c r="AR999" i="79" s="1"/>
  <c r="S987" i="79"/>
  <c r="AN987" i="79"/>
  <c r="AN999" i="79" s="1"/>
  <c r="AJ987" i="79"/>
  <c r="AJ999" i="79" s="1"/>
  <c r="AI987" i="79"/>
  <c r="AI999" i="79" s="1"/>
  <c r="AK987" i="79"/>
  <c r="AK999" i="79" s="1"/>
  <c r="AM987" i="79"/>
  <c r="AM999" i="79" s="1"/>
  <c r="E765" i="79"/>
  <c r="AG788" i="79"/>
  <c r="AG799" i="79" s="1"/>
  <c r="D788" i="79"/>
  <c r="AT788" i="79"/>
  <c r="AT799" i="79" s="1"/>
  <c r="AP788" i="79"/>
  <c r="AP799" i="79" s="1"/>
  <c r="AO788" i="79"/>
  <c r="AO799" i="79" s="1"/>
  <c r="AH788" i="79"/>
  <c r="AH799" i="79" s="1"/>
  <c r="AS788" i="79"/>
  <c r="AS799" i="79" s="1"/>
  <c r="AL788" i="79"/>
  <c r="AL799" i="79" s="1"/>
  <c r="AU1590" i="79"/>
  <c r="AQ987" i="79"/>
  <c r="AQ999" i="79" s="1"/>
  <c r="M64" i="89" l="1"/>
  <c r="AQ396" i="79"/>
  <c r="AQ405" i="79" s="1"/>
  <c r="AQ406" i="79" s="1"/>
  <c r="N70" i="43" s="1"/>
  <c r="K99" i="47"/>
  <c r="K91" i="47"/>
  <c r="K96" i="47"/>
  <c r="K92" i="47"/>
  <c r="K97" i="47"/>
  <c r="K94" i="47"/>
  <c r="K95" i="47"/>
  <c r="K100" i="47"/>
  <c r="K90" i="47"/>
  <c r="K101" i="47"/>
  <c r="K93" i="47"/>
  <c r="K98" i="47"/>
  <c r="U376" i="79"/>
  <c r="AQ410" i="79"/>
  <c r="AQ605" i="79" s="1"/>
  <c r="AQ607" i="79" s="1"/>
  <c r="N73" i="43" s="1"/>
  <c r="AN410" i="79"/>
  <c r="AN605" i="79" s="1"/>
  <c r="AN607" i="79" s="1"/>
  <c r="K73" i="43" s="1"/>
  <c r="P109" i="47" s="1"/>
  <c r="AR410" i="79"/>
  <c r="AR605" i="79" s="1"/>
  <c r="AR607" i="79" s="1"/>
  <c r="O73" i="43" s="1"/>
  <c r="T116" i="47" s="1"/>
  <c r="AJ410" i="79"/>
  <c r="AJ605" i="79" s="1"/>
  <c r="AJ607" i="79" s="1"/>
  <c r="G73" i="43" s="1"/>
  <c r="L108" i="47" s="1"/>
  <c r="AI410" i="79"/>
  <c r="AI605" i="79" s="1"/>
  <c r="AI607" i="79" s="1"/>
  <c r="F73" i="43" s="1"/>
  <c r="K111" i="47" s="1"/>
  <c r="AM410" i="79"/>
  <c r="AM605" i="79" s="1"/>
  <c r="AM607" i="79" s="1"/>
  <c r="J73" i="43" s="1"/>
  <c r="O111" i="47" s="1"/>
  <c r="AK410" i="79"/>
  <c r="AK605" i="79" s="1"/>
  <c r="AK607" i="79" s="1"/>
  <c r="H73" i="43" s="1"/>
  <c r="M109" i="47" s="1"/>
  <c r="AN1402" i="79"/>
  <c r="AN1651" i="79" s="1"/>
  <c r="AR1402" i="79"/>
  <c r="AR1651" i="79" s="1"/>
  <c r="AQ1402" i="79"/>
  <c r="AQ1651" i="79" s="1"/>
  <c r="AK1402" i="79"/>
  <c r="AK1651" i="79" s="1"/>
  <c r="AM1402" i="79"/>
  <c r="AM1651" i="79" s="1"/>
  <c r="AI1402" i="79"/>
  <c r="AI1651" i="79" s="1"/>
  <c r="AJ1402" i="79"/>
  <c r="AJ1651" i="79" s="1"/>
  <c r="O764" i="79"/>
  <c r="P764" i="79" s="1"/>
  <c r="Q764" i="79" s="1"/>
  <c r="AA764" i="79"/>
  <c r="L101" i="47"/>
  <c r="L94" i="47"/>
  <c r="L92" i="47"/>
  <c r="L98" i="47"/>
  <c r="L96" i="47"/>
  <c r="L95" i="47"/>
  <c r="L91" i="47"/>
  <c r="L97" i="47"/>
  <c r="L100" i="47"/>
  <c r="L90" i="47"/>
  <c r="L99" i="47"/>
  <c r="L93" i="47"/>
  <c r="M92" i="47"/>
  <c r="M98" i="47"/>
  <c r="M96" i="47"/>
  <c r="M90" i="47"/>
  <c r="M97" i="47"/>
  <c r="M94" i="47"/>
  <c r="M91" i="47"/>
  <c r="M99" i="47"/>
  <c r="M95" i="47"/>
  <c r="M101" i="47"/>
  <c r="M93" i="47"/>
  <c r="M100" i="47"/>
  <c r="T765" i="79"/>
  <c r="S788" i="79"/>
  <c r="AR788" i="79"/>
  <c r="AR799" i="79" s="1"/>
  <c r="AN788" i="79"/>
  <c r="AN799" i="79" s="1"/>
  <c r="AQ788" i="79"/>
  <c r="AQ799" i="79" s="1"/>
  <c r="AI788" i="79"/>
  <c r="AI799" i="79" s="1"/>
  <c r="AM788" i="79"/>
  <c r="AM799" i="79" s="1"/>
  <c r="AK788" i="79"/>
  <c r="AK799" i="79" s="1"/>
  <c r="AJ788" i="79"/>
  <c r="AJ799" i="79" s="1"/>
  <c r="O93" i="47"/>
  <c r="O99" i="47"/>
  <c r="O97" i="47"/>
  <c r="O90" i="47"/>
  <c r="O94" i="47"/>
  <c r="O100" i="47"/>
  <c r="O92" i="47"/>
  <c r="O98" i="47"/>
  <c r="O101" i="47"/>
  <c r="O91" i="47"/>
  <c r="O95" i="47"/>
  <c r="O96" i="47"/>
  <c r="AU1625" i="79"/>
  <c r="W1155" i="79"/>
  <c r="AN1204" i="79"/>
  <c r="AN1624" i="79" s="1"/>
  <c r="AR1204" i="79"/>
  <c r="AR1624" i="79" s="1"/>
  <c r="AM1204" i="79"/>
  <c r="AM1624" i="79" s="1"/>
  <c r="AI1204" i="79"/>
  <c r="AI1624" i="79" s="1"/>
  <c r="AK1204" i="79"/>
  <c r="AK1624" i="79" s="1"/>
  <c r="AJ1204" i="79"/>
  <c r="AJ1624" i="79" s="1"/>
  <c r="AH1402" i="79"/>
  <c r="AH1651" i="79" s="1"/>
  <c r="AG1402" i="79"/>
  <c r="AG1651" i="79" s="1"/>
  <c r="AO1402" i="79"/>
  <c r="AO1651" i="79" s="1"/>
  <c r="AP1402" i="79"/>
  <c r="AP1651" i="79" s="1"/>
  <c r="AT1402" i="79"/>
  <c r="AT1651" i="79" s="1"/>
  <c r="AS1402" i="79"/>
  <c r="AS1651" i="79" s="1"/>
  <c r="AL1402" i="79"/>
  <c r="AL1651" i="79" s="1"/>
  <c r="E376" i="79"/>
  <c r="D396" i="79"/>
  <c r="AS396" i="79"/>
  <c r="AS405" i="79" s="1"/>
  <c r="AS406" i="79" s="1"/>
  <c r="P70" i="43" s="1"/>
  <c r="AT396" i="79"/>
  <c r="AT405" i="79" s="1"/>
  <c r="AT406" i="79" s="1"/>
  <c r="Q70" i="43" s="1"/>
  <c r="AP396" i="79"/>
  <c r="AP405" i="79" s="1"/>
  <c r="AP406" i="79" s="1"/>
  <c r="M70" i="43" s="1"/>
  <c r="AO396" i="79"/>
  <c r="AO405" i="79" s="1"/>
  <c r="AO406" i="79" s="1"/>
  <c r="L70" i="43" s="1"/>
  <c r="AG396" i="79"/>
  <c r="AG405" i="79" s="1"/>
  <c r="AH396" i="79"/>
  <c r="AH405" i="79" s="1"/>
  <c r="AH406" i="79" s="1"/>
  <c r="E70" i="43" s="1"/>
  <c r="AL396" i="79"/>
  <c r="AL405" i="79" s="1"/>
  <c r="AL406" i="79" s="1"/>
  <c r="I70" i="43" s="1"/>
  <c r="E1155" i="79"/>
  <c r="AO1184" i="79"/>
  <c r="AO1197" i="79" s="1"/>
  <c r="AS1184" i="79"/>
  <c r="AS1197" i="79" s="1"/>
  <c r="AT1184" i="79"/>
  <c r="AT1197" i="79" s="1"/>
  <c r="D1184" i="79"/>
  <c r="AL1184" i="79"/>
  <c r="AL1197" i="79" s="1"/>
  <c r="AG1184" i="79"/>
  <c r="AG1197" i="79" s="1"/>
  <c r="T98" i="47"/>
  <c r="T100" i="47"/>
  <c r="T93" i="47"/>
  <c r="T99" i="47"/>
  <c r="T96" i="47"/>
  <c r="T91" i="47"/>
  <c r="T101" i="47"/>
  <c r="T92" i="47"/>
  <c r="T90" i="47"/>
  <c r="T94" i="47"/>
  <c r="T97" i="47"/>
  <c r="T95" i="47"/>
  <c r="U568" i="79"/>
  <c r="AR611" i="79"/>
  <c r="AR798" i="79" s="1"/>
  <c r="AN611" i="79"/>
  <c r="AN798" i="79" s="1"/>
  <c r="AQ611" i="79"/>
  <c r="AQ798" i="79" s="1"/>
  <c r="AM611" i="79"/>
  <c r="AM798" i="79" s="1"/>
  <c r="AK611" i="79"/>
  <c r="AK798" i="79" s="1"/>
  <c r="AI611" i="79"/>
  <c r="AI798" i="79" s="1"/>
  <c r="AJ611" i="79"/>
  <c r="AJ798" i="79" s="1"/>
  <c r="P98" i="47"/>
  <c r="P90" i="47"/>
  <c r="P95" i="47"/>
  <c r="P99" i="47"/>
  <c r="P115" i="47"/>
  <c r="P91" i="47"/>
  <c r="P93" i="47"/>
  <c r="P97" i="47"/>
  <c r="P100" i="47"/>
  <c r="P92" i="47"/>
  <c r="P96" i="47"/>
  <c r="P94" i="47"/>
  <c r="P101" i="47"/>
  <c r="E568" i="79"/>
  <c r="AS596" i="79"/>
  <c r="AS606" i="79" s="1"/>
  <c r="D596" i="79"/>
  <c r="AT596" i="79"/>
  <c r="AT606" i="79" s="1"/>
  <c r="AP596" i="79"/>
  <c r="AP606" i="79" s="1"/>
  <c r="AO596" i="79"/>
  <c r="AO606" i="79" s="1"/>
  <c r="AH596" i="79"/>
  <c r="AH606" i="79" s="1"/>
  <c r="AG596" i="79"/>
  <c r="AG606" i="79" s="1"/>
  <c r="AL596" i="79"/>
  <c r="AL606" i="79" s="1"/>
  <c r="AQ1156" i="79"/>
  <c r="AQ1203" i="79" s="1"/>
  <c r="AQ1589" i="79" s="1"/>
  <c r="F765" i="79"/>
  <c r="AO804" i="79"/>
  <c r="AO998" i="79" s="1"/>
  <c r="AG804" i="79"/>
  <c r="AG998" i="79" s="1"/>
  <c r="AT804" i="79"/>
  <c r="AT998" i="79" s="1"/>
  <c r="AH804" i="79"/>
  <c r="AH998" i="79" s="1"/>
  <c r="AS804" i="79"/>
  <c r="AS998" i="79" s="1"/>
  <c r="AL804" i="79"/>
  <c r="AL998" i="79" s="1"/>
  <c r="AP804" i="79"/>
  <c r="AP998" i="79" s="1"/>
  <c r="S98" i="47" l="1"/>
  <c r="P107" i="47"/>
  <c r="P116" i="47"/>
  <c r="P112" i="47"/>
  <c r="P113" i="47"/>
  <c r="P108" i="47"/>
  <c r="P105" i="47"/>
  <c r="P111" i="47"/>
  <c r="P110" i="47"/>
  <c r="P106" i="47"/>
  <c r="S106" i="47"/>
  <c r="T107" i="47"/>
  <c r="T105" i="47"/>
  <c r="T114" i="47"/>
  <c r="O107" i="47"/>
  <c r="O105" i="47"/>
  <c r="O109" i="47"/>
  <c r="P114" i="47"/>
  <c r="T110" i="47"/>
  <c r="T111" i="47"/>
  <c r="S97" i="47"/>
  <c r="S100" i="47"/>
  <c r="S90" i="47"/>
  <c r="S99" i="47"/>
  <c r="S95" i="47"/>
  <c r="K108" i="47"/>
  <c r="S96" i="47"/>
  <c r="K115" i="47"/>
  <c r="S93" i="47"/>
  <c r="M105" i="47"/>
  <c r="AQ1202" i="79"/>
  <c r="AQ1394" i="79" s="1"/>
  <c r="S101" i="47"/>
  <c r="K112" i="47"/>
  <c r="S94" i="47"/>
  <c r="S92" i="47"/>
  <c r="AQ1204" i="79"/>
  <c r="AQ1624" i="79" s="1"/>
  <c r="K109" i="47"/>
  <c r="S91" i="47"/>
  <c r="T106" i="47"/>
  <c r="T112" i="47"/>
  <c r="T115" i="47"/>
  <c r="K106" i="47"/>
  <c r="K110" i="47"/>
  <c r="T113" i="47"/>
  <c r="M111" i="47"/>
  <c r="K116" i="47"/>
  <c r="T109" i="47"/>
  <c r="T108" i="47"/>
  <c r="O112" i="47"/>
  <c r="M114" i="47"/>
  <c r="K105" i="47"/>
  <c r="J140" i="43"/>
  <c r="O116" i="47"/>
  <c r="O113" i="47"/>
  <c r="M116" i="47"/>
  <c r="K114" i="47"/>
  <c r="M108" i="47"/>
  <c r="AU799" i="79"/>
  <c r="O115" i="47"/>
  <c r="M115" i="47"/>
  <c r="M107" i="47"/>
  <c r="K113" i="47"/>
  <c r="O110" i="47"/>
  <c r="O106" i="47"/>
  <c r="M106" i="47"/>
  <c r="M113" i="47"/>
  <c r="K107" i="47"/>
  <c r="O114" i="47"/>
  <c r="O108" i="47"/>
  <c r="M110" i="47"/>
  <c r="I139" i="43"/>
  <c r="AU606" i="79"/>
  <c r="R101" i="47"/>
  <c r="R98" i="47"/>
  <c r="R95" i="47"/>
  <c r="R100" i="47"/>
  <c r="R99" i="47"/>
  <c r="R97" i="47"/>
  <c r="R93" i="47"/>
  <c r="R91" i="47"/>
  <c r="R90" i="47"/>
  <c r="R92" i="47"/>
  <c r="R96" i="47"/>
  <c r="R94" i="47"/>
  <c r="V568" i="79"/>
  <c r="AN612" i="79"/>
  <c r="AN997" i="79" s="1"/>
  <c r="AQ612" i="79"/>
  <c r="AQ997" i="79" s="1"/>
  <c r="AR612" i="79"/>
  <c r="AR997" i="79" s="1"/>
  <c r="AI612" i="79"/>
  <c r="AI997" i="79" s="1"/>
  <c r="AJ612" i="79"/>
  <c r="AJ997" i="79" s="1"/>
  <c r="AK612" i="79"/>
  <c r="AK997" i="79" s="1"/>
  <c r="AM612" i="79"/>
  <c r="AM997" i="79" s="1"/>
  <c r="V90" i="47"/>
  <c r="V96" i="47"/>
  <c r="V93" i="47"/>
  <c r="V98" i="47"/>
  <c r="V100" i="47"/>
  <c r="V92" i="47"/>
  <c r="V91" i="47"/>
  <c r="V95" i="47"/>
  <c r="V97" i="47"/>
  <c r="V94" i="47"/>
  <c r="V99" i="47"/>
  <c r="V101" i="47"/>
  <c r="L114" i="47"/>
  <c r="L116" i="47"/>
  <c r="L115" i="47"/>
  <c r="K102" i="47"/>
  <c r="K104" i="47" s="1"/>
  <c r="S110" i="47"/>
  <c r="S114" i="47"/>
  <c r="AP1156" i="79"/>
  <c r="AP1202" i="79" s="1"/>
  <c r="AP1394" i="79" s="1"/>
  <c r="AU1155" i="79"/>
  <c r="U100" i="47"/>
  <c r="U94" i="47"/>
  <c r="U93" i="47"/>
  <c r="U99" i="47"/>
  <c r="U96" i="47"/>
  <c r="U91" i="47"/>
  <c r="U90" i="47"/>
  <c r="U101" i="47"/>
  <c r="U98" i="47"/>
  <c r="U97" i="47"/>
  <c r="U92" i="47"/>
  <c r="U95" i="47"/>
  <c r="AU1651" i="79"/>
  <c r="U765" i="79"/>
  <c r="AM804" i="79"/>
  <c r="AM998" i="79" s="1"/>
  <c r="AN804" i="79"/>
  <c r="AN998" i="79" s="1"/>
  <c r="AJ804" i="79"/>
  <c r="AJ998" i="79" s="1"/>
  <c r="AQ804" i="79"/>
  <c r="AQ998" i="79" s="1"/>
  <c r="AK804" i="79"/>
  <c r="AK998" i="79" s="1"/>
  <c r="AR804" i="79"/>
  <c r="AR998" i="79" s="1"/>
  <c r="AI804" i="79"/>
  <c r="AI998" i="79" s="1"/>
  <c r="L106" i="47"/>
  <c r="S109" i="47"/>
  <c r="S105" i="47"/>
  <c r="L112" i="47"/>
  <c r="L110" i="47"/>
  <c r="L113" i="47"/>
  <c r="AR1403" i="79"/>
  <c r="AR1678" i="79" s="1"/>
  <c r="AN1403" i="79"/>
  <c r="AN1678" i="79" s="1"/>
  <c r="AQ1403" i="79"/>
  <c r="AQ1678" i="79" s="1"/>
  <c r="AM1403" i="79"/>
  <c r="AM1678" i="79" s="1"/>
  <c r="AK1403" i="79"/>
  <c r="AK1678" i="79" s="1"/>
  <c r="AJ1403" i="79"/>
  <c r="AJ1678" i="79" s="1"/>
  <c r="AI1403" i="79"/>
  <c r="AI1678" i="79" s="1"/>
  <c r="S107" i="47"/>
  <c r="S113" i="47"/>
  <c r="N90" i="47"/>
  <c r="N101" i="47"/>
  <c r="N97" i="47"/>
  <c r="N100" i="47"/>
  <c r="N99" i="47"/>
  <c r="N95" i="47"/>
  <c r="N93" i="47"/>
  <c r="N92" i="47"/>
  <c r="N94" i="47"/>
  <c r="N98" i="47"/>
  <c r="N96" i="47"/>
  <c r="N91" i="47"/>
  <c r="F376" i="79"/>
  <c r="AG410" i="79"/>
  <c r="AG605" i="79" s="1"/>
  <c r="AH410" i="79"/>
  <c r="AH605" i="79" s="1"/>
  <c r="AH607" i="79" s="1"/>
  <c r="E73" i="43" s="1"/>
  <c r="J112" i="47" s="1"/>
  <c r="AP410" i="79"/>
  <c r="AP605" i="79" s="1"/>
  <c r="AP607" i="79" s="1"/>
  <c r="M73" i="43" s="1"/>
  <c r="R106" i="47" s="1"/>
  <c r="AT410" i="79"/>
  <c r="AT605" i="79" s="1"/>
  <c r="AT607" i="79" s="1"/>
  <c r="Q73" i="43" s="1"/>
  <c r="V109" i="47" s="1"/>
  <c r="AS410" i="79"/>
  <c r="AS605" i="79" s="1"/>
  <c r="AS607" i="79" s="1"/>
  <c r="P73" i="43" s="1"/>
  <c r="U108" i="47" s="1"/>
  <c r="AO410" i="79"/>
  <c r="AO605" i="79" s="1"/>
  <c r="AO607" i="79" s="1"/>
  <c r="L73" i="43" s="1"/>
  <c r="Q115" i="47" s="1"/>
  <c r="AL410" i="79"/>
  <c r="AL605" i="79" s="1"/>
  <c r="AL607" i="79" s="1"/>
  <c r="I73" i="43" s="1"/>
  <c r="N114" i="47" s="1"/>
  <c r="AG1403" i="79"/>
  <c r="AG1678" i="79" s="1"/>
  <c r="AH1403" i="79"/>
  <c r="AH1678" i="79" s="1"/>
  <c r="AP1403" i="79"/>
  <c r="AP1678" i="79" s="1"/>
  <c r="AS1403" i="79"/>
  <c r="AS1678" i="79" s="1"/>
  <c r="AO1403" i="79"/>
  <c r="AO1678" i="79" s="1"/>
  <c r="AT1403" i="79"/>
  <c r="AT1678" i="79" s="1"/>
  <c r="AL1403" i="79"/>
  <c r="AL1678" i="79" s="1"/>
  <c r="X1155" i="79"/>
  <c r="AN1205" i="79"/>
  <c r="AN1650" i="79" s="1"/>
  <c r="AQ1205" i="79"/>
  <c r="AQ1650" i="79" s="1"/>
  <c r="AR1205" i="79"/>
  <c r="AR1650" i="79" s="1"/>
  <c r="AK1205" i="79"/>
  <c r="AK1650" i="79" s="1"/>
  <c r="AM1205" i="79"/>
  <c r="AM1650" i="79" s="1"/>
  <c r="AJ1205" i="79"/>
  <c r="AJ1650" i="79" s="1"/>
  <c r="AI1205" i="79"/>
  <c r="AI1650" i="79" s="1"/>
  <c r="L109" i="47"/>
  <c r="AB764" i="79"/>
  <c r="V376" i="79"/>
  <c r="AN411" i="79"/>
  <c r="AN797" i="79" s="1"/>
  <c r="AN800" i="79" s="1"/>
  <c r="K76" i="43" s="1"/>
  <c r="AQ411" i="79"/>
  <c r="AQ797" i="79" s="1"/>
  <c r="AQ800" i="79" s="1"/>
  <c r="N76" i="43" s="1"/>
  <c r="S124" i="47" s="1"/>
  <c r="AR411" i="79"/>
  <c r="AR797" i="79" s="1"/>
  <c r="AR800" i="79" s="1"/>
  <c r="O76" i="43" s="1"/>
  <c r="AK411" i="79"/>
  <c r="AK797" i="79" s="1"/>
  <c r="AK800" i="79" s="1"/>
  <c r="H76" i="43" s="1"/>
  <c r="AM411" i="79"/>
  <c r="AM797" i="79" s="1"/>
  <c r="AM800" i="79" s="1"/>
  <c r="J76" i="43" s="1"/>
  <c r="AJ411" i="79"/>
  <c r="AJ797" i="79" s="1"/>
  <c r="AJ800" i="79" s="1"/>
  <c r="G76" i="43" s="1"/>
  <c r="AI411" i="79"/>
  <c r="AI797" i="79" s="1"/>
  <c r="AI800" i="79" s="1"/>
  <c r="F76" i="43" s="1"/>
  <c r="S111" i="47"/>
  <c r="G765" i="79"/>
  <c r="AH805" i="79"/>
  <c r="AH1195" i="79" s="1"/>
  <c r="AG805" i="79"/>
  <c r="AG1195" i="79" s="1"/>
  <c r="AT805" i="79"/>
  <c r="AT1195" i="79" s="1"/>
  <c r="AP805" i="79"/>
  <c r="AP1195" i="79" s="1"/>
  <c r="AS805" i="79"/>
  <c r="AS1195" i="79" s="1"/>
  <c r="AO805" i="79"/>
  <c r="AO1195" i="79" s="1"/>
  <c r="AL805" i="79"/>
  <c r="AL1195" i="79" s="1"/>
  <c r="AQ1184" i="79"/>
  <c r="AQ1197" i="79" s="1"/>
  <c r="F1155" i="79"/>
  <c r="AH1202" i="79"/>
  <c r="AH1394" i="79" s="1"/>
  <c r="AG1202" i="79"/>
  <c r="AG1394" i="79" s="1"/>
  <c r="AO1202" i="79"/>
  <c r="AO1394" i="79" s="1"/>
  <c r="AS1202" i="79"/>
  <c r="AS1394" i="79" s="1"/>
  <c r="AT1202" i="79"/>
  <c r="AT1394" i="79" s="1"/>
  <c r="AL1202" i="79"/>
  <c r="AL1394" i="79" s="1"/>
  <c r="AH1184" i="79"/>
  <c r="AH1197" i="79" s="1"/>
  <c r="J99" i="47"/>
  <c r="J93" i="47"/>
  <c r="J97" i="47"/>
  <c r="J101" i="47"/>
  <c r="J91" i="47"/>
  <c r="J98" i="47"/>
  <c r="J92" i="47"/>
  <c r="J94" i="47"/>
  <c r="J100" i="47"/>
  <c r="J90" i="47"/>
  <c r="J96" i="47"/>
  <c r="J95" i="47"/>
  <c r="O102" i="47"/>
  <c r="O104" i="47" s="1"/>
  <c r="M102" i="47"/>
  <c r="M104" i="47" s="1"/>
  <c r="L107" i="47"/>
  <c r="S115" i="47"/>
  <c r="S112" i="47"/>
  <c r="S108" i="47"/>
  <c r="E960" i="79"/>
  <c r="AS987" i="79"/>
  <c r="AS999" i="79" s="1"/>
  <c r="AO987" i="79"/>
  <c r="AO999" i="79" s="1"/>
  <c r="AG987" i="79"/>
  <c r="AG999" i="79" s="1"/>
  <c r="AP987" i="79"/>
  <c r="AP999" i="79" s="1"/>
  <c r="D987" i="79"/>
  <c r="AL987" i="79"/>
  <c r="AL999" i="79" s="1"/>
  <c r="AT987" i="79"/>
  <c r="AT999" i="79" s="1"/>
  <c r="T102" i="47"/>
  <c r="T104" i="47" s="1"/>
  <c r="AU405" i="79"/>
  <c r="AU406" i="79" s="1"/>
  <c r="AU408" i="79" s="1"/>
  <c r="H138" i="43"/>
  <c r="AG406" i="79"/>
  <c r="D70" i="43" s="1"/>
  <c r="L102" i="47"/>
  <c r="L104" i="47" s="1"/>
  <c r="L111" i="47"/>
  <c r="L105" i="47"/>
  <c r="S116" i="47"/>
  <c r="F568" i="79"/>
  <c r="AG611" i="79"/>
  <c r="AG798" i="79" s="1"/>
  <c r="AH611" i="79"/>
  <c r="AH798" i="79" s="1"/>
  <c r="AP611" i="79"/>
  <c r="AP798" i="79" s="1"/>
  <c r="AO611" i="79"/>
  <c r="AO798" i="79" s="1"/>
  <c r="AT611" i="79"/>
  <c r="AT798" i="79" s="1"/>
  <c r="AS611" i="79"/>
  <c r="AS798" i="79" s="1"/>
  <c r="AL611" i="79"/>
  <c r="AL798" i="79" s="1"/>
  <c r="P102" i="47"/>
  <c r="P104" i="47" s="1"/>
  <c r="Q91" i="47"/>
  <c r="Q99" i="47"/>
  <c r="Q94" i="47"/>
  <c r="Q95" i="47"/>
  <c r="Q97" i="47"/>
  <c r="Q100" i="47"/>
  <c r="Q93" i="47"/>
  <c r="Q98" i="47"/>
  <c r="Q92" i="47"/>
  <c r="Q96" i="47"/>
  <c r="Q90" i="47"/>
  <c r="Q101" i="47"/>
  <c r="M112" i="47"/>
  <c r="L121" i="47" l="1"/>
  <c r="T117" i="47"/>
  <c r="T119" i="47" s="1"/>
  <c r="P117" i="47"/>
  <c r="P119" i="47" s="1"/>
  <c r="Q108" i="47"/>
  <c r="Q112" i="47"/>
  <c r="Q106" i="47"/>
  <c r="Q114" i="47"/>
  <c r="U111" i="47"/>
  <c r="Q105" i="47"/>
  <c r="J114" i="47"/>
  <c r="S102" i="47"/>
  <c r="S104" i="47" s="1"/>
  <c r="S117" i="47" s="1"/>
  <c r="S119" i="47" s="1"/>
  <c r="J116" i="47"/>
  <c r="J111" i="47"/>
  <c r="J109" i="47"/>
  <c r="J107" i="47"/>
  <c r="J113" i="47"/>
  <c r="O117" i="47"/>
  <c r="O119" i="47" s="1"/>
  <c r="N109" i="47"/>
  <c r="U116" i="47"/>
  <c r="Q111" i="47"/>
  <c r="AP1184" i="79"/>
  <c r="AP1197" i="79" s="1"/>
  <c r="AU1197" i="79" s="1"/>
  <c r="R108" i="47"/>
  <c r="Q113" i="47"/>
  <c r="K117" i="47"/>
  <c r="K119" i="47" s="1"/>
  <c r="N113" i="47"/>
  <c r="N107" i="47"/>
  <c r="Q109" i="47"/>
  <c r="N108" i="47"/>
  <c r="N105" i="47"/>
  <c r="S123" i="47"/>
  <c r="Q110" i="47"/>
  <c r="Q116" i="47"/>
  <c r="N111" i="47"/>
  <c r="Q107" i="47"/>
  <c r="L125" i="47"/>
  <c r="N115" i="47"/>
  <c r="K140" i="43"/>
  <c r="H143" i="43"/>
  <c r="S126" i="47"/>
  <c r="AU1394" i="79"/>
  <c r="H765" i="79"/>
  <c r="AS806" i="79"/>
  <c r="AS1392" i="79" s="1"/>
  <c r="AL806" i="79"/>
  <c r="AL1392" i="79" s="1"/>
  <c r="AO806" i="79"/>
  <c r="AO1392" i="79" s="1"/>
  <c r="AT806" i="79"/>
  <c r="AT1392" i="79" s="1"/>
  <c r="AG806" i="79"/>
  <c r="AG1392" i="79" s="1"/>
  <c r="AP806" i="79"/>
  <c r="AP1392" i="79" s="1"/>
  <c r="AH806" i="79"/>
  <c r="AH1392" i="79" s="1"/>
  <c r="AU998" i="79"/>
  <c r="S127" i="47"/>
  <c r="S122" i="47"/>
  <c r="S130" i="47"/>
  <c r="S129" i="47"/>
  <c r="S125" i="47"/>
  <c r="S128" i="47"/>
  <c r="S131" i="47"/>
  <c r="AC764" i="79"/>
  <c r="U106" i="47"/>
  <c r="U113" i="47"/>
  <c r="U107" i="47"/>
  <c r="U112" i="47"/>
  <c r="U105" i="47"/>
  <c r="U109" i="47"/>
  <c r="U110" i="47"/>
  <c r="U114" i="47"/>
  <c r="S120" i="47"/>
  <c r="R111" i="47"/>
  <c r="P131" i="47"/>
  <c r="P124" i="47"/>
  <c r="P126" i="47"/>
  <c r="P130" i="47"/>
  <c r="P120" i="47"/>
  <c r="P128" i="47"/>
  <c r="P129" i="47"/>
  <c r="P127" i="47"/>
  <c r="P121" i="47"/>
  <c r="P125" i="47"/>
  <c r="P123" i="47"/>
  <c r="P122" i="47"/>
  <c r="V114" i="47"/>
  <c r="V107" i="47"/>
  <c r="V106" i="47"/>
  <c r="V112" i="47"/>
  <c r="V116" i="47"/>
  <c r="V110" i="47"/>
  <c r="V113" i="47"/>
  <c r="V108" i="47"/>
  <c r="V105" i="47"/>
  <c r="S121" i="47"/>
  <c r="J102" i="47"/>
  <c r="J104" i="47" s="1"/>
  <c r="W376" i="79"/>
  <c r="AR412" i="79"/>
  <c r="AR996" i="79" s="1"/>
  <c r="AR1000" i="79" s="1"/>
  <c r="O79" i="43" s="1"/>
  <c r="T143" i="47" s="1"/>
  <c r="AN412" i="79"/>
  <c r="AN996" i="79" s="1"/>
  <c r="AN1000" i="79" s="1"/>
  <c r="K79" i="43" s="1"/>
  <c r="P142" i="47" s="1"/>
  <c r="AQ412" i="79"/>
  <c r="AQ996" i="79" s="1"/>
  <c r="AQ1000" i="79" s="1"/>
  <c r="N79" i="43" s="1"/>
  <c r="S146" i="47" s="1"/>
  <c r="AM412" i="79"/>
  <c r="AM996" i="79" s="1"/>
  <c r="AM1000" i="79" s="1"/>
  <c r="J79" i="43" s="1"/>
  <c r="O138" i="47" s="1"/>
  <c r="AK412" i="79"/>
  <c r="AK996" i="79" s="1"/>
  <c r="AK1000" i="79" s="1"/>
  <c r="H79" i="43" s="1"/>
  <c r="M136" i="47" s="1"/>
  <c r="AI412" i="79"/>
  <c r="AI996" i="79" s="1"/>
  <c r="AI1000" i="79" s="1"/>
  <c r="F79" i="43" s="1"/>
  <c r="K144" i="47" s="1"/>
  <c r="AJ412" i="79"/>
  <c r="AJ996" i="79" s="1"/>
  <c r="AJ1000" i="79" s="1"/>
  <c r="G79" i="43" s="1"/>
  <c r="L142" i="47" s="1"/>
  <c r="R105" i="47"/>
  <c r="R114" i="47"/>
  <c r="R107" i="47"/>
  <c r="R116" i="47"/>
  <c r="R109" i="47"/>
  <c r="R110" i="47"/>
  <c r="R112" i="47"/>
  <c r="R115" i="47"/>
  <c r="V111" i="47"/>
  <c r="Q102" i="47"/>
  <c r="Q104" i="47" s="1"/>
  <c r="AU798" i="79"/>
  <c r="J139" i="43"/>
  <c r="L117" i="47"/>
  <c r="L119" i="47" s="1"/>
  <c r="K131" i="47"/>
  <c r="K121" i="47"/>
  <c r="K128" i="47"/>
  <c r="K124" i="47"/>
  <c r="K122" i="47"/>
  <c r="K123" i="47"/>
  <c r="K129" i="47"/>
  <c r="K120" i="47"/>
  <c r="K125" i="47"/>
  <c r="K127" i="47"/>
  <c r="K126" i="47"/>
  <c r="K130" i="47"/>
  <c r="G568" i="79"/>
  <c r="AG612" i="79"/>
  <c r="AG997" i="79" s="1"/>
  <c r="AH612" i="79"/>
  <c r="AH997" i="79" s="1"/>
  <c r="AS612" i="79"/>
  <c r="AS997" i="79" s="1"/>
  <c r="AT612" i="79"/>
  <c r="AT997" i="79" s="1"/>
  <c r="AO612" i="79"/>
  <c r="AO997" i="79" s="1"/>
  <c r="AP612" i="79"/>
  <c r="AP997" i="79" s="1"/>
  <c r="AL612" i="79"/>
  <c r="AL997" i="79" s="1"/>
  <c r="I91" i="47"/>
  <c r="W91" i="47" s="1"/>
  <c r="I97" i="47"/>
  <c r="W97" i="47" s="1"/>
  <c r="I92" i="47"/>
  <c r="W92" i="47" s="1"/>
  <c r="I101" i="47"/>
  <c r="W101" i="47" s="1"/>
  <c r="I90" i="47"/>
  <c r="I95" i="47"/>
  <c r="W95" i="47" s="1"/>
  <c r="R70" i="43"/>
  <c r="I100" i="47"/>
  <c r="W100" i="47" s="1"/>
  <c r="I98" i="47"/>
  <c r="W98" i="47" s="1"/>
  <c r="I96" i="47"/>
  <c r="W96" i="47" s="1"/>
  <c r="I99" i="47"/>
  <c r="W99" i="47" s="1"/>
  <c r="I93" i="47"/>
  <c r="W93" i="47" s="1"/>
  <c r="I94" i="47"/>
  <c r="W94" i="47" s="1"/>
  <c r="U115" i="47"/>
  <c r="V115" i="47"/>
  <c r="R113" i="47"/>
  <c r="N102" i="47"/>
  <c r="N104" i="47" s="1"/>
  <c r="U102" i="47"/>
  <c r="U104" i="47" s="1"/>
  <c r="L127" i="47"/>
  <c r="R102" i="47"/>
  <c r="R104" i="47" s="1"/>
  <c r="AQ1404" i="79"/>
  <c r="AQ1705" i="79" s="1"/>
  <c r="AN1404" i="79"/>
  <c r="AN1705" i="79" s="1"/>
  <c r="AR1404" i="79"/>
  <c r="AR1705" i="79" s="1"/>
  <c r="AM1404" i="79"/>
  <c r="AM1705" i="79" s="1"/>
  <c r="AI1404" i="79"/>
  <c r="AI1705" i="79" s="1"/>
  <c r="AK1404" i="79"/>
  <c r="AK1705" i="79" s="1"/>
  <c r="AJ1404" i="79"/>
  <c r="AJ1705" i="79" s="1"/>
  <c r="G1155" i="79"/>
  <c r="AH1203" i="79"/>
  <c r="AH1589" i="79" s="1"/>
  <c r="AG1203" i="79"/>
  <c r="AG1589" i="79" s="1"/>
  <c r="AO1203" i="79"/>
  <c r="AO1589" i="79" s="1"/>
  <c r="AP1203" i="79"/>
  <c r="AP1589" i="79" s="1"/>
  <c r="AS1203" i="79"/>
  <c r="AS1589" i="79" s="1"/>
  <c r="AT1203" i="79"/>
  <c r="AT1589" i="79" s="1"/>
  <c r="AL1203" i="79"/>
  <c r="AL1589" i="79" s="1"/>
  <c r="AU1678" i="79"/>
  <c r="AU605" i="79"/>
  <c r="AU607" i="79" s="1"/>
  <c r="AU609" i="79" s="1"/>
  <c r="I138" i="43"/>
  <c r="I143" i="43" s="1"/>
  <c r="AG607" i="79"/>
  <c r="D73" i="43" s="1"/>
  <c r="R73" i="43" s="1"/>
  <c r="L120" i="47"/>
  <c r="L131" i="47"/>
  <c r="L130" i="47"/>
  <c r="L124" i="47"/>
  <c r="M117" i="47"/>
  <c r="M119" i="47" s="1"/>
  <c r="J115" i="47"/>
  <c r="O122" i="47"/>
  <c r="O131" i="47"/>
  <c r="O130" i="47"/>
  <c r="O124" i="47"/>
  <c r="O127" i="47"/>
  <c r="O129" i="47"/>
  <c r="O125" i="47"/>
  <c r="O126" i="47"/>
  <c r="O120" i="47"/>
  <c r="O128" i="47"/>
  <c r="O123" i="47"/>
  <c r="O121" i="47"/>
  <c r="L128" i="47"/>
  <c r="Y1155" i="79"/>
  <c r="AQ1206" i="79"/>
  <c r="AQ1677" i="79" s="1"/>
  <c r="AN1206" i="79"/>
  <c r="AN1677" i="79" s="1"/>
  <c r="AR1206" i="79"/>
  <c r="AR1677" i="79" s="1"/>
  <c r="AK1206" i="79"/>
  <c r="AK1677" i="79" s="1"/>
  <c r="AI1206" i="79"/>
  <c r="AI1677" i="79" s="1"/>
  <c r="AM1206" i="79"/>
  <c r="AM1677" i="79" s="1"/>
  <c r="AJ1206" i="79"/>
  <c r="AJ1677" i="79" s="1"/>
  <c r="AH1404" i="79"/>
  <c r="AH1705" i="79" s="1"/>
  <c r="AG1404" i="79"/>
  <c r="AG1705" i="79" s="1"/>
  <c r="AS1404" i="79"/>
  <c r="AS1705" i="79" s="1"/>
  <c r="AT1404" i="79"/>
  <c r="AT1705" i="79" s="1"/>
  <c r="AO1404" i="79"/>
  <c r="AO1705" i="79" s="1"/>
  <c r="AP1404" i="79"/>
  <c r="AP1705" i="79" s="1"/>
  <c r="AL1404" i="79"/>
  <c r="AL1705" i="79" s="1"/>
  <c r="G376" i="79"/>
  <c r="AG411" i="79"/>
  <c r="AG797" i="79" s="1"/>
  <c r="AH411" i="79"/>
  <c r="AH797" i="79" s="1"/>
  <c r="AH800" i="79" s="1"/>
  <c r="E76" i="43" s="1"/>
  <c r="AO411" i="79"/>
  <c r="AO797" i="79" s="1"/>
  <c r="AO800" i="79" s="1"/>
  <c r="L76" i="43" s="1"/>
  <c r="AT411" i="79"/>
  <c r="AT797" i="79" s="1"/>
  <c r="AT800" i="79" s="1"/>
  <c r="Q76" i="43" s="1"/>
  <c r="V124" i="47" s="1"/>
  <c r="AS411" i="79"/>
  <c r="AS797" i="79" s="1"/>
  <c r="AS800" i="79" s="1"/>
  <c r="P76" i="43" s="1"/>
  <c r="AP411" i="79"/>
  <c r="AP797" i="79" s="1"/>
  <c r="AP800" i="79" s="1"/>
  <c r="M76" i="43" s="1"/>
  <c r="R126" i="47" s="1"/>
  <c r="AL411" i="79"/>
  <c r="AL797" i="79" s="1"/>
  <c r="AL800" i="79" s="1"/>
  <c r="I76" i="43" s="1"/>
  <c r="V102" i="47"/>
  <c r="V104" i="47" s="1"/>
  <c r="J108" i="47"/>
  <c r="J106" i="47"/>
  <c r="J105" i="47"/>
  <c r="M127" i="47"/>
  <c r="M120" i="47"/>
  <c r="M129" i="47"/>
  <c r="M125" i="47"/>
  <c r="M128" i="47"/>
  <c r="M121" i="47"/>
  <c r="M122" i="47"/>
  <c r="M126" i="47"/>
  <c r="M124" i="47"/>
  <c r="M131" i="47"/>
  <c r="M123" i="47"/>
  <c r="M130" i="47"/>
  <c r="L122" i="47"/>
  <c r="N106" i="47"/>
  <c r="N112" i="47"/>
  <c r="L126" i="47"/>
  <c r="F960" i="79"/>
  <c r="T960" i="79"/>
  <c r="AP1004" i="79"/>
  <c r="AP1196" i="79" s="1"/>
  <c r="AH1004" i="79"/>
  <c r="AH1196" i="79" s="1"/>
  <c r="AL1004" i="79"/>
  <c r="AL1196" i="79" s="1"/>
  <c r="AO1004" i="79"/>
  <c r="AO1196" i="79" s="1"/>
  <c r="AH987" i="79"/>
  <c r="AH999" i="79" s="1"/>
  <c r="AG1004" i="79"/>
  <c r="AG1196" i="79" s="1"/>
  <c r="L129" i="47"/>
  <c r="J110" i="47"/>
  <c r="T127" i="47"/>
  <c r="T125" i="47"/>
  <c r="T126" i="47"/>
  <c r="T128" i="47"/>
  <c r="T130" i="47"/>
  <c r="T129" i="47"/>
  <c r="T124" i="47"/>
  <c r="T131" i="47"/>
  <c r="T120" i="47"/>
  <c r="T121" i="47"/>
  <c r="T123" i="47"/>
  <c r="T122" i="47"/>
  <c r="L123" i="47"/>
  <c r="N110" i="47"/>
  <c r="N116" i="47"/>
  <c r="V765" i="79"/>
  <c r="AR805" i="79"/>
  <c r="AR1195" i="79" s="1"/>
  <c r="AM805" i="79"/>
  <c r="AM1195" i="79" s="1"/>
  <c r="AQ805" i="79"/>
  <c r="AQ1195" i="79" s="1"/>
  <c r="AK805" i="79"/>
  <c r="AK1195" i="79" s="1"/>
  <c r="AI805" i="79"/>
  <c r="AI1195" i="79" s="1"/>
  <c r="AJ805" i="79"/>
  <c r="AJ1195" i="79" s="1"/>
  <c r="AN805" i="79"/>
  <c r="AN1195" i="79" s="1"/>
  <c r="W568" i="79"/>
  <c r="AN613" i="79"/>
  <c r="AN1194" i="79" s="1"/>
  <c r="AQ613" i="79"/>
  <c r="AQ1194" i="79" s="1"/>
  <c r="AR613" i="79"/>
  <c r="AR1194" i="79" s="1"/>
  <c r="AM613" i="79"/>
  <c r="AM1194" i="79" s="1"/>
  <c r="AK613" i="79"/>
  <c r="AK1194" i="79" s="1"/>
  <c r="AJ613" i="79"/>
  <c r="AJ1194" i="79" s="1"/>
  <c r="AI613" i="79"/>
  <c r="AI1194" i="79" s="1"/>
  <c r="J122" i="47" l="1"/>
  <c r="N128" i="47"/>
  <c r="T142" i="47"/>
  <c r="T140" i="47"/>
  <c r="T135" i="47"/>
  <c r="T146" i="47"/>
  <c r="T145" i="47"/>
  <c r="T139" i="47"/>
  <c r="T141" i="47"/>
  <c r="T138" i="47"/>
  <c r="T136" i="47"/>
  <c r="T137" i="47"/>
  <c r="P144" i="47"/>
  <c r="T144" i="47"/>
  <c r="L136" i="47"/>
  <c r="L138" i="47"/>
  <c r="M146" i="47"/>
  <c r="M143" i="47"/>
  <c r="L143" i="47"/>
  <c r="L137" i="47"/>
  <c r="M144" i="47"/>
  <c r="I113" i="47"/>
  <c r="W113" i="47" s="1"/>
  <c r="L142" i="43"/>
  <c r="M142" i="43" s="1"/>
  <c r="O141" i="47"/>
  <c r="Q117" i="47"/>
  <c r="Q119" i="47" s="1"/>
  <c r="S144" i="47"/>
  <c r="S141" i="47"/>
  <c r="S139" i="47"/>
  <c r="R129" i="47"/>
  <c r="R123" i="47"/>
  <c r="O144" i="47"/>
  <c r="O136" i="47"/>
  <c r="J120" i="47"/>
  <c r="K138" i="47"/>
  <c r="R130" i="47"/>
  <c r="P137" i="47"/>
  <c r="S140" i="47"/>
  <c r="P132" i="47"/>
  <c r="P134" i="47" s="1"/>
  <c r="K132" i="47"/>
  <c r="K134" i="47" s="1"/>
  <c r="O132" i="47"/>
  <c r="O134" i="47" s="1"/>
  <c r="K139" i="47"/>
  <c r="P143" i="47"/>
  <c r="R127" i="47"/>
  <c r="K142" i="47"/>
  <c r="AU1195" i="79"/>
  <c r="T132" i="47"/>
  <c r="T134" i="47" s="1"/>
  <c r="M145" i="47"/>
  <c r="O142" i="47"/>
  <c r="S143" i="47"/>
  <c r="P136" i="47"/>
  <c r="N120" i="47"/>
  <c r="N123" i="47"/>
  <c r="N125" i="47"/>
  <c r="N126" i="47"/>
  <c r="N124" i="47"/>
  <c r="N131" i="47"/>
  <c r="K141" i="43"/>
  <c r="K139" i="43"/>
  <c r="AU997" i="79"/>
  <c r="U131" i="47"/>
  <c r="L132" i="47"/>
  <c r="L134" i="47" s="1"/>
  <c r="X376" i="79"/>
  <c r="AN413" i="79"/>
  <c r="AN1193" i="79" s="1"/>
  <c r="AQ413" i="79"/>
  <c r="AQ1193" i="79" s="1"/>
  <c r="AR413" i="79"/>
  <c r="AR1193" i="79" s="1"/>
  <c r="AM413" i="79"/>
  <c r="AM1193" i="79" s="1"/>
  <c r="AI413" i="79"/>
  <c r="AI1193" i="79" s="1"/>
  <c r="AK413" i="79"/>
  <c r="AK1193" i="79" s="1"/>
  <c r="AJ413" i="79"/>
  <c r="AJ1193" i="79" s="1"/>
  <c r="U127" i="47"/>
  <c r="U128" i="47"/>
  <c r="M138" i="47"/>
  <c r="M135" i="47"/>
  <c r="N129" i="47"/>
  <c r="O140" i="47"/>
  <c r="O143" i="47"/>
  <c r="O146" i="47"/>
  <c r="M132" i="47"/>
  <c r="M134" i="47" s="1"/>
  <c r="N117" i="47"/>
  <c r="N119" i="47" s="1"/>
  <c r="I116" i="47"/>
  <c r="W116" i="47" s="1"/>
  <c r="I110" i="47"/>
  <c r="W110" i="47" s="1"/>
  <c r="I106" i="47"/>
  <c r="W106" i="47" s="1"/>
  <c r="H568" i="79"/>
  <c r="AG613" i="79"/>
  <c r="AG1194" i="79" s="1"/>
  <c r="AH613" i="79"/>
  <c r="AH1194" i="79" s="1"/>
  <c r="AS613" i="79"/>
  <c r="AS1194" i="79" s="1"/>
  <c r="AO613" i="79"/>
  <c r="AO1194" i="79" s="1"/>
  <c r="AP613" i="79"/>
  <c r="AP1194" i="79" s="1"/>
  <c r="AT613" i="79"/>
  <c r="AT1194" i="79" s="1"/>
  <c r="AL613" i="79"/>
  <c r="AL1194" i="79" s="1"/>
  <c r="U130" i="47"/>
  <c r="K143" i="47"/>
  <c r="R128" i="47"/>
  <c r="R131" i="47"/>
  <c r="L144" i="47"/>
  <c r="L141" i="47"/>
  <c r="L139" i="47"/>
  <c r="L140" i="47"/>
  <c r="L145" i="47"/>
  <c r="L146" i="47"/>
  <c r="L135" i="47"/>
  <c r="P146" i="47"/>
  <c r="P138" i="47"/>
  <c r="U121" i="47"/>
  <c r="S137" i="47"/>
  <c r="S145" i="47"/>
  <c r="I114" i="47"/>
  <c r="W114" i="47" s="1"/>
  <c r="J117" i="47"/>
  <c r="J119" i="47" s="1"/>
  <c r="V122" i="47"/>
  <c r="V123" i="47"/>
  <c r="U122" i="47"/>
  <c r="L140" i="43"/>
  <c r="M140" i="43" s="1"/>
  <c r="AR1405" i="79"/>
  <c r="AR1732" i="79" s="1"/>
  <c r="AN1405" i="79"/>
  <c r="AN1732" i="79" s="1"/>
  <c r="AQ1405" i="79"/>
  <c r="AQ1732" i="79" s="1"/>
  <c r="AI1405" i="79"/>
  <c r="AI1732" i="79" s="1"/>
  <c r="AM1405" i="79"/>
  <c r="AM1732" i="79" s="1"/>
  <c r="AJ1405" i="79"/>
  <c r="AJ1732" i="79" s="1"/>
  <c r="AK1405" i="79"/>
  <c r="AK1732" i="79" s="1"/>
  <c r="M137" i="47"/>
  <c r="M142" i="47"/>
  <c r="V126" i="47"/>
  <c r="U123" i="47"/>
  <c r="U120" i="47"/>
  <c r="U126" i="47"/>
  <c r="AU1589" i="79"/>
  <c r="R117" i="47"/>
  <c r="R119" i="47" s="1"/>
  <c r="I111" i="47"/>
  <c r="W111" i="47" s="1"/>
  <c r="R122" i="47"/>
  <c r="V131" i="47"/>
  <c r="V127" i="47"/>
  <c r="P139" i="47"/>
  <c r="AD764" i="79"/>
  <c r="AE764" i="79" s="1"/>
  <c r="AF764" i="79" s="1"/>
  <c r="N127" i="47"/>
  <c r="X568" i="79"/>
  <c r="AN614" i="79"/>
  <c r="AN1391" i="79" s="1"/>
  <c r="AR614" i="79"/>
  <c r="AR1391" i="79" s="1"/>
  <c r="AQ614" i="79"/>
  <c r="AQ1391" i="79" s="1"/>
  <c r="AJ614" i="79"/>
  <c r="AJ1391" i="79" s="1"/>
  <c r="AM614" i="79"/>
  <c r="AM1391" i="79" s="1"/>
  <c r="AI614" i="79"/>
  <c r="AI1391" i="79" s="1"/>
  <c r="AK614" i="79"/>
  <c r="AK1391" i="79" s="1"/>
  <c r="Q122" i="47"/>
  <c r="Q129" i="47"/>
  <c r="Q121" i="47"/>
  <c r="Q127" i="47"/>
  <c r="Q128" i="47"/>
  <c r="Q125" i="47"/>
  <c r="Q130" i="47"/>
  <c r="Q120" i="47"/>
  <c r="Q126" i="47"/>
  <c r="Q131" i="47"/>
  <c r="Q123" i="47"/>
  <c r="Q124" i="47"/>
  <c r="W765" i="79"/>
  <c r="AQ806" i="79"/>
  <c r="AQ1392" i="79" s="1"/>
  <c r="AR806" i="79"/>
  <c r="AR1392" i="79" s="1"/>
  <c r="AN806" i="79"/>
  <c r="AN1392" i="79" s="1"/>
  <c r="AM806" i="79"/>
  <c r="AM1392" i="79" s="1"/>
  <c r="AJ806" i="79"/>
  <c r="AJ1392" i="79" s="1"/>
  <c r="AK806" i="79"/>
  <c r="AK1392" i="79" s="1"/>
  <c r="AI806" i="79"/>
  <c r="AI1392" i="79" s="1"/>
  <c r="AR1004" i="79"/>
  <c r="AR1196" i="79" s="1"/>
  <c r="AQ1004" i="79"/>
  <c r="AQ1196" i="79" s="1"/>
  <c r="AN1004" i="79"/>
  <c r="AN1196" i="79" s="1"/>
  <c r="AI1004" i="79"/>
  <c r="AI1196" i="79" s="1"/>
  <c r="AM1004" i="79"/>
  <c r="AM1196" i="79" s="1"/>
  <c r="AJ1004" i="79"/>
  <c r="AJ1196" i="79" s="1"/>
  <c r="AK1004" i="79"/>
  <c r="AK1196" i="79" s="1"/>
  <c r="J127" i="47"/>
  <c r="J129" i="47"/>
  <c r="J124" i="47"/>
  <c r="J130" i="47"/>
  <c r="J126" i="47"/>
  <c r="J131" i="47"/>
  <c r="J123" i="47"/>
  <c r="J121" i="47"/>
  <c r="J128" i="47"/>
  <c r="AU1705" i="79"/>
  <c r="O137" i="47"/>
  <c r="I112" i="47"/>
  <c r="W112" i="47" s="1"/>
  <c r="W90" i="47"/>
  <c r="W102" i="47" s="1"/>
  <c r="I102" i="47"/>
  <c r="I104" i="47" s="1"/>
  <c r="V121" i="47"/>
  <c r="K145" i="47"/>
  <c r="R125" i="47"/>
  <c r="S136" i="47"/>
  <c r="S138" i="47"/>
  <c r="S135" i="47"/>
  <c r="V128" i="47"/>
  <c r="P140" i="47"/>
  <c r="P141" i="47"/>
  <c r="I765" i="79"/>
  <c r="AO807" i="79"/>
  <c r="AO1587" i="79" s="1"/>
  <c r="AS807" i="79"/>
  <c r="AS1587" i="79" s="1"/>
  <c r="AL807" i="79"/>
  <c r="AL1587" i="79" s="1"/>
  <c r="AT807" i="79"/>
  <c r="AT1587" i="79" s="1"/>
  <c r="AG807" i="79"/>
  <c r="AG1587" i="79" s="1"/>
  <c r="AH807" i="79"/>
  <c r="AH1587" i="79" s="1"/>
  <c r="AP807" i="79"/>
  <c r="AP1587" i="79" s="1"/>
  <c r="V117" i="47"/>
  <c r="V119" i="47" s="1"/>
  <c r="G960" i="79"/>
  <c r="U960" i="79"/>
  <c r="AP1005" i="79"/>
  <c r="AP1393" i="79" s="1"/>
  <c r="AS1005" i="79"/>
  <c r="AS1393" i="79" s="1"/>
  <c r="AO1005" i="79"/>
  <c r="AO1393" i="79" s="1"/>
  <c r="AT1005" i="79"/>
  <c r="AT1393" i="79" s="1"/>
  <c r="AH1005" i="79"/>
  <c r="AH1393" i="79" s="1"/>
  <c r="AL1005" i="79"/>
  <c r="AL1393" i="79" s="1"/>
  <c r="AG1005" i="79"/>
  <c r="AG1393" i="79" s="1"/>
  <c r="M141" i="47"/>
  <c r="AU797" i="79"/>
  <c r="AU800" i="79" s="1"/>
  <c r="AU802" i="79" s="1"/>
  <c r="J138" i="43"/>
  <c r="J143" i="43" s="1"/>
  <c r="AG800" i="79"/>
  <c r="D76" i="43" s="1"/>
  <c r="H1155" i="79"/>
  <c r="AG1204" i="79"/>
  <c r="AG1624" i="79" s="1"/>
  <c r="AH1204" i="79"/>
  <c r="AH1624" i="79" s="1"/>
  <c r="AT1204" i="79"/>
  <c r="AT1624" i="79" s="1"/>
  <c r="AS1204" i="79"/>
  <c r="AS1624" i="79" s="1"/>
  <c r="AO1204" i="79"/>
  <c r="AO1624" i="79" s="1"/>
  <c r="AP1204" i="79"/>
  <c r="AP1624" i="79" s="1"/>
  <c r="AL1204" i="79"/>
  <c r="AL1624" i="79" s="1"/>
  <c r="I109" i="47"/>
  <c r="W109" i="47" s="1"/>
  <c r="I105" i="47"/>
  <c r="W105" i="47" s="1"/>
  <c r="K137" i="47"/>
  <c r="K146" i="47"/>
  <c r="K140" i="47"/>
  <c r="K135" i="47"/>
  <c r="R120" i="47"/>
  <c r="V125" i="47"/>
  <c r="U124" i="47"/>
  <c r="S142" i="47"/>
  <c r="S132" i="47"/>
  <c r="S134" i="47" s="1"/>
  <c r="N130" i="47"/>
  <c r="N122" i="47"/>
  <c r="M139" i="47"/>
  <c r="M140" i="47"/>
  <c r="N121" i="47"/>
  <c r="H376" i="79"/>
  <c r="AG412" i="79"/>
  <c r="AG996" i="79" s="1"/>
  <c r="AH412" i="79"/>
  <c r="AH996" i="79" s="1"/>
  <c r="AH1000" i="79" s="1"/>
  <c r="E79" i="43" s="1"/>
  <c r="AP412" i="79"/>
  <c r="AP996" i="79" s="1"/>
  <c r="AP1000" i="79" s="1"/>
  <c r="M79" i="43" s="1"/>
  <c r="R139" i="47" s="1"/>
  <c r="AO412" i="79"/>
  <c r="AO996" i="79" s="1"/>
  <c r="AO1000" i="79" s="1"/>
  <c r="L79" i="43" s="1"/>
  <c r="Q139" i="47" s="1"/>
  <c r="AT412" i="79"/>
  <c r="AT996" i="79" s="1"/>
  <c r="AT1000" i="79" s="1"/>
  <c r="Q79" i="43" s="1"/>
  <c r="V137" i="47" s="1"/>
  <c r="AS412" i="79"/>
  <c r="AS996" i="79" s="1"/>
  <c r="AS1000" i="79" s="1"/>
  <c r="P79" i="43" s="1"/>
  <c r="U145" i="47" s="1"/>
  <c r="AL412" i="79"/>
  <c r="AL996" i="79" s="1"/>
  <c r="AL1000" i="79" s="1"/>
  <c r="I79" i="43" s="1"/>
  <c r="AG1405" i="79"/>
  <c r="AG1732" i="79" s="1"/>
  <c r="AH1405" i="79"/>
  <c r="AH1732" i="79" s="1"/>
  <c r="AT1405" i="79"/>
  <c r="AT1732" i="79" s="1"/>
  <c r="AP1405" i="79"/>
  <c r="AP1732" i="79" s="1"/>
  <c r="AS1405" i="79"/>
  <c r="AS1732" i="79" s="1"/>
  <c r="AO1405" i="79"/>
  <c r="AO1732" i="79" s="1"/>
  <c r="AL1405" i="79"/>
  <c r="AL1732" i="79" s="1"/>
  <c r="Z1155" i="79"/>
  <c r="AR1207" i="79"/>
  <c r="AR1704" i="79" s="1"/>
  <c r="AN1207" i="79"/>
  <c r="AN1704" i="79" s="1"/>
  <c r="AQ1207" i="79"/>
  <c r="AQ1704" i="79" s="1"/>
  <c r="AJ1207" i="79"/>
  <c r="AJ1704" i="79" s="1"/>
  <c r="AI1207" i="79"/>
  <c r="AI1704" i="79" s="1"/>
  <c r="AK1207" i="79"/>
  <c r="AK1704" i="79" s="1"/>
  <c r="AM1207" i="79"/>
  <c r="AM1704" i="79" s="1"/>
  <c r="O135" i="47"/>
  <c r="O139" i="47"/>
  <c r="O145" i="47"/>
  <c r="J125" i="47"/>
  <c r="AU999" i="79"/>
  <c r="U117" i="47"/>
  <c r="U119" i="47" s="1"/>
  <c r="I115" i="47"/>
  <c r="W115" i="47" s="1"/>
  <c r="I107" i="47"/>
  <c r="W107" i="47" s="1"/>
  <c r="I108" i="47"/>
  <c r="W108" i="47" s="1"/>
  <c r="K141" i="47"/>
  <c r="K136" i="47"/>
  <c r="R124" i="47"/>
  <c r="V130" i="47"/>
  <c r="V120" i="47"/>
  <c r="V129" i="47"/>
  <c r="P135" i="47"/>
  <c r="P145" i="47"/>
  <c r="U129" i="47"/>
  <c r="U125" i="47"/>
  <c r="R121" i="47"/>
  <c r="I131" i="47" l="1"/>
  <c r="N140" i="47"/>
  <c r="AM1198" i="79"/>
  <c r="J82" i="43" s="1"/>
  <c r="O157" i="47" s="1"/>
  <c r="T147" i="47"/>
  <c r="T149" i="47" s="1"/>
  <c r="AR1198" i="79"/>
  <c r="O82" i="43" s="1"/>
  <c r="T152" i="47" s="1"/>
  <c r="V138" i="47"/>
  <c r="Q145" i="47"/>
  <c r="V135" i="47"/>
  <c r="Q140" i="47"/>
  <c r="U146" i="47"/>
  <c r="Q143" i="47"/>
  <c r="Q132" i="47"/>
  <c r="Q134" i="47" s="1"/>
  <c r="Q138" i="47"/>
  <c r="W131" i="47"/>
  <c r="AQ1198" i="79"/>
  <c r="N82" i="43" s="1"/>
  <c r="K147" i="47"/>
  <c r="K149" i="47" s="1"/>
  <c r="I130" i="47"/>
  <c r="W130" i="47" s="1"/>
  <c r="O147" i="47"/>
  <c r="O149" i="47" s="1"/>
  <c r="Q146" i="47"/>
  <c r="I124" i="47"/>
  <c r="W124" i="47" s="1"/>
  <c r="R132" i="47"/>
  <c r="R134" i="47" s="1"/>
  <c r="AI1198" i="79"/>
  <c r="F82" i="43" s="1"/>
  <c r="P147" i="47"/>
  <c r="P149" i="47" s="1"/>
  <c r="R141" i="47"/>
  <c r="Q137" i="47"/>
  <c r="R143" i="47"/>
  <c r="I122" i="47"/>
  <c r="W122" i="47" s="1"/>
  <c r="AU1732" i="79"/>
  <c r="Q135" i="47"/>
  <c r="AU1392" i="79"/>
  <c r="Q141" i="47"/>
  <c r="J136" i="47"/>
  <c r="J142" i="47"/>
  <c r="J146" i="47"/>
  <c r="J143" i="47"/>
  <c r="J137" i="47"/>
  <c r="J144" i="47"/>
  <c r="J138" i="47"/>
  <c r="J140" i="47"/>
  <c r="J141" i="47"/>
  <c r="J145" i="47"/>
  <c r="J139" i="47"/>
  <c r="J135" i="47"/>
  <c r="AU996" i="79"/>
  <c r="AU1000" i="79" s="1"/>
  <c r="AU1002" i="79" s="1"/>
  <c r="K138" i="43"/>
  <c r="AG1000" i="79"/>
  <c r="D79" i="43" s="1"/>
  <c r="I140" i="47" s="1"/>
  <c r="J765" i="79"/>
  <c r="AL808" i="79"/>
  <c r="AL1622" i="79" s="1"/>
  <c r="AT808" i="79"/>
  <c r="AT1622" i="79" s="1"/>
  <c r="AG808" i="79"/>
  <c r="AG1622" i="79" s="1"/>
  <c r="AO808" i="79"/>
  <c r="AO1622" i="79" s="1"/>
  <c r="AP808" i="79"/>
  <c r="AP1622" i="79" s="1"/>
  <c r="AH808" i="79"/>
  <c r="AH1622" i="79" s="1"/>
  <c r="AS808" i="79"/>
  <c r="AS1622" i="79" s="1"/>
  <c r="U135" i="47"/>
  <c r="M147" i="47"/>
  <c r="M149" i="47" s="1"/>
  <c r="N141" i="47"/>
  <c r="V142" i="47"/>
  <c r="V145" i="47"/>
  <c r="AA1155" i="79"/>
  <c r="AR1208" i="79"/>
  <c r="AR1731" i="79" s="1"/>
  <c r="AQ1208" i="79"/>
  <c r="AQ1731" i="79" s="1"/>
  <c r="AN1208" i="79"/>
  <c r="AN1731" i="79" s="1"/>
  <c r="AJ1208" i="79"/>
  <c r="AJ1731" i="79" s="1"/>
  <c r="AM1208" i="79"/>
  <c r="AM1731" i="79" s="1"/>
  <c r="AI1208" i="79"/>
  <c r="AI1731" i="79" s="1"/>
  <c r="AK1208" i="79"/>
  <c r="AK1731" i="79" s="1"/>
  <c r="AP1406" i="79"/>
  <c r="AP1758" i="79" s="1"/>
  <c r="AT1406" i="79"/>
  <c r="AT1758" i="79" s="1"/>
  <c r="AO1406" i="79"/>
  <c r="AO1758" i="79" s="1"/>
  <c r="AS1406" i="79"/>
  <c r="AS1758" i="79" s="1"/>
  <c r="AG1406" i="79"/>
  <c r="AG1758" i="79" s="1"/>
  <c r="AL1406" i="79"/>
  <c r="AL1758" i="79" s="1"/>
  <c r="AH1406" i="79"/>
  <c r="AH1758" i="79" s="1"/>
  <c r="I376" i="79"/>
  <c r="AH413" i="79"/>
  <c r="AH1193" i="79" s="1"/>
  <c r="AH1198" i="79" s="1"/>
  <c r="E82" i="43" s="1"/>
  <c r="AG413" i="79"/>
  <c r="AG1193" i="79" s="1"/>
  <c r="AP413" i="79"/>
  <c r="AP1193" i="79" s="1"/>
  <c r="AP1198" i="79" s="1"/>
  <c r="M82" i="43" s="1"/>
  <c r="AS413" i="79"/>
  <c r="AS1193" i="79" s="1"/>
  <c r="AO413" i="79"/>
  <c r="AO1193" i="79" s="1"/>
  <c r="AO1198" i="79" s="1"/>
  <c r="L82" i="43" s="1"/>
  <c r="AT413" i="79"/>
  <c r="AT1193" i="79" s="1"/>
  <c r="AL413" i="79"/>
  <c r="AL1193" i="79" s="1"/>
  <c r="AL1198" i="79" s="1"/>
  <c r="I82" i="43" s="1"/>
  <c r="I121" i="47"/>
  <c r="W121" i="47" s="1"/>
  <c r="V141" i="47"/>
  <c r="R146" i="47"/>
  <c r="U143" i="47"/>
  <c r="J132" i="47"/>
  <c r="J134" i="47" s="1"/>
  <c r="I128" i="47"/>
  <c r="W128" i="47" s="1"/>
  <c r="U138" i="47"/>
  <c r="N144" i="47"/>
  <c r="N138" i="47"/>
  <c r="V132" i="47"/>
  <c r="V134" i="47" s="1"/>
  <c r="U142" i="47"/>
  <c r="I120" i="47"/>
  <c r="W120" i="47" s="1"/>
  <c r="AQ1406" i="79"/>
  <c r="AQ1758" i="79" s="1"/>
  <c r="AR1406" i="79"/>
  <c r="AR1758" i="79" s="1"/>
  <c r="AN1406" i="79"/>
  <c r="AN1758" i="79" s="1"/>
  <c r="AJ1406" i="79"/>
  <c r="AJ1758" i="79" s="1"/>
  <c r="AK1406" i="79"/>
  <c r="AK1758" i="79" s="1"/>
  <c r="AI1406" i="79"/>
  <c r="AI1758" i="79" s="1"/>
  <c r="AM1406" i="79"/>
  <c r="AM1758" i="79" s="1"/>
  <c r="I126" i="47"/>
  <c r="W126" i="47" s="1"/>
  <c r="AU1194" i="79"/>
  <c r="L139" i="43"/>
  <c r="M139" i="43" s="1"/>
  <c r="N142" i="47"/>
  <c r="I1155" i="79"/>
  <c r="AH1205" i="79"/>
  <c r="AH1650" i="79" s="1"/>
  <c r="AG1205" i="79"/>
  <c r="AG1650" i="79" s="1"/>
  <c r="AT1205" i="79"/>
  <c r="AT1650" i="79" s="1"/>
  <c r="AO1205" i="79"/>
  <c r="AO1650" i="79" s="1"/>
  <c r="AP1205" i="79"/>
  <c r="AP1650" i="79" s="1"/>
  <c r="AS1205" i="79"/>
  <c r="AS1650" i="79" s="1"/>
  <c r="AL1205" i="79"/>
  <c r="AL1650" i="79" s="1"/>
  <c r="V140" i="47"/>
  <c r="I123" i="47"/>
  <c r="W123" i="47" s="1"/>
  <c r="I568" i="79"/>
  <c r="AG614" i="79"/>
  <c r="AG1391" i="79" s="1"/>
  <c r="AH614" i="79"/>
  <c r="AH1391" i="79" s="1"/>
  <c r="AO614" i="79"/>
  <c r="AO1391" i="79" s="1"/>
  <c r="AS614" i="79"/>
  <c r="AS1391" i="79" s="1"/>
  <c r="AT614" i="79"/>
  <c r="AT1391" i="79" s="1"/>
  <c r="AP614" i="79"/>
  <c r="AP1391" i="79" s="1"/>
  <c r="AL614" i="79"/>
  <c r="AL1391" i="79" s="1"/>
  <c r="AN1198" i="79"/>
  <c r="K82" i="43" s="1"/>
  <c r="U139" i="47"/>
  <c r="V146" i="47"/>
  <c r="V144" i="47"/>
  <c r="V139" i="47"/>
  <c r="N145" i="47"/>
  <c r="V143" i="47"/>
  <c r="R140" i="47"/>
  <c r="H960" i="79"/>
  <c r="V960" i="79"/>
  <c r="AH1006" i="79"/>
  <c r="AH1588" i="79" s="1"/>
  <c r="AT1006" i="79"/>
  <c r="AT1588" i="79" s="1"/>
  <c r="AL1006" i="79"/>
  <c r="AL1588" i="79" s="1"/>
  <c r="AO1006" i="79"/>
  <c r="AO1588" i="79" s="1"/>
  <c r="AS1006" i="79"/>
  <c r="AS1588" i="79" s="1"/>
  <c r="AP1006" i="79"/>
  <c r="AP1588" i="79" s="1"/>
  <c r="AG1006" i="79"/>
  <c r="AG1588" i="79" s="1"/>
  <c r="I129" i="47"/>
  <c r="W129" i="47" s="1"/>
  <c r="N146" i="47"/>
  <c r="X765" i="79"/>
  <c r="AN807" i="79"/>
  <c r="AN1587" i="79" s="1"/>
  <c r="AR807" i="79"/>
  <c r="AR1587" i="79" s="1"/>
  <c r="AQ807" i="79"/>
  <c r="AQ1587" i="79" s="1"/>
  <c r="AK807" i="79"/>
  <c r="AK1587" i="79" s="1"/>
  <c r="AM807" i="79"/>
  <c r="AM1587" i="79" s="1"/>
  <c r="AJ807" i="79"/>
  <c r="AJ1587" i="79" s="1"/>
  <c r="AI807" i="79"/>
  <c r="AI1587" i="79" s="1"/>
  <c r="U137" i="47"/>
  <c r="R137" i="47"/>
  <c r="Y376" i="79"/>
  <c r="AN414" i="79"/>
  <c r="AN1390" i="79" s="1"/>
  <c r="AR414" i="79"/>
  <c r="AR1390" i="79" s="1"/>
  <c r="AQ414" i="79"/>
  <c r="AQ1390" i="79" s="1"/>
  <c r="AI414" i="79"/>
  <c r="AI1390" i="79" s="1"/>
  <c r="AJ414" i="79"/>
  <c r="AJ1390" i="79" s="1"/>
  <c r="AM414" i="79"/>
  <c r="AM1390" i="79" s="1"/>
  <c r="AK414" i="79"/>
  <c r="AK1390" i="79" s="1"/>
  <c r="N135" i="47"/>
  <c r="S147" i="47"/>
  <c r="S149" i="47" s="1"/>
  <c r="AJ1005" i="79"/>
  <c r="AJ1393" i="79" s="1"/>
  <c r="AI1005" i="79"/>
  <c r="AI1393" i="79" s="1"/>
  <c r="AR1005" i="79"/>
  <c r="AR1393" i="79" s="1"/>
  <c r="AQ1005" i="79"/>
  <c r="AQ1393" i="79" s="1"/>
  <c r="AN1005" i="79"/>
  <c r="AN1393" i="79" s="1"/>
  <c r="AM1005" i="79"/>
  <c r="AM1393" i="79" s="1"/>
  <c r="AK1005" i="79"/>
  <c r="AK1393" i="79" s="1"/>
  <c r="I127" i="47"/>
  <c r="W127" i="47" s="1"/>
  <c r="U132" i="47"/>
  <c r="U134" i="47" s="1"/>
  <c r="R142" i="47"/>
  <c r="R145" i="47"/>
  <c r="R135" i="47"/>
  <c r="R138" i="47"/>
  <c r="R144" i="47"/>
  <c r="R136" i="47"/>
  <c r="U141" i="47"/>
  <c r="U144" i="47"/>
  <c r="I117" i="47"/>
  <c r="I119" i="47" s="1"/>
  <c r="Q144" i="47"/>
  <c r="Y568" i="79"/>
  <c r="AQ615" i="79"/>
  <c r="AQ1586" i="79" s="1"/>
  <c r="AR615" i="79"/>
  <c r="AR1586" i="79" s="1"/>
  <c r="AN615" i="79"/>
  <c r="AN1586" i="79" s="1"/>
  <c r="AK615" i="79"/>
  <c r="AK1586" i="79" s="1"/>
  <c r="AJ615" i="79"/>
  <c r="AJ1586" i="79" s="1"/>
  <c r="AM615" i="79"/>
  <c r="AM1586" i="79" s="1"/>
  <c r="AI615" i="79"/>
  <c r="AI1586" i="79" s="1"/>
  <c r="AJ1198" i="79"/>
  <c r="G82" i="43" s="1"/>
  <c r="L147" i="47"/>
  <c r="L149" i="47" s="1"/>
  <c r="N139" i="47"/>
  <c r="N143" i="47"/>
  <c r="R76" i="43"/>
  <c r="I125" i="47"/>
  <c r="W125" i="47" s="1"/>
  <c r="V136" i="47"/>
  <c r="AU1624" i="79"/>
  <c r="N137" i="47"/>
  <c r="H145" i="43"/>
  <c r="W104" i="47"/>
  <c r="W117" i="47" s="1"/>
  <c r="Q142" i="47"/>
  <c r="Q136" i="47"/>
  <c r="N136" i="47"/>
  <c r="U140" i="47"/>
  <c r="U136" i="47"/>
  <c r="N132" i="47"/>
  <c r="N134" i="47" s="1"/>
  <c r="AK1198" i="79"/>
  <c r="H82" i="43" s="1"/>
  <c r="O154" i="47" l="1"/>
  <c r="O159" i="47"/>
  <c r="O151" i="47"/>
  <c r="O156" i="47"/>
  <c r="T156" i="47"/>
  <c r="O158" i="47"/>
  <c r="O160" i="47"/>
  <c r="O161" i="47"/>
  <c r="O153" i="47"/>
  <c r="O155" i="47"/>
  <c r="O152" i="47"/>
  <c r="O150" i="47"/>
  <c r="T155" i="47"/>
  <c r="J160" i="47"/>
  <c r="T151" i="47"/>
  <c r="S150" i="47"/>
  <c r="T157" i="47"/>
  <c r="T160" i="47"/>
  <c r="T158" i="47"/>
  <c r="T161" i="47"/>
  <c r="T159" i="47"/>
  <c r="T150" i="47"/>
  <c r="S160" i="47"/>
  <c r="Q155" i="47"/>
  <c r="S158" i="47"/>
  <c r="S161" i="47"/>
  <c r="S153" i="47"/>
  <c r="S151" i="47"/>
  <c r="S159" i="47"/>
  <c r="S155" i="47"/>
  <c r="T153" i="47"/>
  <c r="T154" i="47"/>
  <c r="S154" i="47"/>
  <c r="S152" i="47"/>
  <c r="S156" i="47"/>
  <c r="I145" i="47"/>
  <c r="W145" i="47" s="1"/>
  <c r="I135" i="47"/>
  <c r="W135" i="47" s="1"/>
  <c r="I144" i="47"/>
  <c r="W144" i="47" s="1"/>
  <c r="I137" i="47"/>
  <c r="W137" i="47" s="1"/>
  <c r="I142" i="47"/>
  <c r="W142" i="47" s="1"/>
  <c r="I138" i="47"/>
  <c r="W138" i="47" s="1"/>
  <c r="N159" i="47"/>
  <c r="S157" i="47"/>
  <c r="I143" i="47"/>
  <c r="W143" i="47" s="1"/>
  <c r="I139" i="47"/>
  <c r="W139" i="47" s="1"/>
  <c r="N150" i="47"/>
  <c r="N154" i="47"/>
  <c r="N156" i="47"/>
  <c r="N153" i="47"/>
  <c r="N151" i="47"/>
  <c r="K159" i="47"/>
  <c r="N158" i="47"/>
  <c r="N155" i="47"/>
  <c r="Q151" i="47"/>
  <c r="I132" i="47"/>
  <c r="I134" i="47" s="1"/>
  <c r="N160" i="47"/>
  <c r="R158" i="47"/>
  <c r="K151" i="47"/>
  <c r="R157" i="47"/>
  <c r="AU1393" i="79"/>
  <c r="K155" i="47"/>
  <c r="K157" i="47"/>
  <c r="AU1587" i="79"/>
  <c r="K156" i="47"/>
  <c r="K160" i="47"/>
  <c r="K154" i="47"/>
  <c r="K161" i="47"/>
  <c r="R150" i="47"/>
  <c r="K158" i="47"/>
  <c r="R151" i="47"/>
  <c r="R147" i="47"/>
  <c r="R149" i="47" s="1"/>
  <c r="AI1396" i="79"/>
  <c r="F85" i="43" s="1"/>
  <c r="K165" i="47" s="1"/>
  <c r="K152" i="47"/>
  <c r="V147" i="47"/>
  <c r="V149" i="47" s="1"/>
  <c r="AM1396" i="79"/>
  <c r="J85" i="43" s="1"/>
  <c r="O168" i="47" s="1"/>
  <c r="K150" i="47"/>
  <c r="Q147" i="47"/>
  <c r="Q149" i="47" s="1"/>
  <c r="R160" i="47"/>
  <c r="AJ1396" i="79"/>
  <c r="G85" i="43" s="1"/>
  <c r="L168" i="47" s="1"/>
  <c r="K153" i="47"/>
  <c r="J156" i="47"/>
  <c r="J153" i="47"/>
  <c r="Q158" i="47"/>
  <c r="Q161" i="47"/>
  <c r="Q157" i="47"/>
  <c r="AU1758" i="79"/>
  <c r="N147" i="47"/>
  <c r="N149" i="47" s="1"/>
  <c r="H146" i="43"/>
  <c r="R155" i="47"/>
  <c r="Y765" i="79"/>
  <c r="AM808" i="79"/>
  <c r="AM1622" i="79" s="1"/>
  <c r="AR808" i="79"/>
  <c r="AR1622" i="79" s="1"/>
  <c r="AK808" i="79"/>
  <c r="AK1622" i="79" s="1"/>
  <c r="AN808" i="79"/>
  <c r="AN1622" i="79" s="1"/>
  <c r="AQ808" i="79"/>
  <c r="AQ1622" i="79" s="1"/>
  <c r="AJ808" i="79"/>
  <c r="AJ1622" i="79" s="1"/>
  <c r="AI808" i="79"/>
  <c r="AI1622" i="79" s="1"/>
  <c r="J147" i="47"/>
  <c r="J149" i="47" s="1"/>
  <c r="K765" i="79"/>
  <c r="AO809" i="79"/>
  <c r="AO1648" i="79" s="1"/>
  <c r="AH809" i="79"/>
  <c r="AH1648" i="79" s="1"/>
  <c r="AT809" i="79"/>
  <c r="AT1648" i="79" s="1"/>
  <c r="AL809" i="79"/>
  <c r="AL1648" i="79" s="1"/>
  <c r="AG809" i="79"/>
  <c r="AG1648" i="79" s="1"/>
  <c r="AP809" i="79"/>
  <c r="AP1648" i="79" s="1"/>
  <c r="AS809" i="79"/>
  <c r="AS1648" i="79" s="1"/>
  <c r="AM1006" i="79"/>
  <c r="AM1588" i="79" s="1"/>
  <c r="AR1006" i="79"/>
  <c r="AR1588" i="79" s="1"/>
  <c r="AQ1006" i="79"/>
  <c r="AQ1588" i="79" s="1"/>
  <c r="AN1006" i="79"/>
  <c r="AN1588" i="79" s="1"/>
  <c r="AK1006" i="79"/>
  <c r="AK1588" i="79" s="1"/>
  <c r="AJ1006" i="79"/>
  <c r="AJ1588" i="79" s="1"/>
  <c r="AI1006" i="79"/>
  <c r="AI1588" i="79" s="1"/>
  <c r="P151" i="47"/>
  <c r="P155" i="47"/>
  <c r="P154" i="47"/>
  <c r="P160" i="47"/>
  <c r="P157" i="47"/>
  <c r="P152" i="47"/>
  <c r="P159" i="47"/>
  <c r="P153" i="47"/>
  <c r="P161" i="47"/>
  <c r="P156" i="47"/>
  <c r="P158" i="47"/>
  <c r="P150" i="47"/>
  <c r="R153" i="47"/>
  <c r="R161" i="47"/>
  <c r="R154" i="47"/>
  <c r="J157" i="47"/>
  <c r="J155" i="47"/>
  <c r="R159" i="47"/>
  <c r="AU1391" i="79"/>
  <c r="W140" i="47"/>
  <c r="AU1193" i="79"/>
  <c r="L138" i="43"/>
  <c r="M138" i="43" s="1"/>
  <c r="AG1198" i="79"/>
  <c r="D82" i="43" s="1"/>
  <c r="R79" i="43"/>
  <c r="I146" i="47"/>
  <c r="W146" i="47" s="1"/>
  <c r="I136" i="47"/>
  <c r="W136" i="47" s="1"/>
  <c r="J161" i="47"/>
  <c r="Q150" i="47"/>
  <c r="AU1650" i="79"/>
  <c r="N152" i="47"/>
  <c r="K143" i="43"/>
  <c r="W119" i="47"/>
  <c r="W132" i="47" s="1"/>
  <c r="I145" i="43"/>
  <c r="I146" i="43" s="1"/>
  <c r="Q154" i="47"/>
  <c r="U147" i="47"/>
  <c r="U149" i="47" s="1"/>
  <c r="AR1396" i="79"/>
  <c r="O85" i="43" s="1"/>
  <c r="T167" i="47" s="1"/>
  <c r="AN1396" i="79"/>
  <c r="K85" i="43" s="1"/>
  <c r="P175" i="47" s="1"/>
  <c r="Q159" i="47"/>
  <c r="R156" i="47"/>
  <c r="Q156" i="47"/>
  <c r="N161" i="47"/>
  <c r="J376" i="79"/>
  <c r="AG414" i="79"/>
  <c r="AG1390" i="79" s="1"/>
  <c r="AH414" i="79"/>
  <c r="AH1390" i="79" s="1"/>
  <c r="AH1396" i="79" s="1"/>
  <c r="E85" i="43" s="1"/>
  <c r="J168" i="47" s="1"/>
  <c r="AO414" i="79"/>
  <c r="AO1390" i="79" s="1"/>
  <c r="AO1396" i="79" s="1"/>
  <c r="L85" i="43" s="1"/>
  <c r="Q165" i="47" s="1"/>
  <c r="AS414" i="79"/>
  <c r="AS1390" i="79" s="1"/>
  <c r="AS1396" i="79" s="1"/>
  <c r="P85" i="43" s="1"/>
  <c r="AT414" i="79"/>
  <c r="AT1390" i="79" s="1"/>
  <c r="AT1396" i="79" s="1"/>
  <c r="Q85" i="43" s="1"/>
  <c r="AP414" i="79"/>
  <c r="AP1390" i="79" s="1"/>
  <c r="AP1396" i="79" s="1"/>
  <c r="M85" i="43" s="1"/>
  <c r="R173" i="47" s="1"/>
  <c r="AL414" i="79"/>
  <c r="AL1390" i="79" s="1"/>
  <c r="AL1396" i="79" s="1"/>
  <c r="I85" i="43" s="1"/>
  <c r="N167" i="47" s="1"/>
  <c r="AB1155" i="79"/>
  <c r="AC1155" i="79" s="1"/>
  <c r="AD1155" i="79" s="1"/>
  <c r="AE1155" i="79" s="1"/>
  <c r="AF1155" i="79" s="1"/>
  <c r="AR1209" i="79"/>
  <c r="AR1757" i="79" s="1"/>
  <c r="AN1209" i="79"/>
  <c r="AN1757" i="79" s="1"/>
  <c r="AQ1209" i="79"/>
  <c r="AQ1757" i="79" s="1"/>
  <c r="AM1209" i="79"/>
  <c r="AM1757" i="79" s="1"/>
  <c r="AJ1209" i="79"/>
  <c r="AJ1757" i="79" s="1"/>
  <c r="AK1209" i="79"/>
  <c r="AK1757" i="79" s="1"/>
  <c r="AI1209" i="79"/>
  <c r="AI1757" i="79" s="1"/>
  <c r="J152" i="47"/>
  <c r="Q160" i="47"/>
  <c r="AQ1396" i="79"/>
  <c r="N85" i="43" s="1"/>
  <c r="S167" i="47" s="1"/>
  <c r="L151" i="47"/>
  <c r="L155" i="47"/>
  <c r="L157" i="47"/>
  <c r="L152" i="47"/>
  <c r="L150" i="47"/>
  <c r="L160" i="47"/>
  <c r="L159" i="47"/>
  <c r="L161" i="47"/>
  <c r="L158" i="47"/>
  <c r="L153" i="47"/>
  <c r="L154" i="47"/>
  <c r="L156" i="47"/>
  <c r="Z376" i="79"/>
  <c r="AQ415" i="79"/>
  <c r="AQ1585" i="79" s="1"/>
  <c r="AN415" i="79"/>
  <c r="AN1585" i="79" s="1"/>
  <c r="AR415" i="79"/>
  <c r="AR1585" i="79" s="1"/>
  <c r="AM415" i="79"/>
  <c r="AM1585" i="79" s="1"/>
  <c r="AK415" i="79"/>
  <c r="AK1585" i="79" s="1"/>
  <c r="AJ415" i="79"/>
  <c r="AJ1585" i="79" s="1"/>
  <c r="AI415" i="79"/>
  <c r="AI1585" i="79" s="1"/>
  <c r="Q152" i="47"/>
  <c r="J1155" i="79"/>
  <c r="AH1206" i="79"/>
  <c r="AH1677" i="79" s="1"/>
  <c r="AG1206" i="79"/>
  <c r="AG1677" i="79" s="1"/>
  <c r="AS1206" i="79"/>
  <c r="AS1677" i="79" s="1"/>
  <c r="AO1206" i="79"/>
  <c r="AO1677" i="79" s="1"/>
  <c r="AT1206" i="79"/>
  <c r="AT1677" i="79" s="1"/>
  <c r="AP1206" i="79"/>
  <c r="AP1677" i="79" s="1"/>
  <c r="AL1206" i="79"/>
  <c r="AL1677" i="79" s="1"/>
  <c r="J150" i="47"/>
  <c r="J154" i="47"/>
  <c r="J158" i="47"/>
  <c r="Z568" i="79"/>
  <c r="AR616" i="79"/>
  <c r="AR1621" i="79" s="1"/>
  <c r="AN616" i="79"/>
  <c r="AN1621" i="79" s="1"/>
  <c r="AQ616" i="79"/>
  <c r="AQ1621" i="79" s="1"/>
  <c r="AM616" i="79"/>
  <c r="AM1621" i="79" s="1"/>
  <c r="AJ616" i="79"/>
  <c r="AJ1621" i="79" s="1"/>
  <c r="AK616" i="79"/>
  <c r="AK1621" i="79" s="1"/>
  <c r="AI616" i="79"/>
  <c r="AI1621" i="79" s="1"/>
  <c r="I960" i="79"/>
  <c r="W960" i="79"/>
  <c r="AH1007" i="79"/>
  <c r="AH1623" i="79" s="1"/>
  <c r="AT1007" i="79"/>
  <c r="AT1623" i="79" s="1"/>
  <c r="AS1007" i="79"/>
  <c r="AS1623" i="79" s="1"/>
  <c r="AP1007" i="79"/>
  <c r="AP1623" i="79" s="1"/>
  <c r="AO1007" i="79"/>
  <c r="AO1623" i="79" s="1"/>
  <c r="AL1007" i="79"/>
  <c r="AL1623" i="79" s="1"/>
  <c r="AG1007" i="79"/>
  <c r="AG1623" i="79" s="1"/>
  <c r="Q153" i="47"/>
  <c r="J568" i="79"/>
  <c r="AG615" i="79"/>
  <c r="AG1586" i="79" s="1"/>
  <c r="AH615" i="79"/>
  <c r="AH1586" i="79" s="1"/>
  <c r="AT615" i="79"/>
  <c r="AT1586" i="79" s="1"/>
  <c r="AO615" i="79"/>
  <c r="AO1586" i="79" s="1"/>
  <c r="AP615" i="79"/>
  <c r="AP1586" i="79" s="1"/>
  <c r="AS615" i="79"/>
  <c r="AS1586" i="79" s="1"/>
  <c r="AL615" i="79"/>
  <c r="AL1586" i="79" s="1"/>
  <c r="M150" i="47"/>
  <c r="M155" i="47"/>
  <c r="M152" i="47"/>
  <c r="M161" i="47"/>
  <c r="M157" i="47"/>
  <c r="M156" i="47"/>
  <c r="M160" i="47"/>
  <c r="M158" i="47"/>
  <c r="M159" i="47"/>
  <c r="M153" i="47"/>
  <c r="M151" i="47"/>
  <c r="M154" i="47"/>
  <c r="R152" i="47"/>
  <c r="AK1396" i="79"/>
  <c r="H85" i="43" s="1"/>
  <c r="M174" i="47" s="1"/>
  <c r="N157" i="47"/>
  <c r="I141" i="47"/>
  <c r="W141" i="47" s="1"/>
  <c r="J151" i="47"/>
  <c r="J159" i="47"/>
  <c r="O162" i="47" l="1"/>
  <c r="O164" i="47" s="1"/>
  <c r="P166" i="47"/>
  <c r="Q175" i="47"/>
  <c r="P168" i="47"/>
  <c r="Q168" i="47"/>
  <c r="Q166" i="47"/>
  <c r="T176" i="47"/>
  <c r="J169" i="47"/>
  <c r="T174" i="47"/>
  <c r="J171" i="47"/>
  <c r="T168" i="47"/>
  <c r="T166" i="47"/>
  <c r="R169" i="47"/>
  <c r="P176" i="47"/>
  <c r="R174" i="47"/>
  <c r="K171" i="47"/>
  <c r="L165" i="47"/>
  <c r="S171" i="47"/>
  <c r="J172" i="47"/>
  <c r="L170" i="47"/>
  <c r="S172" i="47"/>
  <c r="S174" i="47"/>
  <c r="K175" i="47"/>
  <c r="M166" i="47"/>
  <c r="J175" i="47"/>
  <c r="K167" i="47"/>
  <c r="M171" i="47"/>
  <c r="S168" i="47"/>
  <c r="K169" i="47"/>
  <c r="Q167" i="47"/>
  <c r="J165" i="47"/>
  <c r="K176" i="47"/>
  <c r="R172" i="47"/>
  <c r="L176" i="47"/>
  <c r="M173" i="47"/>
  <c r="S166" i="47"/>
  <c r="J174" i="47"/>
  <c r="T173" i="47"/>
  <c r="J167" i="47"/>
  <c r="K170" i="47"/>
  <c r="L169" i="47"/>
  <c r="M172" i="47"/>
  <c r="Q172" i="47"/>
  <c r="J173" i="47"/>
  <c r="T170" i="47"/>
  <c r="T169" i="47"/>
  <c r="R168" i="47"/>
  <c r="O166" i="47"/>
  <c r="K173" i="47"/>
  <c r="L172" i="47"/>
  <c r="M176" i="47"/>
  <c r="N175" i="47"/>
  <c r="J170" i="47"/>
  <c r="T171" i="47"/>
  <c r="N170" i="47"/>
  <c r="L171" i="47"/>
  <c r="S165" i="47"/>
  <c r="O169" i="47"/>
  <c r="N166" i="47"/>
  <c r="O175" i="47"/>
  <c r="J166" i="47"/>
  <c r="J176" i="47"/>
  <c r="N174" i="47"/>
  <c r="K168" i="47"/>
  <c r="K174" i="47"/>
  <c r="R176" i="47"/>
  <c r="L166" i="47"/>
  <c r="M168" i="47"/>
  <c r="M167" i="47"/>
  <c r="Q169" i="47"/>
  <c r="S173" i="47"/>
  <c r="S170" i="47"/>
  <c r="N176" i="47"/>
  <c r="P171" i="47"/>
  <c r="P173" i="47"/>
  <c r="T175" i="47"/>
  <c r="R166" i="47"/>
  <c r="I151" i="47"/>
  <c r="O173" i="47"/>
  <c r="O171" i="47"/>
  <c r="N165" i="47"/>
  <c r="R165" i="47"/>
  <c r="L167" i="47"/>
  <c r="M175" i="47"/>
  <c r="Q174" i="47"/>
  <c r="Q171" i="47"/>
  <c r="S176" i="47"/>
  <c r="P167" i="47"/>
  <c r="P170" i="47"/>
  <c r="T172" i="47"/>
  <c r="O174" i="47"/>
  <c r="O172" i="47"/>
  <c r="N168" i="47"/>
  <c r="N169" i="47"/>
  <c r="O167" i="47"/>
  <c r="O176" i="47"/>
  <c r="K166" i="47"/>
  <c r="R171" i="47"/>
  <c r="R175" i="47"/>
  <c r="L175" i="47"/>
  <c r="L173" i="47"/>
  <c r="M169" i="47"/>
  <c r="Q173" i="47"/>
  <c r="Q176" i="47"/>
  <c r="P174" i="47"/>
  <c r="P169" i="47"/>
  <c r="O170" i="47"/>
  <c r="N173" i="47"/>
  <c r="O165" i="47"/>
  <c r="K172" i="47"/>
  <c r="R170" i="47"/>
  <c r="R167" i="47"/>
  <c r="L174" i="47"/>
  <c r="M170" i="47"/>
  <c r="M165" i="47"/>
  <c r="Q170" i="47"/>
  <c r="S175" i="47"/>
  <c r="S169" i="47"/>
  <c r="N171" i="47"/>
  <c r="P172" i="47"/>
  <c r="P165" i="47"/>
  <c r="T165" i="47"/>
  <c r="N172" i="47"/>
  <c r="AN1592" i="79"/>
  <c r="K88" i="43" s="1"/>
  <c r="P189" i="47" s="1"/>
  <c r="T162" i="47"/>
  <c r="T164" i="47" s="1"/>
  <c r="S162" i="47"/>
  <c r="S164" i="47" s="1"/>
  <c r="AK1592" i="79"/>
  <c r="H88" i="43" s="1"/>
  <c r="E34" i="43" s="1"/>
  <c r="I159" i="47"/>
  <c r="AM1592" i="79"/>
  <c r="J88" i="43" s="1"/>
  <c r="E36" i="43" s="1"/>
  <c r="AU1588" i="79"/>
  <c r="I147" i="47"/>
  <c r="I149" i="47" s="1"/>
  <c r="AU1622" i="79"/>
  <c r="K162" i="47"/>
  <c r="K164" i="47" s="1"/>
  <c r="AU1586" i="79"/>
  <c r="M162" i="47"/>
  <c r="M164" i="47" s="1"/>
  <c r="R162" i="47"/>
  <c r="R164" i="47" s="1"/>
  <c r="L162" i="47"/>
  <c r="L164" i="47" s="1"/>
  <c r="AI1592" i="79"/>
  <c r="F88" i="43" s="1"/>
  <c r="E32" i="43" s="1"/>
  <c r="Q162" i="47"/>
  <c r="Q164" i="47" s="1"/>
  <c r="W134" i="47"/>
  <c r="W147" i="47" s="1"/>
  <c r="J145" i="43"/>
  <c r="K568" i="79"/>
  <c r="AO616" i="79"/>
  <c r="AO1621" i="79" s="1"/>
  <c r="AT616" i="79"/>
  <c r="AT1621" i="79" s="1"/>
  <c r="AS616" i="79"/>
  <c r="AS1621" i="79" s="1"/>
  <c r="AP616" i="79"/>
  <c r="AP1621" i="79" s="1"/>
  <c r="AL616" i="79"/>
  <c r="AL1621" i="79" s="1"/>
  <c r="AG616" i="79"/>
  <c r="AG1621" i="79" s="1"/>
  <c r="AH616" i="79"/>
  <c r="AH1621" i="79" s="1"/>
  <c r="AJ1592" i="79"/>
  <c r="G88" i="43" s="1"/>
  <c r="E33" i="43" s="1"/>
  <c r="AU1390" i="79"/>
  <c r="AU1396" i="79" s="1"/>
  <c r="AU1398" i="79" s="1"/>
  <c r="AG1396" i="79"/>
  <c r="D85" i="43" s="1"/>
  <c r="I172" i="47" s="1"/>
  <c r="AQ1007" i="79"/>
  <c r="AQ1623" i="79" s="1"/>
  <c r="AR1007" i="79"/>
  <c r="AR1623" i="79" s="1"/>
  <c r="AN1007" i="79"/>
  <c r="AN1623" i="79" s="1"/>
  <c r="AI1007" i="79"/>
  <c r="AI1623" i="79" s="1"/>
  <c r="AJ1007" i="79"/>
  <c r="AJ1623" i="79" s="1"/>
  <c r="AM1007" i="79"/>
  <c r="AM1623" i="79" s="1"/>
  <c r="AK1007" i="79"/>
  <c r="AK1623" i="79" s="1"/>
  <c r="K376" i="79"/>
  <c r="AG415" i="79"/>
  <c r="AG1585" i="79" s="1"/>
  <c r="AH415" i="79"/>
  <c r="AH1585" i="79" s="1"/>
  <c r="AH1592" i="79" s="1"/>
  <c r="E88" i="43" s="1"/>
  <c r="E31" i="43" s="1"/>
  <c r="AS415" i="79"/>
  <c r="AS1585" i="79" s="1"/>
  <c r="AS1592" i="79" s="1"/>
  <c r="P88" i="43" s="1"/>
  <c r="AP415" i="79"/>
  <c r="AP1585" i="79" s="1"/>
  <c r="AP1592" i="79" s="1"/>
  <c r="M88" i="43" s="1"/>
  <c r="E39" i="43" s="1"/>
  <c r="AT415" i="79"/>
  <c r="AT1585" i="79" s="1"/>
  <c r="AT1592" i="79" s="1"/>
  <c r="Q88" i="43" s="1"/>
  <c r="AO415" i="79"/>
  <c r="AO1585" i="79" s="1"/>
  <c r="AO1592" i="79" s="1"/>
  <c r="L88" i="43" s="1"/>
  <c r="E38" i="43" s="1"/>
  <c r="AL415" i="79"/>
  <c r="AL1585" i="79" s="1"/>
  <c r="AL1592" i="79" s="1"/>
  <c r="I88" i="43" s="1"/>
  <c r="N188" i="47" s="1"/>
  <c r="L765" i="79"/>
  <c r="AP810" i="79"/>
  <c r="AP1675" i="79" s="1"/>
  <c r="AL810" i="79"/>
  <c r="AL1675" i="79" s="1"/>
  <c r="AG810" i="79"/>
  <c r="AG1675" i="79" s="1"/>
  <c r="AH810" i="79"/>
  <c r="AH1675" i="79" s="1"/>
  <c r="AT810" i="79"/>
  <c r="AT1675" i="79" s="1"/>
  <c r="AS810" i="79"/>
  <c r="AS1675" i="79" s="1"/>
  <c r="AO810" i="79"/>
  <c r="AO1675" i="79" s="1"/>
  <c r="J162" i="47"/>
  <c r="J164" i="47" s="1"/>
  <c r="X960" i="79"/>
  <c r="J960" i="79"/>
  <c r="AL1008" i="79"/>
  <c r="AL1649" i="79" s="1"/>
  <c r="AH1008" i="79"/>
  <c r="AH1649" i="79" s="1"/>
  <c r="AT1008" i="79"/>
  <c r="AT1649" i="79" s="1"/>
  <c r="AP1008" i="79"/>
  <c r="AP1649" i="79" s="1"/>
  <c r="AG1008" i="79"/>
  <c r="AG1649" i="79" s="1"/>
  <c r="AO1008" i="79"/>
  <c r="AO1649" i="79" s="1"/>
  <c r="AS1008" i="79"/>
  <c r="AS1649" i="79" s="1"/>
  <c r="K1155" i="79"/>
  <c r="AH1207" i="79"/>
  <c r="AH1704" i="79" s="1"/>
  <c r="AG1207" i="79"/>
  <c r="AG1704" i="79" s="1"/>
  <c r="AP1207" i="79"/>
  <c r="AP1704" i="79" s="1"/>
  <c r="AS1207" i="79"/>
  <c r="AS1704" i="79" s="1"/>
  <c r="AO1207" i="79"/>
  <c r="AO1704" i="79" s="1"/>
  <c r="AT1207" i="79"/>
  <c r="AT1704" i="79" s="1"/>
  <c r="AL1207" i="79"/>
  <c r="AL1704" i="79" s="1"/>
  <c r="N162" i="47"/>
  <c r="N164" i="47" s="1"/>
  <c r="AU1677" i="79"/>
  <c r="I161" i="47"/>
  <c r="I157" i="47"/>
  <c r="I153" i="47"/>
  <c r="I156" i="47"/>
  <c r="I160" i="47"/>
  <c r="I152" i="47"/>
  <c r="I155" i="47"/>
  <c r="I154" i="47"/>
  <c r="I158" i="47"/>
  <c r="AQ1592" i="79"/>
  <c r="N88" i="43" s="1"/>
  <c r="E40" i="43" s="1"/>
  <c r="Z765" i="79"/>
  <c r="AN809" i="79"/>
  <c r="AN1648" i="79" s="1"/>
  <c r="AQ809" i="79"/>
  <c r="AQ1648" i="79" s="1"/>
  <c r="AM809" i="79"/>
  <c r="AM1648" i="79" s="1"/>
  <c r="AK809" i="79"/>
  <c r="AK1648" i="79" s="1"/>
  <c r="AJ809" i="79"/>
  <c r="AJ1648" i="79" s="1"/>
  <c r="AI809" i="79"/>
  <c r="AI1648" i="79" s="1"/>
  <c r="AR809" i="79"/>
  <c r="AR1648" i="79" s="1"/>
  <c r="AA568" i="79"/>
  <c r="AR617" i="79"/>
  <c r="AR1647" i="79" s="1"/>
  <c r="AN617" i="79"/>
  <c r="AN1647" i="79" s="1"/>
  <c r="AQ617" i="79"/>
  <c r="AQ1647" i="79" s="1"/>
  <c r="AI617" i="79"/>
  <c r="AI1647" i="79" s="1"/>
  <c r="AJ617" i="79"/>
  <c r="AJ1647" i="79" s="1"/>
  <c r="AM617" i="79"/>
  <c r="AM1647" i="79" s="1"/>
  <c r="AK617" i="79"/>
  <c r="AK1647" i="79" s="1"/>
  <c r="AA376" i="79"/>
  <c r="AR416" i="79"/>
  <c r="AR1620" i="79" s="1"/>
  <c r="AQ416" i="79"/>
  <c r="AQ1620" i="79" s="1"/>
  <c r="AN416" i="79"/>
  <c r="AN1620" i="79" s="1"/>
  <c r="AJ416" i="79"/>
  <c r="AJ1620" i="79" s="1"/>
  <c r="AI416" i="79"/>
  <c r="AI1620" i="79" s="1"/>
  <c r="AM416" i="79"/>
  <c r="AM1620" i="79" s="1"/>
  <c r="AK416" i="79"/>
  <c r="AK1620" i="79" s="1"/>
  <c r="I150" i="47"/>
  <c r="P162" i="47"/>
  <c r="P164" i="47" s="1"/>
  <c r="AR1592" i="79"/>
  <c r="O88" i="43" s="1"/>
  <c r="E41" i="43" s="1"/>
  <c r="S184" i="47" l="1"/>
  <c r="O183" i="47"/>
  <c r="AM1627" i="79"/>
  <c r="J101" i="43" s="1"/>
  <c r="J103" i="43" s="1"/>
  <c r="T189" i="47"/>
  <c r="Q180" i="47"/>
  <c r="S182" i="47"/>
  <c r="S189" i="47"/>
  <c r="S190" i="47"/>
  <c r="S187" i="47"/>
  <c r="I168" i="47"/>
  <c r="I171" i="47"/>
  <c r="S181" i="47"/>
  <c r="I174" i="47"/>
  <c r="Q190" i="47"/>
  <c r="J182" i="47"/>
  <c r="P188" i="47"/>
  <c r="N184" i="47"/>
  <c r="M177" i="47"/>
  <c r="M179" i="47" s="1"/>
  <c r="N185" i="47"/>
  <c r="T183" i="47"/>
  <c r="N183" i="47"/>
  <c r="K186" i="47"/>
  <c r="T190" i="47"/>
  <c r="K189" i="47"/>
  <c r="S180" i="47"/>
  <c r="S191" i="47"/>
  <c r="I169" i="47"/>
  <c r="O190" i="47"/>
  <c r="S185" i="47"/>
  <c r="N182" i="47"/>
  <c r="I170" i="47"/>
  <c r="O191" i="47"/>
  <c r="S183" i="47"/>
  <c r="I167" i="47"/>
  <c r="O182" i="47"/>
  <c r="T187" i="47"/>
  <c r="Q181" i="47"/>
  <c r="O177" i="47"/>
  <c r="O179" i="47" s="1"/>
  <c r="N191" i="47"/>
  <c r="K181" i="47"/>
  <c r="O184" i="47"/>
  <c r="E37" i="43"/>
  <c r="S186" i="47"/>
  <c r="L186" i="47"/>
  <c r="I165" i="47"/>
  <c r="O186" i="47"/>
  <c r="T185" i="47"/>
  <c r="J187" i="47"/>
  <c r="P182" i="47"/>
  <c r="Q189" i="47"/>
  <c r="M182" i="47"/>
  <c r="J190" i="47"/>
  <c r="K188" i="47"/>
  <c r="I176" i="47"/>
  <c r="R180" i="47"/>
  <c r="O181" i="47"/>
  <c r="P180" i="47"/>
  <c r="Q186" i="47"/>
  <c r="J177" i="47"/>
  <c r="J179" i="47" s="1"/>
  <c r="K182" i="47"/>
  <c r="I166" i="47"/>
  <c r="O188" i="47"/>
  <c r="O185" i="47"/>
  <c r="T181" i="47"/>
  <c r="J191" i="47"/>
  <c r="P181" i="47"/>
  <c r="Q191" i="47"/>
  <c r="J181" i="47"/>
  <c r="O189" i="47"/>
  <c r="T180" i="47"/>
  <c r="J189" i="47"/>
  <c r="P184" i="47"/>
  <c r="Q188" i="47"/>
  <c r="L190" i="47"/>
  <c r="R182" i="47"/>
  <c r="L185" i="47"/>
  <c r="M189" i="47"/>
  <c r="E35" i="43"/>
  <c r="N180" i="47"/>
  <c r="N181" i="47"/>
  <c r="K180" i="47"/>
  <c r="R85" i="43"/>
  <c r="R177" i="47"/>
  <c r="R179" i="47" s="1"/>
  <c r="S188" i="47"/>
  <c r="N187" i="47"/>
  <c r="K183" i="47"/>
  <c r="K184" i="47"/>
  <c r="L181" i="47"/>
  <c r="I173" i="47"/>
  <c r="I175" i="47"/>
  <c r="R191" i="47"/>
  <c r="O180" i="47"/>
  <c r="O187" i="47"/>
  <c r="T191" i="47"/>
  <c r="J186" i="47"/>
  <c r="P186" i="47"/>
  <c r="Q182" i="47"/>
  <c r="Q183" i="47"/>
  <c r="M181" i="47"/>
  <c r="N177" i="47"/>
  <c r="N179" i="47" s="1"/>
  <c r="T177" i="47"/>
  <c r="T179" i="47" s="1"/>
  <c r="R181" i="47"/>
  <c r="J184" i="47"/>
  <c r="Q177" i="47"/>
  <c r="Q179" i="47" s="1"/>
  <c r="N189" i="47"/>
  <c r="K191" i="47"/>
  <c r="L187" i="47"/>
  <c r="L188" i="47"/>
  <c r="R186" i="47"/>
  <c r="R188" i="47"/>
  <c r="T182" i="47"/>
  <c r="T184" i="47"/>
  <c r="J188" i="47"/>
  <c r="P187" i="47"/>
  <c r="P190" i="47"/>
  <c r="Q187" i="47"/>
  <c r="M185" i="47"/>
  <c r="M191" i="47"/>
  <c r="L191" i="47"/>
  <c r="M188" i="47"/>
  <c r="S177" i="47"/>
  <c r="S179" i="47" s="1"/>
  <c r="L183" i="47"/>
  <c r="M187" i="47"/>
  <c r="L182" i="47"/>
  <c r="N186" i="47"/>
  <c r="K187" i="47"/>
  <c r="K185" i="47"/>
  <c r="L180" i="47"/>
  <c r="R187" i="47"/>
  <c r="R185" i="47"/>
  <c r="T186" i="47"/>
  <c r="J185" i="47"/>
  <c r="P191" i="47"/>
  <c r="P183" i="47"/>
  <c r="Q184" i="47"/>
  <c r="M184" i="47"/>
  <c r="M183" i="47"/>
  <c r="L189" i="47"/>
  <c r="R184" i="47"/>
  <c r="K177" i="47"/>
  <c r="K179" i="47" s="1"/>
  <c r="R189" i="47"/>
  <c r="M190" i="47"/>
  <c r="P177" i="47"/>
  <c r="P179" i="47" s="1"/>
  <c r="L177" i="47"/>
  <c r="L179" i="47" s="1"/>
  <c r="N190" i="47"/>
  <c r="K190" i="47"/>
  <c r="L184" i="47"/>
  <c r="R183" i="47"/>
  <c r="R190" i="47"/>
  <c r="T188" i="47"/>
  <c r="J180" i="47"/>
  <c r="J183" i="47"/>
  <c r="P185" i="47"/>
  <c r="Q185" i="47"/>
  <c r="M180" i="47"/>
  <c r="M186" i="47"/>
  <c r="AN1627" i="79"/>
  <c r="K101" i="43" s="1"/>
  <c r="K103" i="43" s="1"/>
  <c r="AI1627" i="79"/>
  <c r="F101" i="43" s="1"/>
  <c r="F103" i="43" s="1"/>
  <c r="AJ1627" i="79"/>
  <c r="G101" i="43" s="1"/>
  <c r="G103" i="43" s="1"/>
  <c r="AU1648" i="79"/>
  <c r="AR1627" i="79"/>
  <c r="O101" i="43" s="1"/>
  <c r="O103" i="43" s="1"/>
  <c r="AK1627" i="79"/>
  <c r="H101" i="43" s="1"/>
  <c r="H103" i="43" s="1"/>
  <c r="AB568" i="79"/>
  <c r="AQ618" i="79"/>
  <c r="AQ1674" i="79" s="1"/>
  <c r="AR618" i="79"/>
  <c r="AR1674" i="79" s="1"/>
  <c r="AN618" i="79"/>
  <c r="AN1674" i="79" s="1"/>
  <c r="AM618" i="79"/>
  <c r="AM1674" i="79" s="1"/>
  <c r="AJ618" i="79"/>
  <c r="AJ1674" i="79" s="1"/>
  <c r="AK618" i="79"/>
  <c r="AK1674" i="79" s="1"/>
  <c r="AI618" i="79"/>
  <c r="AI1674" i="79" s="1"/>
  <c r="AA765" i="79"/>
  <c r="AK810" i="79"/>
  <c r="AK1675" i="79" s="1"/>
  <c r="AI810" i="79"/>
  <c r="AI1675" i="79" s="1"/>
  <c r="AJ810" i="79"/>
  <c r="AJ1675" i="79" s="1"/>
  <c r="AR810" i="79"/>
  <c r="AR1675" i="79" s="1"/>
  <c r="AQ810" i="79"/>
  <c r="AQ1675" i="79" s="1"/>
  <c r="AN810" i="79"/>
  <c r="AN1675" i="79" s="1"/>
  <c r="AM810" i="79"/>
  <c r="AM1675" i="79" s="1"/>
  <c r="L1155" i="79"/>
  <c r="AG1208" i="79"/>
  <c r="AG1731" i="79" s="1"/>
  <c r="AH1208" i="79"/>
  <c r="AH1731" i="79" s="1"/>
  <c r="AP1208" i="79"/>
  <c r="AP1731" i="79" s="1"/>
  <c r="AS1208" i="79"/>
  <c r="AS1731" i="79" s="1"/>
  <c r="AT1208" i="79"/>
  <c r="AT1731" i="79" s="1"/>
  <c r="AO1208" i="79"/>
  <c r="AO1731" i="79" s="1"/>
  <c r="AL1208" i="79"/>
  <c r="AL1731" i="79" s="1"/>
  <c r="AU1585" i="79"/>
  <c r="AU1592" i="79" s="1"/>
  <c r="AU1594" i="79" s="1"/>
  <c r="AG1592" i="79"/>
  <c r="D88" i="43" s="1"/>
  <c r="I180" i="47" s="1"/>
  <c r="AQ1627" i="79"/>
  <c r="N101" i="43" s="1"/>
  <c r="N103" i="43" s="1"/>
  <c r="AU1621" i="79"/>
  <c r="K960" i="79"/>
  <c r="Y960" i="79"/>
  <c r="AH1009" i="79"/>
  <c r="AH1676" i="79" s="1"/>
  <c r="AT1009" i="79"/>
  <c r="AT1676" i="79" s="1"/>
  <c r="AO1009" i="79"/>
  <c r="AO1676" i="79" s="1"/>
  <c r="AS1009" i="79"/>
  <c r="AS1676" i="79" s="1"/>
  <c r="AG1009" i="79"/>
  <c r="AG1676" i="79" s="1"/>
  <c r="AP1009" i="79"/>
  <c r="AP1676" i="79" s="1"/>
  <c r="AL1009" i="79"/>
  <c r="AL1676" i="79" s="1"/>
  <c r="L376" i="79"/>
  <c r="AH416" i="79"/>
  <c r="AH1620" i="79" s="1"/>
  <c r="AH1627" i="79" s="1"/>
  <c r="E101" i="43" s="1"/>
  <c r="E103" i="43" s="1"/>
  <c r="AG416" i="79"/>
  <c r="AG1620" i="79" s="1"/>
  <c r="AS416" i="79"/>
  <c r="AS1620" i="79" s="1"/>
  <c r="AS1627" i="79" s="1"/>
  <c r="P101" i="43" s="1"/>
  <c r="P103" i="43" s="1"/>
  <c r="AT416" i="79"/>
  <c r="AT1620" i="79" s="1"/>
  <c r="AT1627" i="79" s="1"/>
  <c r="Q101" i="43" s="1"/>
  <c r="Q103" i="43" s="1"/>
  <c r="AO416" i="79"/>
  <c r="AO1620" i="79" s="1"/>
  <c r="AO1627" i="79" s="1"/>
  <c r="L101" i="43" s="1"/>
  <c r="L103" i="43" s="1"/>
  <c r="AP416" i="79"/>
  <c r="AP1620" i="79" s="1"/>
  <c r="AP1627" i="79" s="1"/>
  <c r="M101" i="43" s="1"/>
  <c r="M103" i="43" s="1"/>
  <c r="AL416" i="79"/>
  <c r="AL1620" i="79" s="1"/>
  <c r="AL1627" i="79" s="1"/>
  <c r="I101" i="43" s="1"/>
  <c r="I103" i="43" s="1"/>
  <c r="J146" i="43"/>
  <c r="AN1008" i="79"/>
  <c r="AN1649" i="79" s="1"/>
  <c r="AK1008" i="79"/>
  <c r="AK1649" i="79" s="1"/>
  <c r="AM1008" i="79"/>
  <c r="AM1649" i="79" s="1"/>
  <c r="AI1008" i="79"/>
  <c r="AI1649" i="79" s="1"/>
  <c r="AJ1008" i="79"/>
  <c r="AJ1649" i="79" s="1"/>
  <c r="AR1008" i="79"/>
  <c r="AR1649" i="79" s="1"/>
  <c r="AQ1008" i="79"/>
  <c r="AQ1649" i="79" s="1"/>
  <c r="I162" i="47"/>
  <c r="I164" i="47" s="1"/>
  <c r="W149" i="47"/>
  <c r="K145" i="43"/>
  <c r="K146" i="43" s="1"/>
  <c r="AB376" i="79"/>
  <c r="AR417" i="79"/>
  <c r="AR1646" i="79" s="1"/>
  <c r="AN417" i="79"/>
  <c r="AN1646" i="79" s="1"/>
  <c r="AQ417" i="79"/>
  <c r="AQ1646" i="79" s="1"/>
  <c r="AI417" i="79"/>
  <c r="AI1646" i="79" s="1"/>
  <c r="AK417" i="79"/>
  <c r="AK1646" i="79" s="1"/>
  <c r="AM417" i="79"/>
  <c r="AM1646" i="79" s="1"/>
  <c r="AJ417" i="79"/>
  <c r="AJ1646" i="79" s="1"/>
  <c r="AU1623" i="79"/>
  <c r="M765" i="79"/>
  <c r="AL811" i="79"/>
  <c r="AL1702" i="79" s="1"/>
  <c r="AG811" i="79"/>
  <c r="AG1702" i="79" s="1"/>
  <c r="AH811" i="79"/>
  <c r="AH1702" i="79" s="1"/>
  <c r="AS811" i="79"/>
  <c r="AS1702" i="79" s="1"/>
  <c r="AT811" i="79"/>
  <c r="AT1702" i="79" s="1"/>
  <c r="AP811" i="79"/>
  <c r="AP1702" i="79" s="1"/>
  <c r="AO811" i="79"/>
  <c r="AO1702" i="79" s="1"/>
  <c r="AU1704" i="79"/>
  <c r="L568" i="79"/>
  <c r="AS617" i="79"/>
  <c r="AS1647" i="79" s="1"/>
  <c r="AT617" i="79"/>
  <c r="AT1647" i="79" s="1"/>
  <c r="AP617" i="79"/>
  <c r="AP1647" i="79" s="1"/>
  <c r="AO617" i="79"/>
  <c r="AO1647" i="79" s="1"/>
  <c r="AL617" i="79"/>
  <c r="AL1647" i="79" s="1"/>
  <c r="AH617" i="79"/>
  <c r="AH1647" i="79" s="1"/>
  <c r="AG617" i="79"/>
  <c r="AG1647" i="79" s="1"/>
  <c r="O192" i="47" l="1"/>
  <c r="J91" i="43" s="1"/>
  <c r="F36" i="43" s="1"/>
  <c r="M192" i="47"/>
  <c r="H91" i="43" s="1"/>
  <c r="F34" i="43" s="1"/>
  <c r="L192" i="47"/>
  <c r="G91" i="43" s="1"/>
  <c r="F33" i="43" s="1"/>
  <c r="S192" i="47"/>
  <c r="N91" i="43" s="1"/>
  <c r="F40" i="43" s="1"/>
  <c r="J192" i="47"/>
  <c r="E91" i="43" s="1"/>
  <c r="E92" i="43" s="1"/>
  <c r="I189" i="47"/>
  <c r="I185" i="47"/>
  <c r="Q192" i="47"/>
  <c r="L91" i="43" s="1"/>
  <c r="I188" i="47"/>
  <c r="I177" i="47"/>
  <c r="I179" i="47" s="1"/>
  <c r="I182" i="47"/>
  <c r="I184" i="47"/>
  <c r="I191" i="47"/>
  <c r="I181" i="47"/>
  <c r="P192" i="47"/>
  <c r="K91" i="43" s="1"/>
  <c r="I183" i="47"/>
  <c r="K192" i="47"/>
  <c r="F91" i="43" s="1"/>
  <c r="T192" i="47"/>
  <c r="O91" i="43" s="1"/>
  <c r="I190" i="47"/>
  <c r="R192" i="47"/>
  <c r="M91" i="43" s="1"/>
  <c r="I186" i="47"/>
  <c r="I187" i="47"/>
  <c r="N192" i="47"/>
  <c r="I91" i="43" s="1"/>
  <c r="AK1653" i="79"/>
  <c r="H105" i="43" s="1"/>
  <c r="H107" i="43" s="1"/>
  <c r="AN1653" i="79"/>
  <c r="K105" i="43" s="1"/>
  <c r="K107" i="43" s="1"/>
  <c r="AU1675" i="79"/>
  <c r="AU1647" i="79"/>
  <c r="AU1649" i="79"/>
  <c r="N765" i="79"/>
  <c r="AG812" i="79"/>
  <c r="AG1729" i="79" s="1"/>
  <c r="AT812" i="79"/>
  <c r="AT1729" i="79" s="1"/>
  <c r="AO812" i="79"/>
  <c r="AO1729" i="79" s="1"/>
  <c r="AP812" i="79"/>
  <c r="AP1729" i="79" s="1"/>
  <c r="AS812" i="79"/>
  <c r="AS1729" i="79" s="1"/>
  <c r="AL812" i="79"/>
  <c r="AL1729" i="79" s="1"/>
  <c r="AH812" i="79"/>
  <c r="AH1729" i="79" s="1"/>
  <c r="AI1653" i="79"/>
  <c r="F105" i="43" s="1"/>
  <c r="F107" i="43" s="1"/>
  <c r="AQ1653" i="79"/>
  <c r="N105" i="43" s="1"/>
  <c r="N107" i="43" s="1"/>
  <c r="R88" i="43"/>
  <c r="E30" i="43"/>
  <c r="AB765" i="79"/>
  <c r="AN811" i="79"/>
  <c r="AN1702" i="79" s="1"/>
  <c r="AJ811" i="79"/>
  <c r="AJ1702" i="79" s="1"/>
  <c r="AK811" i="79"/>
  <c r="AK1702" i="79" s="1"/>
  <c r="AI811" i="79"/>
  <c r="AI1702" i="79" s="1"/>
  <c r="AM811" i="79"/>
  <c r="AM1702" i="79" s="1"/>
  <c r="AR811" i="79"/>
  <c r="AR1702" i="79" s="1"/>
  <c r="AQ811" i="79"/>
  <c r="AQ1702" i="79" s="1"/>
  <c r="AC568" i="79"/>
  <c r="AN619" i="79"/>
  <c r="AN1701" i="79" s="1"/>
  <c r="AQ619" i="79"/>
  <c r="AQ1701" i="79" s="1"/>
  <c r="AR619" i="79"/>
  <c r="AR1701" i="79" s="1"/>
  <c r="AK619" i="79"/>
  <c r="AK1701" i="79" s="1"/>
  <c r="AM619" i="79"/>
  <c r="AM1701" i="79" s="1"/>
  <c r="AJ619" i="79"/>
  <c r="AJ1701" i="79" s="1"/>
  <c r="AI619" i="79"/>
  <c r="AI1701" i="79" s="1"/>
  <c r="M568" i="79"/>
  <c r="AT618" i="79"/>
  <c r="AT1674" i="79" s="1"/>
  <c r="AP618" i="79"/>
  <c r="AP1674" i="79" s="1"/>
  <c r="AO618" i="79"/>
  <c r="AO1674" i="79" s="1"/>
  <c r="AS618" i="79"/>
  <c r="AS1674" i="79" s="1"/>
  <c r="AG618" i="79"/>
  <c r="AG1674" i="79" s="1"/>
  <c r="AH618" i="79"/>
  <c r="AH1674" i="79" s="1"/>
  <c r="AL618" i="79"/>
  <c r="AL1674" i="79" s="1"/>
  <c r="AU1620" i="79"/>
  <c r="AU1627" i="79" s="1"/>
  <c r="AU1629" i="79" s="1"/>
  <c r="AG1627" i="79"/>
  <c r="D101" i="43" s="1"/>
  <c r="AR1653" i="79"/>
  <c r="O105" i="43" s="1"/>
  <c r="O107" i="43" s="1"/>
  <c r="M376" i="79"/>
  <c r="AG417" i="79"/>
  <c r="AG1646" i="79" s="1"/>
  <c r="AH417" i="79"/>
  <c r="AH1646" i="79" s="1"/>
  <c r="AH1653" i="79" s="1"/>
  <c r="E105" i="43" s="1"/>
  <c r="E107" i="43" s="1"/>
  <c r="AT417" i="79"/>
  <c r="AT1646" i="79" s="1"/>
  <c r="AT1653" i="79" s="1"/>
  <c r="Q105" i="43" s="1"/>
  <c r="Q107" i="43" s="1"/>
  <c r="AP417" i="79"/>
  <c r="AP1646" i="79" s="1"/>
  <c r="AP1653" i="79" s="1"/>
  <c r="M105" i="43" s="1"/>
  <c r="M107" i="43" s="1"/>
  <c r="AO417" i="79"/>
  <c r="AO1646" i="79" s="1"/>
  <c r="AO1653" i="79" s="1"/>
  <c r="L105" i="43" s="1"/>
  <c r="L107" i="43" s="1"/>
  <c r="AS417" i="79"/>
  <c r="AS1646" i="79" s="1"/>
  <c r="AS1653" i="79" s="1"/>
  <c r="P105" i="43" s="1"/>
  <c r="P107" i="43" s="1"/>
  <c r="AL417" i="79"/>
  <c r="AL1646" i="79" s="1"/>
  <c r="AL1653" i="79" s="1"/>
  <c r="I105" i="43" s="1"/>
  <c r="I107" i="43" s="1"/>
  <c r="AM1009" i="79"/>
  <c r="AM1676" i="79" s="1"/>
  <c r="AJ1009" i="79"/>
  <c r="AJ1676" i="79" s="1"/>
  <c r="AK1009" i="79"/>
  <c r="AK1676" i="79" s="1"/>
  <c r="AR1009" i="79"/>
  <c r="AR1676" i="79" s="1"/>
  <c r="AI1009" i="79"/>
  <c r="AI1676" i="79" s="1"/>
  <c r="AN1009" i="79"/>
  <c r="AN1676" i="79" s="1"/>
  <c r="AQ1009" i="79"/>
  <c r="AQ1676" i="79" s="1"/>
  <c r="Z960" i="79"/>
  <c r="L960" i="79"/>
  <c r="AH1010" i="79"/>
  <c r="AH1703" i="79" s="1"/>
  <c r="AL1010" i="79"/>
  <c r="AL1703" i="79" s="1"/>
  <c r="AP1010" i="79"/>
  <c r="AP1703" i="79" s="1"/>
  <c r="AO1010" i="79"/>
  <c r="AO1703" i="79" s="1"/>
  <c r="AS1010" i="79"/>
  <c r="AS1703" i="79" s="1"/>
  <c r="AG1010" i="79"/>
  <c r="AG1703" i="79" s="1"/>
  <c r="AT1010" i="79"/>
  <c r="AT1703" i="79" s="1"/>
  <c r="AC376" i="79"/>
  <c r="AR418" i="79"/>
  <c r="AR1673" i="79" s="1"/>
  <c r="AQ418" i="79"/>
  <c r="AQ1673" i="79" s="1"/>
  <c r="AN418" i="79"/>
  <c r="AN1673" i="79" s="1"/>
  <c r="AK418" i="79"/>
  <c r="AK1673" i="79" s="1"/>
  <c r="AM418" i="79"/>
  <c r="AM1673" i="79" s="1"/>
  <c r="AI418" i="79"/>
  <c r="AI1673" i="79" s="1"/>
  <c r="AJ418" i="79"/>
  <c r="AJ1673" i="79" s="1"/>
  <c r="AU1731" i="79"/>
  <c r="AJ1653" i="79"/>
  <c r="G105" i="43" s="1"/>
  <c r="G107" i="43" s="1"/>
  <c r="M1155" i="79"/>
  <c r="N1155" i="79" s="1"/>
  <c r="O1155" i="79" s="1"/>
  <c r="P1155" i="79" s="1"/>
  <c r="Q1155" i="79" s="1"/>
  <c r="AS1209" i="79"/>
  <c r="AS1757" i="79" s="1"/>
  <c r="AP1209" i="79"/>
  <c r="AP1757" i="79" s="1"/>
  <c r="AO1209" i="79"/>
  <c r="AO1757" i="79" s="1"/>
  <c r="AT1209" i="79"/>
  <c r="AT1757" i="79" s="1"/>
  <c r="AH1209" i="79"/>
  <c r="AH1757" i="79" s="1"/>
  <c r="AG1209" i="79"/>
  <c r="AG1757" i="79" s="1"/>
  <c r="AL1209" i="79"/>
  <c r="AL1757" i="79" s="1"/>
  <c r="AM1653" i="79"/>
  <c r="J105" i="43" s="1"/>
  <c r="J107" i="43" s="1"/>
  <c r="F31" i="43" l="1"/>
  <c r="G36" i="43"/>
  <c r="G34" i="43"/>
  <c r="G31" i="43"/>
  <c r="G40" i="43"/>
  <c r="J92" i="43"/>
  <c r="G33" i="43"/>
  <c r="G92" i="43"/>
  <c r="H92" i="43"/>
  <c r="N92" i="43"/>
  <c r="F41" i="43"/>
  <c r="O92" i="43"/>
  <c r="F32" i="43"/>
  <c r="F92" i="43"/>
  <c r="I192" i="47"/>
  <c r="D91" i="43" s="1"/>
  <c r="F35" i="43"/>
  <c r="I92" i="43"/>
  <c r="F37" i="43"/>
  <c r="K92" i="43"/>
  <c r="F38" i="43"/>
  <c r="L92" i="43"/>
  <c r="F39" i="43"/>
  <c r="M92" i="43"/>
  <c r="AI1680" i="79"/>
  <c r="F109" i="43" s="1"/>
  <c r="F111" i="43" s="1"/>
  <c r="AN1680" i="79"/>
  <c r="K109" i="43" s="1"/>
  <c r="K111" i="43" s="1"/>
  <c r="AU1702" i="79"/>
  <c r="AR1680" i="79"/>
  <c r="O109" i="43" s="1"/>
  <c r="O111" i="43" s="1"/>
  <c r="AU1676" i="79"/>
  <c r="AQ1680" i="79"/>
  <c r="N109" i="43" s="1"/>
  <c r="N111" i="43" s="1"/>
  <c r="AM1680" i="79"/>
  <c r="J109" i="43" s="1"/>
  <c r="J111" i="43" s="1"/>
  <c r="AU1674" i="79"/>
  <c r="AD376" i="79"/>
  <c r="AQ419" i="79"/>
  <c r="AQ1700" i="79" s="1"/>
  <c r="AR419" i="79"/>
  <c r="AR1700" i="79" s="1"/>
  <c r="AN419" i="79"/>
  <c r="AN1700" i="79" s="1"/>
  <c r="AK419" i="79"/>
  <c r="AK1700" i="79" s="1"/>
  <c r="AJ419" i="79"/>
  <c r="AJ1700" i="79" s="1"/>
  <c r="AI419" i="79"/>
  <c r="AI1700" i="79" s="1"/>
  <c r="AM419" i="79"/>
  <c r="AM1700" i="79" s="1"/>
  <c r="D103" i="43"/>
  <c r="R101" i="43"/>
  <c r="R103" i="43" s="1"/>
  <c r="AJ1680" i="79"/>
  <c r="G109" i="43" s="1"/>
  <c r="G111" i="43" s="1"/>
  <c r="O765" i="79"/>
  <c r="P765" i="79" s="1"/>
  <c r="Q765" i="79" s="1"/>
  <c r="AH813" i="79"/>
  <c r="AH1755" i="79" s="1"/>
  <c r="AG813" i="79"/>
  <c r="AG1755" i="79" s="1"/>
  <c r="AL813" i="79"/>
  <c r="AL1755" i="79" s="1"/>
  <c r="AP813" i="79"/>
  <c r="AP1755" i="79" s="1"/>
  <c r="AS813" i="79"/>
  <c r="AS1755" i="79" s="1"/>
  <c r="AO813" i="79"/>
  <c r="AO1755" i="79" s="1"/>
  <c r="AU1757" i="79"/>
  <c r="AK1680" i="79"/>
  <c r="H109" i="43" s="1"/>
  <c r="H111" i="43" s="1"/>
  <c r="AU1646" i="79"/>
  <c r="AG1653" i="79"/>
  <c r="N568" i="79"/>
  <c r="AP619" i="79"/>
  <c r="AP1701" i="79" s="1"/>
  <c r="AS619" i="79"/>
  <c r="AS1701" i="79" s="1"/>
  <c r="AO619" i="79"/>
  <c r="AO1701" i="79" s="1"/>
  <c r="AT619" i="79"/>
  <c r="AT1701" i="79" s="1"/>
  <c r="AL619" i="79"/>
  <c r="AL1701" i="79" s="1"/>
  <c r="AH619" i="79"/>
  <c r="AH1701" i="79" s="1"/>
  <c r="AG619" i="79"/>
  <c r="AG1701" i="79" s="1"/>
  <c r="AD568" i="79"/>
  <c r="AN620" i="79"/>
  <c r="AN1728" i="79" s="1"/>
  <c r="AQ620" i="79"/>
  <c r="AQ1728" i="79" s="1"/>
  <c r="AR620" i="79"/>
  <c r="AR1728" i="79" s="1"/>
  <c r="AJ620" i="79"/>
  <c r="AJ1728" i="79" s="1"/>
  <c r="AI620" i="79"/>
  <c r="AI1728" i="79" s="1"/>
  <c r="AM620" i="79"/>
  <c r="AM1728" i="79" s="1"/>
  <c r="AK620" i="79"/>
  <c r="AK1728" i="79" s="1"/>
  <c r="AC765" i="79"/>
  <c r="AI812" i="79"/>
  <c r="AM812" i="79"/>
  <c r="AM1729" i="79" s="1"/>
  <c r="AJ812" i="79"/>
  <c r="AJ1729" i="79" s="1"/>
  <c r="AN812" i="79"/>
  <c r="AN1729" i="79" s="1"/>
  <c r="AR812" i="79"/>
  <c r="AR1729" i="79" s="1"/>
  <c r="AQ812" i="79"/>
  <c r="AQ1729" i="79" s="1"/>
  <c r="AK812" i="79"/>
  <c r="AK1729" i="79" s="1"/>
  <c r="AA960" i="79"/>
  <c r="M960" i="79"/>
  <c r="AT1011" i="79"/>
  <c r="AT1730" i="79" s="1"/>
  <c r="AH1011" i="79"/>
  <c r="AH1730" i="79" s="1"/>
  <c r="AL1011" i="79"/>
  <c r="AL1730" i="79" s="1"/>
  <c r="AS1011" i="79"/>
  <c r="AS1730" i="79" s="1"/>
  <c r="AG1011" i="79"/>
  <c r="AG1730" i="79" s="1"/>
  <c r="AO1011" i="79"/>
  <c r="AO1730" i="79" s="1"/>
  <c r="AP1011" i="79"/>
  <c r="AP1730" i="79" s="1"/>
  <c r="N376" i="79"/>
  <c r="AH418" i="79"/>
  <c r="AH1673" i="79" s="1"/>
  <c r="AH1680" i="79" s="1"/>
  <c r="E109" i="43" s="1"/>
  <c r="E111" i="43" s="1"/>
  <c r="AG418" i="79"/>
  <c r="AG1673" i="79" s="1"/>
  <c r="AT418" i="79"/>
  <c r="AT1673" i="79" s="1"/>
  <c r="AT1680" i="79" s="1"/>
  <c r="Q109" i="43" s="1"/>
  <c r="Q111" i="43" s="1"/>
  <c r="AP418" i="79"/>
  <c r="AP1673" i="79" s="1"/>
  <c r="AP1680" i="79" s="1"/>
  <c r="M109" i="43" s="1"/>
  <c r="M111" i="43" s="1"/>
  <c r="AO418" i="79"/>
  <c r="AO1673" i="79" s="1"/>
  <c r="AO1680" i="79" s="1"/>
  <c r="L109" i="43" s="1"/>
  <c r="L111" i="43" s="1"/>
  <c r="AS418" i="79"/>
  <c r="AS1673" i="79" s="1"/>
  <c r="AS1680" i="79" s="1"/>
  <c r="P109" i="43" s="1"/>
  <c r="P111" i="43" s="1"/>
  <c r="AL418" i="79"/>
  <c r="AL1673" i="79" s="1"/>
  <c r="AL1680" i="79" s="1"/>
  <c r="I109" i="43" s="1"/>
  <c r="I111" i="43" s="1"/>
  <c r="AQ1010" i="79"/>
  <c r="AQ1703" i="79" s="1"/>
  <c r="AR1010" i="79"/>
  <c r="AR1703" i="79" s="1"/>
  <c r="AN1010" i="79"/>
  <c r="AN1703" i="79" s="1"/>
  <c r="AM1010" i="79"/>
  <c r="AM1703" i="79" s="1"/>
  <c r="AK1010" i="79"/>
  <c r="AK1703" i="79" s="1"/>
  <c r="AJ1010" i="79"/>
  <c r="AJ1703" i="79" s="1"/>
  <c r="AI1010" i="79"/>
  <c r="AI1703" i="79" s="1"/>
  <c r="G37" i="43" l="1"/>
  <c r="G35" i="43"/>
  <c r="G39" i="43"/>
  <c r="G32" i="43"/>
  <c r="G38" i="43"/>
  <c r="G41" i="43"/>
  <c r="D92" i="43"/>
  <c r="F30" i="43"/>
  <c r="AM1707" i="79"/>
  <c r="J113" i="43" s="1"/>
  <c r="J115" i="43" s="1"/>
  <c r="AQ1707" i="79"/>
  <c r="N113" i="43" s="1"/>
  <c r="N115" i="43" s="1"/>
  <c r="AU1703" i="79"/>
  <c r="AU1673" i="79"/>
  <c r="AG1680" i="79"/>
  <c r="AE376" i="79"/>
  <c r="AQ420" i="79"/>
  <c r="AQ1727" i="79" s="1"/>
  <c r="AR420" i="79"/>
  <c r="AR1727" i="79" s="1"/>
  <c r="AN420" i="79"/>
  <c r="AN1727" i="79" s="1"/>
  <c r="AM420" i="79"/>
  <c r="AM1727" i="79" s="1"/>
  <c r="AJ420" i="79"/>
  <c r="AJ1727" i="79" s="1"/>
  <c r="AK420" i="79"/>
  <c r="AK1727" i="79" s="1"/>
  <c r="AI420" i="79"/>
  <c r="AI1727" i="79" s="1"/>
  <c r="AI1729" i="79"/>
  <c r="AU1729" i="79" s="1"/>
  <c r="AT1004" i="79"/>
  <c r="AT1196" i="79" s="1"/>
  <c r="AT1198" i="79" s="1"/>
  <c r="Q82" i="43" s="1"/>
  <c r="AS1004" i="79"/>
  <c r="AS1196" i="79" s="1"/>
  <c r="AI1707" i="79"/>
  <c r="F113" i="43" s="1"/>
  <c r="F115" i="43" s="1"/>
  <c r="O376" i="79"/>
  <c r="AH419" i="79"/>
  <c r="AH1700" i="79" s="1"/>
  <c r="AH1707" i="79" s="1"/>
  <c r="E113" i="43" s="1"/>
  <c r="E115" i="43" s="1"/>
  <c r="AG419" i="79"/>
  <c r="AG1700" i="79" s="1"/>
  <c r="AP419" i="79"/>
  <c r="AP1700" i="79" s="1"/>
  <c r="AP1707" i="79" s="1"/>
  <c r="M113" i="43" s="1"/>
  <c r="M115" i="43" s="1"/>
  <c r="AS419" i="79"/>
  <c r="AS1700" i="79" s="1"/>
  <c r="AS1707" i="79" s="1"/>
  <c r="P113" i="43" s="1"/>
  <c r="P115" i="43" s="1"/>
  <c r="AT419" i="79"/>
  <c r="AT1700" i="79" s="1"/>
  <c r="AT1707" i="79" s="1"/>
  <c r="Q113" i="43" s="1"/>
  <c r="Q115" i="43" s="1"/>
  <c r="AO419" i="79"/>
  <c r="AO1700" i="79" s="1"/>
  <c r="AO1707" i="79" s="1"/>
  <c r="L113" i="43" s="1"/>
  <c r="L115" i="43" s="1"/>
  <c r="AL419" i="79"/>
  <c r="AL1700" i="79" s="1"/>
  <c r="AL1707" i="79" s="1"/>
  <c r="I113" i="43" s="1"/>
  <c r="I115" i="43" s="1"/>
  <c r="N960" i="79"/>
  <c r="AB960" i="79"/>
  <c r="AL1012" i="79"/>
  <c r="AL1756" i="79" s="1"/>
  <c r="AO1012" i="79"/>
  <c r="AO1756" i="79" s="1"/>
  <c r="AT1012" i="79"/>
  <c r="AT1756" i="79" s="1"/>
  <c r="AH1012" i="79"/>
  <c r="AH1756" i="79" s="1"/>
  <c r="AP1012" i="79"/>
  <c r="AP1756" i="79" s="1"/>
  <c r="AS1012" i="79"/>
  <c r="AS1756" i="79" s="1"/>
  <c r="AG1012" i="79"/>
  <c r="AG1756" i="79" s="1"/>
  <c r="AM1011" i="79"/>
  <c r="AM1730" i="79" s="1"/>
  <c r="AI1011" i="79"/>
  <c r="AI1730" i="79" s="1"/>
  <c r="AJ1011" i="79"/>
  <c r="AJ1730" i="79" s="1"/>
  <c r="AR1011" i="79"/>
  <c r="AR1730" i="79" s="1"/>
  <c r="AQ1011" i="79"/>
  <c r="AQ1730" i="79" s="1"/>
  <c r="AN1011" i="79"/>
  <c r="AN1730" i="79" s="1"/>
  <c r="AK1011" i="79"/>
  <c r="AK1730" i="79" s="1"/>
  <c r="AD765" i="79"/>
  <c r="AE765" i="79" s="1"/>
  <c r="AF765" i="79" s="1"/>
  <c r="AK813" i="79"/>
  <c r="AK1755" i="79" s="1"/>
  <c r="AM813" i="79"/>
  <c r="AM1755" i="79" s="1"/>
  <c r="AJ813" i="79"/>
  <c r="AJ1755" i="79" s="1"/>
  <c r="AQ813" i="79"/>
  <c r="AQ1755" i="79" s="1"/>
  <c r="AR813" i="79"/>
  <c r="AR1755" i="79" s="1"/>
  <c r="AN813" i="79"/>
  <c r="AN1755" i="79" s="1"/>
  <c r="AI813" i="79"/>
  <c r="AI1755" i="79" s="1"/>
  <c r="AE568" i="79"/>
  <c r="AF568" i="79" s="1"/>
  <c r="AR621" i="79"/>
  <c r="AR1754" i="79" s="1"/>
  <c r="AN621" i="79"/>
  <c r="AN1754" i="79" s="1"/>
  <c r="AQ621" i="79"/>
  <c r="AQ1754" i="79" s="1"/>
  <c r="AM621" i="79"/>
  <c r="AM1754" i="79" s="1"/>
  <c r="AK621" i="79"/>
  <c r="AK1754" i="79" s="1"/>
  <c r="AJ621" i="79"/>
  <c r="AJ1754" i="79" s="1"/>
  <c r="AI621" i="79"/>
  <c r="AI1754" i="79" s="1"/>
  <c r="O568" i="79"/>
  <c r="AS620" i="79"/>
  <c r="AS1728" i="79" s="1"/>
  <c r="AO620" i="79"/>
  <c r="AO1728" i="79" s="1"/>
  <c r="AP620" i="79"/>
  <c r="AP1728" i="79" s="1"/>
  <c r="AT620" i="79"/>
  <c r="AT1728" i="79" s="1"/>
  <c r="AG620" i="79"/>
  <c r="AG1728" i="79" s="1"/>
  <c r="AH620" i="79"/>
  <c r="AH1728" i="79" s="1"/>
  <c r="AL620" i="79"/>
  <c r="AL1728" i="79" s="1"/>
  <c r="AJ1707" i="79"/>
  <c r="G113" i="43" s="1"/>
  <c r="G115" i="43" s="1"/>
  <c r="AU1701" i="79"/>
  <c r="D105" i="43"/>
  <c r="AU1653" i="79"/>
  <c r="AU1655" i="79" s="1"/>
  <c r="AK1707" i="79"/>
  <c r="H113" i="43" s="1"/>
  <c r="H115" i="43" s="1"/>
  <c r="AR1707" i="79"/>
  <c r="O113" i="43" s="1"/>
  <c r="O115" i="43" s="1"/>
  <c r="AN1707" i="79"/>
  <c r="K113" i="43" s="1"/>
  <c r="K115" i="43" s="1"/>
  <c r="G30" i="43" l="1"/>
  <c r="V169" i="47"/>
  <c r="V171" i="47"/>
  <c r="V173" i="47"/>
  <c r="V175" i="47"/>
  <c r="V167" i="47"/>
  <c r="V174" i="47"/>
  <c r="V172" i="47"/>
  <c r="V170" i="47"/>
  <c r="V165" i="47"/>
  <c r="V168" i="47"/>
  <c r="V166" i="47"/>
  <c r="V176" i="47"/>
  <c r="V183" i="47"/>
  <c r="V185" i="47"/>
  <c r="V189" i="47"/>
  <c r="V186" i="47"/>
  <c r="V190" i="47"/>
  <c r="V181" i="47"/>
  <c r="V180" i="47"/>
  <c r="V182" i="47"/>
  <c r="V188" i="47"/>
  <c r="V184" i="47"/>
  <c r="V187" i="47"/>
  <c r="V191" i="47"/>
  <c r="AU1755" i="79"/>
  <c r="AU1730" i="79"/>
  <c r="AR1734" i="79"/>
  <c r="O117" i="43" s="1"/>
  <c r="O119" i="43" s="1"/>
  <c r="AM1734" i="79"/>
  <c r="J117" i="43" s="1"/>
  <c r="J119" i="43" s="1"/>
  <c r="AN1734" i="79"/>
  <c r="K117" i="43" s="1"/>
  <c r="K119" i="43" s="1"/>
  <c r="D109" i="43"/>
  <c r="AU1680" i="79"/>
  <c r="AU1682" i="79" s="1"/>
  <c r="R105" i="43"/>
  <c r="R107" i="43" s="1"/>
  <c r="D107" i="43"/>
  <c r="AS1198" i="79"/>
  <c r="P82" i="43" s="1"/>
  <c r="AU1196" i="79"/>
  <c r="AU1198" i="79" s="1"/>
  <c r="AU1200" i="79" s="1"/>
  <c r="L141" i="43"/>
  <c r="V152" i="47"/>
  <c r="V157" i="47"/>
  <c r="V160" i="47"/>
  <c r="V154" i="47"/>
  <c r="E43" i="43"/>
  <c r="V153" i="47"/>
  <c r="V155" i="47"/>
  <c r="V161" i="47"/>
  <c r="V150" i="47"/>
  <c r="V151" i="47"/>
  <c r="V159" i="47"/>
  <c r="V158" i="47"/>
  <c r="V156" i="47"/>
  <c r="AF376" i="79"/>
  <c r="AN421" i="79"/>
  <c r="AN1753" i="79" s="1"/>
  <c r="AQ421" i="79"/>
  <c r="AQ1753" i="79" s="1"/>
  <c r="AR421" i="79"/>
  <c r="AR1753" i="79" s="1"/>
  <c r="AM421" i="79"/>
  <c r="AM1753" i="79" s="1"/>
  <c r="AI421" i="79"/>
  <c r="AI1753" i="79" s="1"/>
  <c r="AJ421" i="79"/>
  <c r="AJ1753" i="79" s="1"/>
  <c r="AK421" i="79"/>
  <c r="AK1753" i="79" s="1"/>
  <c r="AK1012" i="79"/>
  <c r="AK1756" i="79" s="1"/>
  <c r="AQ1012" i="79"/>
  <c r="AQ1756" i="79" s="1"/>
  <c r="AM1012" i="79"/>
  <c r="AM1756" i="79" s="1"/>
  <c r="AI1012" i="79"/>
  <c r="AI1756" i="79" s="1"/>
  <c r="AR1012" i="79"/>
  <c r="AR1756" i="79" s="1"/>
  <c r="AN1012" i="79"/>
  <c r="AN1756" i="79" s="1"/>
  <c r="AJ1012" i="79"/>
  <c r="AJ1756" i="79" s="1"/>
  <c r="AU1700" i="79"/>
  <c r="AG1707" i="79"/>
  <c r="AI1734" i="79"/>
  <c r="F117" i="43" s="1"/>
  <c r="F119" i="43" s="1"/>
  <c r="P568" i="79"/>
  <c r="Q568" i="79" s="1"/>
  <c r="AT621" i="79"/>
  <c r="AT1754" i="79" s="1"/>
  <c r="AO621" i="79"/>
  <c r="AO1754" i="79" s="1"/>
  <c r="AP621" i="79"/>
  <c r="AP1754" i="79" s="1"/>
  <c r="AS621" i="79"/>
  <c r="AS1754" i="79" s="1"/>
  <c r="AG621" i="79"/>
  <c r="AG1754" i="79" s="1"/>
  <c r="AH621" i="79"/>
  <c r="AH1754" i="79" s="1"/>
  <c r="AL621" i="79"/>
  <c r="AL1754" i="79" s="1"/>
  <c r="O960" i="79"/>
  <c r="AC960" i="79"/>
  <c r="AK1734" i="79"/>
  <c r="H117" i="43" s="1"/>
  <c r="H119" i="43" s="1"/>
  <c r="AU1728" i="79"/>
  <c r="AQ1734" i="79"/>
  <c r="N117" i="43" s="1"/>
  <c r="N119" i="43" s="1"/>
  <c r="P376" i="79"/>
  <c r="AG420" i="79"/>
  <c r="AG1727" i="79" s="1"/>
  <c r="AH420" i="79"/>
  <c r="AH1727" i="79" s="1"/>
  <c r="AH1734" i="79" s="1"/>
  <c r="E117" i="43" s="1"/>
  <c r="E119" i="43" s="1"/>
  <c r="AT420" i="79"/>
  <c r="AT1727" i="79" s="1"/>
  <c r="AT1734" i="79" s="1"/>
  <c r="Q117" i="43" s="1"/>
  <c r="Q119" i="43" s="1"/>
  <c r="AO420" i="79"/>
  <c r="AO1727" i="79" s="1"/>
  <c r="AO1734" i="79" s="1"/>
  <c r="L117" i="43" s="1"/>
  <c r="L119" i="43" s="1"/>
  <c r="AP420" i="79"/>
  <c r="AP1727" i="79" s="1"/>
  <c r="AP1734" i="79" s="1"/>
  <c r="M117" i="43" s="1"/>
  <c r="M119" i="43" s="1"/>
  <c r="AS420" i="79"/>
  <c r="AS1727" i="79" s="1"/>
  <c r="AS1734" i="79" s="1"/>
  <c r="P117" i="43" s="1"/>
  <c r="P119" i="43" s="1"/>
  <c r="AL420" i="79"/>
  <c r="AL1727" i="79" s="1"/>
  <c r="AL1734" i="79" s="1"/>
  <c r="I117" i="43" s="1"/>
  <c r="I119" i="43" s="1"/>
  <c r="AJ1734" i="79"/>
  <c r="G117" i="43" s="1"/>
  <c r="G119" i="43" s="1"/>
  <c r="U175" i="47" l="1"/>
  <c r="U174" i="47"/>
  <c r="U176" i="47"/>
  <c r="W176" i="47" s="1"/>
  <c r="U172" i="47"/>
  <c r="W172" i="47" s="1"/>
  <c r="U166" i="47"/>
  <c r="W166" i="47" s="1"/>
  <c r="U168" i="47"/>
  <c r="W168" i="47" s="1"/>
  <c r="U165" i="47"/>
  <c r="W165" i="47" s="1"/>
  <c r="U171" i="47"/>
  <c r="W171" i="47" s="1"/>
  <c r="U167" i="47"/>
  <c r="U169" i="47"/>
  <c r="U170" i="47"/>
  <c r="W170" i="47" s="1"/>
  <c r="U173" i="47"/>
  <c r="U191" i="47"/>
  <c r="W191" i="47" s="1"/>
  <c r="U186" i="47"/>
  <c r="W186" i="47" s="1"/>
  <c r="U189" i="47"/>
  <c r="W189" i="47" s="1"/>
  <c r="U185" i="47"/>
  <c r="W185" i="47" s="1"/>
  <c r="U183" i="47"/>
  <c r="U181" i="47"/>
  <c r="W181" i="47" s="1"/>
  <c r="U188" i="47"/>
  <c r="W188" i="47" s="1"/>
  <c r="U182" i="47"/>
  <c r="W182" i="47" s="1"/>
  <c r="U187" i="47"/>
  <c r="W187" i="47" s="1"/>
  <c r="U180" i="47"/>
  <c r="W180" i="47" s="1"/>
  <c r="U184" i="47"/>
  <c r="W184" i="47" s="1"/>
  <c r="U190" i="47"/>
  <c r="W190" i="47" s="1"/>
  <c r="AR1760" i="79"/>
  <c r="O121" i="43" s="1"/>
  <c r="O123" i="43" s="1"/>
  <c r="AI1760" i="79"/>
  <c r="F121" i="43" s="1"/>
  <c r="F123" i="43" s="1"/>
  <c r="AU1756" i="79"/>
  <c r="AN1760" i="79"/>
  <c r="K121" i="43" s="1"/>
  <c r="K123" i="43" s="1"/>
  <c r="AM1760" i="79"/>
  <c r="J121" i="43" s="1"/>
  <c r="J123" i="43" s="1"/>
  <c r="P960" i="79"/>
  <c r="AD960" i="79"/>
  <c r="AU1727" i="79"/>
  <c r="AG1734" i="79"/>
  <c r="AU1754" i="79"/>
  <c r="AU1707" i="79"/>
  <c r="AU1709" i="79" s="1"/>
  <c r="D113" i="43"/>
  <c r="L143" i="43"/>
  <c r="M141" i="43"/>
  <c r="M143" i="43" s="1"/>
  <c r="D111" i="43"/>
  <c r="R109" i="43"/>
  <c r="R111" i="43" s="1"/>
  <c r="AK1760" i="79"/>
  <c r="H121" i="43" s="1"/>
  <c r="H123" i="43" s="1"/>
  <c r="Q376" i="79"/>
  <c r="AS421" i="79"/>
  <c r="AS1753" i="79" s="1"/>
  <c r="AS1760" i="79" s="1"/>
  <c r="P121" i="43" s="1"/>
  <c r="P123" i="43" s="1"/>
  <c r="P125" i="43" s="1"/>
  <c r="AP421" i="79"/>
  <c r="AP1753" i="79" s="1"/>
  <c r="AP1760" i="79" s="1"/>
  <c r="M121" i="43" s="1"/>
  <c r="M123" i="43" s="1"/>
  <c r="AT421" i="79"/>
  <c r="AT1753" i="79" s="1"/>
  <c r="AT1760" i="79" s="1"/>
  <c r="Q121" i="43" s="1"/>
  <c r="Q123" i="43" s="1"/>
  <c r="Q125" i="43" s="1"/>
  <c r="AO421" i="79"/>
  <c r="AO1753" i="79" s="1"/>
  <c r="AO1760" i="79" s="1"/>
  <c r="L121" i="43" s="1"/>
  <c r="L123" i="43" s="1"/>
  <c r="AH421" i="79"/>
  <c r="AH1753" i="79" s="1"/>
  <c r="AH1760" i="79" s="1"/>
  <c r="E121" i="43" s="1"/>
  <c r="E123" i="43" s="1"/>
  <c r="AL421" i="79"/>
  <c r="AL1753" i="79" s="1"/>
  <c r="AL1760" i="79" s="1"/>
  <c r="I121" i="43" s="1"/>
  <c r="I123" i="43" s="1"/>
  <c r="AG421" i="79"/>
  <c r="AG1753" i="79" s="1"/>
  <c r="AQ1760" i="79"/>
  <c r="N121" i="43" s="1"/>
  <c r="N123" i="43" s="1"/>
  <c r="AJ1760" i="79"/>
  <c r="G121" i="43" s="1"/>
  <c r="G123" i="43" s="1"/>
  <c r="V162" i="47"/>
  <c r="V164" i="47" s="1"/>
  <c r="V177" i="47" s="1"/>
  <c r="V179" i="47" s="1"/>
  <c r="V192" i="47" s="1"/>
  <c r="Q91" i="43" s="1"/>
  <c r="W173" i="47"/>
  <c r="W169" i="47"/>
  <c r="U153" i="47"/>
  <c r="W153" i="47" s="1"/>
  <c r="U156" i="47"/>
  <c r="W156" i="47" s="1"/>
  <c r="W175" i="47"/>
  <c r="U158" i="47"/>
  <c r="W158" i="47" s="1"/>
  <c r="U150" i="47"/>
  <c r="U157" i="47"/>
  <c r="W157" i="47" s="1"/>
  <c r="U160" i="47"/>
  <c r="W160" i="47" s="1"/>
  <c r="U154" i="47"/>
  <c r="W154" i="47" s="1"/>
  <c r="U152" i="47"/>
  <c r="W152" i="47" s="1"/>
  <c r="U161" i="47"/>
  <c r="W161" i="47" s="1"/>
  <c r="U155" i="47"/>
  <c r="W155" i="47" s="1"/>
  <c r="U159" i="47"/>
  <c r="W159" i="47" s="1"/>
  <c r="E42" i="43"/>
  <c r="E44" i="43" s="1"/>
  <c r="W167" i="47"/>
  <c r="W174" i="47"/>
  <c r="U151" i="47"/>
  <c r="W151" i="47" s="1"/>
  <c r="W183" i="47"/>
  <c r="R82" i="43"/>
  <c r="H19" i="43" s="1"/>
  <c r="L125" i="43" l="1"/>
  <c r="M125" i="43"/>
  <c r="K125" i="43"/>
  <c r="H125" i="43"/>
  <c r="O125" i="43"/>
  <c r="J125" i="43"/>
  <c r="I125" i="43"/>
  <c r="G125" i="43"/>
  <c r="N125" i="43"/>
  <c r="F125" i="43"/>
  <c r="E125" i="43"/>
  <c r="U162" i="47"/>
  <c r="U164" i="47" s="1"/>
  <c r="U177" i="47" s="1"/>
  <c r="U179" i="47" s="1"/>
  <c r="U192" i="47" s="1"/>
  <c r="P91" i="43" s="1"/>
  <c r="W150" i="47"/>
  <c r="W162" i="47" s="1"/>
  <c r="Q960" i="79"/>
  <c r="AE960" i="79"/>
  <c r="R113" i="43"/>
  <c r="R115" i="43" s="1"/>
  <c r="D115" i="43"/>
  <c r="F43" i="43"/>
  <c r="G43" i="43" s="1"/>
  <c r="Q92" i="43"/>
  <c r="AU1734" i="79"/>
  <c r="AU1736" i="79" s="1"/>
  <c r="D117" i="43"/>
  <c r="AU1753" i="79"/>
  <c r="AG1760" i="79"/>
  <c r="AF960" i="79" l="1"/>
  <c r="AU1760" i="79"/>
  <c r="AU1762" i="79" s="1"/>
  <c r="D121" i="43"/>
  <c r="R121" i="43" s="1"/>
  <c r="R123" i="43" s="1"/>
  <c r="R117" i="43"/>
  <c r="R119" i="43" s="1"/>
  <c r="D119" i="43"/>
  <c r="L145" i="43"/>
  <c r="W164" i="47"/>
  <c r="W177" i="47" s="1"/>
  <c r="W179" i="47" s="1"/>
  <c r="W192" i="47" s="1"/>
  <c r="F42" i="43"/>
  <c r="P92" i="43"/>
  <c r="R91" i="43"/>
  <c r="D125" i="43" l="1"/>
  <c r="R125" i="43"/>
  <c r="H23" i="43" s="1"/>
  <c r="M145" i="43"/>
  <c r="M146" i="43" s="1"/>
  <c r="L146" i="43"/>
  <c r="H21" i="43"/>
  <c r="H22" i="43" s="1"/>
  <c r="R92" i="43"/>
  <c r="G42" i="43"/>
  <c r="G44" i="43" s="1"/>
  <c r="F44"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tc={69FE8E03-BC8A-D740-B4F1-3D65FA49A5C7}</author>
    <author>David Heeney</author>
  </authors>
  <commentList>
    <comment ref="D486" authorId="0" shapeId="0" xr:uid="{69FE8E03-BC8A-D740-B4F1-3D65FA49A5C7}">
      <text>
        <t>[Threaded comment]
Your version of Excel allows you to read this threaded comment; however, any edits to it will get removed if the file is opened in a newer version of Excel. Learn more: https://go.microsoft.com/fwlink/?linkid=870924
Comment:
    Energy Manager savings were not included in the persistence report, but first year savings were in the 2011-2014 final results. Persistence is estimated based on the loss of persistence seen in this program in 2013</t>
      </text>
    </comment>
    <comment ref="W486" authorId="1" shapeId="0" xr:uid="{CF62ABA7-7DFB-8644-B827-5A4C1B872C57}">
      <text>
        <r>
          <rPr>
            <b/>
            <sz val="10"/>
            <color rgb="FF000000"/>
            <rFont val="Tahoma"/>
            <family val="2"/>
          </rPr>
          <t>David Heeney:</t>
        </r>
        <r>
          <rPr>
            <sz val="10"/>
            <color rgb="FF000000"/>
            <rFont val="Tahoma"/>
            <family val="2"/>
          </rPr>
          <t xml:space="preserve">
</t>
        </r>
        <r>
          <rPr>
            <sz val="10"/>
            <color rgb="FF000000"/>
            <rFont val="Calibri"/>
            <family val="2"/>
          </rPr>
          <t xml:space="preserve">Not included in IESO persistence document. Persistence estimated from previous year value. Initial value from 2014 final report.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tc={EAE8C83F-E1CB-C140-826F-B5BBAED81DAB}</author>
    <author>Maria Romano-Lim</author>
  </authors>
  <commentList>
    <comment ref="D496" authorId="0" shapeId="0" xr:uid="{EAE8C83F-E1CB-C140-826F-B5BBAED81DAB}">
      <text>
        <t>[Threaded comment]
Your version of Excel allows you to read this threaded comment; however, any edits to it will get removed if the file is opened in a newer version of Excel. Learn more: https://go.microsoft.com/fwlink/?linkid=870924
Comment:
    EUL = 11 years</t>
      </text>
    </comment>
    <comment ref="B710" authorId="1" shapeId="0" xr:uid="{072F81F5-44CC-CC40-88DB-59AA4959E165}">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Home Assistance Program"
</t>
        </r>
        <r>
          <rPr>
            <sz val="9"/>
            <color rgb="FF000000"/>
            <rFont val="Tahoma"/>
            <family val="2"/>
          </rPr>
          <t xml:space="preserve">
</t>
        </r>
      </text>
    </comment>
    <comment ref="B754" authorId="1" shapeId="0" xr:uid="{7EE61909-4069-C147-9806-1E62178D14B0}">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New Construction Program"
</t>
        </r>
      </text>
    </comment>
    <comment ref="B757" authorId="1" shapeId="0" xr:uid="{BE71A2A3-E558-0C41-8F49-9EBE5A9BD087}">
      <text>
        <r>
          <rPr>
            <b/>
            <sz val="9"/>
            <color rgb="FF000000"/>
            <rFont val="Tahoma"/>
            <family val="2"/>
          </rPr>
          <t>Maria Romano-Lim:</t>
        </r>
        <r>
          <rPr>
            <sz val="9"/>
            <color rgb="FF000000"/>
            <rFont val="Tahoma"/>
            <family val="2"/>
          </rPr>
          <t xml:space="preserve">
</t>
        </r>
        <r>
          <rPr>
            <sz val="9"/>
            <color rgb="FF000000"/>
            <rFont val="Tahoma"/>
            <family val="2"/>
          </rPr>
          <t xml:space="preserve">Was " Save on Energy Home Assistance Program"
</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<sst xmlns="http://schemas.openxmlformats.org/spreadsheetml/2006/main" count="14708" uniqueCount="2940">
  <si>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</si>
  <si>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</si>
  <si>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</si>
  <si>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</si>
  <si>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</si>
  <si>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</si>
  <si>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</si>
  <si>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</si>
  <si>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</si>
  <si>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</si>
  <si>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</si>
  <si>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</si>
  <si>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</si>
  <si>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</si>
  <si>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</si>
  <si>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</si>
  <si>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</si>
  <si>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</si>
  <si>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</si>
  <si>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</si>
  <si>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</si>
  <si>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</si>
  <si>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</si>
  <si>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</si>
  <si>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</si>
  <si>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</si>
  <si>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</si>
  <si>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</si>
  <si>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</si>
  <si>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</si>
  <si>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</si>
  <si>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</si>
  <si>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</si>
  <si>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</si>
  <si>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</si>
  <si>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</si>
  <si>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</si>
  <si>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</si>
  <si>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</si>
  <si>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</si>
  <si>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</si>
  <si>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</si>
  <si>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</si>
  <si>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</si>
  <si>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</si>
  <si>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</si>
  <si>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</si>
  <si>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</si>
  <si>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</si>
  <si>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</si>
  <si>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</si>
  <si>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</si>
  <si>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</si>
  <si>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</si>
  <si>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</si>
  <si>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</si>
  <si>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</si>
  <si>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</si>
  <si>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</si>
  <si>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</si>
  <si>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</si>
  <si>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</si>
  <si>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</si>
  <si>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</si>
  <si>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</si>
  <si>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</si>
  <si>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</si>
  <si>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</si>
  <si>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</si>
  <si>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</si>
  <si>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</si>
  <si>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</si>
  <si>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</si>
  <si>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</si>
  <si>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</si>
  <si>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</si>
  <si>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</si>
  <si>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</si>
  <si>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</si>
  <si>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</si>
  <si>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</si>
  <si>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</si>
  <si>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</si>
  <si>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</si>
  <si>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</si>
  <si>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</si>
  <si>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</si>
  <si>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</si>
  <si>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</si>
  <si>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</si>
  <si>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</si>
  <si>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</si>
  <si>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</si>
  <si>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</si>
  <si>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</si>
  <si>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</si>
  <si>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</si>
  <si>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</si>
  <si>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</si>
  <si>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</si>
  <si>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</si>
  <si>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</si>
  <si>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</si>
  <si>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</si>
  <si>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</si>
  <si>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</si>
  <si>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</si>
  <si>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</si>
  <si>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</si>
  <si>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</si>
  <si>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</si>
  <si>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</si>
  <si>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</si>
  <si>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</si>
  <si>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</si>
  <si>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</si>
  <si>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</si>
  <si>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</si>
  <si>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</si>
  <si>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</si>
  <si>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</si>
  <si>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</si>
  <si>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</si>
  <si>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</si>
  <si>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</si>
  <si>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</si>
  <si>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</si>
  <si>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</si>
  <si>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</si>
  <si>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</si>
  <si>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</si>
  <si>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</si>
  <si>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</si>
  <si>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</si>
  <si>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</si>
  <si>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</si>
  <si>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</si>
  <si>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</si>
  <si>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</si>
  <si>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</si>
  <si>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</si>
  <si>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</si>
  <si>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</si>
  <si>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</si>
  <si>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</si>
  <si>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</si>
  <si>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</si>
  <si>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</si>
  <si>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</si>
  <si>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</si>
  <si>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</si>
  <si>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</si>
  <si>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</si>
  <si>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</si>
  <si>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</si>
  <si>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</si>
  <si>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</si>
  <si>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</si>
  <si>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</si>
  <si>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</si>
  <si>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</si>
  <si>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</si>
  <si>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</si>
  <si>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</si>
  <si>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</si>
  <si>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</si>
  <si>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</si>
  <si>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</si>
  <si>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</si>
  <si>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</si>
  <si>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</si>
  <si>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</si>
  <si>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</si>
  <si>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</si>
  <si>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</si>
  <si>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</si>
  <si>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</si>
  <si>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</si>
  <si>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</si>
  <si>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</si>
  <si>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</si>
  <si>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</si>
  <si>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</si>
  <si>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</si>
  <si>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</si>
  <si>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</si>
  <si>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</si>
  <si>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</si>
  <si>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</si>
  <si>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</si>
  <si>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</si>
  <si>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</si>
  <si>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</si>
  <si>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</si>
  <si>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</si>
  <si>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</si>
  <si>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</si>
  <si>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</si>
  <si>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</si>
  <si>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</si>
  <si>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</si>
  <si>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</si>
  <si>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</si>
  <si>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</si>
  <si>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</si>
  <si>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</si>
  <si>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</si>
  <si>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</si>
  <si>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</si>
  <si>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</si>
  <si>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</si>
  <si>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</si>
  <si>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</si>
  <si>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</si>
  <si>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</si>
  <si>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</si>
  <si>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</si>
  <si>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</si>
  <si>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</si>
  <si>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</si>
  <si>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</si>
  <si>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</si>
  <si>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</si>
  <si>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</si>
  <si>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</si>
  <si>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</si>
  <si>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</si>
  <si>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</si>
  <si>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</si>
  <si>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</si>
  <si>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</si>
  <si>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</si>
  <si>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</si>
  <si>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</si>
  <si>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</si>
  <si>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</si>
  <si>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</si>
  <si>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</si>
  <si>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</si>
  <si>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</si>
  <si>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</si>
  <si>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</si>
  <si>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</si>
  <si>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</si>
  <si>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</si>
  <si>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</si>
  <si>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</si>
  <si>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</si>
  <si>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</si>
  <si>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</si>
  <si>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</si>
  <si>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</si>
  <si>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</si>
  <si>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</si>
  <si>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</si>
  <si>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</si>
  <si>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</si>
  <si>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</si>
  <si>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</si>
  <si>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</si>
  <si>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</si>
  <si>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</si>
  <si>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</si>
  <si>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</si>
  <si>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</si>
  <si>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</si>
  <si>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</si>
  <si>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</si>
  <si>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</si>
  <si>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</si>
  <si>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</si>
  <si>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</si>
  <si>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</si>
  <si>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</si>
  <si>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</si>
  <si>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</si>
  <si>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</si>
  <si>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</si>
  <si>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</si>
  <si>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</si>
  <si>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</si>
  <si>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</si>
  <si>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</si>
  <si>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</si>
  <si>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</si>
  <si>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</si>
  <si>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</si>
  <si>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</si>
  <si>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</si>
  <si>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</si>
  <si>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</si>
  <si>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</si>
  <si>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</si>
  <si>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</si>
  <si>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</si>
  <si>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</si>
  <si>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</si>
  <si>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</si>
  <si>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</si>
  <si>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</si>
  <si>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</si>
  <si>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</si>
  <si>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</si>
  <si>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</si>
  <si>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</si>
  <si>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</si>
  <si>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</si>
  <si>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</si>
  <si>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</si>
  <si>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</si>
  <si>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</si>
  <si>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</si>
  <si>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</si>
  <si>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</si>
  <si>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</si>
  <si>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</si>
  <si>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</si>
  <si>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</si>
  <si>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</si>
  <si>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</si>
  <si>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</si>
  <si>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</si>
  <si>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</si>
  <si>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</si>
  <si>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</si>
  <si>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</si>
  <si>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</si>
  <si>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</si>
  <si>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</si>
  <si>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</si>
  <si>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</si>
  <si>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</si>
  <si>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</si>
  <si>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</si>
  <si>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</si>
  <si>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</si>
  <si>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</si>
  <si>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</si>
  <si>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</si>
  <si>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</si>
  <si>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</si>
  <si>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</si>
  <si>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</si>
  <si>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</si>
  <si>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</si>
  <si>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</si>
  <si>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</si>
  <si>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</si>
  <si>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</si>
  <si>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</si>
  <si>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</si>
  <si>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</si>
  <si>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</si>
  <si>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</si>
  <si>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</si>
  <si>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</si>
  <si>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</si>
  <si>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</si>
  <si>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</si>
  <si>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</si>
  <si>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</si>
  <si>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</si>
  <si>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</si>
  <si>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</si>
  <si>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</si>
  <si>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</si>
  <si>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</si>
  <si>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</si>
  <si>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</si>
  <si>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</si>
  <si>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</si>
  <si>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</si>
  <si>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</si>
  <si>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</si>
  <si>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</si>
  <si>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</si>
  <si>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</si>
  <si>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</si>
  <si>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</si>
  <si>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</si>
  <si>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</si>
  <si>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</si>
  <si>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</si>
  <si>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</si>
  <si>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</si>
  <si>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</si>
  <si>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</si>
  <si>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</si>
  <si>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</si>
  <si>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</si>
  <si>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</si>
  <si>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</si>
  <si>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</si>
  <si>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</si>
  <si>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</si>
  <si>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</si>
  <si>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</si>
  <si>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</si>
  <si>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</si>
  <si>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</si>
  <si>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</si>
  <si>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</si>
  <si>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</si>
  <si>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</si>
  <si>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</si>
  <si>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</si>
  <si>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</si>
  <si>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Carrying Charges ($)</t>
  </si>
  <si>
    <t>Total LRAMVA ($)</t>
  </si>
  <si>
    <t>Service Classifications</t>
  </si>
  <si>
    <t>Table 2-a.  LRAMVA Threshold</t>
  </si>
  <si>
    <t>Table 2-b.  LRAMVA Threshold</t>
  </si>
  <si>
    <t>20XX Settlement Agreement, p. X</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</si>
  <si>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</si>
  <si>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</si>
  <si>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</si>
  <si>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</si>
  <si>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</si>
  <si>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</si>
  <si>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</si>
  <si>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</si>
  <si>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</si>
  <si>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</si>
  <si>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</si>
  <si>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</si>
  <si>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</si>
  <si>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</si>
  <si>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</si>
  <si>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</si>
  <si>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</si>
  <si>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</si>
  <si>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</si>
  <si>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</si>
  <si>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</si>
  <si>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</si>
  <si>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</si>
  <si>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</si>
  <si>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</si>
  <si>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</si>
  <si>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</si>
  <si>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</si>
  <si>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</si>
  <si>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</si>
  <si>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</si>
  <si>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</si>
  <si>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</si>
  <si>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</si>
  <si>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</si>
  <si>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</si>
  <si>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</si>
  <si>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</si>
  <si>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</si>
  <si>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</si>
  <si>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</si>
  <si>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</si>
  <si>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</si>
  <si>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</si>
  <si>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</si>
  <si>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</si>
  <si>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</si>
  <si>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</si>
  <si>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</si>
  <si>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</si>
  <si>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</si>
  <si>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</si>
  <si>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</si>
  <si>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</si>
  <si>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</si>
  <si>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</si>
  <si>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</si>
  <si>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Portfolio</t>
  </si>
  <si>
    <t>Initiative</t>
  </si>
  <si>
    <t>Sector</t>
  </si>
  <si>
    <t xml:space="preserve">Conservation Resource Type </t>
  </si>
  <si>
    <t>(Implementation) Year</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</si>
  <si>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</si>
  <si>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</si>
  <si>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</si>
  <si>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</si>
  <si>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</si>
  <si>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</si>
  <si>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</si>
  <si>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</si>
  <si>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</si>
  <si>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</si>
  <si>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</si>
  <si>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</si>
  <si>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</si>
  <si>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</si>
  <si>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</si>
  <si>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</si>
  <si>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</si>
  <si>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</si>
  <si>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</si>
  <si>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</si>
  <si>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</si>
  <si>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</si>
  <si>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</si>
  <si>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</si>
  <si>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</si>
  <si>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</si>
  <si>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</si>
  <si>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Instructions</t>
  </si>
  <si>
    <t>C.  Documentation of Changes</t>
  </si>
  <si>
    <t>Customer Class</t>
  </si>
  <si>
    <t xml:space="preserve">A.  Previous LRAMVA Application </t>
  </si>
  <si>
    <t>B.  Current LRAMVA Application</t>
  </si>
  <si>
    <t>LRAMVA ($) for Account 1568</t>
  </si>
  <si>
    <t>Rate rider for tax sharing</t>
  </si>
  <si>
    <t>Rate rider for foregone revenue</t>
  </si>
  <si>
    <t>Adjusted rate</t>
  </si>
  <si>
    <t>Calendar year equivalent</t>
  </si>
  <si>
    <t>Original Amount</t>
  </si>
  <si>
    <t>Amount for Final Disposition</t>
  </si>
  <si>
    <t>LRAMVA Previously Claimed</t>
  </si>
  <si>
    <t>Forecast Lost Revenues</t>
  </si>
  <si>
    <t xml:space="preserve">Actual Lost Revenues </t>
  </si>
  <si>
    <t>Application Details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</si>
  <si>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</si>
  <si>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</si>
  <si>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</si>
  <si>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</si>
  <si>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</si>
  <si>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</si>
  <si>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</si>
  <si>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</si>
  <si>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</si>
  <si>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</si>
  <si>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</si>
  <si>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</si>
  <si>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</si>
  <si>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</si>
  <si>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</si>
  <si>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Note: LDC to make note of assumptions included above, if any</t>
  </si>
  <si>
    <t>Table 1-c.  Breakdown of Incremental and Persisting Lost Revenues Amounts (Dollars)</t>
  </si>
  <si>
    <t>Tab "2. LRAMVA Threshold" Tables 2-a, 2-b and 2-c</t>
  </si>
  <si>
    <t>Total LRAMVA ($) by Rate Class</t>
  </si>
  <si>
    <t>Work Form Calculations</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</si>
  <si>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</si>
  <si>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</si>
  <si>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</si>
  <si>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</si>
  <si>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</si>
  <si>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</si>
  <si>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</si>
  <si>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</si>
  <si>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</si>
  <si>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</si>
  <si>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</si>
  <si>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</si>
  <si>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</si>
  <si>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</si>
  <si>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</si>
  <si>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</si>
  <si>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</si>
  <si>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</si>
  <si>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</si>
  <si>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</si>
  <si>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Tab</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</si>
  <si>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</si>
  <si>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EB-2009-XXXX</t>
  </si>
  <si>
    <t>EB-2010-XXXX</t>
  </si>
  <si>
    <t>EB-2011-XXXX</t>
  </si>
  <si>
    <t>EB-2012-XXXX</t>
  </si>
  <si>
    <t>EB-2013-XXXX</t>
  </si>
  <si>
    <t>EB-2014-XXXX</t>
  </si>
  <si>
    <t>EB-2015-XXXX</t>
  </si>
  <si>
    <t>EB-2016-XXXX</t>
  </si>
  <si>
    <t>EB-2017-XXXX</t>
  </si>
  <si>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</si>
  <si>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</si>
  <si>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t>Source of Persistence Reports</t>
  </si>
  <si>
    <t xml:space="preserve">2011 Results Persistence </t>
  </si>
  <si>
    <t xml:space="preserve">2012 Results Persistence </t>
  </si>
  <si>
    <t xml:space="preserve">2013 Results Persistence </t>
  </si>
  <si>
    <t xml:space="preserve">2014 Results Persistence </t>
  </si>
  <si>
    <t xml:space="preserve">2015 Results Persistence </t>
  </si>
  <si>
    <t xml:space="preserve">2016 Results Persistence </t>
  </si>
  <si>
    <t xml:space="preserve">2017 Results Persistence </t>
  </si>
  <si>
    <t xml:space="preserve">2018 Results Persistence </t>
  </si>
  <si>
    <t xml:space="preserve">2019 Results Persistence </t>
  </si>
  <si>
    <t xml:space="preserve">2020 Results Persistence </t>
  </si>
  <si>
    <t>Record</t>
  </si>
  <si>
    <t>Adjustment</t>
  </si>
  <si>
    <t>Identify Source of Report</t>
  </si>
  <si>
    <t>Identify Status of Savings</t>
  </si>
  <si>
    <r>
      <rPr>
        <b/>
        <sz val="12"/>
        <color theme="1"/>
        <rFont val="Arial"/>
        <family val="2"/>
      </rPr>
      <t xml:space="preserve">2.  </t>
    </r>
    <r>
      <rPr>
        <sz val="12"/>
        <color theme="1"/>
        <rFont val="Arial"/>
        <family val="2"/>
      </rPr>
      <t xml:space="preserve">Please identify the source of the report via the dropdown list in Column I.  </t>
    </r>
  </si>
  <si>
    <t>Note:  LDC to make note of key assumptions included above</t>
  </si>
  <si>
    <t>IESO Verified Persistence Results Reports included in Tab 7 (Columns L to BT).</t>
  </si>
  <si>
    <t>Important Checklist</t>
  </si>
  <si>
    <t>Current year savings</t>
  </si>
  <si>
    <t>#2</t>
  </si>
  <si>
    <t>#3</t>
  </si>
  <si>
    <t>#4</t>
  </si>
  <si>
    <t>Step:</t>
  </si>
  <si>
    <t>#1</t>
  </si>
  <si>
    <t>8.  Streetlighting</t>
  </si>
  <si>
    <r>
      <rPr>
        <b/>
        <sz val="11"/>
        <rFont val="Arial"/>
        <family val="2"/>
      </rPr>
      <t>Tables 2-a,  2-b and 2-c</t>
    </r>
    <r>
      <rPr>
        <sz val="11"/>
        <rFont val="Arial"/>
        <family val="2"/>
      </rPr>
      <t xml:space="preserve"> include the LRAMVA thresholds and allocations by rate class.</t>
    </r>
  </si>
  <si>
    <r>
      <rPr>
        <b/>
        <sz val="11"/>
        <rFont val="Arial"/>
        <family val="2"/>
      </rPr>
      <t>Tables 3-a and 3-b</t>
    </r>
    <r>
      <rPr>
        <sz val="11"/>
        <rFont val="Arial"/>
        <family val="2"/>
      </rPr>
      <t xml:space="preserve"> include the distribution rates that are used to calculate lost revenues.</t>
    </r>
  </si>
  <si>
    <r>
      <rPr>
        <b/>
        <sz val="11"/>
        <rFont val="Arial"/>
        <family val="2"/>
      </rPr>
      <t>Tables 4-a, 4-b, 4-c and 4-d</t>
    </r>
    <r>
      <rPr>
        <sz val="11"/>
        <rFont val="Arial"/>
        <family val="2"/>
      </rPr>
      <t xml:space="preserve"> include the template 2011-2014 LRAMVA work forms.  </t>
    </r>
  </si>
  <si>
    <r>
      <rPr>
        <b/>
        <sz val="11"/>
        <rFont val="Arial"/>
        <family val="2"/>
      </rPr>
      <t>Table 6-b</t>
    </r>
    <r>
      <rPr>
        <sz val="11"/>
        <rFont val="Arial"/>
        <family val="2"/>
      </rPr>
      <t xml:space="preserve"> includes the variance on carrying charges related to the LRAMVA disposition.</t>
    </r>
  </si>
  <si>
    <t>LRAMVA Threshold</t>
  </si>
  <si>
    <t>Determined by the LDC</t>
  </si>
  <si>
    <t>(Steps)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</si>
  <si>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</si>
  <si>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</si>
  <si>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t>Table A-2.  Updates to LRAMVA Disposition</t>
  </si>
  <si>
    <r>
      <rPr>
        <b/>
        <sz val="11"/>
        <rFont val="Arial"/>
        <family val="2"/>
      </rPr>
      <t>Tables A-1 and A-2</t>
    </r>
    <r>
      <rPr>
        <sz val="11"/>
        <rFont val="Arial"/>
        <family val="2"/>
      </rPr>
      <t xml:space="preserve"> include a template for LDCs to summarize changes to the LRAMVA work form.</t>
    </r>
  </si>
  <si>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</si>
  <si>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 xml:space="preserve">Table A-1.  Changes to Generic Assumptions in LRAMVA Work Form </t>
  </si>
  <si>
    <t>Please document any changes related to interrogatories or questions during the application process that affect the LRAMVA amount.</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</si>
  <si>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</si>
  <si>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</si>
  <si>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</si>
  <si>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</si>
  <si>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</si>
  <si>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</si>
  <si>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</si>
  <si>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</si>
  <si>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</si>
  <si>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</si>
  <si>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o Highlight changes to this work form made by the LDC, if any, and provide rationale for the change in Tab 1-a</t>
  </si>
  <si>
    <t>NOTE: The Net Verified Peak Demand Savings table and Net Verified Energy Savings table below are in the reverse order to the accompanying tables in Tab 4 and Tab 5. The tables below match those provided by the IESO.</t>
  </si>
  <si>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</si>
  <si>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t>LRAMVA Checklist/Schematic Tab</t>
  </si>
  <si>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</si>
  <si>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</si>
  <si>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</si>
  <si>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</si>
  <si>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</si>
  <si>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</si>
  <si>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</si>
  <si>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</si>
  <si>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</si>
  <si>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</si>
  <si>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</si>
  <si>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</si>
  <si>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</si>
  <si>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</si>
  <si>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</si>
  <si>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</si>
  <si>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</si>
  <si>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r>
      <t>Tab 6.</t>
    </r>
    <r>
      <rPr>
        <sz val="12"/>
        <color theme="1"/>
        <rFont val="Arial"/>
        <family val="2"/>
      </rPr>
      <t xml:space="preserve"> </t>
    </r>
    <r>
      <rPr>
        <b/>
        <sz val="12"/>
        <color theme="1"/>
        <rFont val="Arial"/>
        <family val="2"/>
      </rPr>
      <t>Carrying Charges</t>
    </r>
  </si>
  <si>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</si>
  <si>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</si>
  <si>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</si>
  <si>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</si>
  <si>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</si>
  <si>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t>Please provide documentation and/or data to substantiate program savings that were not provided in the IESO's verified results reports (i.e., streetlighting projects).</t>
  </si>
  <si>
    <t>A blank spreadsheet is provided to allow LDCs to populate with CDM savings persistence data provided by the IESO.</t>
  </si>
  <si>
    <t>A blank spreadsheet is provided to allow LDCs to populate data on streetlighting projects whose savings were not provided by the IESO in the CDM Final Results Report (i.e., streetlighting projects).</t>
  </si>
  <si>
    <t>7.  Persistence Report</t>
  </si>
  <si>
    <t xml:space="preserve">o   Provide assumptions about the year(s) in which persistence is captured in the load forecast via the "Notes" section of each table and adjust what is included in the LRAMVA totals, as appropriate. </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</si>
  <si>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</si>
  <si>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t>Principal ($)</t>
  </si>
  <si>
    <t>Years Included in Threshold</t>
  </si>
  <si>
    <t>Period of Rate Recovery (# years)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</si>
  <si>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</si>
  <si>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</si>
  <si>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</si>
  <si>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HVAC Incentives Initiative</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</si>
  <si>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</si>
  <si>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</si>
  <si>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Actual lost revenue based on kW billing</t>
  </si>
  <si>
    <t>Billed amount (kW)</t>
  </si>
  <si>
    <t>Gross kW reduction</t>
  </si>
  <si>
    <t>Net kW reduction</t>
  </si>
  <si>
    <t>Net to Gross Ratio</t>
  </si>
  <si>
    <t>Fixture type</t>
  </si>
  <si>
    <t>Billing Wattage (kW)</t>
  </si>
  <si>
    <t>Quantity</t>
  </si>
  <si>
    <t>Pre-conversion billing demand</t>
  </si>
  <si>
    <t>Post-conversion billing demand</t>
  </si>
  <si>
    <t>a</t>
  </si>
  <si>
    <t>b</t>
  </si>
  <si>
    <t>c</t>
  </si>
  <si>
    <t>b * c</t>
  </si>
  <si>
    <t>d</t>
  </si>
  <si>
    <t>e</t>
  </si>
  <si>
    <t>d * e</t>
  </si>
  <si>
    <t>Summary of Project #1</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</si>
  <si>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</si>
  <si>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2021 Q1</t>
  </si>
  <si>
    <t>2021 Q2</t>
  </si>
  <si>
    <t>2021 Q3</t>
  </si>
  <si>
    <t>2021 Q4</t>
  </si>
  <si>
    <t>2022 Q1</t>
  </si>
  <si>
    <t>2022 Q2</t>
  </si>
  <si>
    <t>2022 Q3</t>
  </si>
  <si>
    <t>2022 Q4</t>
  </si>
  <si>
    <t>Opening Balance for 2021</t>
  </si>
  <si>
    <t>Total for 2021</t>
  </si>
  <si>
    <t>Opening Balance for 2022</t>
  </si>
  <si>
    <t>Total for 2022</t>
  </si>
  <si>
    <t>2011-2021</t>
  </si>
  <si>
    <t>2011-2022</t>
  </si>
  <si>
    <t>The LRAMVA work form was created in a generic manner for use by all LDCs.  Distributors should follow the checklist, which is referenced in this tab of the work form and listed below:</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</si>
  <si>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</si>
  <si>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r>
      <t>T</t>
    </r>
    <r>
      <rPr>
        <b/>
        <sz val="12"/>
        <rFont val="Arial"/>
        <family val="2"/>
      </rPr>
      <t>abs 4 and 5 (2</t>
    </r>
    <r>
      <rPr>
        <b/>
        <sz val="12"/>
        <color theme="1"/>
        <rFont val="Arial"/>
        <family val="2"/>
      </rPr>
      <t>011-to Next COS)</t>
    </r>
  </si>
  <si>
    <t>2021 Actuals</t>
  </si>
  <si>
    <t>2021 Forecast</t>
  </si>
  <si>
    <t>2022 Actuals</t>
  </si>
  <si>
    <t>2022 Forecast</t>
  </si>
  <si>
    <t>Table 7.  2011-2021 Verified Program Results and Persistence into Future Years</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</si>
  <si>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</si>
  <si>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5-f.  2021 Lost Revenues</t>
  </si>
  <si>
    <t>Table 5-f.  2022 Lost Revenues</t>
  </si>
  <si>
    <t>Table 5-f.  2023 Lost Revenues</t>
  </si>
  <si>
    <t>Table 5-f.  2024 Lost Revenues</t>
  </si>
  <si>
    <t>Table 5-f.  2025 Lost Revenues</t>
  </si>
  <si>
    <t>Table 5-f.  2026 Lost Revenues</t>
  </si>
  <si>
    <t>Table 5-f.  2027 Lost Revenues</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</si>
  <si>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</si>
  <si>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</si>
  <si>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</si>
  <si>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</si>
  <si>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</si>
  <si>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</si>
  <si>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</si>
  <si>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</si>
  <si>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</si>
  <si>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</si>
  <si>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</si>
  <si>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</si>
  <si>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</si>
  <si>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2021 programs</t>
  </si>
  <si>
    <t>Total Lost Revenues in 2021</t>
  </si>
  <si>
    <t>Forecast Lost Revenues in 2021</t>
  </si>
  <si>
    <t>LRAMVA in 2021</t>
  </si>
  <si>
    <t>Lost Revenue in 2021 from 2020 programs</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</si>
  <si>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</si>
  <si>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</si>
  <si>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</si>
  <si>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</si>
  <si>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</si>
  <si>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</si>
  <si>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</si>
  <si>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</si>
  <si>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</si>
  <si>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</si>
  <si>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</si>
  <si>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</si>
  <si>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</si>
  <si>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2022 programs</t>
  </si>
  <si>
    <t>Total Lost Revenues in 2022</t>
  </si>
  <si>
    <t>Forecast Lost Revenues in 2022</t>
  </si>
  <si>
    <t>LRAMVA in 2022</t>
  </si>
  <si>
    <t>Lost Revenue in 2022 from 2020 programs</t>
  </si>
  <si>
    <t>Lost Revenue in 2022 from 2021 programs</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</si>
  <si>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</si>
  <si>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</si>
  <si>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</si>
  <si>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</si>
  <si>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</si>
  <si>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</si>
  <si>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</si>
  <si>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</si>
  <si>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</si>
  <si>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</si>
  <si>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</si>
  <si>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</si>
  <si>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</si>
  <si>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</si>
  <si>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</si>
  <si>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</si>
  <si>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</si>
  <si>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</si>
  <si>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</si>
  <si>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</si>
  <si>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</si>
  <si>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</si>
  <si>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</si>
  <si>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</si>
  <si>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</si>
  <si>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</si>
  <si>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</si>
  <si>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</si>
  <si>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</si>
  <si>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</si>
  <si>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</si>
  <si>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</si>
  <si>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</si>
  <si>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</si>
  <si>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</si>
  <si>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</si>
  <si>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</si>
  <si>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</si>
  <si>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</si>
  <si>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</si>
  <si>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</si>
  <si>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</si>
  <si>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</si>
  <si>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</si>
  <si>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</si>
  <si>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</si>
  <si>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</si>
  <si>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</si>
  <si>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</si>
  <si>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</si>
  <si>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</si>
  <si>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</si>
  <si>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Table 5-g.  2021 Lost Revenues Work Form</t>
  </si>
  <si>
    <t>Table 5-h.  2022 Lost Revenues Work Form</t>
  </si>
  <si>
    <t>Table 5-i.  2023 Lost Revenues Work Form</t>
  </si>
  <si>
    <t>Table 5-j.  2024 Lost Revenues Work Form</t>
  </si>
  <si>
    <t>Table 5-k.  2025 Lost Revenues Work Form</t>
  </si>
  <si>
    <t>Table 5-l.  2026 Lost Revenues Work Form</t>
  </si>
  <si>
    <t>Table 5-m.  2027 Lost Revenues Work Form</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</si>
  <si>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</si>
  <si>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</si>
  <si>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</si>
  <si>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</si>
  <si>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</si>
  <si>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</si>
  <si>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</si>
  <si>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</si>
  <si>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</si>
  <si>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</si>
  <si>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</si>
  <si>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</si>
  <si>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</si>
  <si>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5.  2015-2027 LRAM</t>
  </si>
  <si>
    <r>
      <rPr>
        <b/>
        <sz val="11"/>
        <rFont val="Arial"/>
        <family val="2"/>
      </rPr>
      <t>Tables 5-a, 5-b, 5-c, 5-d, 5-e, 5-f, 5-g, 5-h, 5-i, 5-j, 5-k, 5-l and 5-m</t>
    </r>
    <r>
      <rPr>
        <sz val="11"/>
        <rFont val="Arial"/>
        <family val="2"/>
      </rPr>
      <t xml:space="preserve"> include the template 2015-2027 LRAMVA work forms.</t>
    </r>
  </si>
  <si>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</si>
  <si>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</si>
  <si>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</si>
  <si>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</si>
  <si>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</si>
  <si>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</si>
  <si>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</si>
  <si>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2015 Savings Persisting in 2021</t>
  </si>
  <si>
    <t>2016 Savings Persisting in 2021</t>
  </si>
  <si>
    <t>2017 Savings Persisting in 2021</t>
  </si>
  <si>
    <t>2018 Savings Persisting in 2021</t>
  </si>
  <si>
    <t>2019 Savings Persisting in 2021</t>
  </si>
  <si>
    <t>2015 Savings Persisting in 2022</t>
  </si>
  <si>
    <t>2015 Savings Persisting in 2023</t>
  </si>
  <si>
    <t>2015 Savings Persisting in 2024</t>
  </si>
  <si>
    <t>2015 Savings Persisting in 2025</t>
  </si>
  <si>
    <t>2015 Savings Persisting in 2026</t>
  </si>
  <si>
    <t>2015 Savings Persisting in 2027</t>
  </si>
  <si>
    <t>2016 Savings Persisting in 2022</t>
  </si>
  <si>
    <t>2016 Savings Persisting in 2023</t>
  </si>
  <si>
    <t>2016 Savings Persisting in 2024</t>
  </si>
  <si>
    <t>2016 Savings Persisting in 2025</t>
  </si>
  <si>
    <t>2016 Savings Persisting in 2026</t>
  </si>
  <si>
    <t>2016 Savings Persisting in 2027</t>
  </si>
  <si>
    <t>2017 Savings Persisting in 2022</t>
  </si>
  <si>
    <t>2017 Savings Persisting in 2023</t>
  </si>
  <si>
    <t>2017 Savings Persisting in 2024</t>
  </si>
  <si>
    <t>2017 Savings Persisting in 2025</t>
  </si>
  <si>
    <t>2017 Savings Persisting in 2026</t>
  </si>
  <si>
    <t>2017 Savings Persisting in 2027</t>
  </si>
  <si>
    <t>2018 Savings Persisting in 2022</t>
  </si>
  <si>
    <t>2018 Savings Persisting in 2023</t>
  </si>
  <si>
    <t>2018 Savings Persisting in 2024</t>
  </si>
  <si>
    <t>2018 Savings Persisting in 2025</t>
  </si>
  <si>
    <t>2018 Savings Persisting in 2026</t>
  </si>
  <si>
    <t>2018 Savings Persisting in 2027</t>
  </si>
  <si>
    <t>2019 Savings Persisting in 2022</t>
  </si>
  <si>
    <t>2019 Savings Persisting in 2023</t>
  </si>
  <si>
    <t>2019 Savings Persisting in 2024</t>
  </si>
  <si>
    <t>2019 Savings Persisting in 2025</t>
  </si>
  <si>
    <t>2019 Savings Persisting in 2026</t>
  </si>
  <si>
    <t>2019 Savings Persisting in 2027</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</si>
  <si>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</si>
  <si>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</si>
  <si>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</si>
  <si>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</si>
  <si>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</si>
  <si>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</si>
  <si>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</si>
  <si>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2021 Savings Persisting in 2022</t>
  </si>
  <si>
    <t>2021 Savings Persisting in 2023</t>
  </si>
  <si>
    <t>2021 Savings Persisting in 2024</t>
  </si>
  <si>
    <t>2021 Savings Persisting in 2025</t>
  </si>
  <si>
    <t>2021 Savings Persisting in 2026</t>
  </si>
  <si>
    <t>2021 Savings Persisting in 2027</t>
  </si>
  <si>
    <t>2022 Savings Persisting in 2023</t>
  </si>
  <si>
    <t>2022 Savings Persisting in 2024</t>
  </si>
  <si>
    <t>2022 Savings Persisting in 2025</t>
  </si>
  <si>
    <t>2022 Savings Persisting in 2026</t>
  </si>
  <si>
    <t>2022 Savings Persisting in 2027</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</si>
  <si>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</si>
  <si>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</si>
  <si>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</si>
  <si>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t>LRAM-Eligible Amount in 2023 (in 2022 $)</t>
  </si>
  <si>
    <t>Total Lost Revenues in 2023 (in 2022 $)</t>
  </si>
  <si>
    <t>Forecast Lost Revenues in 2023 (in 2022 $)</t>
  </si>
  <si>
    <t>Total Lost Revenues in 2024 (in 2022 $)</t>
  </si>
  <si>
    <t>Forecast Lost Revenues in 2024 (in 2022 $)</t>
  </si>
  <si>
    <t>LRAM-Eligible Amount in 2024 (in 2022 $)</t>
  </si>
  <si>
    <t>Total Lost Revenues in 2025 (in 2022 $)</t>
  </si>
  <si>
    <t>Forecast Lost Revenues in 2025 (in 2022 $)</t>
  </si>
  <si>
    <t>LRAM-Eligible Amount in 2025 (in 2022 $)</t>
  </si>
  <si>
    <t>Total Lost Revenues in 2026 (in 2022 $)</t>
  </si>
  <si>
    <t>Forecast Lost Revenues in 2026 (in 2022 $)</t>
  </si>
  <si>
    <t>LRAM-Eligible Amount in 2026 (in 2022 $)</t>
  </si>
  <si>
    <t>Total Lost Revenues in 2027 (in 2022 $)</t>
  </si>
  <si>
    <t>Forecast Lost Revenues in 2027 (in 2022 $)</t>
  </si>
  <si>
    <t>LRAM-Eligible Amount in 2027 (in 2022 $)</t>
  </si>
  <si>
    <t>Table 1-c.  LRAM-Eligible Amounts for Prospective Disposition</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</si>
  <si>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</si>
  <si>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</si>
  <si>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</si>
  <si>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</si>
  <si>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</si>
  <si>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</si>
  <si>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</si>
  <si>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2014 Savings Persisting in 2021</t>
  </si>
  <si>
    <t>2013 Savings Persisting in 2027</t>
  </si>
  <si>
    <t>2013 Savings Persisting in 2021</t>
  </si>
  <si>
    <t>2013 Savings Persisting in 2022</t>
  </si>
  <si>
    <t>2013 Savings Persisting in 2023</t>
  </si>
  <si>
    <t>2013 Savings Persisting in 2025</t>
  </si>
  <si>
    <t>2013 Savings Persisting in 2026</t>
  </si>
  <si>
    <t>2014 Savings Persisting in 2027</t>
  </si>
  <si>
    <t>2014 Savings Persisting in 2022</t>
  </si>
  <si>
    <t>2014 Savings Persisting in 2023</t>
  </si>
  <si>
    <t>2014 Savings Persisting in 2024</t>
  </si>
  <si>
    <t>2014 Savings Persisting in 2025</t>
  </si>
  <si>
    <t>2014 Savings Persisting in 2026</t>
  </si>
  <si>
    <r>
      <t xml:space="preserve">Local Program Fund </t>
    </r>
    <r>
      <rPr>
        <b/>
        <sz val="12"/>
        <color rgb="FF0033CC"/>
        <rFont val="Arial"/>
        <family val="2"/>
      </rPr>
      <t>(LDC to Complete)</t>
    </r>
  </si>
  <si>
    <t xml:space="preserve">Interim Framework </t>
  </si>
  <si>
    <t>2023 Actuals (in 2022 $)</t>
  </si>
  <si>
    <t>2023 Forecast (in 2022 $)</t>
  </si>
  <si>
    <t>2024 Actuals (in 2022 $)</t>
  </si>
  <si>
    <t>2024 Forecast (in 2022 $)</t>
  </si>
  <si>
    <t>2025 Actuals (in 2022 $)</t>
  </si>
  <si>
    <t>2025 Forecast (in 2022 $)</t>
  </si>
  <si>
    <t>2026 Actuals (in 2022 $)</t>
  </si>
  <si>
    <t>2026 Forecast (in 2022 $)</t>
  </si>
  <si>
    <t>2027 Actuals (in 2022 $)</t>
  </si>
  <si>
    <t>2027 Forecast (in 2022 $)</t>
  </si>
  <si>
    <t>Total LRAM-Eligible Amount (in 2022 $)</t>
  </si>
  <si>
    <t>Prospective Disposition of 
Persisting CDM Savings</t>
  </si>
  <si>
    <t>Total LRAMVA Balance
(2011-2022)</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</si>
  <si>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</si>
  <si>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t>Tabs "4.  2011-2014 LRAM" and "5.  2015-2027 LRAM"</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</si>
  <si>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</si>
  <si>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Distributors should complete the lost revenue calculation for 2011-2014 program years and 2015-2022 program years and persisting savings until distributors next cost of service application, as applicable, by undertaking the following:</t>
  </si>
  <si>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</si>
  <si>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</si>
  <si>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</si>
  <si>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</si>
  <si>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LDCs are expected to include projected carrying charges amounts in row 90 of Table 1-b below.  LDCs should also check accuracy of the years included in the LRAMVA balance in row 92.</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</si>
  <si>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</si>
  <si>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</si>
  <si>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</si>
  <si>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Tab "4.  2011-2014 LRAM" and "5.  2015-2027 LRAM"</t>
  </si>
  <si>
    <t>Actual CDM Savings in 2023 (set to zero)</t>
  </si>
  <si>
    <t>Actual CDM Savings in 2024 (set to zero)</t>
  </si>
  <si>
    <t>Actual CDM Savings in 2025 (set to zero)</t>
  </si>
  <si>
    <t>Actual CDM Savings in 2026 (set to zero)</t>
  </si>
  <si>
    <t>Actual CDM Savings in 2027 (set to zero)</t>
  </si>
  <si>
    <t>2023 TOTAL LRAM-Eligible*</t>
  </si>
  <si>
    <t>2024 TOTAL LRAM-Eligible*</t>
  </si>
  <si>
    <t>2025 TOTAL LRAM-Eligible*</t>
  </si>
  <si>
    <t>2026 TOTAL LRAM-Eligible*</t>
  </si>
  <si>
    <t xml:space="preserve">Note: All 2023-2027 LRAM-Eligible Amounts are in 2022 dollars. LDCs are to follow the instructions noted above Table 5-i in Tab 5 when seeking recovery of prospective amounts in future rate applications. </t>
  </si>
  <si>
    <t>2027 TOTAL LRAM-Eligible*</t>
  </si>
  <si>
    <t>Total LRAM-Eligible Amounts for Prospective Disposition</t>
  </si>
  <si>
    <t>(Annual amounts to be recovered in future rate applications)</t>
  </si>
  <si>
    <t>Elexicon Energy Inc - Veridian Rate Zone</t>
  </si>
  <si>
    <t>EB-2021-0015</t>
  </si>
  <si>
    <t>2022 Annual IR Application</t>
  </si>
  <si>
    <t>EB-2022-0024</t>
  </si>
  <si>
    <t>2023 Price Cap IR</t>
  </si>
  <si>
    <t>2020-2028</t>
  </si>
  <si>
    <t>EB-2018-0079</t>
  </si>
  <si>
    <t>Note:  Years prior to 2020 have already been claimed</t>
  </si>
  <si>
    <t>2012 Savings Persisting in 2028</t>
  </si>
  <si>
    <t>Added row for 2028</t>
  </si>
  <si>
    <t>2013 Savings Persisting in 2028</t>
  </si>
  <si>
    <t>2013 Savings Persisting in 2024</t>
  </si>
  <si>
    <t>Note: Rows added for 2027 and 2028 (B423 was mislabeled as Persisting in 2025 in generic template)</t>
  </si>
  <si>
    <t>2014 Savings Persisting in 2028</t>
  </si>
  <si>
    <t>Retrofit (exc. Street Lights)</t>
  </si>
  <si>
    <t>Retrofit (Streetlights)</t>
  </si>
  <si>
    <t>Project</t>
  </si>
  <si>
    <t>Gross energy (kWh)</t>
  </si>
  <si>
    <t>NTG + RR</t>
  </si>
  <si>
    <t>Net energy (kWh)</t>
  </si>
  <si>
    <t>Engineering demand reduction (kW)</t>
  </si>
  <si>
    <t>Before billing date</t>
  </si>
  <si>
    <t>Before billing demand (kW)</t>
  </si>
  <si>
    <t>After billing date</t>
  </si>
  <si>
    <t>After billing demand (kW)</t>
  </si>
  <si>
    <t>Billing reduction (gross kW)</t>
  </si>
  <si>
    <t>Gross kW for LRAMVA</t>
  </si>
  <si>
    <t>Net kW</t>
  </si>
  <si>
    <t>Net Demand (average monthly kW)</t>
  </si>
  <si>
    <t>Port Hope</t>
  </si>
  <si>
    <t>Gravenhurst</t>
  </si>
  <si>
    <t>Ajax</t>
  </si>
  <si>
    <t>Cannington</t>
  </si>
  <si>
    <t>Pickering</t>
  </si>
  <si>
    <t>Belleville</t>
  </si>
  <si>
    <t>2017  true-up</t>
  </si>
  <si>
    <t>Clarington</t>
  </si>
  <si>
    <t>Scugog</t>
  </si>
  <si>
    <t>2017 true-up</t>
  </si>
  <si>
    <t xml:space="preserve">Notes: </t>
  </si>
  <si>
    <t>Gross energy savings are from project applications, NTG from IESO final reports.</t>
  </si>
  <si>
    <t>Net energy for 2016 and 2017 projects is from IESO</t>
  </si>
  <si>
    <t>Engineering demand reduction is from tables below on details of projects</t>
  </si>
  <si>
    <t>Billing data is from tables below</t>
  </si>
  <si>
    <t>Gross kW for LRAMVA is the minimum of the engineering or billing reductions</t>
  </si>
  <si>
    <t>Table 8-a:  Port Hope</t>
  </si>
  <si>
    <t>Details of Project #1 (2014)</t>
  </si>
  <si>
    <t>d 1</t>
  </si>
  <si>
    <t>e 1</t>
  </si>
  <si>
    <t>d 1 * e 1</t>
  </si>
  <si>
    <t>Persistence in 2015</t>
  </si>
  <si>
    <t>Persistence in 2016</t>
  </si>
  <si>
    <t>Persistence in 2017</t>
  </si>
  <si>
    <t>Persistence in 2018</t>
  </si>
  <si>
    <t>Persistence in 2019</t>
  </si>
  <si>
    <t>Persistence in 2020</t>
  </si>
  <si>
    <t>Persistence in 2021</t>
  </si>
  <si>
    <t>Notes: from engineering data</t>
  </si>
  <si>
    <t>Persistence in 2022</t>
  </si>
  <si>
    <t>Persistence in 2023</t>
  </si>
  <si>
    <t>Persistence in 2024</t>
  </si>
  <si>
    <t>Persistence in 2025</t>
  </si>
  <si>
    <t>Persistence in 2026</t>
  </si>
  <si>
    <t>Persistence in 2027</t>
  </si>
  <si>
    <t>Persistence in 2028</t>
  </si>
  <si>
    <t>Notes: from billing system</t>
  </si>
  <si>
    <t xml:space="preserve">             life expectancy of streetlight fixtures is 12 years</t>
  </si>
  <si>
    <t>Table 8-b:  Gravenhurst</t>
  </si>
  <si>
    <t>Summary of Project #2</t>
  </si>
  <si>
    <t>Details of Project #2 (2014)</t>
  </si>
  <si>
    <t>Billing Wattage (W)</t>
  </si>
  <si>
    <t>d * e / 1000</t>
  </si>
  <si>
    <t>d 1 * e 1 / 1000</t>
  </si>
  <si>
    <t>HPS  100</t>
  </si>
  <si>
    <t>LED</t>
  </si>
  <si>
    <t>HPS  150</t>
  </si>
  <si>
    <t>HPS  250</t>
  </si>
  <si>
    <t>Table 8-c:  Ajax</t>
  </si>
  <si>
    <t>Summary of Project #3</t>
  </si>
  <si>
    <t>Details of Project #3 (2014)</t>
  </si>
  <si>
    <t>No data available</t>
  </si>
  <si>
    <t>Table 8-d:  Pickering</t>
  </si>
  <si>
    <t>Summary of Project #4</t>
  </si>
  <si>
    <t>Details of Project #4 (2017)</t>
  </si>
  <si>
    <t>(12 months at Jan level)</t>
  </si>
  <si>
    <t>Table 8-e:  Ajax</t>
  </si>
  <si>
    <t>Summary of Project #5</t>
  </si>
  <si>
    <t>Details of Project #5 (2017)</t>
  </si>
  <si>
    <t>HPS 200</t>
  </si>
  <si>
    <t>LED 79</t>
  </si>
  <si>
    <t>HPS 250</t>
  </si>
  <si>
    <t>LED 99</t>
  </si>
  <si>
    <t>HPS 400</t>
  </si>
  <si>
    <t>LED 107</t>
  </si>
  <si>
    <t>LED 160</t>
  </si>
  <si>
    <t>Table 8-f:  Belleville</t>
  </si>
  <si>
    <t>Summary of Project #6</t>
  </si>
  <si>
    <t>Details of Project #6</t>
  </si>
  <si>
    <t>d 1 * e 1 /1000</t>
  </si>
  <si>
    <t>HPS-70</t>
  </si>
  <si>
    <t>HPS-100</t>
  </si>
  <si>
    <t>HPS-150</t>
  </si>
  <si>
    <t>HPS-200</t>
  </si>
  <si>
    <t>HPS-250</t>
  </si>
  <si>
    <t>Table 8-g:  Ajax 2019</t>
  </si>
  <si>
    <t>Summary of Project #7</t>
  </si>
  <si>
    <t>Details of Project #7</t>
  </si>
  <si>
    <t>LED Black</t>
  </si>
  <si>
    <t>LED Wall</t>
  </si>
  <si>
    <t>Table 8-h:  Clarington 2019</t>
  </si>
  <si>
    <t>Summary of Project #8</t>
  </si>
  <si>
    <t>Details of Project #8</t>
  </si>
  <si>
    <t>Table 8-i:  Skugog 2019</t>
  </si>
  <si>
    <t>Summary of Project #9</t>
  </si>
  <si>
    <t>Details of Project #9</t>
  </si>
  <si>
    <t>Note: Row added for persistence in 2028, corrected errors in rows 561-567 in generic template</t>
  </si>
  <si>
    <t>2028 Actuals (in 2022 $)</t>
  </si>
  <si>
    <t>2028 Forecast (in 2022 $)</t>
  </si>
  <si>
    <t>2028 TOTAL LRAM-Eligible*</t>
  </si>
  <si>
    <t>Table 5-n.  2028 Lost Revenues Work Form</t>
  </si>
  <si>
    <t xml:space="preserve">LDCs must clearly show how it has allocated actual CDM savings to applicable rate classes, including supporting documentation and rationale for its proposal.  This should be shown by customer class and program each year.  </t>
  </si>
  <si>
    <t>Applicants are responsible for ensuring that all documents filed with the OEB, including responses to OEB staff questions and other supporting documentation, do not include personal information (as that phrase is defined in the Freedom of Information and Protection of Privacy Act), unless filed in accordance with rule 9A of the OEB’s Rules of Practice and Procedure.</t>
  </si>
  <si>
    <t>For CDM programs that span more than one database, Elexicon analysed project specific data. Where IESO project specific net values were available, these were used. In other cases, gross values from Elexicon's CDM database were used</t>
  </si>
  <si>
    <t>Rate classes were identified for the customer of each project.</t>
  </si>
  <si>
    <t>The percentage of total energy use of projects in each rate class relative to the total energy use of all projects was calculated for all rate classes that bill by kWh (Residential and GS&lt;50)</t>
  </si>
  <si>
    <t>The percentages of total demand reduction of projects in each rate class relative to the total demand reduction of all projects was calculated for all rate classes that bill by kW (GS&gt;50)</t>
  </si>
  <si>
    <t>Street lighting projects were excluded from the analysis as these projects are dealt with separately on Tab 8</t>
  </si>
  <si>
    <t>Projects completed in 2019 or later</t>
  </si>
  <si>
    <t>Allocation of savings across rate classes</t>
  </si>
  <si>
    <t>Rate Class</t>
  </si>
  <si>
    <t>Settlement Period</t>
  </si>
  <si>
    <t>Grand Total</t>
  </si>
  <si>
    <t>Post P&amp;C Net Energy (kWh)</t>
  </si>
  <si>
    <t>Post P&amp;C Net Demand (kW)</t>
  </si>
  <si>
    <t>Small Business Lighting</t>
  </si>
  <si>
    <t>Retrofit - SL</t>
  </si>
  <si>
    <t>PSU</t>
  </si>
  <si>
    <t>Note:</t>
  </si>
  <si>
    <t>Net energy is calculated by applying the 2017 final verified NTG and RR to the post-completion reported project savings</t>
  </si>
  <si>
    <t>Post P&amp;C projects are those submiited to the IESO after March 2019</t>
  </si>
  <si>
    <t>Post P&amp;C</t>
  </si>
  <si>
    <t>Projects completed in earlier years</t>
  </si>
  <si>
    <t>Application ID</t>
  </si>
  <si>
    <t>Completion year</t>
  </si>
  <si>
    <t>Net Energy</t>
  </si>
  <si>
    <t>Net Demand</t>
  </si>
  <si>
    <t>1 Residential</t>
  </si>
  <si>
    <t>2 GS&lt;50</t>
  </si>
  <si>
    <t>3 GS 50 to 2,999</t>
  </si>
  <si>
    <t>4 GS 3000-4999</t>
  </si>
  <si>
    <t>5 Large Use</t>
  </si>
  <si>
    <t>7 USL</t>
  </si>
  <si>
    <t>6 Streetlighting</t>
  </si>
  <si>
    <t>Audit Funding</t>
  </si>
  <si>
    <t>HPNC</t>
  </si>
  <si>
    <t>Retrofit-Streetlights</t>
  </si>
  <si>
    <t>Audit Funding - Adjustment in 2017</t>
  </si>
  <si>
    <t>Energy Manager - Adjustment in 2017</t>
  </si>
  <si>
    <t>HPNC - Adjustment in 2017</t>
  </si>
  <si>
    <t>Retrofit - Adjustment in 2017</t>
  </si>
  <si>
    <t>Retrofit - Adjustment in 2018</t>
  </si>
  <si>
    <t>Retrofit-Streetlights - Adjustment in 2017</t>
  </si>
  <si>
    <t>Audit Funding - Adjustment in 2018</t>
  </si>
  <si>
    <t>Energy Performance</t>
  </si>
  <si>
    <t>Business Refrigeration</t>
  </si>
  <si>
    <t>Efficiency:  Equipment Replacement Incentive Initiative (excluding SL)</t>
  </si>
  <si>
    <t>Adjustment to 2015 savings in 2016</t>
  </si>
  <si>
    <t>Adjustment to 2015 savings in 2017</t>
  </si>
  <si>
    <t>2016 True-up</t>
  </si>
  <si>
    <t>2017 True-up</t>
  </si>
  <si>
    <t>Adjustment to 2015 savings post P&amp;C</t>
  </si>
  <si>
    <t>Unverified</t>
  </si>
  <si>
    <t>Adjustment to 2015 savings in P&amp;C</t>
  </si>
  <si>
    <t>2015 Savings Persisting in 2028</t>
  </si>
  <si>
    <t xml:space="preserve">Note: Added columns and row for 2028 persistence </t>
  </si>
  <si>
    <t>Home Depot Home Appliance Market Uplift</t>
  </si>
  <si>
    <t>Adjustment to 2016 savings in April 2019 P&amp;C</t>
  </si>
  <si>
    <t>Save on Energy Retrofit Program - Excluding SL</t>
  </si>
  <si>
    <t>Adjustment to 2016 savings in P&amp;C</t>
  </si>
  <si>
    <t>Adjustment to 2016 savings Post P&amp;C</t>
  </si>
  <si>
    <t>Save on Energy Retrofit Program - Streetlights</t>
  </si>
  <si>
    <t>2016 Savings Persisting in 2028</t>
  </si>
  <si>
    <t>2017 Savings Persisting in 2028</t>
  </si>
  <si>
    <t>Note:  Added row for persistence in 2028</t>
  </si>
  <si>
    <t>2018 Savings Persisting in 2028</t>
  </si>
  <si>
    <t>2019 Savings Persisting in 2028</t>
  </si>
  <si>
    <t>2020 Savings Persisting in 2028</t>
  </si>
  <si>
    <t>2021 Savings Persisting in 2028</t>
  </si>
  <si>
    <t>2022 Savings Persisting in 2028</t>
  </si>
  <si>
    <t>Adjustment to 2017 savings in P&amp;C</t>
  </si>
  <si>
    <t>Save on Energy Instant Discount Program</t>
  </si>
  <si>
    <t>Save on Energy Smart Thermostat Program</t>
  </si>
  <si>
    <t>Save on Energy Retrofit Program - Excluding Streetlights</t>
  </si>
  <si>
    <t>Adjustment to 2017 savings post P&amp;C</t>
  </si>
  <si>
    <t>Adjustment to 2017 savings P&amp;C</t>
  </si>
  <si>
    <t>Whole Home Pilot Program</t>
  </si>
  <si>
    <t>Centrally Delivered Programs</t>
  </si>
  <si>
    <t>Save on Energy Energy Performance Program for Multi-Site Customers</t>
  </si>
  <si>
    <t>Adjustment to 2018 savings post P&amp;C</t>
  </si>
  <si>
    <t>Swimming Pool Efficiency Program</t>
  </si>
  <si>
    <t>Adjustment to 2019 savings Post P&amp;C</t>
  </si>
  <si>
    <t>Save on Energy Retrofit Program (exc. SL)</t>
  </si>
  <si>
    <t>Save on Energy Retrofit Program (Streetlights)</t>
  </si>
  <si>
    <t>Swimming Pool Efficiency</t>
  </si>
  <si>
    <t>Actual CDM Savings in 2028 (set to zero)</t>
  </si>
  <si>
    <t>Forecast CDM Savings in 2028</t>
  </si>
  <si>
    <t>Lost Revenue in 2028 from 2011 programs</t>
  </si>
  <si>
    <t>Lost Revenue in 2028 from 2012 programs</t>
  </si>
  <si>
    <t>Lost Revenue in 2028 from 2013 programs</t>
  </si>
  <si>
    <t>Lost Revenue in 2028 from 2014 programs</t>
  </si>
  <si>
    <t>Lost Revenue in 2028 from 2015 programs</t>
  </si>
  <si>
    <t>Lost Revenue in 2028 from 2016 programs</t>
  </si>
  <si>
    <t>Lost Revenue in 2028 from 2017 programs</t>
  </si>
  <si>
    <t>Lost Revenue in 2028 from 2018 programs</t>
  </si>
  <si>
    <t>Lost Revenue in 2028 from 2019 programs</t>
  </si>
  <si>
    <t>Lost Revenue in 2028 from 2028 programs</t>
  </si>
  <si>
    <t>Lost Revenue in 2028 from 2021 programs</t>
  </si>
  <si>
    <t>Lost Revenue in 2028 from 2022 programs</t>
  </si>
  <si>
    <t>Total Lost Revenues in 2028 (in 2022 $)</t>
  </si>
  <si>
    <t>Forecast Lost Revenues in 2028 (in 2022 $)</t>
  </si>
  <si>
    <t>LRAM-Eligible Amount in 2028 (in 2022 $)</t>
  </si>
  <si>
    <t>GS 50 to 2,999 kW - VRZ</t>
  </si>
  <si>
    <t>Residential - VRZ</t>
  </si>
  <si>
    <t>GS&lt;50 kW - VRZ</t>
  </si>
  <si>
    <t>GS 3,000 to 4,999 kW - VRZ</t>
  </si>
  <si>
    <t>Large Use - VRZ</t>
  </si>
  <si>
    <t>Unmetered Scattered Load - VRZ</t>
  </si>
  <si>
    <t>Sentinel Lighting - VRZ</t>
  </si>
  <si>
    <t>Street Lighting - VRZ</t>
  </si>
  <si>
    <t>Residential - WRZ</t>
  </si>
  <si>
    <t>GS&lt;50 kW - WRZ</t>
  </si>
  <si>
    <t>GS&gt;50 kw - WRZ</t>
  </si>
  <si>
    <t>Street Lighting - WRZ</t>
  </si>
  <si>
    <t>2012-2014 for VRZ, WRZ did not have an LRAMVA threshold in its 2010 COS so persistence is claimed from 2011</t>
  </si>
  <si>
    <t>IESO Sector Classification</t>
  </si>
  <si>
    <t>Rate Class Allocation</t>
  </si>
  <si>
    <t>Residential Programs</t>
  </si>
  <si>
    <t>100% Residential</t>
  </si>
  <si>
    <t>Res New Construction</t>
  </si>
  <si>
    <t>Save on Energy Thermostat Program</t>
  </si>
  <si>
    <t>Home Depot Home Appliance Market Uplift Conservation Fund Pilot Program</t>
  </si>
  <si>
    <t>Conservation Fund</t>
  </si>
  <si>
    <t xml:space="preserve"> </t>
  </si>
  <si>
    <t>General Service &lt; 50 Programs</t>
  </si>
  <si>
    <t>Commercial</t>
  </si>
  <si>
    <t>100% GS&lt;50</t>
  </si>
  <si>
    <t>General Service &gt; 50 Programs</t>
  </si>
  <si>
    <t>Retrofit (2011-2014 Framework)</t>
  </si>
  <si>
    <t>Industrial</t>
  </si>
  <si>
    <t>100% GS&gt;50</t>
  </si>
  <si>
    <t xml:space="preserve">Electricity Retrofit Incentive Program </t>
  </si>
  <si>
    <t>Monitoring and Targetting</t>
  </si>
  <si>
    <t>Multi-Class Programs</t>
  </si>
  <si>
    <t>Save on Energy Retrofit Program (new framework)</t>
  </si>
  <si>
    <t>Business</t>
  </si>
  <si>
    <t xml:space="preserve">Split between GS&lt;50 and GS&gt;50 based </t>
  </si>
  <si>
    <t>Efficiency: Equipment Replacement Incentive Initiative (new framework)</t>
  </si>
  <si>
    <t>on participant specific information</t>
  </si>
  <si>
    <t>2015 GS&lt;50 / GS &gt; 50 Split: 21/79</t>
  </si>
  <si>
    <t>2016 GS&lt;50 / GS &gt; 50 Split: 4/96</t>
  </si>
  <si>
    <t>2017 GS&lt;50 / GS &gt; 50 Split: 6/94</t>
  </si>
  <si>
    <t>2018 GS&lt;50 / GS &gt; 50 Split: 8/92</t>
  </si>
  <si>
    <t>2019 and later Retrofit Projects</t>
  </si>
  <si>
    <t>Allocation of 2019 and later retrofit projects</t>
  </si>
  <si>
    <t>Application</t>
  </si>
  <si>
    <t>Net Energy (kWh)</t>
  </si>
  <si>
    <t>Net Demand (kW)</t>
  </si>
  <si>
    <t>Settlement period</t>
  </si>
  <si>
    <t>Post P&amp;C net retrofit savings</t>
  </si>
  <si>
    <t>Energy</t>
  </si>
  <si>
    <t>Demand</t>
  </si>
  <si>
    <t>Table 8-a: Town of Whitby Summary of Streetlighting Projects</t>
  </si>
  <si>
    <t>Net Demand Reductions Realized (Monthly Average kW)</t>
  </si>
  <si>
    <t>Table 8-b:  Town of Whitby</t>
  </si>
  <si>
    <t>Details of Project #1 (Month, Year)</t>
  </si>
  <si>
    <t>2015 project</t>
  </si>
  <si>
    <t>Original demand (kW)</t>
  </si>
  <si>
    <t>New demand (kW)</t>
  </si>
  <si>
    <t>In-month Gross kW</t>
  </si>
  <si>
    <t>Cumulative Gross kW</t>
  </si>
  <si>
    <t>Average monthly kW over year</t>
  </si>
  <si>
    <t>Net monthly average kW savings</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</si>
  <si>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</si>
  <si>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</si>
  <si>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</si>
  <si>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2015 Year Total</t>
  </si>
  <si>
    <t>2016 project</t>
  </si>
  <si>
    <t>NTG+RR</t>
  </si>
  <si>
    <t>HPS-400</t>
  </si>
  <si>
    <t>HPS-75</t>
  </si>
  <si>
    <t>2016 Year Total</t>
  </si>
  <si>
    <t>HPS-275</t>
  </si>
  <si>
    <t>2017 project</t>
  </si>
  <si>
    <t>2017 Year Total</t>
  </si>
  <si>
    <t>2018 project</t>
  </si>
  <si>
    <t>2018 Year Total</t>
  </si>
  <si>
    <t>LED-80</t>
  </si>
  <si>
    <t>Details of Town of Whitby Project - 2019</t>
  </si>
  <si>
    <t>2019 project</t>
  </si>
  <si>
    <t>Jan</t>
  </si>
  <si>
    <t>Feb</t>
  </si>
  <si>
    <t>Mar</t>
  </si>
  <si>
    <t>Apr</t>
  </si>
  <si>
    <t>May</t>
  </si>
  <si>
    <t>Jun</t>
  </si>
  <si>
    <t>Jul</t>
  </si>
  <si>
    <t>2019 Year Total</t>
  </si>
  <si>
    <t>Persistence in 2029</t>
  </si>
  <si>
    <t>2011 Savings Persisting in 2028</t>
  </si>
  <si>
    <t>WHITBY RATE ZONE</t>
  </si>
  <si>
    <t>VERIDIAN RATE ZONE</t>
  </si>
  <si>
    <t>Efficiency:  Equipment Replacement Incentive Initiative - Streetlights</t>
  </si>
  <si>
    <t>Save on Energy Retrofit Program (Street Lights)</t>
  </si>
  <si>
    <t xml:space="preserve">Adjustment to 2019 savings </t>
  </si>
  <si>
    <t>26a</t>
  </si>
  <si>
    <t>Rate Zone</t>
  </si>
  <si>
    <t>Veridian</t>
  </si>
  <si>
    <t>2 GS&lt;50 kW</t>
  </si>
  <si>
    <t>3 GS&gt;50 kW</t>
  </si>
  <si>
    <t>Rows 121:123</t>
  </si>
  <si>
    <t>Added summary of persistence through 2028 and adjusted formulas to include</t>
  </si>
  <si>
    <t>Next Elexicon COS not anticipated until rate year 2029</t>
  </si>
  <si>
    <t>3-a and 3-b</t>
  </si>
  <si>
    <t>Entire</t>
  </si>
  <si>
    <t>New tabs showing the calculation of rate class allocations for the two rate zones</t>
  </si>
  <si>
    <t>Additional detail support allocation of savings</t>
  </si>
  <si>
    <t>Columns U &amp; N</t>
  </si>
  <si>
    <t>Added new columns for persistence in 2028 of individual programs</t>
  </si>
  <si>
    <t>Rows 151,290,435,576</t>
  </si>
  <si>
    <t>Added new rows for summary of persistence by rate class in 2028</t>
  </si>
  <si>
    <t>Columns Q &amp; AF</t>
  </si>
  <si>
    <t>Row 224 etc.</t>
  </si>
  <si>
    <t>8-a and 8-b</t>
  </si>
  <si>
    <t>Additional detail support for estimated savings</t>
  </si>
  <si>
    <t>EB-2019-0252 and EB-2019-0130</t>
  </si>
  <si>
    <t>EB-2020-0013 and EB-2020-0012</t>
  </si>
  <si>
    <t>Note:  VRZ rate increase in 2020 was deferred to 2021 then recovered with a rate rider therefore 2019 rates are shown in 2020, WRZ rates in 2020 were for calendar year, so formulae adjusted (red text in column N)</t>
  </si>
  <si>
    <t>Other - rate rider for rate year adjustment (1/3 of year)</t>
  </si>
  <si>
    <t>New tabs showing the calculation of street light demand savings for the two rate zones</t>
  </si>
  <si>
    <t>N86,N93,N100</t>
  </si>
  <si>
    <t>Changed formula</t>
  </si>
  <si>
    <t xml:space="preserve">Whitby RZ on calendar rate year in 2020 </t>
  </si>
  <si>
    <t>C62</t>
  </si>
  <si>
    <t>Estimated rates in Q4 of 2022 at Q3 value</t>
  </si>
  <si>
    <t>OEB had not published rates for Q4 2022 and at time of preparation</t>
  </si>
  <si>
    <t>150879</t>
  </si>
  <si>
    <t>153562</t>
  </si>
  <si>
    <t>5 Large</t>
  </si>
  <si>
    <t>156685</t>
  </si>
  <si>
    <t>158617</t>
  </si>
  <si>
    <t>162751</t>
  </si>
  <si>
    <t>164698</t>
  </si>
  <si>
    <t>166720</t>
  </si>
  <si>
    <t>P&amp;C</t>
  </si>
  <si>
    <t>173179</t>
  </si>
  <si>
    <t>176547</t>
  </si>
  <si>
    <t>176659</t>
  </si>
  <si>
    <t>176663</t>
  </si>
  <si>
    <t>176854</t>
  </si>
  <si>
    <t>177357</t>
  </si>
  <si>
    <t>178827</t>
  </si>
  <si>
    <t>180171</t>
  </si>
  <si>
    <t>180494</t>
  </si>
  <si>
    <t>181836</t>
  </si>
  <si>
    <t>186525</t>
  </si>
  <si>
    <t>188393</t>
  </si>
  <si>
    <t>189267</t>
  </si>
  <si>
    <t>189650</t>
  </si>
  <si>
    <t>189707</t>
  </si>
  <si>
    <t>189870</t>
  </si>
  <si>
    <t>190222</t>
  </si>
  <si>
    <t>190976</t>
  </si>
  <si>
    <t>191083</t>
  </si>
  <si>
    <t>191482</t>
  </si>
  <si>
    <t>191609</t>
  </si>
  <si>
    <t>191644</t>
  </si>
  <si>
    <t>192337</t>
  </si>
  <si>
    <t>192978</t>
  </si>
  <si>
    <t>193053</t>
  </si>
  <si>
    <t>194329</t>
  </si>
  <si>
    <t>194685</t>
  </si>
  <si>
    <t>194981</t>
  </si>
  <si>
    <t>195329</t>
  </si>
  <si>
    <t>195383</t>
  </si>
  <si>
    <t>195430</t>
  </si>
  <si>
    <t>195432</t>
  </si>
  <si>
    <t>195554</t>
  </si>
  <si>
    <t>196503</t>
  </si>
  <si>
    <t>196505</t>
  </si>
  <si>
    <t>196769</t>
  </si>
  <si>
    <t>196887</t>
  </si>
  <si>
    <t>196888</t>
  </si>
  <si>
    <t>196907</t>
  </si>
  <si>
    <t>197792</t>
  </si>
  <si>
    <t>198462</t>
  </si>
  <si>
    <t>198485</t>
  </si>
  <si>
    <t>198815</t>
  </si>
  <si>
    <t>199145</t>
  </si>
  <si>
    <t>199267</t>
  </si>
  <si>
    <t>199647</t>
  </si>
  <si>
    <t>199747</t>
  </si>
  <si>
    <t>199750</t>
  </si>
  <si>
    <t>200730</t>
  </si>
  <si>
    <t>201062</t>
  </si>
  <si>
    <t>201469</t>
  </si>
  <si>
    <t>201496</t>
  </si>
  <si>
    <t>201554</t>
  </si>
  <si>
    <t>201805</t>
  </si>
  <si>
    <t>201913</t>
  </si>
  <si>
    <t>202201</t>
  </si>
  <si>
    <t>202240</t>
  </si>
  <si>
    <t>202431</t>
  </si>
  <si>
    <t>202432</t>
  </si>
  <si>
    <t>202473</t>
  </si>
  <si>
    <t>202630</t>
  </si>
  <si>
    <t>202631</t>
  </si>
  <si>
    <t>202675</t>
  </si>
  <si>
    <t>202984</t>
  </si>
  <si>
    <t>203055</t>
  </si>
  <si>
    <t>203620</t>
  </si>
  <si>
    <t>204456</t>
  </si>
  <si>
    <t>204543</t>
  </si>
  <si>
    <t>204783</t>
  </si>
  <si>
    <t>205014</t>
  </si>
  <si>
    <t>205489</t>
  </si>
  <si>
    <t>205635</t>
  </si>
  <si>
    <t>205758</t>
  </si>
  <si>
    <t>205960</t>
  </si>
  <si>
    <t>206232</t>
  </si>
  <si>
    <t>206328</t>
  </si>
  <si>
    <t>206670</t>
  </si>
  <si>
    <t>206690</t>
  </si>
  <si>
    <t>206746</t>
  </si>
  <si>
    <t>206754</t>
  </si>
  <si>
    <t>206817</t>
  </si>
  <si>
    <t>207000</t>
  </si>
  <si>
    <t>207099</t>
  </si>
  <si>
    <t>651013-001</t>
  </si>
  <si>
    <t>651013-003</t>
  </si>
  <si>
    <t>651013-006</t>
  </si>
  <si>
    <t>651013-012</t>
  </si>
  <si>
    <t>651013-013</t>
  </si>
  <si>
    <t>651013-015</t>
  </si>
  <si>
    <t>651013-016</t>
  </si>
  <si>
    <t>651013-017</t>
  </si>
  <si>
    <t>651013-018</t>
  </si>
  <si>
    <t>651013-020</t>
  </si>
  <si>
    <t>651013-021</t>
  </si>
  <si>
    <t>651013-023</t>
  </si>
  <si>
    <t>651013-024</t>
  </si>
  <si>
    <t>651013-025</t>
  </si>
  <si>
    <t>651013-029</t>
  </si>
  <si>
    <t>651013-035</t>
  </si>
  <si>
    <t>651013-041</t>
  </si>
  <si>
    <t>651013-054</t>
  </si>
  <si>
    <t>651013-058</t>
  </si>
  <si>
    <t>651013-069</t>
  </si>
  <si>
    <t>651013-074</t>
  </si>
  <si>
    <t>651013-076</t>
  </si>
  <si>
    <t>651013-077</t>
  </si>
  <si>
    <t>651013-078</t>
  </si>
  <si>
    <t>651013-084</t>
  </si>
  <si>
    <t>651018-011</t>
  </si>
  <si>
    <t>651018-014</t>
  </si>
  <si>
    <t>651018-015</t>
  </si>
  <si>
    <t>651018-016</t>
  </si>
  <si>
    <t>651018-020</t>
  </si>
  <si>
    <t>651018-024</t>
  </si>
  <si>
    <t>651018-027</t>
  </si>
  <si>
    <t>651018-029</t>
  </si>
  <si>
    <t>651018-030</t>
  </si>
  <si>
    <t>651018-036</t>
  </si>
  <si>
    <t>651019-002</t>
  </si>
  <si>
    <t>651019-003</t>
  </si>
  <si>
    <t>651019-004</t>
  </si>
  <si>
    <t>651019-005</t>
  </si>
  <si>
    <t>651019-006</t>
  </si>
  <si>
    <t>651019-009</t>
  </si>
  <si>
    <t>651019-014</t>
  </si>
  <si>
    <t>651019-015</t>
  </si>
  <si>
    <t>651019-019</t>
  </si>
  <si>
    <t>651019-020</t>
  </si>
  <si>
    <t>651019-021</t>
  </si>
  <si>
    <t>651019-023</t>
  </si>
  <si>
    <t>651019-024</t>
  </si>
  <si>
    <t>651019-027</t>
  </si>
  <si>
    <t>651019-029</t>
  </si>
  <si>
    <t>651025-013</t>
  </si>
  <si>
    <t>651025-015</t>
  </si>
  <si>
    <t>651025-022</t>
  </si>
  <si>
    <t>651025-023</t>
  </si>
  <si>
    <t>651025-028</t>
  </si>
  <si>
    <t>4 GS 3,000 to 4,999 kW</t>
  </si>
  <si>
    <t>152771</t>
  </si>
  <si>
    <t>155735</t>
  </si>
  <si>
    <t>160624</t>
  </si>
  <si>
    <t>195602</t>
  </si>
  <si>
    <t>196871</t>
  </si>
  <si>
    <t>199216</t>
  </si>
  <si>
    <t>163415</t>
  </si>
  <si>
    <t>163455</t>
  </si>
  <si>
    <t>172164</t>
  </si>
  <si>
    <t>176055</t>
  </si>
  <si>
    <t>176706</t>
  </si>
  <si>
    <t>180599</t>
  </si>
  <si>
    <t>180642</t>
  </si>
  <si>
    <t>181546</t>
  </si>
  <si>
    <t>187479</t>
  </si>
  <si>
    <t>163436</t>
  </si>
  <si>
    <t>171560</t>
  </si>
  <si>
    <t>176673</t>
  </si>
  <si>
    <t>180788</t>
  </si>
  <si>
    <t>184509</t>
  </si>
  <si>
    <t>186773</t>
  </si>
  <si>
    <t>188213</t>
  </si>
  <si>
    <t>188568</t>
  </si>
  <si>
    <t>188968</t>
  </si>
  <si>
    <t>189159</t>
  </si>
  <si>
    <t>189794</t>
  </si>
  <si>
    <t>190800</t>
  </si>
  <si>
    <t>192842</t>
  </si>
  <si>
    <t>193539</t>
  </si>
  <si>
    <t>194251</t>
  </si>
  <si>
    <t>194277</t>
  </si>
  <si>
    <t>194287</t>
  </si>
  <si>
    <t>194399</t>
  </si>
  <si>
    <t>194469</t>
  </si>
  <si>
    <t>194507</t>
  </si>
  <si>
    <t>195443</t>
  </si>
  <si>
    <t>195692</t>
  </si>
  <si>
    <t>196067</t>
  </si>
  <si>
    <t>196179</t>
  </si>
  <si>
    <t>196845</t>
  </si>
  <si>
    <t>197628</t>
  </si>
  <si>
    <t>197984</t>
  </si>
  <si>
    <t>198907</t>
  </si>
  <si>
    <t>200563</t>
  </si>
  <si>
    <t>200725</t>
  </si>
  <si>
    <t>201929</t>
  </si>
  <si>
    <t>206284</t>
  </si>
  <si>
    <t>206418</t>
  </si>
  <si>
    <t>206613</t>
  </si>
  <si>
    <t>206687</t>
  </si>
  <si>
    <t>153729</t>
  </si>
  <si>
    <t>153737</t>
  </si>
  <si>
    <t>153744</t>
  </si>
  <si>
    <t>153746</t>
  </si>
  <si>
    <t>153747</t>
  </si>
  <si>
    <t>157462</t>
  </si>
  <si>
    <t>163387</t>
  </si>
  <si>
    <t>163393</t>
  </si>
  <si>
    <t>163419</t>
  </si>
  <si>
    <t>167346</t>
  </si>
  <si>
    <t>172852</t>
  </si>
  <si>
    <t>174745</t>
  </si>
  <si>
    <t>176857</t>
  </si>
  <si>
    <t>185035</t>
  </si>
  <si>
    <t>188382</t>
  </si>
  <si>
    <t>190772</t>
  </si>
  <si>
    <t>190801</t>
  </si>
  <si>
    <t>190802</t>
  </si>
  <si>
    <t>190806</t>
  </si>
  <si>
    <t>195028</t>
  </si>
  <si>
    <t>196057</t>
  </si>
  <si>
    <t>198208</t>
  </si>
  <si>
    <t>198274</t>
  </si>
  <si>
    <t>198382</t>
  </si>
  <si>
    <t>198383</t>
  </si>
  <si>
    <t>198611</t>
  </si>
  <si>
    <t>199182</t>
  </si>
  <si>
    <t>199201</t>
  </si>
  <si>
    <t>199306</t>
  </si>
  <si>
    <t>199307</t>
  </si>
  <si>
    <t>201276</t>
  </si>
  <si>
    <t>201941</t>
  </si>
  <si>
    <t>202050</t>
  </si>
  <si>
    <t>202242</t>
  </si>
  <si>
    <t>202735</t>
  </si>
  <si>
    <t>202886</t>
  </si>
  <si>
    <t>203105</t>
  </si>
  <si>
    <t>203368</t>
  </si>
  <si>
    <t>203391</t>
  </si>
  <si>
    <t>203442</t>
  </si>
  <si>
    <t>203467</t>
  </si>
  <si>
    <t>203991</t>
  </si>
  <si>
    <t>204085</t>
  </si>
  <si>
    <t>204335</t>
  </si>
  <si>
    <t>204554</t>
  </si>
  <si>
    <t>204593</t>
  </si>
  <si>
    <t>204594</t>
  </si>
  <si>
    <t>204767</t>
  </si>
  <si>
    <t>204827</t>
  </si>
  <si>
    <t>204914</t>
  </si>
  <si>
    <t>205031</t>
  </si>
  <si>
    <t>205094</t>
  </si>
  <si>
    <t>205193</t>
  </si>
  <si>
    <t>205264</t>
  </si>
  <si>
    <t>205390</t>
  </si>
  <si>
    <t>205391</t>
  </si>
  <si>
    <t>205888</t>
  </si>
  <si>
    <t>206116</t>
  </si>
  <si>
    <t>206402</t>
  </si>
  <si>
    <t>206682</t>
  </si>
  <si>
    <t>207199</t>
  </si>
  <si>
    <t>207532</t>
  </si>
  <si>
    <t>207536</t>
  </si>
  <si>
    <t>GirondeCommunityDevelopment</t>
  </si>
  <si>
    <t>MadisonLiverpoolLimited-Frenchman'sBay</t>
  </si>
  <si>
    <t>151887</t>
  </si>
  <si>
    <t>196226</t>
  </si>
  <si>
    <t>199167</t>
  </si>
  <si>
    <t>202734</t>
  </si>
  <si>
    <t>204497</t>
  </si>
  <si>
    <t>204929</t>
  </si>
  <si>
    <t>206178</t>
  </si>
  <si>
    <t>206280</t>
  </si>
  <si>
    <t>206304</t>
  </si>
  <si>
    <t>206488</t>
  </si>
  <si>
    <t>206588</t>
  </si>
  <si>
    <t>206601</t>
  </si>
  <si>
    <t>206836</t>
  </si>
  <si>
    <t>206838</t>
  </si>
  <si>
    <t>207061</t>
  </si>
  <si>
    <t>Veridian-PI-601799</t>
  </si>
  <si>
    <t>Veridian-PI-601769</t>
  </si>
  <si>
    <t>177350</t>
  </si>
  <si>
    <t>193001</t>
  </si>
  <si>
    <t>193163</t>
  </si>
  <si>
    <t>194295</t>
  </si>
  <si>
    <t>203032</t>
  </si>
  <si>
    <t>205508</t>
  </si>
  <si>
    <t>205907</t>
  </si>
  <si>
    <t>179073</t>
  </si>
  <si>
    <t>HPS-70W</t>
  </si>
  <si>
    <t>LED-16W</t>
  </si>
  <si>
    <t>HPS-100W</t>
  </si>
  <si>
    <t>LED-22W</t>
  </si>
  <si>
    <t>HPS-150W</t>
  </si>
  <si>
    <t>LED-33W</t>
  </si>
  <si>
    <t>HPS-175W</t>
  </si>
  <si>
    <t>LED-38W</t>
  </si>
  <si>
    <t>HPS-200W</t>
  </si>
  <si>
    <t>LED-43W</t>
  </si>
  <si>
    <t>HPS-250W</t>
  </si>
  <si>
    <t>LED-61W</t>
  </si>
  <si>
    <t>Decorative - Other Downlighting-70W</t>
  </si>
  <si>
    <t>LED-62W</t>
  </si>
  <si>
    <t>Decorative - Victorian Lantern Side Mount-100W</t>
  </si>
  <si>
    <t>LED-79W</t>
  </si>
  <si>
    <t>Decorative - Box Top-100W</t>
  </si>
  <si>
    <t>LED-88W</t>
  </si>
  <si>
    <t>Decorative - Box Top-400W</t>
  </si>
  <si>
    <t>LED-99W</t>
  </si>
  <si>
    <t>Floodlight-250W</t>
  </si>
  <si>
    <t>LED-107W</t>
  </si>
  <si>
    <t>Floodlight-200W</t>
  </si>
  <si>
    <t>LED-112W</t>
  </si>
  <si>
    <t>LED-160W</t>
  </si>
  <si>
    <t>Decorative LED-35W</t>
  </si>
  <si>
    <t>Decorative LED-40W</t>
  </si>
  <si>
    <t>Decorative LED-69W</t>
  </si>
  <si>
    <t>Decorative LED-86W</t>
  </si>
  <si>
    <t>Decorative LED-94W</t>
  </si>
  <si>
    <t>80051137-08</t>
  </si>
  <si>
    <t>73311000-0</t>
  </si>
  <si>
    <t>06000295-03</t>
  </si>
  <si>
    <t>80041222-17</t>
  </si>
  <si>
    <t>97031713-00</t>
  </si>
  <si>
    <t>00070381-01</t>
  </si>
  <si>
    <t>28779-34</t>
  </si>
  <si>
    <t>97033570-00</t>
  </si>
  <si>
    <t>6006081-1</t>
  </si>
  <si>
    <t>6000296-1</t>
  </si>
  <si>
    <t>97031475-01</t>
  </si>
  <si>
    <t>72214800-00</t>
  </si>
  <si>
    <t>97021027-01</t>
  </si>
  <si>
    <t>91010167-00</t>
  </si>
  <si>
    <t>00061290-46</t>
  </si>
  <si>
    <t>00028638-13</t>
  </si>
  <si>
    <t>73313000-02</t>
  </si>
  <si>
    <t>97010754-00</t>
  </si>
  <si>
    <t>00055190-24</t>
  </si>
  <si>
    <t>21790-31</t>
  </si>
  <si>
    <t>00055310-20</t>
  </si>
  <si>
    <t>9566-15</t>
  </si>
  <si>
    <t>0061689-04</t>
  </si>
  <si>
    <t>00020945-05</t>
  </si>
  <si>
    <t>00069929-17</t>
  </si>
  <si>
    <t>00068421-01</t>
  </si>
  <si>
    <t>97021151-01</t>
  </si>
  <si>
    <t>96001817-09</t>
  </si>
  <si>
    <t>60022864-00</t>
  </si>
  <si>
    <t>3105700-00</t>
  </si>
  <si>
    <t>00068389-16</t>
  </si>
  <si>
    <t>97011112-01</t>
  </si>
  <si>
    <t>80051800-04</t>
  </si>
  <si>
    <t>51363-20</t>
  </si>
  <si>
    <t>00051989-70</t>
  </si>
  <si>
    <t>91090141-00</t>
  </si>
  <si>
    <t>72217400-01</t>
  </si>
  <si>
    <t>705511975-08</t>
  </si>
  <si>
    <t>80061554-04</t>
  </si>
  <si>
    <t>80061405-07</t>
  </si>
  <si>
    <t>80041987</t>
  </si>
  <si>
    <t>91010163-07</t>
  </si>
  <si>
    <t>60022863-01</t>
  </si>
  <si>
    <t>00028523-47</t>
  </si>
  <si>
    <t>00060466-23</t>
  </si>
  <si>
    <t>00027143-06</t>
  </si>
  <si>
    <t>97033567-00</t>
  </si>
  <si>
    <t>97014337-01</t>
  </si>
  <si>
    <t>00061860-31</t>
  </si>
  <si>
    <t>97033255-00</t>
  </si>
  <si>
    <t>97037445-00</t>
  </si>
  <si>
    <t>00007574-00</t>
  </si>
  <si>
    <t>00055088-05</t>
  </si>
  <si>
    <t>80357-01</t>
  </si>
  <si>
    <t>97024532-01</t>
  </si>
  <si>
    <t>80041878-11</t>
  </si>
  <si>
    <t>80061156-11</t>
  </si>
  <si>
    <t>20686-07</t>
  </si>
  <si>
    <t>73312000-00</t>
  </si>
  <si>
    <t>72217460-01</t>
  </si>
  <si>
    <t>00051705-15</t>
  </si>
  <si>
    <t>00061939-01</t>
  </si>
  <si>
    <t>97016085-01</t>
  </si>
  <si>
    <t>00062430-19</t>
  </si>
  <si>
    <t>00062996-29</t>
  </si>
  <si>
    <t>3025801-01</t>
  </si>
  <si>
    <t>00004759-03</t>
  </si>
  <si>
    <t>80632-00</t>
  </si>
  <si>
    <t>64843-02</t>
  </si>
  <si>
    <t>60022910-03</t>
  </si>
  <si>
    <t>70815610-01</t>
  </si>
  <si>
    <t>80073029-06</t>
  </si>
  <si>
    <t>80073641</t>
  </si>
  <si>
    <t>80051601-06</t>
  </si>
  <si>
    <t>6000499-00</t>
  </si>
  <si>
    <t>72222000-01</t>
  </si>
  <si>
    <t>91010125-04</t>
  </si>
  <si>
    <t>91050128-0</t>
  </si>
  <si>
    <t>96003300-02</t>
  </si>
  <si>
    <t>70236-05</t>
  </si>
  <si>
    <t>80073587-00</t>
  </si>
  <si>
    <t>60023089-00</t>
  </si>
  <si>
    <t>97021039-00</t>
  </si>
  <si>
    <t>80041171-06</t>
  </si>
  <si>
    <t>96008102-04</t>
  </si>
  <si>
    <t>80051225-02</t>
  </si>
  <si>
    <t>60023109-01</t>
  </si>
  <si>
    <t>97025715-01</t>
  </si>
  <si>
    <t>97013028-00</t>
  </si>
  <si>
    <t>80061208-00</t>
  </si>
  <si>
    <t>60023597-04</t>
  </si>
  <si>
    <t xml:space="preserve"> 97028915-01</t>
  </si>
  <si>
    <t>63998-06</t>
  </si>
  <si>
    <t>60022302-02</t>
  </si>
  <si>
    <t>60022073-00</t>
  </si>
  <si>
    <t>97028162-01</t>
  </si>
  <si>
    <t>97016546-01</t>
  </si>
  <si>
    <t>80073269</t>
  </si>
  <si>
    <t>80061463-12</t>
  </si>
  <si>
    <t>60023421-05</t>
  </si>
  <si>
    <t>97016055-02</t>
  </si>
  <si>
    <t>00056726-25</t>
  </si>
  <si>
    <t>8001576-09</t>
  </si>
  <si>
    <t>80061105-3</t>
  </si>
  <si>
    <t>80051206-06</t>
  </si>
  <si>
    <t>60022923-00</t>
  </si>
  <si>
    <t>80041965-01</t>
  </si>
  <si>
    <t>80061545-01</t>
  </si>
  <si>
    <t xml:space="preserve">00061874-39 </t>
  </si>
  <si>
    <t>72213340-00</t>
  </si>
  <si>
    <t>97010464-00</t>
  </si>
  <si>
    <t>97015458-00</t>
  </si>
  <si>
    <t>80073732-00</t>
  </si>
  <si>
    <t>00070009-03</t>
  </si>
  <si>
    <t>80051697-01</t>
  </si>
  <si>
    <t>80061692-01</t>
  </si>
  <si>
    <t>60023058-01</t>
  </si>
  <si>
    <t>03102600-02</t>
  </si>
  <si>
    <t>80061598-01</t>
  </si>
  <si>
    <t>80061206-02</t>
  </si>
  <si>
    <t>80061008-09</t>
  </si>
  <si>
    <t>97031602-01</t>
  </si>
  <si>
    <t>60022926-1</t>
  </si>
  <si>
    <t>80061396-08</t>
  </si>
  <si>
    <t>80051138-01</t>
  </si>
  <si>
    <t>97030538-00</t>
  </si>
  <si>
    <t>80061124-4</t>
  </si>
  <si>
    <t>960023030-1</t>
  </si>
  <si>
    <t>60022549-00</t>
  </si>
  <si>
    <t>60022896-00</t>
  </si>
  <si>
    <t>80061176-01</t>
  </si>
  <si>
    <t>51165440-0</t>
  </si>
  <si>
    <t>80041855-31</t>
  </si>
  <si>
    <t>96004805-5</t>
  </si>
  <si>
    <t>97031613</t>
  </si>
  <si>
    <t>60023038</t>
  </si>
  <si>
    <t>97015586-00</t>
  </si>
  <si>
    <t>72216200-01</t>
  </si>
  <si>
    <t>60022496-00</t>
  </si>
  <si>
    <t>65945-04</t>
  </si>
  <si>
    <t>97040593-0</t>
  </si>
  <si>
    <t>8001056-2</t>
  </si>
  <si>
    <t>97010844-00</t>
  </si>
  <si>
    <t>00055289-25</t>
  </si>
  <si>
    <t>17837-05</t>
  </si>
  <si>
    <t>97013129-00</t>
  </si>
  <si>
    <t>97013057-06</t>
  </si>
  <si>
    <t>60022542-00</t>
  </si>
  <si>
    <t>60022548-00</t>
  </si>
  <si>
    <t>60022907</t>
  </si>
  <si>
    <t>80016180-00</t>
  </si>
  <si>
    <t>97013903-03</t>
  </si>
  <si>
    <t>62716-01</t>
  </si>
  <si>
    <t>00059742-06</t>
  </si>
  <si>
    <t>72118300-00</t>
  </si>
  <si>
    <t>97011091-0</t>
  </si>
  <si>
    <t>60022484-00</t>
  </si>
  <si>
    <t>97015977-00</t>
  </si>
  <si>
    <t>00022653-12</t>
  </si>
  <si>
    <t>00013858-11</t>
  </si>
  <si>
    <t>80061857-02</t>
  </si>
  <si>
    <t>80061767-01</t>
  </si>
  <si>
    <t>60022842-4</t>
  </si>
  <si>
    <t>00066110-66</t>
  </si>
  <si>
    <t>00061124-36</t>
  </si>
  <si>
    <t>00062832-40</t>
  </si>
  <si>
    <t>04097402-04</t>
  </si>
  <si>
    <t>80051653-03</t>
  </si>
  <si>
    <t>00069337-03</t>
  </si>
  <si>
    <t>13974-66</t>
  </si>
  <si>
    <t>64108-05</t>
  </si>
  <si>
    <t>97015970-0</t>
  </si>
  <si>
    <t>53010520-01</t>
  </si>
  <si>
    <t>80061001-16</t>
  </si>
  <si>
    <t>8006126806</t>
  </si>
  <si>
    <t>80061308-01</t>
  </si>
  <si>
    <t>60022915-00</t>
  </si>
  <si>
    <t>6002313801</t>
  </si>
  <si>
    <t>54120</t>
  </si>
  <si>
    <t>6002278500</t>
  </si>
  <si>
    <t>0006181903</t>
  </si>
  <si>
    <t>9703352801</t>
  </si>
  <si>
    <t>9703387801</t>
  </si>
  <si>
    <t>80073013</t>
  </si>
  <si>
    <t>60022857-0</t>
  </si>
  <si>
    <t>73311000-00</t>
  </si>
  <si>
    <t>80061562-02</t>
  </si>
  <si>
    <t>51705-15</t>
  </si>
  <si>
    <t>80073641-1</t>
  </si>
  <si>
    <t>80061005-00</t>
  </si>
  <si>
    <t xml:space="preserve">00020319-04 </t>
  </si>
  <si>
    <t>80051699-01</t>
  </si>
  <si>
    <t>91080041-01</t>
  </si>
  <si>
    <t xml:space="preserve">97012364-00 </t>
  </si>
  <si>
    <t xml:space="preserve">97035601-01 </t>
  </si>
  <si>
    <t>97033523-00</t>
  </si>
  <si>
    <t>9703150100</t>
  </si>
  <si>
    <t xml:space="preserve">97033580-01 </t>
  </si>
  <si>
    <t xml:space="preserve">97031356-00 </t>
  </si>
  <si>
    <t xml:space="preserve">97035815-01 </t>
  </si>
  <si>
    <t>8005169901</t>
  </si>
  <si>
    <t>60022597-00</t>
  </si>
  <si>
    <t>52010333-03</t>
  </si>
  <si>
    <t>51001447-03</t>
  </si>
  <si>
    <t>80041956-13</t>
  </si>
  <si>
    <t>54804-06</t>
  </si>
  <si>
    <t>70524-02</t>
  </si>
  <si>
    <t>00065947-17</t>
  </si>
  <si>
    <t>06000117-00  06000570-00</t>
  </si>
  <si>
    <t>60022505-00</t>
  </si>
  <si>
    <t>72115700-00</t>
  </si>
  <si>
    <t>VCI*12-110</t>
  </si>
  <si>
    <t>VCI-10-006</t>
  </si>
  <si>
    <t>VCI-11-009</t>
  </si>
  <si>
    <t>VCI-11-031</t>
  </si>
  <si>
    <t>VCI-11-045</t>
  </si>
  <si>
    <t>VCI-11-046</t>
  </si>
  <si>
    <t>VCI-11-047</t>
  </si>
  <si>
    <t>VCI-11-052</t>
  </si>
  <si>
    <t>VCI-11-053</t>
  </si>
  <si>
    <t>VCI-11-054</t>
  </si>
  <si>
    <t>VCI-11-057</t>
  </si>
  <si>
    <t>VCI-11-065</t>
  </si>
  <si>
    <t>VCI-11-068</t>
  </si>
  <si>
    <t>VCI-11-087</t>
  </si>
  <si>
    <t>VCI-12-001</t>
  </si>
  <si>
    <t>VCI-12-002</t>
  </si>
  <si>
    <t>VCI-12-004</t>
  </si>
  <si>
    <t>VCI-12-005</t>
  </si>
  <si>
    <t>VCI-12-007</t>
  </si>
  <si>
    <t>VCI-12-008</t>
  </si>
  <si>
    <t>VCI-12-009</t>
  </si>
  <si>
    <t>VCI-12-012</t>
  </si>
  <si>
    <t>VCI-12-013</t>
  </si>
  <si>
    <t>VCI-12-014</t>
  </si>
  <si>
    <t>VCI-12-018</t>
  </si>
  <si>
    <t>VCI-12-020</t>
  </si>
  <si>
    <t>VCI-12-022</t>
  </si>
  <si>
    <t>VCI-12-023</t>
  </si>
  <si>
    <t>VCI-12-027 c</t>
  </si>
  <si>
    <t>VCI-12-027b</t>
  </si>
  <si>
    <t>VCI-12-028a</t>
  </si>
  <si>
    <t>VCI-12-028b</t>
  </si>
  <si>
    <t>VCI-12-028c</t>
  </si>
  <si>
    <t>VCI-12-032</t>
  </si>
  <si>
    <t>VCI-12-032a</t>
  </si>
  <si>
    <t>VCI-12-032b</t>
  </si>
  <si>
    <t>VCI-12-033</t>
  </si>
  <si>
    <t>VCI-12-034</t>
  </si>
  <si>
    <t>VCI-12-035</t>
  </si>
  <si>
    <t>VCI-12-037</t>
  </si>
  <si>
    <t>VCI-12-039</t>
  </si>
  <si>
    <t>VCI-12-040</t>
  </si>
  <si>
    <t>VCI-12-041</t>
  </si>
  <si>
    <t>VCI-12-042</t>
  </si>
  <si>
    <t>VCI-12-045</t>
  </si>
  <si>
    <t>VCI-12-046</t>
  </si>
  <si>
    <t>VCI-12-047</t>
  </si>
  <si>
    <t>VCI-12-048</t>
  </si>
  <si>
    <t>VCI-12-049</t>
  </si>
  <si>
    <t>VCI-12-052</t>
  </si>
  <si>
    <t>VCI-12-055</t>
  </si>
  <si>
    <t>VCI-12-058</t>
  </si>
  <si>
    <t>VCI-12-059</t>
  </si>
  <si>
    <t>VCI-12-060</t>
  </si>
  <si>
    <t>VCI-12-061</t>
  </si>
  <si>
    <t>VCI-12-063</t>
  </si>
  <si>
    <t>VCI-12-065</t>
  </si>
  <si>
    <t>VCI-12-066</t>
  </si>
  <si>
    <t>VCI-12-067</t>
  </si>
  <si>
    <t>VCI-12-071</t>
  </si>
  <si>
    <t>VCI-12-072</t>
  </si>
  <si>
    <t>VCI-12-073</t>
  </si>
  <si>
    <t>VCI-12-074</t>
  </si>
  <si>
    <t>VCI-12-075</t>
  </si>
  <si>
    <t>VCI-12-077</t>
  </si>
  <si>
    <t>VCI-12-078</t>
  </si>
  <si>
    <t>VCI-12-079</t>
  </si>
  <si>
    <t>VCI-12-080</t>
  </si>
  <si>
    <t>VCI-12-081</t>
  </si>
  <si>
    <t>VCI-12-082a</t>
  </si>
  <si>
    <t>VCI-12-082b</t>
  </si>
  <si>
    <t>VCI-12-082c</t>
  </si>
  <si>
    <t>VCI-12-084</t>
  </si>
  <si>
    <t>VCI-12-085</t>
  </si>
  <si>
    <t>VCI-12-089</t>
  </si>
  <si>
    <t>VCI-12-090a</t>
  </si>
  <si>
    <t>VCI-12-090b</t>
  </si>
  <si>
    <t>VCI-12-091</t>
  </si>
  <si>
    <t>VCI-12-093</t>
  </si>
  <si>
    <t>VCI-12-094</t>
  </si>
  <si>
    <t>VCI-12-095</t>
  </si>
  <si>
    <t>VCI-12-096</t>
  </si>
  <si>
    <t>VCI-12-098</t>
  </si>
  <si>
    <t>VCI-12-103</t>
  </si>
  <si>
    <t>VCI-12-107</t>
  </si>
  <si>
    <t>VCI-12-108</t>
  </si>
  <si>
    <t>VCI-12-114</t>
  </si>
  <si>
    <t>VCI-12-115</t>
  </si>
  <si>
    <t>VCI-12-116</t>
  </si>
  <si>
    <t>VCI-12-118</t>
  </si>
  <si>
    <t>VCI-12-121</t>
  </si>
  <si>
    <t>VCI-12-122</t>
  </si>
  <si>
    <t>VCI-12-123</t>
  </si>
  <si>
    <t>VCI-12-124</t>
  </si>
  <si>
    <t>VCI-12-130</t>
  </si>
  <si>
    <t>VCI--12-131</t>
  </si>
  <si>
    <t>VCI-12-132</t>
  </si>
  <si>
    <t>VCI-12-133</t>
  </si>
  <si>
    <t>VCI-12-134</t>
  </si>
  <si>
    <t>VCI-12-138</t>
  </si>
  <si>
    <t>VCI-12-142</t>
  </si>
  <si>
    <t>VCI-12-147</t>
  </si>
  <si>
    <t>VCI-12-148a</t>
  </si>
  <si>
    <t>VCI-12-149</t>
  </si>
  <si>
    <t>VCI-12-154</t>
  </si>
  <si>
    <t>VCI-21-062</t>
  </si>
  <si>
    <t>VCU-11-019</t>
  </si>
  <si>
    <t>2011-002</t>
  </si>
  <si>
    <t>2012-057</t>
  </si>
  <si>
    <t>2012-096</t>
  </si>
  <si>
    <t>2013-002</t>
  </si>
  <si>
    <t>2013-029</t>
  </si>
  <si>
    <t>2013-073</t>
  </si>
  <si>
    <t>2013-084</t>
  </si>
  <si>
    <t>2013-085</t>
  </si>
  <si>
    <t>2013-094</t>
  </si>
  <si>
    <t>2013-095</t>
  </si>
  <si>
    <t>2013-103</t>
  </si>
  <si>
    <t>2013-131</t>
  </si>
  <si>
    <t>2013-153</t>
  </si>
  <si>
    <t>2013-165</t>
  </si>
  <si>
    <t>2013-170</t>
  </si>
  <si>
    <t>2013-172</t>
  </si>
  <si>
    <t>2013-175</t>
  </si>
  <si>
    <t>2013-182</t>
  </si>
  <si>
    <t>2013-186</t>
  </si>
  <si>
    <t>2013-187</t>
  </si>
  <si>
    <t>2013-193</t>
  </si>
  <si>
    <t>2013-196</t>
  </si>
  <si>
    <t>2013-201</t>
  </si>
  <si>
    <t>2013-202</t>
  </si>
  <si>
    <t>2013-204</t>
  </si>
  <si>
    <t>2013-206</t>
  </si>
  <si>
    <t>2013-208</t>
  </si>
  <si>
    <t>2013-210</t>
  </si>
  <si>
    <t>2013-211</t>
  </si>
  <si>
    <t>2013-214</t>
  </si>
  <si>
    <t>2013-218</t>
  </si>
  <si>
    <t>2013-219</t>
  </si>
  <si>
    <t>2013-228</t>
  </si>
  <si>
    <t>2013-229</t>
  </si>
  <si>
    <t>2013-230</t>
  </si>
  <si>
    <t>2013-231</t>
  </si>
  <si>
    <t>2013-232</t>
  </si>
  <si>
    <t>2013-233</t>
  </si>
  <si>
    <t>2013-234</t>
  </si>
  <si>
    <t>2013-235</t>
  </si>
  <si>
    <t>2014-001</t>
  </si>
  <si>
    <t>2014-002</t>
  </si>
  <si>
    <t>2014-005</t>
  </si>
  <si>
    <t>2014-006</t>
  </si>
  <si>
    <t>2.6</t>
  </si>
  <si>
    <t>2014-007</t>
  </si>
  <si>
    <t>2014-009</t>
  </si>
  <si>
    <t>2014-010</t>
  </si>
  <si>
    <t>2014-011</t>
  </si>
  <si>
    <t>2014-012</t>
  </si>
  <si>
    <t>2014-015</t>
  </si>
  <si>
    <t>2014-016</t>
  </si>
  <si>
    <t>2014-017</t>
  </si>
  <si>
    <t>2014-018</t>
  </si>
  <si>
    <t>2014-021</t>
  </si>
  <si>
    <t>2014-022</t>
  </si>
  <si>
    <t>2014-024</t>
  </si>
  <si>
    <t>2014-025</t>
  </si>
  <si>
    <t>2014-026</t>
  </si>
  <si>
    <t>2014-028</t>
  </si>
  <si>
    <t>2014-029</t>
  </si>
  <si>
    <t>2014-030</t>
  </si>
  <si>
    <t>2014-031</t>
  </si>
  <si>
    <t>2014-033</t>
  </si>
  <si>
    <t>2014-034</t>
  </si>
  <si>
    <t>2014-036</t>
  </si>
  <si>
    <t>2014-037</t>
  </si>
  <si>
    <t>2014-038</t>
  </si>
  <si>
    <t>2014-039</t>
  </si>
  <si>
    <t>2014-041</t>
  </si>
  <si>
    <t>2014-042</t>
  </si>
  <si>
    <t>2014-043</t>
  </si>
  <si>
    <t>2014-045</t>
  </si>
  <si>
    <t>2014-047</t>
  </si>
  <si>
    <t>2014-050</t>
  </si>
  <si>
    <t>2014-051</t>
  </si>
  <si>
    <t>2014-052</t>
  </si>
  <si>
    <t>2014-053</t>
  </si>
  <si>
    <t>2014-054</t>
  </si>
  <si>
    <t>2014-055</t>
  </si>
  <si>
    <t>2014-056</t>
  </si>
  <si>
    <t>2014-057</t>
  </si>
  <si>
    <t>2014-058</t>
  </si>
  <si>
    <t>2014-061</t>
  </si>
  <si>
    <t>2014-062</t>
  </si>
  <si>
    <t>2014-066</t>
  </si>
  <si>
    <t>2014-068</t>
  </si>
  <si>
    <t>2014-070</t>
  </si>
  <si>
    <t>2014-071</t>
  </si>
  <si>
    <t>2014-073</t>
  </si>
  <si>
    <t>2014-075</t>
  </si>
  <si>
    <t>2014-076</t>
  </si>
  <si>
    <t>2014-077</t>
  </si>
  <si>
    <t>2014-079</t>
  </si>
  <si>
    <t>2014-080</t>
  </si>
  <si>
    <t>2014-083</t>
  </si>
  <si>
    <t>2014-084</t>
  </si>
  <si>
    <t>2014-085</t>
  </si>
  <si>
    <t>2014-087</t>
  </si>
  <si>
    <t>2014-088</t>
  </si>
  <si>
    <t>2014-089</t>
  </si>
  <si>
    <t>2014-090</t>
  </si>
  <si>
    <t>2014-091</t>
  </si>
  <si>
    <t>2014-092</t>
  </si>
  <si>
    <t>2014-094</t>
  </si>
  <si>
    <t>2014-096</t>
  </si>
  <si>
    <t>2014-097</t>
  </si>
  <si>
    <t>2014-098</t>
  </si>
  <si>
    <t>2014-102</t>
  </si>
  <si>
    <t>2014-103</t>
  </si>
  <si>
    <t>2014-104</t>
  </si>
  <si>
    <t>2014-105</t>
  </si>
  <si>
    <t>2014-107</t>
  </si>
  <si>
    <t>2014-108</t>
  </si>
  <si>
    <t>2014-110</t>
  </si>
  <si>
    <t>2014-114</t>
  </si>
  <si>
    <t>2014-115</t>
  </si>
  <si>
    <t>2014-119</t>
  </si>
  <si>
    <t>2014-120</t>
  </si>
  <si>
    <t>2014-121</t>
  </si>
  <si>
    <t>2014-122</t>
  </si>
  <si>
    <t>2014-123</t>
  </si>
  <si>
    <t>2014-123a/b</t>
  </si>
  <si>
    <t>2014-125</t>
  </si>
  <si>
    <t>2014-126</t>
  </si>
  <si>
    <t>2014-128</t>
  </si>
  <si>
    <t>2014-129</t>
  </si>
  <si>
    <t>2014-131</t>
  </si>
  <si>
    <t>2014-134</t>
  </si>
  <si>
    <t>2014-135</t>
  </si>
  <si>
    <t>2014-136</t>
  </si>
  <si>
    <t>2014-137</t>
  </si>
  <si>
    <t>2014-138</t>
  </si>
  <si>
    <t>2014-139</t>
  </si>
  <si>
    <t>2014-140</t>
  </si>
  <si>
    <t>2014-142</t>
  </si>
  <si>
    <t>2014-143</t>
  </si>
  <si>
    <t>2014-146</t>
  </si>
  <si>
    <t>2014-147</t>
  </si>
  <si>
    <t>2014-148</t>
  </si>
  <si>
    <t>2014-149</t>
  </si>
  <si>
    <t>2014-150</t>
  </si>
  <si>
    <t>2014-151</t>
  </si>
  <si>
    <t>2014-152A</t>
  </si>
  <si>
    <t>2014-152B</t>
  </si>
  <si>
    <t>2014-154A</t>
  </si>
  <si>
    <t>2014-154B</t>
  </si>
  <si>
    <t>2014-154C</t>
  </si>
  <si>
    <t>2014-159</t>
  </si>
  <si>
    <t>2014-160</t>
  </si>
  <si>
    <t>0</t>
  </si>
  <si>
    <t>2014-162</t>
  </si>
  <si>
    <t>2014-165</t>
  </si>
  <si>
    <t>2014-166</t>
  </si>
  <si>
    <t>2014-167A</t>
  </si>
  <si>
    <t>2014-167B</t>
  </si>
  <si>
    <t>2014-167C</t>
  </si>
  <si>
    <t>2014-167D</t>
  </si>
  <si>
    <t>2014-168</t>
  </si>
  <si>
    <t>2014-169</t>
  </si>
  <si>
    <t>2014-170</t>
  </si>
  <si>
    <t>2014-171</t>
  </si>
  <si>
    <t>2014-172</t>
  </si>
  <si>
    <t>2014-174</t>
  </si>
  <si>
    <t>2014-175</t>
  </si>
  <si>
    <t>2014-176</t>
  </si>
  <si>
    <t>2014-177</t>
  </si>
  <si>
    <t>2014-178</t>
  </si>
  <si>
    <t>2014-179</t>
  </si>
  <si>
    <t>2014-182</t>
  </si>
  <si>
    <t>2014-183</t>
  </si>
  <si>
    <t>2014-184</t>
  </si>
  <si>
    <t>2014-187</t>
  </si>
  <si>
    <t>2014-189</t>
  </si>
  <si>
    <t>2014-190</t>
  </si>
  <si>
    <t>2014-192</t>
  </si>
  <si>
    <t>2014-193</t>
  </si>
  <si>
    <t>2014-195</t>
  </si>
  <si>
    <t>2014-201</t>
  </si>
  <si>
    <t>2014-205</t>
  </si>
  <si>
    <t>2014-207</t>
  </si>
  <si>
    <t>2014-210</t>
  </si>
  <si>
    <t>2014-211</t>
  </si>
  <si>
    <t>2014-217</t>
  </si>
  <si>
    <t>2014-219</t>
  </si>
  <si>
    <t>2014-220</t>
  </si>
  <si>
    <t>2014-221</t>
  </si>
  <si>
    <t>2014-227</t>
  </si>
  <si>
    <t>2014-240</t>
  </si>
  <si>
    <t>2014-243</t>
  </si>
  <si>
    <t>2014-245</t>
  </si>
  <si>
    <t>2014-247</t>
  </si>
  <si>
    <t>2014-248</t>
  </si>
  <si>
    <t>2014-249</t>
  </si>
  <si>
    <t>2014-252</t>
  </si>
  <si>
    <t>2014-256</t>
  </si>
  <si>
    <t>2014-258</t>
  </si>
  <si>
    <t>2014-260</t>
  </si>
  <si>
    <t>2014-262</t>
  </si>
  <si>
    <t>2014-270</t>
  </si>
  <si>
    <t>2014-271</t>
  </si>
  <si>
    <t>2014-275</t>
  </si>
  <si>
    <t>2014-279</t>
  </si>
  <si>
    <t>2014-280</t>
  </si>
  <si>
    <t>2014-300</t>
  </si>
  <si>
    <t>6000046</t>
  </si>
  <si>
    <t>2013-061</t>
  </si>
  <si>
    <t>28.81</t>
  </si>
  <si>
    <t>2013-059</t>
  </si>
  <si>
    <t>2013-174</t>
  </si>
  <si>
    <t>2013-074</t>
  </si>
  <si>
    <t>2013-164</t>
  </si>
  <si>
    <t>2013-034</t>
  </si>
  <si>
    <t>2012-091</t>
  </si>
  <si>
    <t>2013-049</t>
  </si>
  <si>
    <t>2012-050</t>
  </si>
  <si>
    <t>2013-129</t>
  </si>
  <si>
    <t>2012-161</t>
  </si>
  <si>
    <t>2013-076</t>
  </si>
  <si>
    <t>2013-077</t>
  </si>
  <si>
    <t>2013-006</t>
  </si>
  <si>
    <t>2013-091</t>
  </si>
  <si>
    <t>2013-156</t>
  </si>
  <si>
    <t>2013-037</t>
  </si>
  <si>
    <t>2013-005</t>
  </si>
  <si>
    <t>2012-165</t>
  </si>
  <si>
    <t>2013-066</t>
  </si>
  <si>
    <t>2013-088</t>
  </si>
  <si>
    <t>2013-104</t>
  </si>
  <si>
    <t>2013-087</t>
  </si>
  <si>
    <t>2013-080</t>
  </si>
  <si>
    <t>2013-097</t>
  </si>
  <si>
    <t>2013-217</t>
  </si>
  <si>
    <t>2013-086</t>
  </si>
  <si>
    <t>2013-122</t>
  </si>
  <si>
    <t>2013-092</t>
  </si>
  <si>
    <t>2013-188</t>
  </si>
  <si>
    <t>2013-071</t>
  </si>
  <si>
    <t>5558.72</t>
  </si>
  <si>
    <t>2013-072</t>
  </si>
  <si>
    <t>213-115</t>
  </si>
  <si>
    <t>2013-135</t>
  </si>
  <si>
    <t>2013-068</t>
  </si>
  <si>
    <t>Head office</t>
  </si>
  <si>
    <t>8.07</t>
  </si>
  <si>
    <t>2013-145</t>
  </si>
  <si>
    <t>2013-014</t>
  </si>
  <si>
    <t>9.36</t>
  </si>
  <si>
    <t>2013-011</t>
  </si>
  <si>
    <t>2013-173</t>
  </si>
  <si>
    <t>2013-001</t>
  </si>
  <si>
    <t>2013-189</t>
  </si>
  <si>
    <t>2013-025</t>
  </si>
  <si>
    <t>2012-119</t>
  </si>
  <si>
    <t>2012-141</t>
  </si>
  <si>
    <t>2013-016</t>
  </si>
  <si>
    <t>2013-113</t>
  </si>
  <si>
    <t>2013-121</t>
  </si>
  <si>
    <t>2013-190</t>
  </si>
  <si>
    <t>2014-063</t>
  </si>
  <si>
    <t>2013-078</t>
  </si>
  <si>
    <t>2013-004</t>
  </si>
  <si>
    <t>2013-048</t>
  </si>
  <si>
    <t>2013-157</t>
  </si>
  <si>
    <t>2013-221</t>
  </si>
  <si>
    <t>2013-123</t>
  </si>
  <si>
    <t>2013-079</t>
  </si>
  <si>
    <t>2013-099</t>
  </si>
  <si>
    <t>2013-195</t>
  </si>
  <si>
    <t>2013-137</t>
  </si>
  <si>
    <t>2013-062</t>
  </si>
  <si>
    <t>2013-133</t>
  </si>
  <si>
    <t>2012-166</t>
  </si>
  <si>
    <t>2013-127</t>
  </si>
  <si>
    <t>2013-150</t>
  </si>
  <si>
    <t>2013-151</t>
  </si>
  <si>
    <t>2013-225</t>
  </si>
  <si>
    <t>2013-022</t>
  </si>
  <si>
    <t>2012-124</t>
  </si>
  <si>
    <t>2013-027</t>
  </si>
  <si>
    <t>2013-010</t>
  </si>
  <si>
    <t>2013-203</t>
  </si>
  <si>
    <t>2013-058</t>
  </si>
  <si>
    <t>2013-036</t>
  </si>
  <si>
    <t>2013-209</t>
  </si>
  <si>
    <t>2013-096</t>
  </si>
  <si>
    <t>2013-116</t>
  </si>
  <si>
    <t>2013-117</t>
  </si>
  <si>
    <t>2013-216</t>
  </si>
  <si>
    <t>2013-132</t>
  </si>
  <si>
    <t>2012-146</t>
  </si>
  <si>
    <t>2013-126</t>
  </si>
  <si>
    <t>2014-152</t>
  </si>
  <si>
    <t>2013-003</t>
  </si>
  <si>
    <t>2013-112</t>
  </si>
  <si>
    <t>2013-158</t>
  </si>
  <si>
    <t>2011-101</t>
  </si>
  <si>
    <t>2013-178</t>
  </si>
  <si>
    <t>2013-184</t>
  </si>
  <si>
    <t>2013-110</t>
  </si>
  <si>
    <t>2013-119</t>
  </si>
  <si>
    <t>2013-146</t>
  </si>
  <si>
    <t>2013-224</t>
  </si>
  <si>
    <t>2013-069</t>
  </si>
  <si>
    <t>2013-162</t>
  </si>
  <si>
    <t>2013-043</t>
  </si>
  <si>
    <t>2012-164</t>
  </si>
  <si>
    <t>2013-060</t>
  </si>
  <si>
    <t>2013-046</t>
  </si>
  <si>
    <t>2013-057</t>
  </si>
  <si>
    <t>2013-013</t>
  </si>
  <si>
    <t>2013-111</t>
  </si>
  <si>
    <t>2012-108</t>
  </si>
  <si>
    <t>2013-012</t>
  </si>
  <si>
    <t>2013-028</t>
  </si>
  <si>
    <t>2013-141</t>
  </si>
  <si>
    <t>2013-075</t>
  </si>
  <si>
    <t>2013-167</t>
  </si>
  <si>
    <t>2012-168</t>
  </si>
  <si>
    <t>2013-107</t>
  </si>
  <si>
    <t>2013-192</t>
  </si>
  <si>
    <t>2013-143</t>
  </si>
  <si>
    <t>2013-171</t>
  </si>
  <si>
    <t>2013-007</t>
  </si>
  <si>
    <t>2013-185</t>
  </si>
  <si>
    <t>2013-109</t>
  </si>
  <si>
    <t>2013-101</t>
  </si>
  <si>
    <t>2013-042</t>
  </si>
  <si>
    <t>2013-128</t>
  </si>
  <si>
    <t>2012-157</t>
  </si>
  <si>
    <t>2013-045</t>
  </si>
  <si>
    <t>2013-089</t>
  </si>
  <si>
    <t>2012-160</t>
  </si>
  <si>
    <t>2013-142</t>
  </si>
  <si>
    <t>2013-041</t>
  </si>
  <si>
    <t>2013-031</t>
  </si>
  <si>
    <t>2012-173</t>
  </si>
  <si>
    <t>2013-102</t>
  </si>
  <si>
    <t>2013-148</t>
  </si>
  <si>
    <t>2013-120</t>
  </si>
  <si>
    <t>2013-168</t>
  </si>
  <si>
    <t>2013-220</t>
  </si>
  <si>
    <t>2013-024</t>
  </si>
  <si>
    <t>2013-159</t>
  </si>
  <si>
    <t>2013-160</t>
  </si>
  <si>
    <t>2013-191</t>
  </si>
  <si>
    <t>2012-169</t>
  </si>
  <si>
    <t>2013-090</t>
  </si>
  <si>
    <t>2012-172</t>
  </si>
  <si>
    <t>2013-106</t>
  </si>
  <si>
    <t>2013-176</t>
  </si>
  <si>
    <t>2013-054</t>
  </si>
  <si>
    <t>2013-140</t>
  </si>
  <si>
    <t>2013-213</t>
  </si>
  <si>
    <t>2013-183</t>
  </si>
  <si>
    <t>2013-207</t>
  </si>
  <si>
    <t>2013-169</t>
  </si>
  <si>
    <t>2013-200</t>
  </si>
  <si>
    <t>1.8</t>
  </si>
  <si>
    <t>2012-155</t>
  </si>
  <si>
    <t>2013-047</t>
  </si>
  <si>
    <t>2013-199</t>
  </si>
  <si>
    <t>2013-136</t>
  </si>
  <si>
    <t>2013-050</t>
  </si>
  <si>
    <t>2012-031</t>
  </si>
  <si>
    <t>EA-00113</t>
  </si>
  <si>
    <t>EA-00213</t>
  </si>
  <si>
    <t>EEM</t>
  </si>
  <si>
    <t>REM</t>
  </si>
  <si>
    <t>EA-03032017</t>
  </si>
  <si>
    <t>EA-03082017</t>
  </si>
  <si>
    <t>EA-04042016</t>
  </si>
  <si>
    <t>EA-05162017</t>
  </si>
  <si>
    <t>EA-06162017B</t>
  </si>
  <si>
    <t>EA-06292017</t>
  </si>
  <si>
    <t>EA-07132017</t>
  </si>
  <si>
    <t>EA-08182016</t>
  </si>
  <si>
    <t>EA-08282017</t>
  </si>
  <si>
    <t>EA-11212016</t>
  </si>
  <si>
    <t>EA-12142016</t>
  </si>
  <si>
    <t>1001-001-EM</t>
  </si>
  <si>
    <t>1004-001-EM</t>
  </si>
  <si>
    <t>Veridian-EM-0194</t>
  </si>
  <si>
    <t>Veridian-EM-0195</t>
  </si>
  <si>
    <t>Loblaws-EPP-009</t>
  </si>
  <si>
    <t>VCI-HPNC-CF-006</t>
  </si>
  <si>
    <t>135528</t>
  </si>
  <si>
    <t>138686</t>
  </si>
  <si>
    <t>143340</t>
  </si>
  <si>
    <t>146092</t>
  </si>
  <si>
    <t>149108</t>
  </si>
  <si>
    <t>152077</t>
  </si>
  <si>
    <t>152539</t>
  </si>
  <si>
    <t>153593</t>
  </si>
  <si>
    <t>153734</t>
  </si>
  <si>
    <t>153739</t>
  </si>
  <si>
    <t>153740</t>
  </si>
  <si>
    <t>153750</t>
  </si>
  <si>
    <t>154086</t>
  </si>
  <si>
    <t>155069</t>
  </si>
  <si>
    <t>155089</t>
  </si>
  <si>
    <t>155203</t>
  </si>
  <si>
    <t>156314</t>
  </si>
  <si>
    <t>160484</t>
  </si>
  <si>
    <t>160969</t>
  </si>
  <si>
    <t>161756</t>
  </si>
  <si>
    <t>163600</t>
  </si>
  <si>
    <t>163602</t>
  </si>
  <si>
    <t>163608</t>
  </si>
  <si>
    <t>164389</t>
  </si>
  <si>
    <t>164889</t>
  </si>
  <si>
    <t>164997</t>
  </si>
  <si>
    <t>165278</t>
  </si>
  <si>
    <t>166130</t>
  </si>
  <si>
    <t>166132</t>
  </si>
  <si>
    <t>166158</t>
  </si>
  <si>
    <t>166445</t>
  </si>
  <si>
    <t>166446</t>
  </si>
  <si>
    <t>166622</t>
  </si>
  <si>
    <t>166640</t>
  </si>
  <si>
    <t>166759</t>
  </si>
  <si>
    <t>166916</t>
  </si>
  <si>
    <t>167027</t>
  </si>
  <si>
    <t>167029</t>
  </si>
  <si>
    <t>167709</t>
  </si>
  <si>
    <t>167899</t>
  </si>
  <si>
    <t>167900</t>
  </si>
  <si>
    <t>167983</t>
  </si>
  <si>
    <t>168178</t>
  </si>
  <si>
    <t>168270</t>
  </si>
  <si>
    <t>169120</t>
  </si>
  <si>
    <t>169271</t>
  </si>
  <si>
    <t>169308</t>
  </si>
  <si>
    <t>169450</t>
  </si>
  <si>
    <t>169554</t>
  </si>
  <si>
    <t>169583</t>
  </si>
  <si>
    <t>169678</t>
  </si>
  <si>
    <t>169763</t>
  </si>
  <si>
    <t>169775</t>
  </si>
  <si>
    <t>169924</t>
  </si>
  <si>
    <t>170089</t>
  </si>
  <si>
    <t>170257</t>
  </si>
  <si>
    <t>170414</t>
  </si>
  <si>
    <t>170430</t>
  </si>
  <si>
    <t>170542</t>
  </si>
  <si>
    <t>170545</t>
  </si>
  <si>
    <t>170554</t>
  </si>
  <si>
    <t>170690</t>
  </si>
  <si>
    <t>170692</t>
  </si>
  <si>
    <t>170741</t>
  </si>
  <si>
    <t>170887</t>
  </si>
  <si>
    <t>170901</t>
  </si>
  <si>
    <t>170903</t>
  </si>
  <si>
    <t>170938</t>
  </si>
  <si>
    <t>170969</t>
  </si>
  <si>
    <t>170970</t>
  </si>
  <si>
    <t>170971</t>
  </si>
  <si>
    <t>171147</t>
  </si>
  <si>
    <t>171209</t>
  </si>
  <si>
    <t>171258</t>
  </si>
  <si>
    <t>171262</t>
  </si>
  <si>
    <t>171277</t>
  </si>
  <si>
    <t>171337</t>
  </si>
  <si>
    <t>171419</t>
  </si>
  <si>
    <t>171452</t>
  </si>
  <si>
    <t>171491</t>
  </si>
  <si>
    <t>171548</t>
  </si>
  <si>
    <t>171594</t>
  </si>
  <si>
    <t>171771</t>
  </si>
  <si>
    <t>171774</t>
  </si>
  <si>
    <t>171944</t>
  </si>
  <si>
    <t>171952</t>
  </si>
  <si>
    <t>172033</t>
  </si>
  <si>
    <t>172134</t>
  </si>
  <si>
    <t>172141</t>
  </si>
  <si>
    <t>172142</t>
  </si>
  <si>
    <t>172192</t>
  </si>
  <si>
    <t>172242</t>
  </si>
  <si>
    <t>172251</t>
  </si>
  <si>
    <t>172275</t>
  </si>
  <si>
    <t>172460</t>
  </si>
  <si>
    <t>172548</t>
  </si>
  <si>
    <t>172617</t>
  </si>
  <si>
    <t>172727</t>
  </si>
  <si>
    <t>172848</t>
  </si>
  <si>
    <t>172859</t>
  </si>
  <si>
    <t>173106</t>
  </si>
  <si>
    <t>173157</t>
  </si>
  <si>
    <t>173159</t>
  </si>
  <si>
    <t>173183</t>
  </si>
  <si>
    <t>173192</t>
  </si>
  <si>
    <t>173340</t>
  </si>
  <si>
    <t>173384</t>
  </si>
  <si>
    <t>173544</t>
  </si>
  <si>
    <t>173562</t>
  </si>
  <si>
    <t>173575</t>
  </si>
  <si>
    <t>173587</t>
  </si>
  <si>
    <t>174025</t>
  </si>
  <si>
    <t>174070</t>
  </si>
  <si>
    <t>174220</t>
  </si>
  <si>
    <t>174301</t>
  </si>
  <si>
    <t>174438</t>
  </si>
  <si>
    <t>174492</t>
  </si>
  <si>
    <t>174536</t>
  </si>
  <si>
    <t>174802</t>
  </si>
  <si>
    <t>174954</t>
  </si>
  <si>
    <t>175037</t>
  </si>
  <si>
    <t>175343</t>
  </si>
  <si>
    <t>175346</t>
  </si>
  <si>
    <t>175381</t>
  </si>
  <si>
    <t>175492</t>
  </si>
  <si>
    <t>175493</t>
  </si>
  <si>
    <t>175509</t>
  </si>
  <si>
    <t>175527</t>
  </si>
  <si>
    <t>175639</t>
  </si>
  <si>
    <t>175662</t>
  </si>
  <si>
    <t>175676</t>
  </si>
  <si>
    <t>175826</t>
  </si>
  <si>
    <t>175932</t>
  </si>
  <si>
    <t>176042</t>
  </si>
  <si>
    <t>176340</t>
  </si>
  <si>
    <t>176536</t>
  </si>
  <si>
    <t>176623</t>
  </si>
  <si>
    <t>176749</t>
  </si>
  <si>
    <t>176750</t>
  </si>
  <si>
    <t>176921</t>
  </si>
  <si>
    <t>176925</t>
  </si>
  <si>
    <t>176933</t>
  </si>
  <si>
    <t>176952</t>
  </si>
  <si>
    <t>176978</t>
  </si>
  <si>
    <t>177020</t>
  </si>
  <si>
    <t>177049</t>
  </si>
  <si>
    <t>177193</t>
  </si>
  <si>
    <t>177195</t>
  </si>
  <si>
    <t>177229</t>
  </si>
  <si>
    <t>177253</t>
  </si>
  <si>
    <t>177494</t>
  </si>
  <si>
    <t>177526</t>
  </si>
  <si>
    <t>177563</t>
  </si>
  <si>
    <t>177599</t>
  </si>
  <si>
    <t>177622</t>
  </si>
  <si>
    <t>177818</t>
  </si>
  <si>
    <t>178254</t>
  </si>
  <si>
    <t>178305</t>
  </si>
  <si>
    <t>178320</t>
  </si>
  <si>
    <t>178420</t>
  </si>
  <si>
    <t>178485</t>
  </si>
  <si>
    <t>178640</t>
  </si>
  <si>
    <t>178833</t>
  </si>
  <si>
    <t>178895</t>
  </si>
  <si>
    <t>179019</t>
  </si>
  <si>
    <t>179045</t>
  </si>
  <si>
    <t>179230</t>
  </si>
  <si>
    <t>179480</t>
  </si>
  <si>
    <t>179714</t>
  </si>
  <si>
    <t>179720</t>
  </si>
  <si>
    <t>180053</t>
  </si>
  <si>
    <t>180068</t>
  </si>
  <si>
    <t>180478</t>
  </si>
  <si>
    <t>180482</t>
  </si>
  <si>
    <t>180522</t>
  </si>
  <si>
    <t>180531</t>
  </si>
  <si>
    <t>180552</t>
  </si>
  <si>
    <t>180751</t>
  </si>
  <si>
    <t>180897</t>
  </si>
  <si>
    <t>181039</t>
  </si>
  <si>
    <t>181157</t>
  </si>
  <si>
    <t>181285</t>
  </si>
  <si>
    <t>181305</t>
  </si>
  <si>
    <t>181348</t>
  </si>
  <si>
    <t>181384</t>
  </si>
  <si>
    <t>181621</t>
  </si>
  <si>
    <t>181858</t>
  </si>
  <si>
    <t>181931</t>
  </si>
  <si>
    <t>182172</t>
  </si>
  <si>
    <t>182334</t>
  </si>
  <si>
    <t>182418</t>
  </si>
  <si>
    <t>182658</t>
  </si>
  <si>
    <t>182661</t>
  </si>
  <si>
    <t>182770</t>
  </si>
  <si>
    <t>182809</t>
  </si>
  <si>
    <t>182838</t>
  </si>
  <si>
    <t>182964</t>
  </si>
  <si>
    <t>183056</t>
  </si>
  <si>
    <t>183249</t>
  </si>
  <si>
    <t>183266</t>
  </si>
  <si>
    <t>183402</t>
  </si>
  <si>
    <t>183487</t>
  </si>
  <si>
    <t>183849</t>
  </si>
  <si>
    <t>183869</t>
  </si>
  <si>
    <t>184157</t>
  </si>
  <si>
    <t>184304</t>
  </si>
  <si>
    <t>184768</t>
  </si>
  <si>
    <t>184872</t>
  </si>
  <si>
    <t>184901</t>
  </si>
  <si>
    <t>185885</t>
  </si>
  <si>
    <t>186072</t>
  </si>
  <si>
    <t>186242</t>
  </si>
  <si>
    <t>186590</t>
  </si>
  <si>
    <t>186821</t>
  </si>
  <si>
    <t>187368</t>
  </si>
  <si>
    <t>189735</t>
  </si>
  <si>
    <t>189970</t>
  </si>
  <si>
    <t>EA-10162015</t>
  </si>
  <si>
    <t>EA-08312016</t>
  </si>
  <si>
    <t>EA-06132016</t>
  </si>
  <si>
    <t>EA-08222016a</t>
  </si>
  <si>
    <t>EA-08222016b</t>
  </si>
  <si>
    <t>EA-09162016</t>
  </si>
  <si>
    <t>EA-10122016</t>
  </si>
  <si>
    <t>VCI-HPNC-003</t>
  </si>
  <si>
    <t>VCI-HPNC-CF-005</t>
  </si>
  <si>
    <t>VCI-HPNC-001</t>
  </si>
  <si>
    <t>EA-10042016</t>
  </si>
  <si>
    <t>EA-11042016</t>
  </si>
  <si>
    <t>VCI-HPCC-16-S00009</t>
  </si>
  <si>
    <t>HPNC - Adjustment in 2018</t>
  </si>
  <si>
    <t>VCI-HPNC-CF-008</t>
  </si>
  <si>
    <t>EA-10232017</t>
  </si>
  <si>
    <t>Energy Manager - Adjustment in 2018</t>
  </si>
  <si>
    <t>VCI-HPCC-18-S00001</t>
  </si>
  <si>
    <t>EA-11272017</t>
  </si>
  <si>
    <t>EA-06162017A</t>
  </si>
  <si>
    <t>EA-03262018</t>
  </si>
  <si>
    <t>EA-09132017</t>
  </si>
  <si>
    <t>VCI-BRI-111-00013</t>
  </si>
  <si>
    <t>VCI-BRI-126-00021</t>
  </si>
  <si>
    <t>VCI-BRI-126-00023</t>
  </si>
  <si>
    <t>VCI-BRI-126-00024</t>
  </si>
  <si>
    <t>VCI-BRI-126-00025</t>
  </si>
  <si>
    <t>VCI-BRI-126-00026</t>
  </si>
  <si>
    <t>VCI-BRI-126-00028</t>
  </si>
  <si>
    <t>VCI-BRI-126-00029</t>
  </si>
  <si>
    <t>VCI-BRI-126-00030</t>
  </si>
  <si>
    <t>VCI-BRI-126-00031</t>
  </si>
  <si>
    <t>VCI-BRI-126-00032</t>
  </si>
  <si>
    <t>VCI-BRI-126-00033</t>
  </si>
  <si>
    <t>VCI-BRI-126-00035</t>
  </si>
  <si>
    <t>VCI-BRI-126-00036</t>
  </si>
  <si>
    <t>VCI-BRI-126-00043</t>
  </si>
  <si>
    <t>VCI-BRI-126-00044</t>
  </si>
  <si>
    <t>VCI-BRI-126-00045</t>
  </si>
  <si>
    <t>VCI-BRI-126-00046</t>
  </si>
  <si>
    <t>VCI-BRI-126-00047</t>
  </si>
  <si>
    <t>VCI-BRI-126-00048</t>
  </si>
  <si>
    <t>VCI-BRI-126-00049</t>
  </si>
  <si>
    <t>VCI-BRI-126-00050</t>
  </si>
  <si>
    <t>VCI-BRI-126-00051</t>
  </si>
  <si>
    <t>VCI-BRI-126-00052</t>
  </si>
  <si>
    <t>VCI-BRI-126-00054</t>
  </si>
  <si>
    <t>VCI-BRI-126-00055</t>
  </si>
  <si>
    <t>VCI-BRI-126-00056</t>
  </si>
  <si>
    <t>VCI-BRI-126-00057</t>
  </si>
  <si>
    <t>VCI-BRI-126-00058</t>
  </si>
  <si>
    <t>VCI-BRI-126-00059</t>
  </si>
  <si>
    <t>VCI-BRI-126-00060</t>
  </si>
  <si>
    <t>VCI-BRI-126-00040</t>
  </si>
  <si>
    <t>VCI-BRI-126-00042</t>
  </si>
  <si>
    <t>VCI-BRI-126-00053</t>
  </si>
  <si>
    <t>VCI-BRI-126-00064</t>
  </si>
  <si>
    <t>VCI-BRI-126-00066</t>
  </si>
  <si>
    <t>VCI-BRI-126-00067</t>
  </si>
  <si>
    <t>VCI-BRI-126-00068</t>
  </si>
  <si>
    <t>VCI-BRI-126-00069</t>
  </si>
  <si>
    <t>VCI-BRI-126-00070</t>
  </si>
  <si>
    <t>VCI-BRI-126-00071</t>
  </si>
  <si>
    <t>VCI-BRI-126-00072</t>
  </si>
  <si>
    <t>VCI-BRI-126-00073</t>
  </si>
  <si>
    <t>VCI-BRI-126-00074</t>
  </si>
  <si>
    <t>VCI-BRI-126-00075</t>
  </si>
  <si>
    <t>VCI-BRI-126-00076</t>
  </si>
  <si>
    <t>VCI-BRI-126-00077</t>
  </si>
  <si>
    <t>VCI-BRI-126-00078</t>
  </si>
  <si>
    <t>VCI-BRI-126-00079</t>
  </si>
  <si>
    <t>VCI-BRI-126-00080</t>
  </si>
  <si>
    <t>VCI-BRI-126-00081</t>
  </si>
  <si>
    <t>VCI-BRI-126-00082</t>
  </si>
  <si>
    <t>VCI-BRI-126-00083</t>
  </si>
  <si>
    <t>VCI-BRI-126-00084</t>
  </si>
  <si>
    <t>VCI-BRI-126-00085</t>
  </si>
  <si>
    <t>VCI-BRI-126-00086</t>
  </si>
  <si>
    <t>VCI-BRI-126-00087</t>
  </si>
  <si>
    <t>VCI-BRI-126-00088</t>
  </si>
  <si>
    <t>VCI-BRI-126-00089</t>
  </si>
  <si>
    <t>VCI-BRI-126-00090</t>
  </si>
  <si>
    <t>VCI-BRI-126-00156</t>
  </si>
  <si>
    <t>VCI-BRI-126-00157</t>
  </si>
  <si>
    <t>VCI-BRI-126-00158</t>
  </si>
  <si>
    <t>VCI-BRI-126-00159</t>
  </si>
  <si>
    <t>VCI-BRI-126-00161</t>
  </si>
  <si>
    <t>VCI-BRI-126-00162</t>
  </si>
  <si>
    <t>VCI-BRI-70-00001</t>
  </si>
  <si>
    <t>VCI-BRI-126-00257</t>
  </si>
  <si>
    <t>VCI-BRI-126-00253</t>
  </si>
  <si>
    <t>VCI-BRI-126-00252</t>
  </si>
  <si>
    <t>VCI-BRI-126-00251</t>
  </si>
  <si>
    <t>VCI-BRI-126-00250</t>
  </si>
  <si>
    <t>VCI-BRI-126-00249</t>
  </si>
  <si>
    <t>VCI-BRI-126-00242</t>
  </si>
  <si>
    <t>VCI-BRI-126-00241</t>
  </si>
  <si>
    <t>VCI-BRI-126-00240</t>
  </si>
  <si>
    <t>VCI-BRI-126-00239</t>
  </si>
  <si>
    <t>VCI-BRI-126-00231</t>
  </si>
  <si>
    <t>VCI-BRI-126-00230</t>
  </si>
  <si>
    <t>VCI-BRI-126-00229</t>
  </si>
  <si>
    <t>VCI-BRI-126-00228</t>
  </si>
  <si>
    <t>VCI-BRI-126-00227</t>
  </si>
  <si>
    <t>VCI-BRI-126-00226</t>
  </si>
  <si>
    <t>VCI-BRI-126-00225</t>
  </si>
  <si>
    <t>VCI-BRI-126-00224</t>
  </si>
  <si>
    <t>VCI-BRI-126-00211</t>
  </si>
  <si>
    <t>VCI-BRI-126-00168</t>
  </si>
  <si>
    <t>VCI-BRI-126-00167</t>
  </si>
  <si>
    <t>VCI-BRI-126-00166</t>
  </si>
  <si>
    <t>VCI-BRI-126-00165</t>
  </si>
  <si>
    <t>VCI-BRI-126-00164</t>
  </si>
  <si>
    <t>VCI-BRI-126-00163</t>
  </si>
  <si>
    <t>VCI-BRI-126-00155</t>
  </si>
  <si>
    <t>VCI-BRI-126-00063</t>
  </si>
  <si>
    <t>VCI-BRI-126-00041</t>
  </si>
  <si>
    <t>VCI-BRI-126-00366</t>
  </si>
  <si>
    <t>VCI-BRI-126-00365</t>
  </si>
  <si>
    <t>VCI-BRI-126-00364</t>
  </si>
  <si>
    <t>VCI-BRI-126-00363</t>
  </si>
  <si>
    <t>VCI-BRI-126-00362</t>
  </si>
  <si>
    <t>VCI-BRI-126-00361</t>
  </si>
  <si>
    <t>VCI-BRI-126-00360</t>
  </si>
  <si>
    <t>VCI-BRI-126-00359</t>
  </si>
  <si>
    <t>VCI-BRI-126-00358</t>
  </si>
  <si>
    <t>VCI-BRI-126-00357</t>
  </si>
  <si>
    <t>VCI-BRI-126-00356</t>
  </si>
  <si>
    <t>VCI-BRI-126-00349</t>
  </si>
  <si>
    <t>VCI-BRI-126-00348</t>
  </si>
  <si>
    <t>VCI-BRI-126-00347</t>
  </si>
  <si>
    <t>VCI-BRI-126-00345</t>
  </si>
  <si>
    <t>VCI-BRI-126-00344</t>
  </si>
  <si>
    <t>VCI-BRI-126-00343</t>
  </si>
  <si>
    <t>VCI-BRI-126-00342</t>
  </si>
  <si>
    <t>VCI-BRI-126-00341</t>
  </si>
  <si>
    <t>VCI-BRI-126-00340</t>
  </si>
  <si>
    <t>VCI-BRI-126-00339</t>
  </si>
  <si>
    <t>VCI-BRI-126-00336</t>
  </si>
  <si>
    <t>VCI-BRI-126-00335</t>
  </si>
  <si>
    <t>VCI-BRI-126-00326</t>
  </si>
  <si>
    <t>VCI-BRI-126-00325</t>
  </si>
  <si>
    <t>VCI-BRI-126-00324</t>
  </si>
  <si>
    <t>VCI-BRI-126-00323</t>
  </si>
  <si>
    <t>VCI-BRI-126-00322</t>
  </si>
  <si>
    <t>VCI-BRI-126-00321</t>
  </si>
  <si>
    <t>VCI-BRI-126-00318</t>
  </si>
  <si>
    <t>VCI-BRI-126-00313</t>
  </si>
  <si>
    <t>VCI-BRI-126-00256</t>
  </si>
  <si>
    <t>VCI-BRI-126-00223</t>
  </si>
  <si>
    <t>VCI-BRI-126-00317</t>
  </si>
  <si>
    <t>VCI-BRI-126-00316</t>
  </si>
  <si>
    <t>VCI-BRI-126-00315</t>
  </si>
  <si>
    <t>VCI-BRI-126-00307</t>
  </si>
  <si>
    <t>VCI-BRI-126-00306</t>
  </si>
  <si>
    <t>VCI-BRI-126-00302</t>
  </si>
  <si>
    <t>VCI-BRI-126-00301</t>
  </si>
  <si>
    <t>VCI-BRI-126-00300</t>
  </si>
  <si>
    <t>VCI-BRI-126-00299</t>
  </si>
  <si>
    <t>VCI-BRI-126-00298</t>
  </si>
  <si>
    <t>VCI-BRI-126-00296</t>
  </si>
  <si>
    <t>VCI-BRI-126-00294</t>
  </si>
  <si>
    <t>VCI-BRI-126-00293</t>
  </si>
  <si>
    <t>VCI-BRI-126-00292</t>
  </si>
  <si>
    <t>VCI-BRI-126-00291</t>
  </si>
  <si>
    <t>VCI-BRI-126-00286</t>
  </si>
  <si>
    <t>VCI-BRI-126-00285</t>
  </si>
  <si>
    <t>VCI-BRI-126-00284</t>
  </si>
  <si>
    <t>VCI-BRI-126-00283</t>
  </si>
  <si>
    <t>VCI-BRI-126-00282</t>
  </si>
  <si>
    <t>VCI-BRI-126-00281</t>
  </si>
  <si>
    <t>VCI-BRI-126-00279</t>
  </si>
  <si>
    <t>VCI-BRI-126-00278</t>
  </si>
  <si>
    <t>VCI-BRI-126-00277</t>
  </si>
  <si>
    <t>VCI-BRI-126-00276</t>
  </si>
  <si>
    <t>VCI-BRI-126-00275</t>
  </si>
  <si>
    <t>VCI-BRI-126-00274</t>
  </si>
  <si>
    <t>VCI-BRI-126-00273</t>
  </si>
  <si>
    <t>VCI-BRI-126-00269</t>
  </si>
  <si>
    <t>VCI-BRI-126-00264</t>
  </si>
  <si>
    <t>VCI-BRI-126-00263</t>
  </si>
  <si>
    <t>VCI-BRI-126-00262</t>
  </si>
  <si>
    <t>VCI-BRI-126-00258</t>
  </si>
  <si>
    <t>VCI-BRI-126-00247</t>
  </si>
  <si>
    <t>VCI-BRI-126-00244</t>
  </si>
  <si>
    <t>VCI-BRI-126-00243</t>
  </si>
  <si>
    <t>VCI-BRI-126-00238</t>
  </si>
  <si>
    <t>VCI-BRI-126-00237</t>
  </si>
  <si>
    <t>VCI-BRI-126-00212</t>
  </si>
  <si>
    <t>VCI-BRI-126-00451</t>
  </si>
  <si>
    <t>VCI-BRI-126-00450</t>
  </si>
  <si>
    <t>VCI-BRI-126-00449</t>
  </si>
  <si>
    <t>VCI-BRI-126-00404</t>
  </si>
  <si>
    <t>VCI-BRI-126-00403</t>
  </si>
  <si>
    <t>VCI-BRI-126-00402</t>
  </si>
  <si>
    <t>VCI-BRI-126-00401</t>
  </si>
  <si>
    <t>VCI-BRI-126-00400</t>
  </si>
  <si>
    <t>VCI-BRI-126-00399</t>
  </si>
  <si>
    <t>VCI-BRI-126-00398</t>
  </si>
  <si>
    <t>VCI-BRI-126-00397</t>
  </si>
  <si>
    <t>VCI-BRI-126-00396</t>
  </si>
  <si>
    <t>VCI-BRI-126-00368</t>
  </si>
  <si>
    <t>VCI-BRI-126-00367</t>
  </si>
  <si>
    <t>VCI-BRI-126-00352</t>
  </si>
  <si>
    <t>VCI-BRI-126-00350</t>
  </si>
  <si>
    <t>VCI-BRI-126-00338</t>
  </si>
  <si>
    <t>VCI-BRI-126-00337</t>
  </si>
  <si>
    <t>VCI-BRI-126-00320</t>
  </si>
  <si>
    <t>VCI-BRI-126-00297</t>
  </si>
  <si>
    <t>VCI-BRI-147-00011</t>
  </si>
  <si>
    <t>VCI-BRI-126-00486</t>
  </si>
  <si>
    <t>VCI-BRI-147-00006</t>
  </si>
  <si>
    <t>VCI-BRI-126-00389</t>
  </si>
  <si>
    <t>VCI-BRI-126-00495</t>
  </si>
  <si>
    <t>VCI-BRI-147-00004</t>
  </si>
  <si>
    <t>VCI-BRI-126-00494</t>
  </si>
  <si>
    <t>VCI-BRI-126-00490</t>
  </si>
  <si>
    <t>VCI-BRI-147-00007</t>
  </si>
  <si>
    <t>VCI-BRI-147-00001</t>
  </si>
  <si>
    <t>VCI-BRI-126-00454</t>
  </si>
  <si>
    <t>VCI-BRI-126-00453</t>
  </si>
  <si>
    <t>VCI-BRI-126-00487</t>
  </si>
  <si>
    <t>VCI-BRI-126-00508</t>
  </si>
  <si>
    <t>VCI-BRI-126-00507</t>
  </si>
  <si>
    <t>VCI-BRI-126-00391</t>
  </si>
  <si>
    <t>VCI-BRI-126-00506</t>
  </si>
  <si>
    <t>VCI-BRI-126-00447</t>
  </si>
  <si>
    <t>VCI-BRI-126-00452</t>
  </si>
  <si>
    <t>VCI-BRI-147-00002</t>
  </si>
  <si>
    <t>VCI-BRI-126-00496</t>
  </si>
  <si>
    <t>VCI-BRI-147-00003</t>
  </si>
  <si>
    <t>VCI-BRI-126-00390</t>
  </si>
  <si>
    <t>VCI-BRI-126-00395</t>
  </si>
  <si>
    <t>VCI-BRI-126-00388</t>
  </si>
  <si>
    <t>VCI-BRI-126-00208</t>
  </si>
  <si>
    <t>VCI-BRI-147-00005</t>
  </si>
  <si>
    <t>VCI-BRI-126-00272</t>
  </si>
  <si>
    <t>VCI-BRI-126-00492</t>
  </si>
  <si>
    <t>VCI-BRI-126-00512</t>
  </si>
  <si>
    <t>VCI-BRI-126-00501</t>
  </si>
  <si>
    <t>VCI-BRI-126-00511</t>
  </si>
  <si>
    <t>VCI-BRI-126-00514</t>
  </si>
  <si>
    <t>VCI-BRI-126-00513</t>
  </si>
  <si>
    <t>VCI-BRI-147-00009</t>
  </si>
  <si>
    <t>VCI-BRI-147-00010</t>
  </si>
  <si>
    <t>VCI-BRI-147-00008</t>
  </si>
  <si>
    <t>VCI-BRI-126-00521</t>
  </si>
  <si>
    <t>VCI-BRI-126-00505</t>
  </si>
  <si>
    <t>VCI-BRI-126-00522</t>
  </si>
  <si>
    <t>VCI-BRI-126-00523</t>
  </si>
  <si>
    <t>VCI-BRI-126-00524</t>
  </si>
  <si>
    <t>VCI-BRI-126-00520</t>
  </si>
  <si>
    <t>VCI-BRI-126-00525</t>
  </si>
  <si>
    <t>VCI-BRI-126-00314</t>
  </si>
  <si>
    <t>VCI-BRI-126-00446</t>
  </si>
  <si>
    <t>VCI-BRI-126-00509</t>
  </si>
  <si>
    <t>VCI-BRI-126-00510</t>
  </si>
  <si>
    <t>VCI-BRI-126-00516</t>
  </si>
  <si>
    <t>VCI-BRI-126-00517</t>
  </si>
  <si>
    <t>VCI-BRI-126-00535</t>
  </si>
  <si>
    <t>VCI-BRI-126-00529</t>
  </si>
  <si>
    <t>VCI-BRI-126-00534</t>
  </si>
  <si>
    <t>VCI-BRI-126-00503</t>
  </si>
  <si>
    <t>VCI-BRI-126-00502</t>
  </si>
  <si>
    <t>VCI-BRI-126-00518</t>
  </si>
  <si>
    <t>VCI-BRI-126-00539</t>
  </si>
  <si>
    <t>VCI-BRI-126-00538</t>
  </si>
  <si>
    <t>VCI-BRI-126-00531</t>
  </si>
  <si>
    <t>VCI-BRI-126-00540</t>
  </si>
  <si>
    <t>VCI-BRI-126-00530</t>
  </si>
  <si>
    <t>VCI-BRI-126-00533</t>
  </si>
  <si>
    <t>Streetlight</t>
  </si>
  <si>
    <t>153662</t>
  </si>
  <si>
    <t>178914</t>
  </si>
  <si>
    <t>189682</t>
  </si>
  <si>
    <t>191581</t>
  </si>
  <si>
    <t>196730</t>
  </si>
  <si>
    <t>198138</t>
  </si>
  <si>
    <t>198140</t>
  </si>
  <si>
    <t>198151</t>
  </si>
  <si>
    <t>199344</t>
  </si>
  <si>
    <t>200912</t>
  </si>
  <si>
    <t>202648</t>
  </si>
  <si>
    <t>202673</t>
  </si>
  <si>
    <t>202794</t>
  </si>
  <si>
    <t>203678</t>
  </si>
  <si>
    <t>204450</t>
  </si>
  <si>
    <t>148050</t>
  </si>
  <si>
    <t>160774</t>
  </si>
  <si>
    <t>160785</t>
  </si>
  <si>
    <t>161809</t>
  </si>
  <si>
    <t>174436</t>
  </si>
  <si>
    <t>174934</t>
  </si>
  <si>
    <t>175093</t>
  </si>
  <si>
    <t>177254</t>
  </si>
  <si>
    <t>176020</t>
  </si>
  <si>
    <t>178880</t>
  </si>
  <si>
    <t>185056</t>
  </si>
  <si>
    <t>187443</t>
  </si>
  <si>
    <t>188653</t>
  </si>
  <si>
    <t>190536</t>
  </si>
  <si>
    <t>190767</t>
  </si>
  <si>
    <t>191183</t>
  </si>
  <si>
    <t>192783</t>
  </si>
  <si>
    <t>195519</t>
  </si>
  <si>
    <t>198196</t>
  </si>
  <si>
    <t>206421</t>
  </si>
  <si>
    <t>186420</t>
  </si>
  <si>
    <t>187813</t>
  </si>
  <si>
    <t>190824</t>
  </si>
  <si>
    <t>195520</t>
  </si>
  <si>
    <t>196229</t>
  </si>
  <si>
    <t>201092</t>
  </si>
  <si>
    <t>201512</t>
  </si>
  <si>
    <t>201754</t>
  </si>
  <si>
    <t>201954</t>
  </si>
  <si>
    <t>203394</t>
  </si>
  <si>
    <t>204423</t>
  </si>
  <si>
    <t>204484</t>
  </si>
  <si>
    <t>204585</t>
  </si>
  <si>
    <t>205786</t>
  </si>
  <si>
    <t>174935</t>
  </si>
  <si>
    <t>150056</t>
  </si>
  <si>
    <t>156657</t>
  </si>
  <si>
    <t>192782</t>
  </si>
  <si>
    <t>199096</t>
  </si>
  <si>
    <t>199762</t>
  </si>
  <si>
    <t>203195</t>
  </si>
  <si>
    <t>HPS 70</t>
  </si>
  <si>
    <t>LED 50 W</t>
  </si>
  <si>
    <t>HPS 100</t>
  </si>
  <si>
    <t>LED 70 W</t>
  </si>
  <si>
    <t>HPS 150</t>
  </si>
  <si>
    <t>LED 100 W</t>
  </si>
  <si>
    <t>LED 150 W</t>
  </si>
  <si>
    <t>LED 250 W</t>
  </si>
  <si>
    <t>Cobrahead - HPS 70W</t>
  </si>
  <si>
    <t>LED-18</t>
  </si>
  <si>
    <t>Decorative - Bell Downlighting - Type 1 70W</t>
  </si>
  <si>
    <t>LED-38</t>
  </si>
  <si>
    <t>70 Decorative - Bell Downlighting - Type 1W</t>
  </si>
  <si>
    <t>LED-40</t>
  </si>
  <si>
    <t>Cobrahead - HPS 100W</t>
  </si>
  <si>
    <t>LED-43</t>
  </si>
  <si>
    <t>Decorative - Victorian Lantern Post Top 100W</t>
  </si>
  <si>
    <t>LED-46</t>
  </si>
  <si>
    <t>Decorative - Victorian Lantern Post Top - Type 1 100W</t>
  </si>
  <si>
    <t>LED-49</t>
  </si>
  <si>
    <t>Decorative - Victorian Lantern Side Mount 100W</t>
  </si>
  <si>
    <t>LED-55</t>
  </si>
  <si>
    <t>Decorative - Victorian Lantern Side Mount - Type 2 (2 Arms) 100W</t>
  </si>
  <si>
    <t>LED-57</t>
  </si>
  <si>
    <t>Sentinel - HPS 100W</t>
  </si>
  <si>
    <t>LED-61</t>
  </si>
  <si>
    <t>Cobrahead - HPS 150W</t>
  </si>
  <si>
    <t>LED-62</t>
  </si>
  <si>
    <t>Decorative - Victorian Lantern Side Mount 150W</t>
  </si>
  <si>
    <t>LED-69</t>
  </si>
  <si>
    <t>Missed Cobrahead - HPS 150W</t>
  </si>
  <si>
    <t>LED-70</t>
  </si>
  <si>
    <t>Cobrahead - HPS 200W</t>
  </si>
  <si>
    <t>LED-75</t>
  </si>
  <si>
    <t>Decorative - Box Top - Type 2 200W</t>
  </si>
  <si>
    <t>LED-79</t>
  </si>
  <si>
    <t>Decorative - Box Top - Type 3 200W</t>
  </si>
  <si>
    <t>LED-88</t>
  </si>
  <si>
    <t>Cobrahead - HPS 250W</t>
  </si>
  <si>
    <t>LED-99</t>
  </si>
  <si>
    <t>Cobrahead - HPS 400W</t>
  </si>
  <si>
    <t>LED-112</t>
  </si>
  <si>
    <t>LED-125</t>
  </si>
  <si>
    <t>LED-143</t>
  </si>
  <si>
    <t>LED-151</t>
  </si>
  <si>
    <t>LED-160</t>
  </si>
  <si>
    <t>HPS-175</t>
  </si>
  <si>
    <t>Oct</t>
  </si>
  <si>
    <t>LED-52</t>
  </si>
  <si>
    <t>Nov</t>
  </si>
  <si>
    <t>LED-92</t>
  </si>
  <si>
    <t>LED-108</t>
  </si>
  <si>
    <t>Dec</t>
  </si>
  <si>
    <t>LED-54</t>
  </si>
  <si>
    <t>LED-41</t>
  </si>
  <si>
    <t>LED-42</t>
  </si>
  <si>
    <t>LED-48</t>
  </si>
  <si>
    <t>LED-60</t>
  </si>
  <si>
    <t>LED-133</t>
  </si>
  <si>
    <t>LED-35</t>
  </si>
  <si>
    <t>LED-113</t>
  </si>
  <si>
    <t>Aug</t>
  </si>
  <si>
    <t>Sept</t>
  </si>
  <si>
    <t>LED-65</t>
  </si>
  <si>
    <t>LED-158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</si>
</sst>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gt;1]&quot;10Q: &quot;0&quot; qtrs&quot;;&quot;10Q: &quot;0&quot; qtr&quot;"/>
    <numFmt numFmtId="202" formatCode="0.0%;[Red]\(0.0%\)"/>
    <numFmt numFmtId="203" formatCode="#,##0.0\ \ \ _);\(#,##0.0\)\ \ "/>
    <numFmt numFmtId="204" formatCode="_-* #,##0.00\ _F_-;\-* #,##0.00\ _F_-;_-* &quot;-&quot;??\ _F_-;_-@_-"/>
    <numFmt numFmtId="205" formatCode="m\-d\-yy"/>
    <numFmt numFmtId="206" formatCode="&quot;£&quot;#,##0.00_);[Red]\(&quot;£&quot;#,##0.00\)"/>
    <numFmt numFmtId="207" formatCode="0.0_)"/>
    <numFmt numFmtId="208" formatCode="#,###.0#"/>
    <numFmt numFmtId="209" formatCode="#,###.#"/>
    <numFmt numFmtId="210" formatCode="0000\ \-\ 0000"/>
    <numFmt numFmtId="211" formatCode="[Red][&gt;0.0000001]\+#,##0.?#;[Red][&lt;-0.0000001]\-#,##0.?#;[Green]&quot;=  &quot;"/>
    <numFmt numFmtId="212" formatCode="#.#######\x"/>
    <numFmt numFmtId="213" formatCode="0.00000E+00"/>
    <numFmt numFmtId="214" formatCode="_(* #,##0.0_);_(* \(#,##0.0\);_(* &quot;-&quot;_);_(@_)"/>
    <numFmt numFmtId="215" formatCode="_-* #,##0.00\ _D_M_-;\-* #,##0.00\ _D_M_-;_-* &quot;-&quot;??\ _D_M_-;_-@_-"/>
    <numFmt numFmtId="216" formatCode="#,##0.00_%_);\(#,##0.00\)_%;**;@_%_)"/>
    <numFmt numFmtId="217" formatCode="0.000\x"/>
    <numFmt numFmtId="218" formatCode="_(&quot;$&quot;* #,##0.0_);_(&quot;$&quot;* \(#,##0.0\);_(&quot;$&quot;* &quot;-&quot;_);_(@_)"/>
    <numFmt numFmtId="219" formatCode="_(&quot;$&quot;* #,##0_);_(&quot;$&quot;* \(#,##0\);_(&quot;$&quot;* &quot;-&quot;??_);_(@_)"/>
    <numFmt numFmtId="220" formatCode="&quot;$&quot;#,##0.00_%_);\(&quot;$&quot;#,##0.00\)_%;**;@_%_)"/>
    <numFmt numFmtId="221" formatCode="&quot;$&quot;#,##0.00_%_);\(&quot;$&quot;#,##0.00\)_%;&quot;$&quot;###0.00_%_);@_%_)"/>
    <numFmt numFmtId="222" formatCode="&quot;$&quot;#,##0.00_);[Red]\(&quot;$&quot;#,##0.00\);&quot;--  &quot;;_(@_)"/>
    <numFmt numFmtId="223" formatCode="_(\§\ #,##0_)\ ;[Red]\(\§\ #,##0\)\ ;&quot; - &quot;;_(@\ _)"/>
    <numFmt numFmtId="224" formatCode="_(\§\ #,##0.00_);[Red]\(\§\ #,##0.00\);&quot; - &quot;_0_0;_(@_)"/>
    <numFmt numFmtId="225" formatCode="###0.00_)"/>
    <numFmt numFmtId="226" formatCode="m/d/yy_%_)"/>
    <numFmt numFmtId="227" formatCode="mmm\-d\-yyyy"/>
    <numFmt numFmtId="228" formatCode="mmm\-dd\-yyyy"/>
    <numFmt numFmtId="229" formatCode="mmm\-yyyy"/>
    <numFmt numFmtId="230" formatCode="m/d/yy_%_);;**"/>
    <numFmt numFmtId="231" formatCode="#,##0.0_);[Red]\(#,##0.0\)"/>
    <numFmt numFmtId="232" formatCode="_([$€-2]* #,##0.00_);_([$€-2]* \(#,##0.00\);_([$€-2]* &quot;-&quot;??_)"/>
    <numFmt numFmtId="233" formatCode="&quot;$&quot;#,##0.000_);[Red]\(&quot;$&quot;#,##0.000\)"/>
    <numFmt numFmtId="234" formatCode="0.0000000000000"/>
    <numFmt numFmtId="235" formatCode="0.0%"/>
    <numFmt numFmtId="236" formatCode="0_)"/>
    <numFmt numFmtId="237" formatCode="[$-409]d\-mmm\-yy;@"/>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0_)"/>
    <numFmt numFmtId="253" formatCode="#,##0.000_);[Red]\(#,##0.000\)"/>
    <numFmt numFmtId="254" formatCode="0_);\(0\)"/>
    <numFmt numFmtId="255" formatCode="[$-1009]d\-mmm\-yy;@"/>
    <numFmt numFmtId="256" formatCode="#,##0.0_);[Red]\(#,##0.0\);&quot;--  &quot;"/>
    <numFmt numFmtId="257" formatCode="#,##0.00&quot;x&quot;_);[Red]\(#,##0.00&quot;x&quot;\)"/>
    <numFmt numFmtId="258" formatCode="#,##0_);\(#,##0\);&quot;-  &quot;"/>
    <numFmt numFmtId="259" formatCode="#,##0.0_);\(#,##0.0\);&quot;-  &quot;"/>
    <numFmt numFmtId="260" formatCode="#,##0.0_);\(#,##0.0\);\-_)"/>
    <numFmt numFmtId="261" formatCode="0.00000000"/>
    <numFmt numFmtId="262" formatCode="#,##0.0%_);[Red]\(#,##0.0%\)"/>
    <numFmt numFmtId="263" formatCode="#,##0.00%_);[Red]\(#,##0.00%\)"/>
    <numFmt numFmtId="264" formatCode="0.0%_);\(0.0%\);&quot;-  &quot;"/>
    <numFmt numFmtId="265" formatCode="#,##0.0\%_);\(#,##0.0\%\);#,##0.0\%_);@_%_)"/>
    <numFmt numFmtId="266" formatCode="mm/dd/yy"/>
    <numFmt numFmtId="267" formatCode="0.00\ ;\-0.00\ ;&quot;- &quot;"/>
    <numFmt numFmtId="268" formatCode="#,##0.0000"/>
    <numFmt numFmtId="269" formatCode="#,##0\ ;[Red]\(#,##0\);\ \-\ "/>
    <numFmt numFmtId="270" formatCode="#,##0.00_);\(#,##0.00\);#,##0.00_);@_)"/>
    <numFmt numFmtId="271" formatCode="[White]General"/>
    <numFmt numFmtId="272" formatCode="#,###.##"/>
    <numFmt numFmtId="273" formatCode="&quot;$&quot;#,##0.000000_);[Red]\(&quot;$&quot;#,##0.000000\)"/>
    <numFmt numFmtId="274" formatCode="&quot;Table &quot;0"/>
    <numFmt numFmtId="275" formatCode="_(General_)"/>
    <numFmt numFmtId="276" formatCode="0.00\ "/>
    <numFmt numFmtId="277" formatCode="_-&quot;L.&quot;\ * #,##0.00_-;\-&quot;L.&quot;\ * #,##0.00_-;_-&quot;L.&quot;\ * &quot;-&quot;??_-;_-@_-"/>
    <numFmt numFmtId="278" formatCode="0_%_);\(0\)_%;0_%_);@_%_)"/>
    <numFmt numFmtId="279" formatCode="0,000\x"/>
    <numFmt numFmtId="280" formatCode="yyyy&quot;A&quot;"/>
    <numFmt numFmtId="281" formatCode="_-* #,##0\ _D_M_-;\-* #,##0\ _D_M_-;_-* &quot;-&quot;\ _D_M_-;_-@_-"/>
    <numFmt numFmtId="282" formatCode="&quot;@ &quot;0.00"/>
    <numFmt numFmtId="283" formatCode="&quot;Yes&quot;_%_);&quot;Error&quot;_%_);&quot;No&quot;_%_);&quot;--&quot;_%_)"/>
    <numFmt numFmtId="284" formatCode="&quot;$&quot;#,##0.00000"/>
    <numFmt numFmtId="285" formatCode="_-&quot;$&quot;* #,##0_-;\-&quot;$&quot;* #,##0_-;_-&quot;$&quot;* &quot;-&quot;??_-;_-@_-"/>
    <numFmt numFmtId="286" formatCode="&quot;$&quot;#,##0.0000_);[Red]\(&quot;$&quot;#,##0.0000\)"/>
    <numFmt numFmtId="287" formatCode="yyyy/mm"/>
    <numFmt numFmtId="288" formatCode="_(* #,##0.000000_);_(* \(#,##0.000000\);_(* &quot;-&quot;??_);_(@_)"/>
    <numFmt numFmtId="289" formatCode="mmm"/>
    <numFmt numFmtId="290" formatCode="[$-409]mmm\-yy;@"/>
    <numFmt numFmtId="291" formatCode="0.000"/>
  </numFmts>
  <fonts count="261">
    <font>
      <sz val="11"/>
      <color theme="1"/>
      <name val="Calibri"/>
      <family val="2"/>
      <scheme val="minor"/>
    </font>
    <font>
      <sz val="12"/>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amily val="2"/>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u/>
      <sz val="10"/>
      <color theme="1"/>
      <name val="Arial"/>
      <family val="2"/>
    </font>
    <font>
      <u/>
      <sz val="11"/>
      <color rgb="FFFF0000"/>
      <name val="Arial"/>
      <family val="2"/>
    </font>
    <font>
      <b/>
      <u/>
      <sz val="11"/>
      <name val="Arial"/>
      <family val="2"/>
    </font>
    <font>
      <sz val="10"/>
      <color rgb="FF000000"/>
      <name val="Tahoma"/>
      <family val="2"/>
    </font>
    <font>
      <b/>
      <sz val="10"/>
      <color rgb="FF000000"/>
      <name val="Tahoma"/>
      <family val="2"/>
    </font>
    <font>
      <b/>
      <sz val="12"/>
      <color theme="0"/>
      <name val="Calibri"/>
      <family val="2"/>
      <scheme val="minor"/>
    </font>
    <font>
      <b/>
      <sz val="9"/>
      <color rgb="FF000000"/>
      <name val="Tahoma"/>
      <family val="2"/>
    </font>
    <font>
      <sz val="9"/>
      <color rgb="FF000000"/>
      <name val="Tahoma"/>
      <family val="2"/>
    </font>
    <font>
      <i/>
      <sz val="11"/>
      <color theme="1"/>
      <name val="Calibri"/>
      <family val="2"/>
      <scheme val="minor"/>
    </font>
    <font>
      <b/>
      <vertAlign val="subscript"/>
      <sz val="11"/>
      <color theme="0"/>
      <name val="Calibri"/>
      <family val="2"/>
      <scheme val="minor"/>
    </font>
    <font>
      <b/>
      <sz val="14"/>
      <color rgb="FFFF0000"/>
      <name val="Arial"/>
      <family val="2"/>
    </font>
    <font>
      <sz val="14"/>
      <color rgb="FFFF0000"/>
      <name val="Arial"/>
      <family val="2"/>
    </font>
    <font>
      <sz val="10"/>
      <color rgb="FF000000"/>
      <name val="Calibri"/>
      <family val="2"/>
    </font>
  </fonts>
  <fills count="96">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theme="1"/>
        <bgColor theme="4" tint="0.79998168889431442"/>
      </patternFill>
    </fill>
  </fills>
  <borders count="237">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right style="thin">
        <color indexed="64"/>
      </right>
      <top/>
      <bottom style="thin">
        <color indexed="64"/>
      </bottom>
      <diagonal/>
    </border>
    <border>
      <left style="hair">
        <color indexed="64"/>
      </left>
      <right/>
      <top/>
      <bottom style="hair">
        <color indexed="64"/>
      </bottom>
      <diagonal/>
    </border>
    <border>
      <left style="hair">
        <color indexed="64"/>
      </left>
      <right style="hair">
        <color indexed="64"/>
      </right>
      <top style="medium">
        <color indexed="64"/>
      </top>
      <bottom style="hair">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theme="1"/>
      </right>
      <top style="thin">
        <color theme="0" tint="-0.24994659260841701"/>
      </top>
      <bottom style="thin">
        <color theme="1"/>
      </bottom>
      <diagonal/>
    </border>
    <border>
      <left style="thin">
        <color theme="1"/>
      </left>
      <right style="hair">
        <color theme="0" tint="-0.24994659260841701"/>
      </right>
      <top style="thin">
        <color theme="1"/>
      </top>
      <bottom/>
      <diagonal/>
    </border>
    <border>
      <left style="hair">
        <color theme="0" tint="-0.24994659260841701"/>
      </left>
      <right style="hair">
        <color theme="0" tint="-0.24994659260841701"/>
      </right>
      <top style="thin">
        <color theme="1"/>
      </top>
      <bottom/>
      <diagonal/>
    </border>
    <border>
      <left style="hair">
        <color theme="0" tint="-0.24994659260841701"/>
      </left>
      <right style="thin">
        <color theme="1"/>
      </right>
      <top style="thin">
        <color theme="1"/>
      </top>
      <bottom/>
      <diagonal/>
    </border>
    <border>
      <left style="thin">
        <color theme="1"/>
      </left>
      <right style="hair">
        <color theme="0" tint="-0.24994659260841701"/>
      </right>
      <top style="thin">
        <color theme="1"/>
      </top>
      <bottom style="hair">
        <color theme="0" tint="-0.24994659260841701"/>
      </bottom>
      <diagonal/>
    </border>
    <border>
      <left style="hair">
        <color theme="0" tint="-0.24994659260841701"/>
      </left>
      <right style="hair">
        <color theme="0" tint="-0.24994659260841701"/>
      </right>
      <top style="thin">
        <color theme="1"/>
      </top>
      <bottom style="hair">
        <color theme="0" tint="-0.24994659260841701"/>
      </bottom>
      <diagonal/>
    </border>
    <border>
      <left style="hair">
        <color theme="0" tint="-0.24994659260841701"/>
      </left>
      <right style="thin">
        <color theme="1"/>
      </right>
      <top style="thin">
        <color theme="1"/>
      </top>
      <bottom style="hair">
        <color theme="0" tint="-0.24994659260841701"/>
      </bottom>
      <diagonal/>
    </border>
    <border>
      <left style="thin">
        <color theme="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thin">
        <color theme="1"/>
      </right>
      <top style="hair">
        <color theme="0" tint="-0.24994659260841701"/>
      </top>
      <bottom style="hair">
        <color theme="0" tint="-0.24994659260841701"/>
      </bottom>
      <diagonal/>
    </border>
    <border>
      <left style="thin">
        <color theme="1"/>
      </left>
      <right style="hair">
        <color theme="0" tint="-0.24994659260841701"/>
      </right>
      <top style="hair">
        <color theme="0" tint="-0.24994659260841701"/>
      </top>
      <bottom style="thin">
        <color theme="1"/>
      </bottom>
      <diagonal/>
    </border>
    <border>
      <left style="hair">
        <color theme="0" tint="-0.24994659260841701"/>
      </left>
      <right style="hair">
        <color theme="0" tint="-0.24994659260841701"/>
      </right>
      <top style="hair">
        <color theme="0" tint="-0.24994659260841701"/>
      </top>
      <bottom style="thin">
        <color theme="1"/>
      </bottom>
      <diagonal/>
    </border>
    <border>
      <left style="hair">
        <color theme="0" tint="-0.24994659260841701"/>
      </left>
      <right style="thin">
        <color theme="1"/>
      </right>
      <top style="hair">
        <color theme="0" tint="-0.24994659260841701"/>
      </top>
      <bottom style="thin">
        <color theme="1"/>
      </bottom>
      <diagonal/>
    </border>
    <border>
      <left style="thin">
        <color theme="1"/>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style="thin">
        <color theme="1"/>
      </right>
      <top/>
      <bottom style="hair">
        <color theme="0" tint="-0.24994659260841701"/>
      </bottom>
      <diagonal/>
    </border>
    <border>
      <left style="thin">
        <color theme="1"/>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thin">
        <color theme="1"/>
      </right>
      <top style="hair">
        <color theme="0" tint="-0.24994659260841701"/>
      </top>
      <bottom/>
      <diagonal/>
    </border>
    <border>
      <left style="thin">
        <color theme="1"/>
      </left>
      <right style="hair">
        <color theme="0" tint="-0.24994659260841701"/>
      </right>
      <top style="thin">
        <color indexed="64"/>
      </top>
      <bottom style="thin">
        <color theme="1"/>
      </bottom>
      <diagonal/>
    </border>
    <border>
      <left style="hair">
        <color theme="0" tint="-0.24994659260841701"/>
      </left>
      <right style="hair">
        <color theme="0" tint="-0.24994659260841701"/>
      </right>
      <top style="thin">
        <color indexed="64"/>
      </top>
      <bottom style="thin">
        <color theme="1"/>
      </bottom>
      <diagonal/>
    </border>
    <border>
      <left style="hair">
        <color theme="0" tint="-0.24994659260841701"/>
      </left>
      <right style="thin">
        <color theme="1"/>
      </right>
      <top style="thin">
        <color indexed="64"/>
      </top>
      <bottom style="thin">
        <color theme="1"/>
      </bottom>
      <diagonal/>
    </border>
    <border>
      <left style="thin">
        <color auto="1"/>
      </left>
      <right style="hair">
        <color theme="0" tint="-0.24994659260841701"/>
      </right>
      <top/>
      <bottom style="hair">
        <color theme="0" tint="-0.24994659260841701"/>
      </bottom>
      <diagonal/>
    </border>
    <border>
      <left style="hair">
        <color theme="0" tint="-0.24994659260841701"/>
      </left>
      <right style="thin">
        <color auto="1"/>
      </right>
      <top/>
      <bottom style="hair">
        <color theme="0" tint="-0.24994659260841701"/>
      </bottom>
      <diagonal/>
    </border>
    <border>
      <left style="thin">
        <color auto="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style="hair">
        <color theme="0" tint="-0.24994659260841701"/>
      </bottom>
      <diagonal/>
    </border>
    <border>
      <left style="hair">
        <color theme="0" tint="-0.24994659260841701"/>
      </left>
      <right style="thin">
        <color auto="1"/>
      </right>
      <top style="thin">
        <color auto="1"/>
      </top>
      <bottom style="hair">
        <color theme="0" tint="-0.24994659260841701"/>
      </bottom>
      <diagonal/>
    </border>
    <border>
      <left style="thin">
        <color auto="1"/>
      </left>
      <right style="hair">
        <color theme="0" tint="-0.24994659260841701"/>
      </right>
      <top style="hair">
        <color theme="0" tint="-0.24994659260841701"/>
      </top>
      <bottom style="hair">
        <color theme="0" tint="-0.24994659260841701"/>
      </bottom>
      <diagonal/>
    </border>
    <border>
      <left style="hair">
        <color theme="0" tint="-0.24994659260841701"/>
      </left>
      <right style="thin">
        <color auto="1"/>
      </right>
      <top style="hair">
        <color theme="0" tint="-0.24994659260841701"/>
      </top>
      <bottom style="hair">
        <color theme="0" tint="-0.24994659260841701"/>
      </bottom>
      <diagonal/>
    </border>
    <border>
      <left style="thin">
        <color auto="1"/>
      </left>
      <right style="hair">
        <color theme="0" tint="-0.24994659260841701"/>
      </right>
      <top style="hair">
        <color theme="0" tint="-0.24994659260841701"/>
      </top>
      <bottom style="thin">
        <color auto="1"/>
      </bottom>
      <diagonal/>
    </border>
    <border>
      <left style="hair">
        <color theme="0" tint="-0.24994659260841701"/>
      </left>
      <right style="hair">
        <color theme="0" tint="-0.24994659260841701"/>
      </right>
      <top style="hair">
        <color theme="0" tint="-0.24994659260841701"/>
      </top>
      <bottom style="thin">
        <color auto="1"/>
      </bottom>
      <diagonal/>
    </border>
    <border>
      <left style="hair">
        <color theme="0" tint="-0.24994659260841701"/>
      </left>
      <right style="thin">
        <color auto="1"/>
      </right>
      <top style="hair">
        <color theme="0" tint="-0.24994659260841701"/>
      </top>
      <bottom style="thin">
        <color auto="1"/>
      </bottom>
      <diagonal/>
    </border>
    <border>
      <left style="hair">
        <color theme="0" tint="-0.24994659260841701"/>
      </left>
      <right style="hair">
        <color theme="0" tint="-0.24994659260841701"/>
      </right>
      <top/>
      <bottom/>
      <diagonal/>
    </border>
    <border>
      <left style="hair">
        <color theme="0" tint="-0.24994659260841701"/>
      </left>
      <right style="hair">
        <color theme="0" tint="-0.24994659260841701"/>
      </right>
      <top style="thin">
        <color auto="1"/>
      </top>
      <bottom/>
      <diagonal/>
    </border>
    <border>
      <left style="hair">
        <color theme="0" tint="-0.24994659260841701"/>
      </left>
      <right style="thin">
        <color auto="1"/>
      </right>
      <top style="thin">
        <color auto="1"/>
      </top>
      <bottom/>
      <diagonal/>
    </border>
    <border>
      <left style="hair">
        <color theme="0" tint="-0.24994659260841701"/>
      </left>
      <right/>
      <top style="hair">
        <color theme="0" tint="-0.24994659260841701"/>
      </top>
      <bottom style="hair">
        <color theme="0" tint="-0.2499465926084170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0" tint="-0.24994659260841701"/>
      </left>
      <right/>
      <top style="hair">
        <color theme="0" tint="-0.24994659260841701"/>
      </top>
      <bottom style="thin">
        <color auto="1"/>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thin">
        <color auto="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style="hair">
        <color theme="0" tint="-0.24994659260841701"/>
      </bottom>
      <diagonal/>
    </border>
    <border>
      <left style="hair">
        <color theme="0" tint="-0.24994659260841701"/>
      </left>
      <right style="hair">
        <color theme="0" tint="-0.24994659260841701"/>
      </right>
      <top style="thin">
        <color auto="1"/>
      </top>
      <bottom/>
      <diagonal/>
    </border>
    <border>
      <left style="hair">
        <color theme="0" tint="-0.24994659260841701"/>
      </left>
      <right style="thin">
        <color auto="1"/>
      </right>
      <top style="thin">
        <color auto="1"/>
      </top>
      <bottom/>
      <diagonal/>
    </border>
    <border>
      <left style="hair">
        <color theme="0" tint="-0.24994659260841701"/>
      </left>
      <right style="thin">
        <color auto="1"/>
      </right>
      <top style="thin">
        <color auto="1"/>
      </top>
      <bottom style="hair">
        <color theme="0" tint="-0.24994659260841701"/>
      </bottom>
      <diagonal/>
    </border>
    <border>
      <left style="thin">
        <color auto="1"/>
      </left>
      <right style="hair">
        <color theme="0" tint="-0.24994659260841701"/>
      </right>
      <top style="thin">
        <color auto="1"/>
      </top>
      <bottom/>
      <diagonal/>
    </border>
    <border>
      <left style="hair">
        <color theme="1"/>
      </left>
      <right/>
      <top/>
      <bottom style="thin">
        <color indexed="64"/>
      </bottom>
      <diagonal/>
    </border>
    <border>
      <left/>
      <right style="thin">
        <color theme="0"/>
      </right>
      <top style="thin">
        <color indexed="64"/>
      </top>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s>
  <cellStyleXfs count="9771">
    <xf numFmtId="0" fontId="0" fillId="0" borderId="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4" fillId="0" borderId="0"/>
    <xf numFmtId="0" fontId="13" fillId="0" borderId="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21" borderId="14" applyNumberFormat="0" applyAlignment="0" applyProtection="0"/>
    <xf numFmtId="0" fontId="19" fillId="22" borderId="15" applyNumberFormat="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6" applyNumberFormat="0" applyFill="0" applyAlignment="0" applyProtection="0"/>
    <xf numFmtId="0" fontId="24" fillId="0" borderId="17" applyNumberFormat="0" applyFill="0" applyAlignment="0" applyProtection="0"/>
    <xf numFmtId="0" fontId="25" fillId="0" borderId="18" applyNumberFormat="0" applyFill="0" applyAlignment="0" applyProtection="0"/>
    <xf numFmtId="0" fontId="25" fillId="0" borderId="0" applyNumberFormat="0" applyFill="0" applyBorder="0" applyAlignment="0" applyProtection="0"/>
    <xf numFmtId="0" fontId="26" fillId="8" borderId="14" applyNumberFormat="0" applyAlignment="0" applyProtection="0"/>
    <xf numFmtId="0" fontId="27" fillId="0" borderId="19" applyNumberFormat="0" applyFill="0" applyAlignment="0" applyProtection="0"/>
    <xf numFmtId="0" fontId="28" fillId="23" borderId="0" applyNumberFormat="0" applyBorder="0" applyAlignment="0" applyProtection="0"/>
    <xf numFmtId="0" fontId="20" fillId="0" borderId="0"/>
    <xf numFmtId="0" fontId="20" fillId="0" borderId="0"/>
    <xf numFmtId="0" fontId="7" fillId="0" borderId="0"/>
    <xf numFmtId="0" fontId="13" fillId="0" borderId="0"/>
    <xf numFmtId="0" fontId="7" fillId="0" borderId="0"/>
    <xf numFmtId="0" fontId="13" fillId="24" borderId="20" applyNumberFormat="0" applyFont="0" applyAlignment="0" applyProtection="0"/>
    <xf numFmtId="0" fontId="13" fillId="24" borderId="20" applyNumberFormat="0" applyFont="0" applyAlignment="0" applyProtection="0"/>
    <xf numFmtId="0" fontId="29" fillId="21" borderId="21" applyNumberFormat="0" applyAlignment="0" applyProtection="0"/>
    <xf numFmtId="9" fontId="7" fillId="0" borderId="0" applyFont="0" applyFill="0" applyBorder="0" applyAlignment="0" applyProtection="0"/>
    <xf numFmtId="0" fontId="13" fillId="25" borderId="1" applyNumberFormat="0" applyProtection="0">
      <alignment horizontal="left" vertical="center"/>
    </xf>
    <xf numFmtId="0" fontId="13" fillId="25" borderId="1" applyNumberFormat="0" applyProtection="0">
      <alignment horizontal="left" vertical="center"/>
    </xf>
    <xf numFmtId="0" fontId="30" fillId="0" borderId="0" applyNumberFormat="0" applyFill="0" applyBorder="0" applyAlignment="0" applyProtection="0"/>
    <xf numFmtId="0" fontId="31" fillId="0" borderId="22" applyNumberFormat="0" applyFill="0" applyAlignment="0" applyProtection="0"/>
    <xf numFmtId="0" fontId="32" fillId="0" borderId="0" applyNumberFormat="0" applyFill="0" applyBorder="0" applyAlignment="0" applyProtection="0"/>
    <xf numFmtId="0" fontId="18" fillId="21" borderId="23" applyNumberFormat="0" applyAlignment="0" applyProtection="0"/>
    <xf numFmtId="0" fontId="26" fillId="8" borderId="23" applyNumberFormat="0" applyAlignment="0" applyProtection="0"/>
    <xf numFmtId="0" fontId="13" fillId="24" borderId="24" applyNumberFormat="0" applyFont="0" applyAlignment="0" applyProtection="0"/>
    <xf numFmtId="0" fontId="13" fillId="24" borderId="24" applyNumberFormat="0" applyFont="0" applyAlignment="0" applyProtection="0"/>
    <xf numFmtId="0" fontId="29" fillId="21" borderId="25" applyNumberFormat="0" applyAlignment="0" applyProtection="0"/>
    <xf numFmtId="0" fontId="31" fillId="0" borderId="26" applyNumberFormat="0" applyFill="0" applyAlignment="0" applyProtection="0"/>
    <xf numFmtId="16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39" fillId="0" borderId="0" applyNumberFormat="0" applyFill="0" applyBorder="0" applyAlignment="0" applyProtection="0"/>
    <xf numFmtId="0" fontId="7" fillId="0" borderId="0"/>
    <xf numFmtId="9" fontId="7" fillId="0" borderId="0" applyFont="0" applyFill="0" applyBorder="0" applyAlignment="0" applyProtection="0"/>
    <xf numFmtId="0" fontId="13" fillId="25" borderId="33" applyNumberFormat="0" applyProtection="0">
      <alignment horizontal="left" vertical="center"/>
    </xf>
    <xf numFmtId="0" fontId="13" fillId="25" borderId="33" applyNumberFormat="0" applyProtection="0">
      <alignment horizontal="left" vertical="center"/>
    </xf>
    <xf numFmtId="0" fontId="18" fillId="21" borderId="28" applyNumberFormat="0" applyAlignment="0" applyProtection="0"/>
    <xf numFmtId="0" fontId="26" fillId="8" borderId="28" applyNumberFormat="0" applyAlignment="0" applyProtection="0"/>
    <xf numFmtId="0" fontId="13" fillId="24" borderId="29" applyNumberFormat="0" applyFont="0" applyAlignment="0" applyProtection="0"/>
    <xf numFmtId="0" fontId="13" fillId="24" borderId="29" applyNumberFormat="0" applyFont="0" applyAlignment="0" applyProtection="0"/>
    <xf numFmtId="0" fontId="29" fillId="21" borderId="30" applyNumberFormat="0" applyAlignment="0" applyProtection="0"/>
    <xf numFmtId="0" fontId="31" fillId="0" borderId="31" applyNumberFormat="0" applyFill="0" applyAlignment="0" applyProtection="0"/>
    <xf numFmtId="0" fontId="18" fillId="21" borderId="28" applyNumberFormat="0" applyAlignment="0" applyProtection="0"/>
    <xf numFmtId="0" fontId="26" fillId="8" borderId="28" applyNumberFormat="0" applyAlignment="0" applyProtection="0"/>
    <xf numFmtId="0" fontId="13" fillId="24" borderId="29" applyNumberFormat="0" applyFont="0" applyAlignment="0" applyProtection="0"/>
    <xf numFmtId="0" fontId="13" fillId="24" borderId="29" applyNumberFormat="0" applyFont="0" applyAlignment="0" applyProtection="0"/>
    <xf numFmtId="0" fontId="29" fillId="21" borderId="30" applyNumberFormat="0" applyAlignment="0" applyProtection="0"/>
    <xf numFmtId="0" fontId="31" fillId="0" borderId="31" applyNumberFormat="0" applyFill="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3" fillId="25" borderId="33" applyNumberFormat="0" applyProtection="0">
      <alignment horizontal="left" vertical="center"/>
    </xf>
    <xf numFmtId="0" fontId="13" fillId="25" borderId="33" applyNumberFormat="0" applyProtection="0">
      <alignment horizontal="lef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8" fillId="0" borderId="0" applyFon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 fillId="0" borderId="0"/>
    <xf numFmtId="0" fontId="13" fillId="0" borderId="0"/>
    <xf numFmtId="0" fontId="13" fillId="0" borderId="0" applyFont="0" applyFill="0" applyBorder="0" applyAlignment="0" applyProtection="0"/>
    <xf numFmtId="182" fontId="13" fillId="0" borderId="0" applyFont="0" applyFill="0" applyBorder="0" applyAlignment="0" applyProtection="0"/>
    <xf numFmtId="0" fontId="79" fillId="0" borderId="0"/>
    <xf numFmtId="0" fontId="80"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4" fontId="81" fillId="0" borderId="0" applyFont="0" applyFill="0" applyBorder="0" applyAlignment="0" applyProtection="0"/>
    <xf numFmtId="185" fontId="81" fillId="0" borderId="0" applyFont="0" applyFill="0" applyBorder="0" applyAlignment="0" applyProtection="0"/>
    <xf numFmtId="39" fontId="13" fillId="0" borderId="0" applyFont="0" applyFill="0" applyBorder="0" applyAlignment="0" applyProtection="0"/>
    <xf numFmtId="0" fontId="79" fillId="0" borderId="0"/>
    <xf numFmtId="0" fontId="13" fillId="0" borderId="0">
      <alignment vertical="top"/>
    </xf>
    <xf numFmtId="0" fontId="80" fillId="0" borderId="0" applyNumberFormat="0" applyFill="0">
      <alignment horizontal="left" vertical="center" wrapText="1"/>
    </xf>
    <xf numFmtId="186" fontId="13" fillId="0" borderId="0" applyFont="0" applyFill="0" applyBorder="0" applyAlignment="0" applyProtection="0"/>
    <xf numFmtId="187" fontId="81" fillId="0" borderId="0" applyFont="0" applyFill="0" applyBorder="0" applyAlignment="0" applyProtection="0"/>
    <xf numFmtId="188" fontId="81" fillId="0" borderId="0" applyFont="0" applyFill="0" applyBorder="0" applyAlignment="0" applyProtection="0"/>
    <xf numFmtId="189" fontId="81" fillId="0" borderId="0" applyFont="0" applyFill="0" applyBorder="0" applyAlignment="0" applyProtection="0"/>
    <xf numFmtId="190" fontId="81" fillId="0" borderId="0" applyFont="0" applyFill="0" applyBorder="0" applyAlignment="0" applyProtection="0"/>
    <xf numFmtId="191" fontId="13" fillId="0" borderId="0" applyFont="0" applyFill="0" applyBorder="0" applyAlignment="0" applyProtection="0"/>
    <xf numFmtId="192" fontId="13" fillId="0" borderId="0" applyFont="0" applyFill="0" applyBorder="0" applyAlignment="0" applyProtection="0"/>
    <xf numFmtId="193" fontId="13" fillId="0" borderId="0" applyFont="0" applyFill="0" applyBorder="0" applyProtection="0">
      <alignment horizontal="right"/>
    </xf>
    <xf numFmtId="194" fontId="81" fillId="0" borderId="0" applyFont="0" applyFill="0" applyBorder="0" applyAlignment="0" applyProtection="0"/>
    <xf numFmtId="168" fontId="81" fillId="0" borderId="0" applyFont="0" applyFill="0" applyBorder="0" applyAlignment="0" applyProtection="0"/>
    <xf numFmtId="195" fontId="13" fillId="0" borderId="0" applyFont="0" applyFill="0" applyBorder="0" applyAlignment="0" applyProtection="0"/>
    <xf numFmtId="176" fontId="13" fillId="0" borderId="0" applyFont="0" applyFill="0" applyBorder="0" applyAlignment="0" applyProtection="0"/>
    <xf numFmtId="196" fontId="81"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0" fontId="13" fillId="0" borderId="0"/>
    <xf numFmtId="0" fontId="13" fillId="0" borderId="0"/>
    <xf numFmtId="9" fontId="82" fillId="0" borderId="0">
      <alignment horizontal="right"/>
    </xf>
    <xf numFmtId="9" fontId="80" fillId="0" borderId="0">
      <alignment horizontal="right"/>
    </xf>
    <xf numFmtId="0" fontId="13" fillId="60" borderId="28" applyNumberFormat="0">
      <alignment horizontal="centerContinuous" vertical="center" wrapText="1"/>
    </xf>
    <xf numFmtId="0" fontId="13" fillId="61" borderId="28" applyNumberFormat="0">
      <alignment horizontal="left" vertical="center"/>
    </xf>
    <xf numFmtId="170" fontId="83" fillId="0" borderId="0" applyFont="0" applyFill="0" applyBorder="0" applyAlignment="0" applyProtection="0"/>
    <xf numFmtId="0" fontId="13" fillId="0" borderId="0"/>
    <xf numFmtId="9" fontId="84" fillId="0" borderId="0" applyFont="0" applyFill="0" applyBorder="0" applyAlignment="0" applyProtection="0"/>
    <xf numFmtId="10" fontId="84" fillId="0" borderId="0" applyFont="0" applyFill="0" applyBorder="0" applyAlignment="0" applyProtection="0"/>
    <xf numFmtId="0" fontId="81" fillId="0" borderId="0" applyNumberFormat="0" applyFill="0" applyBorder="0" applyAlignment="0" applyProtection="0"/>
    <xf numFmtId="0" fontId="20" fillId="0" borderId="0"/>
    <xf numFmtId="200" fontId="80" fillId="0" borderId="0" applyNumberFormat="0" applyFill="0">
      <alignment horizontal="left" vertical="center" wrapText="1"/>
    </xf>
    <xf numFmtId="164" fontId="84" fillId="0" borderId="0" applyFont="0" applyFill="0" applyBorder="0" applyAlignment="0" applyProtection="0"/>
    <xf numFmtId="166" fontId="84" fillId="0" borderId="0" applyFont="0" applyFill="0" applyBorder="0" applyAlignment="0" applyProtection="0"/>
    <xf numFmtId="182" fontId="13" fillId="0" borderId="0"/>
    <xf numFmtId="201" fontId="86" fillId="0" borderId="0" applyFill="0" applyBorder="0" applyAlignment="0" applyProtection="0">
      <alignment horizontal="right"/>
    </xf>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8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8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8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8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8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8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8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8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8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8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202" fontId="13" fillId="0" borderId="9">
      <alignment horizontal="right"/>
    </xf>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67" fontId="88" fillId="0" borderId="0" applyFont="0"/>
    <xf numFmtId="167" fontId="88" fillId="0" borderId="64" applyFont="0"/>
    <xf numFmtId="168" fontId="88" fillId="0" borderId="0" applyFont="0"/>
    <xf numFmtId="203" fontId="89" fillId="0" borderId="9">
      <alignment horizontal="right"/>
    </xf>
    <xf numFmtId="203" fontId="89" fillId="0" borderId="9" applyFill="0">
      <alignment horizontal="right"/>
    </xf>
    <xf numFmtId="3" fontId="13" fillId="0" borderId="9" applyFill="0">
      <alignment horizontal="right"/>
    </xf>
    <xf numFmtId="204" fontId="89" fillId="0" borderId="9" applyFill="0">
      <alignment horizontal="right"/>
    </xf>
    <xf numFmtId="205" fontId="12" fillId="62" borderId="65">
      <alignment horizontal="center" vertical="center"/>
    </xf>
    <xf numFmtId="0" fontId="13" fillId="0" borderId="0"/>
    <xf numFmtId="182" fontId="90" fillId="0" borderId="0"/>
    <xf numFmtId="0" fontId="13" fillId="0" borderId="0"/>
    <xf numFmtId="206" fontId="13" fillId="0" borderId="9">
      <alignment horizontal="right"/>
      <protection locked="0"/>
    </xf>
    <xf numFmtId="165" fontId="89" fillId="0" borderId="9" applyNumberFormat="0" applyFont="0" applyBorder="0" applyProtection="0">
      <alignment horizontal="right"/>
    </xf>
    <xf numFmtId="207" fontId="91" fillId="63" borderId="66"/>
    <xf numFmtId="0" fontId="13" fillId="0" borderId="0" applyNumberFormat="0" applyFill="0" applyBorder="0" applyAlignment="0" applyProtection="0"/>
    <xf numFmtId="0" fontId="92" fillId="0" borderId="0" applyNumberFormat="0" applyFill="0" applyBorder="0" applyAlignment="0" applyProtection="0"/>
    <xf numFmtId="0" fontId="93" fillId="0" borderId="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 fontId="95" fillId="64" borderId="10" applyNumberFormat="0" applyBorder="0" applyAlignment="0">
      <alignment horizontal="center" vertical="top" wrapText="1"/>
      <protection hidden="1"/>
    </xf>
    <xf numFmtId="0" fontId="96" fillId="65" borderId="0"/>
    <xf numFmtId="0" fontId="97" fillId="0" borderId="0" applyAlignment="0"/>
    <xf numFmtId="0" fontId="98" fillId="0" borderId="5" applyNumberFormat="0" applyFill="0" applyAlignment="0" applyProtection="0"/>
    <xf numFmtId="0" fontId="99" fillId="0" borderId="67" applyNumberFormat="0" applyFont="0" applyFill="0" applyAlignment="0" applyProtection="0"/>
    <xf numFmtId="0" fontId="100" fillId="0" borderId="68" applyNumberFormat="0" applyFont="0" applyFill="0" applyAlignment="0" applyProtection="0">
      <alignment horizontal="centerContinuous"/>
    </xf>
    <xf numFmtId="0" fontId="84" fillId="0" borderId="5" applyNumberFormat="0" applyFont="0" applyFill="0" applyAlignment="0" applyProtection="0"/>
    <xf numFmtId="0" fontId="84" fillId="0" borderId="10" applyNumberFormat="0" applyFont="0" applyFill="0" applyAlignment="0" applyProtection="0"/>
    <xf numFmtId="0" fontId="84" fillId="0" borderId="11" applyNumberFormat="0" applyFont="0" applyFill="0" applyAlignment="0" applyProtection="0"/>
    <xf numFmtId="0" fontId="84" fillId="0" borderId="43" applyNumberFormat="0" applyFont="0" applyFill="0" applyAlignment="0" applyProtection="0"/>
    <xf numFmtId="0" fontId="81" fillId="0" borderId="0">
      <alignment horizontal="right"/>
    </xf>
    <xf numFmtId="0" fontId="85" fillId="0" borderId="0" applyFont="0" applyFill="0" applyBorder="0" applyAlignment="0" applyProtection="0"/>
    <xf numFmtId="208" fontId="81" fillId="0" borderId="0" applyFill="0" applyBorder="0" applyAlignment="0"/>
    <xf numFmtId="209" fontId="81" fillId="0" borderId="0" applyFill="0" applyBorder="0" applyAlignment="0"/>
    <xf numFmtId="173" fontId="81" fillId="0" borderId="0" applyFill="0" applyBorder="0" applyAlignment="0"/>
    <xf numFmtId="210" fontId="81" fillId="0" borderId="0" applyFill="0" applyBorder="0" applyAlignment="0"/>
    <xf numFmtId="173" fontId="13" fillId="0" borderId="0" applyFill="0" applyBorder="0" applyAlignment="0"/>
    <xf numFmtId="208" fontId="81" fillId="0" borderId="0" applyFill="0" applyBorder="0" applyAlignment="0"/>
    <xf numFmtId="210" fontId="13" fillId="0" borderId="0" applyFill="0" applyBorder="0" applyAlignment="0"/>
    <xf numFmtId="209" fontId="81" fillId="0" borderId="0" applyFill="0" applyBorder="0" applyAlignment="0"/>
    <xf numFmtId="0" fontId="18" fillId="21" borderId="2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101" fillId="33" borderId="58" applyNumberFormat="0" applyAlignment="0" applyProtection="0"/>
    <xf numFmtId="0" fontId="71" fillId="33" borderId="58" applyNumberFormat="0" applyAlignment="0" applyProtection="0"/>
    <xf numFmtId="0" fontId="71" fillId="33" borderId="58" applyNumberFormat="0" applyAlignment="0" applyProtection="0"/>
    <xf numFmtId="182" fontId="99" fillId="66" borderId="0" applyNumberFormat="0" applyFont="0" applyBorder="0" applyAlignment="0">
      <alignment horizontal="left"/>
    </xf>
    <xf numFmtId="0" fontId="27" fillId="0" borderId="19" applyNumberFormat="0" applyFill="0" applyAlignment="0" applyProtection="0"/>
    <xf numFmtId="211" fontId="13" fillId="0" borderId="0" applyFont="0" applyFill="0" applyBorder="0" applyProtection="0">
      <alignment horizontal="center" vertical="center"/>
    </xf>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53" fillId="34" borderId="61" applyNumberFormat="0" applyAlignment="0" applyProtection="0"/>
    <xf numFmtId="0" fontId="73" fillId="34" borderId="61" applyNumberFormat="0" applyAlignment="0" applyProtection="0"/>
    <xf numFmtId="0" fontId="73" fillId="34" borderId="61" applyNumberFormat="0" applyAlignment="0" applyProtection="0"/>
    <xf numFmtId="212" fontId="13" fillId="0" borderId="0" applyNumberFormat="0" applyFont="0" applyFill="0" applyAlignment="0" applyProtection="0"/>
    <xf numFmtId="0" fontId="98" fillId="0" borderId="5" applyNumberFormat="0" applyFill="0" applyProtection="0">
      <alignment horizontal="left" vertical="center"/>
    </xf>
    <xf numFmtId="0" fontId="102" fillId="0" borderId="0">
      <alignment horizontal="center" wrapText="1"/>
      <protection hidden="1"/>
    </xf>
    <xf numFmtId="0" fontId="103" fillId="0" borderId="0">
      <alignment horizontal="right"/>
    </xf>
    <xf numFmtId="171" fontId="86" fillId="0" borderId="0" applyBorder="0">
      <alignment horizontal="right"/>
    </xf>
    <xf numFmtId="171" fontId="86" fillId="0" borderId="67" applyAlignment="0">
      <alignment horizontal="right"/>
    </xf>
    <xf numFmtId="213" fontId="81" fillId="0" borderId="0"/>
    <xf numFmtId="213" fontId="81" fillId="0" borderId="0"/>
    <xf numFmtId="213" fontId="81" fillId="0" borderId="0"/>
    <xf numFmtId="213" fontId="81" fillId="0" borderId="0"/>
    <xf numFmtId="213" fontId="81" fillId="0" borderId="0"/>
    <xf numFmtId="213" fontId="81" fillId="0" borderId="0"/>
    <xf numFmtId="213" fontId="81" fillId="0" borderId="0"/>
    <xf numFmtId="213" fontId="81" fillId="0" borderId="0"/>
    <xf numFmtId="168" fontId="104" fillId="0" borderId="0" applyFont="0" applyBorder="0">
      <alignment horizontal="right"/>
    </xf>
    <xf numFmtId="208" fontId="81" fillId="0" borderId="0" applyFont="0" applyFill="0" applyBorder="0" applyAlignment="0" applyProtection="0"/>
    <xf numFmtId="214" fontId="13" fillId="0" borderId="0" applyFont="0"/>
    <xf numFmtId="0" fontId="105" fillId="0" borderId="0" applyFont="0" applyFill="0" applyBorder="0" applyProtection="0">
      <alignment horizontal="right"/>
    </xf>
    <xf numFmtId="0" fontId="105" fillId="0" borderId="0" applyFont="0" applyFill="0" applyBorder="0" applyProtection="0">
      <alignment horizontal="right"/>
    </xf>
    <xf numFmtId="176" fontId="13" fillId="0" borderId="0" applyFont="0" applyFill="0" applyBorder="0" applyAlignment="0" applyProtection="0">
      <alignment horizontal="right"/>
    </xf>
    <xf numFmtId="215" fontId="13"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170" fontId="13" fillId="0" borderId="0" applyFont="0" applyFill="0" applyBorder="0" applyAlignment="0" applyProtection="0"/>
    <xf numFmtId="170" fontId="106"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3" fillId="0" borderId="0" applyFont="0" applyFill="0" applyBorder="0" applyAlignment="0" applyProtection="0"/>
    <xf numFmtId="170" fontId="106"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02" fillId="0" borderId="0" applyFont="0" applyFill="0" applyBorder="0" applyAlignment="0" applyProtection="0"/>
    <xf numFmtId="170" fontId="106" fillId="0" borderId="0" applyFont="0" applyFill="0" applyBorder="0" applyAlignment="0" applyProtection="0"/>
    <xf numFmtId="170" fontId="102" fillId="0" borderId="0" applyFont="0" applyFill="0" applyBorder="0" applyAlignment="0" applyProtection="0"/>
    <xf numFmtId="170" fontId="102" fillId="0" borderId="0" applyFont="0" applyFill="0" applyBorder="0" applyAlignment="0" applyProtection="0"/>
    <xf numFmtId="170" fontId="102" fillId="0" borderId="0" applyFont="0" applyFill="0" applyBorder="0" applyAlignment="0" applyProtection="0"/>
    <xf numFmtId="170" fontId="10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16" fontId="10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92"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0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81"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3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8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3" fontId="110" fillId="0" borderId="0" applyFont="0" applyFill="0" applyBorder="0" applyAlignment="0" applyProtection="0"/>
    <xf numFmtId="182" fontId="111" fillId="0" borderId="0"/>
    <xf numFmtId="0" fontId="112" fillId="0" borderId="0"/>
    <xf numFmtId="0" fontId="13" fillId="24" borderId="29" applyNumberFormat="0" applyFont="0" applyAlignment="0" applyProtection="0"/>
    <xf numFmtId="0" fontId="113" fillId="67" borderId="0">
      <alignment horizontal="center" vertical="center" wrapText="1"/>
    </xf>
    <xf numFmtId="217" fontId="13" fillId="0" borderId="0" applyFill="0" applyBorder="0">
      <alignment horizontal="right"/>
      <protection locked="0"/>
    </xf>
    <xf numFmtId="209" fontId="81" fillId="0" borderId="0" applyFont="0" applyFill="0" applyBorder="0" applyAlignment="0" applyProtection="0"/>
    <xf numFmtId="218" fontId="38" fillId="0" borderId="0">
      <alignment horizontal="right"/>
    </xf>
    <xf numFmtId="166" fontId="114" fillId="0" borderId="69">
      <protection locked="0"/>
    </xf>
    <xf numFmtId="0" fontId="105" fillId="0" borderId="0" applyFont="0" applyFill="0" applyBorder="0" applyProtection="0">
      <alignment horizontal="right"/>
    </xf>
    <xf numFmtId="191" fontId="13" fillId="0" borderId="0" applyFont="0" applyFill="0" applyBorder="0" applyAlignment="0" applyProtection="0">
      <alignment horizontal="right"/>
    </xf>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5" fillId="0" borderId="0" applyFont="0" applyFill="0" applyBorder="0" applyAlignment="0" applyProtection="0"/>
    <xf numFmtId="169" fontId="9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0" fillId="0" borderId="0" applyFont="0" applyFill="0" applyBorder="0" applyAlignment="0" applyProtection="0"/>
    <xf numFmtId="169" fontId="78" fillId="0" borderId="0" applyFont="0" applyFill="0" applyBorder="0" applyAlignment="0" applyProtection="0"/>
    <xf numFmtId="169" fontId="92" fillId="0" borderId="0" applyFont="0" applyFill="0" applyBorder="0" applyAlignment="0" applyProtection="0"/>
    <xf numFmtId="14" fontId="13"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44" fontId="108" fillId="0" borderId="0" applyFont="0" applyFill="0" applyBorder="0" applyAlignment="0" applyProtection="0"/>
    <xf numFmtId="44" fontId="13" fillId="0" borderId="0" applyFont="0" applyFill="0" applyBorder="0" applyAlignment="0" applyProtection="0"/>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169" fontId="13" fillId="0" borderId="0" applyFont="0" applyFill="0" applyBorder="0" applyAlignment="0" applyProtection="0"/>
    <xf numFmtId="169" fontId="20" fillId="0" borderId="0" applyFont="0" applyFill="0" applyBorder="0" applyAlignment="0" applyProtection="0"/>
    <xf numFmtId="44" fontId="7" fillId="0" borderId="0" applyFont="0" applyFill="0" applyBorder="0" applyAlignment="0" applyProtection="0"/>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219" fontId="13" fillId="0" borderId="0" applyFont="0" applyFill="0" applyBorder="0" applyAlignment="0" applyProtection="0">
      <alignment horizontal="right"/>
    </xf>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220" fontId="11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8"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44" fontId="109" fillId="0" borderId="0" applyFont="0" applyFill="0" applyBorder="0" applyAlignment="0" applyProtection="0"/>
    <xf numFmtId="169" fontId="78"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21" fontId="81" fillId="0" borderId="0" applyFont="0" applyFill="0" applyBorder="0" applyProtection="0">
      <alignment horizontal="right"/>
    </xf>
    <xf numFmtId="222" fontId="109" fillId="0" borderId="70" applyFont="0" applyFill="0" applyBorder="0" applyAlignment="0" applyProtection="0"/>
    <xf numFmtId="223" fontId="89" fillId="0" borderId="0" applyFont="0" applyFill="0" applyBorder="0" applyAlignment="0" applyProtection="0">
      <alignment vertical="center"/>
    </xf>
    <xf numFmtId="224" fontId="89" fillId="0" borderId="0" applyFont="0" applyFill="0" applyBorder="0" applyAlignment="0" applyProtection="0">
      <alignment vertical="center"/>
    </xf>
    <xf numFmtId="0" fontId="102" fillId="0" borderId="0" applyFont="0" applyFill="0" applyBorder="0" applyAlignment="0">
      <protection locked="0"/>
    </xf>
    <xf numFmtId="0" fontId="85" fillId="0" borderId="0" applyFont="0" applyFill="0" applyBorder="0" applyAlignment="0" applyProtection="0"/>
    <xf numFmtId="225" fontId="79" fillId="0" borderId="71" applyNumberFormat="0" applyFill="0">
      <alignment horizontal="right"/>
    </xf>
    <xf numFmtId="225" fontId="79" fillId="0" borderId="71" applyNumberFormat="0" applyFill="0">
      <alignment horizontal="right"/>
    </xf>
    <xf numFmtId="1" fontId="116" fillId="0" borderId="0"/>
    <xf numFmtId="226" fontId="99" fillId="0" borderId="0" applyFont="0" applyFill="0" applyBorder="0" applyProtection="0">
      <alignment horizontal="right"/>
    </xf>
    <xf numFmtId="227" fontId="82" fillId="65" borderId="8" applyFont="0" applyFill="0" applyBorder="0" applyAlignment="0" applyProtection="0"/>
    <xf numFmtId="228" fontId="109" fillId="0" borderId="0" applyFont="0" applyFill="0" applyBorder="0" applyAlignment="0" applyProtection="0"/>
    <xf numFmtId="228" fontId="109" fillId="0" borderId="0" applyFont="0" applyFill="0" applyBorder="0" applyAlignment="0" applyProtection="0"/>
    <xf numFmtId="229" fontId="86" fillId="0" borderId="5" applyFont="0" applyFill="0" applyBorder="0" applyAlignment="0" applyProtection="0"/>
    <xf numFmtId="183" fontId="13" fillId="0" borderId="0" applyFont="0" applyFill="0" applyBorder="0" applyAlignment="0" applyProtection="0"/>
    <xf numFmtId="230" fontId="107" fillId="0" borderId="0" applyFont="0" applyFill="0" applyBorder="0" applyAlignment="0" applyProtection="0"/>
    <xf numFmtId="14" fontId="20" fillId="0" borderId="0" applyFill="0" applyBorder="0" applyAlignment="0"/>
    <xf numFmtId="0" fontId="13" fillId="0" borderId="0">
      <alignment horizontal="left" vertical="top"/>
    </xf>
    <xf numFmtId="167" fontId="117" fillId="0" borderId="0"/>
    <xf numFmtId="0" fontId="109" fillId="0" borderId="0"/>
    <xf numFmtId="168" fontId="13" fillId="0" borderId="0" applyFont="0" applyFill="0" applyBorder="0" applyAlignment="0" applyProtection="0"/>
    <xf numFmtId="170" fontId="13" fillId="0" borderId="0" applyFont="0" applyFill="0" applyBorder="0" applyAlignment="0" applyProtection="0"/>
    <xf numFmtId="0" fontId="118" fillId="0" borderId="0">
      <protection locked="0"/>
    </xf>
    <xf numFmtId="0" fontId="13" fillId="0" borderId="0"/>
    <xf numFmtId="167" fontId="81" fillId="0" borderId="0"/>
    <xf numFmtId="171" fontId="13" fillId="0" borderId="72" applyNumberFormat="0" applyFont="0" applyFill="0" applyAlignment="0" applyProtection="0"/>
    <xf numFmtId="171" fontId="13" fillId="0" borderId="72" applyNumberFormat="0" applyFont="0" applyFill="0" applyAlignment="0" applyProtection="0"/>
    <xf numFmtId="171" fontId="13" fillId="0" borderId="72" applyNumberFormat="0" applyFont="0" applyFill="0" applyAlignment="0" applyProtection="0"/>
    <xf numFmtId="167" fontId="119" fillId="0" borderId="0" applyFill="0" applyBorder="0" applyAlignment="0" applyProtection="0"/>
    <xf numFmtId="1" fontId="99" fillId="0" borderId="0"/>
    <xf numFmtId="231" fontId="120" fillId="0" borderId="0">
      <protection locked="0"/>
    </xf>
    <xf numFmtId="231" fontId="120" fillId="0" borderId="0">
      <protection locked="0"/>
    </xf>
    <xf numFmtId="208" fontId="81" fillId="0" borderId="0" applyFill="0" applyBorder="0" applyAlignment="0"/>
    <xf numFmtId="209" fontId="81" fillId="0" borderId="0" applyFill="0" applyBorder="0" applyAlignment="0"/>
    <xf numFmtId="208" fontId="81" fillId="0" borderId="0" applyFill="0" applyBorder="0" applyAlignment="0"/>
    <xf numFmtId="210" fontId="13" fillId="0" borderId="0" applyFill="0" applyBorder="0" applyAlignment="0"/>
    <xf numFmtId="209" fontId="81" fillId="0" borderId="0" applyFill="0" applyBorder="0" applyAlignment="0"/>
    <xf numFmtId="0" fontId="26" fillId="8" borderId="28" applyNumberFormat="0" applyAlignment="0" applyProtection="0"/>
    <xf numFmtId="232" fontId="80"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33" fontId="102" fillId="68" borderId="10">
      <alignment horizontal="left"/>
    </xf>
    <xf numFmtId="1" fontId="122" fillId="69" borderId="42" applyNumberFormat="0" applyBorder="0" applyAlignment="0">
      <alignment horizontal="centerContinuous" vertical="center"/>
      <protection locked="0"/>
    </xf>
    <xf numFmtId="234" fontId="13" fillId="0" borderId="0">
      <protection locked="0"/>
    </xf>
    <xf numFmtId="212" fontId="13" fillId="0" borderId="0">
      <protection locked="0"/>
    </xf>
    <xf numFmtId="2" fontId="110" fillId="0" borderId="0" applyFont="0" applyFill="0" applyBorder="0" applyAlignment="0" applyProtection="0"/>
    <xf numFmtId="0" fontId="123" fillId="0" borderId="0" applyNumberFormat="0" applyFill="0" applyBorder="0" applyAlignment="0" applyProtection="0"/>
    <xf numFmtId="0" fontId="124" fillId="0" borderId="0" applyFill="0" applyBorder="0" applyProtection="0">
      <alignment horizontal="left"/>
    </xf>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6" fillId="0" borderId="0" applyNumberFormat="0">
      <alignment horizontal="right"/>
    </xf>
    <xf numFmtId="0" fontId="13" fillId="0" borderId="0"/>
    <xf numFmtId="0" fontId="13" fillId="0" borderId="0"/>
    <xf numFmtId="0" fontId="13" fillId="0" borderId="0"/>
    <xf numFmtId="0" fontId="13" fillId="0" borderId="0"/>
    <xf numFmtId="235" fontId="13" fillId="71" borderId="33" applyNumberFormat="0" applyFont="0" applyBorder="0" applyAlignment="0" applyProtection="0"/>
    <xf numFmtId="186" fontId="13" fillId="0" borderId="0" applyFont="0" applyFill="0" applyBorder="0" applyAlignment="0" applyProtection="0">
      <alignment horizontal="right"/>
    </xf>
    <xf numFmtId="182" fontId="127" fillId="71" borderId="0" applyNumberFormat="0" applyFont="0" applyAlignment="0"/>
    <xf numFmtId="0" fontId="128" fillId="0" borderId="0" applyProtection="0">
      <alignment horizontal="right"/>
    </xf>
    <xf numFmtId="0" fontId="48" fillId="0" borderId="73" applyNumberFormat="0" applyAlignment="0" applyProtection="0">
      <alignment horizontal="left" vertical="center"/>
    </xf>
    <xf numFmtId="0" fontId="48" fillId="0" borderId="32">
      <alignment horizontal="left" vertical="center"/>
    </xf>
    <xf numFmtId="49" fontId="129" fillId="0" borderId="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3" fillId="0" borderId="55" applyNumberFormat="0" applyFill="0" applyAlignment="0" applyProtection="0"/>
    <xf numFmtId="0" fontId="130" fillId="0" borderId="0" applyNumberFormat="0" applyFill="0" applyBorder="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64" fillId="0" borderId="56" applyNumberFormat="0" applyFill="0" applyAlignment="0" applyProtection="0"/>
    <xf numFmtId="0" fontId="131"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57" applyNumberFormat="0" applyFill="0" applyAlignment="0" applyProtection="0"/>
    <xf numFmtId="0" fontId="65" fillId="0" borderId="57" applyNumberFormat="0" applyFill="0" applyAlignment="0" applyProtection="0"/>
    <xf numFmtId="0" fontId="132" fillId="0" borderId="0" applyProtection="0">
      <alignment horizontal="left"/>
    </xf>
    <xf numFmtId="0" fontId="65" fillId="0" borderId="0" applyNumberFormat="0" applyFill="0" applyBorder="0" applyAlignment="0" applyProtection="0"/>
    <xf numFmtId="0" fontId="65" fillId="0" borderId="0" applyNumberFormat="0" applyFill="0" applyBorder="0" applyAlignment="0" applyProtection="0"/>
    <xf numFmtId="0" fontId="134" fillId="0" borderId="0"/>
    <xf numFmtId="0" fontId="93" fillId="0" borderId="0"/>
    <xf numFmtId="236" fontId="88" fillId="0" borderId="0">
      <alignment horizontal="centerContinuous"/>
    </xf>
    <xf numFmtId="0" fontId="135" fillId="0" borderId="74" applyNumberFormat="0" applyFill="0" applyBorder="0" applyAlignment="0" applyProtection="0">
      <alignment horizontal="left"/>
    </xf>
    <xf numFmtId="236" fontId="88" fillId="0" borderId="75">
      <alignment horizontal="center"/>
    </xf>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6" fillId="0" borderId="37">
      <alignment horizontal="left" vertical="center"/>
    </xf>
    <xf numFmtId="0" fontId="136" fillId="72" borderId="0">
      <alignment horizontal="centerContinuous" wrapText="1"/>
    </xf>
    <xf numFmtId="0" fontId="137"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39" fillId="0" borderId="0" applyNumberFormat="0" applyFill="0" applyBorder="0" applyAlignment="0" applyProtection="0"/>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237" fontId="138" fillId="0" borderId="0" applyNumberFormat="0" applyFill="0" applyBorder="0" applyAlignment="0" applyProtection="0">
      <alignment vertical="top"/>
      <protection locked="0"/>
    </xf>
    <xf numFmtId="0" fontId="13" fillId="0" borderId="0" applyNumberFormat="0" applyFill="0" applyBorder="0" applyAlignment="0" applyProtection="0"/>
    <xf numFmtId="0" fontId="13" fillId="0" borderId="0">
      <alignment horizontal="right"/>
    </xf>
    <xf numFmtId="10" fontId="109" fillId="65" borderId="33" applyNumberFormat="0" applyBorder="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143" fillId="32" borderId="58" applyNumberFormat="0" applyAlignment="0" applyProtection="0"/>
    <xf numFmtId="0" fontId="69" fillId="32" borderId="58" applyNumberFormat="0" applyAlignment="0" applyProtection="0"/>
    <xf numFmtId="238" fontId="102" fillId="0" borderId="0" applyNumberFormat="0" applyFill="0" applyBorder="0" applyAlignment="0" applyProtection="0"/>
    <xf numFmtId="0" fontId="13" fillId="0" borderId="0" applyNumberFormat="0" applyFill="0" applyBorder="0" applyAlignment="0">
      <protection locked="0"/>
    </xf>
    <xf numFmtId="0" fontId="144" fillId="65" borderId="0" applyNumberFormat="0" applyFont="0" applyBorder="0" applyAlignment="0">
      <alignment horizontal="right"/>
      <protection locked="0"/>
    </xf>
    <xf numFmtId="0" fontId="145" fillId="23" borderId="0" applyNumberFormat="0" applyFont="0" applyBorder="0" applyAlignment="0">
      <alignment horizontal="right" vertical="top"/>
      <protection locked="0"/>
    </xf>
    <xf numFmtId="239" fontId="13" fillId="65" borderId="76" applyNumberFormat="0" applyFont="0" applyBorder="0" applyAlignment="0">
      <alignment horizontal="right" vertical="center"/>
      <protection locked="0"/>
    </xf>
    <xf numFmtId="0" fontId="145" fillId="23" borderId="0" applyNumberFormat="0" applyFont="0" applyBorder="0" applyAlignment="0">
      <alignment horizontal="right" vertical="top"/>
      <protection locked="0"/>
    </xf>
    <xf numFmtId="0" fontId="102" fillId="0" borderId="0" applyFill="0" applyBorder="0">
      <alignment horizontal="right"/>
      <protection locked="0"/>
    </xf>
    <xf numFmtId="240" fontId="146" fillId="0" borderId="77" applyFont="0" applyFill="0" applyBorder="0" applyAlignment="0" applyProtection="0"/>
    <xf numFmtId="241" fontId="13" fillId="0" borderId="0" applyFill="0" applyBorder="0">
      <alignment horizontal="right"/>
      <protection locked="0"/>
    </xf>
    <xf numFmtId="0" fontId="147" fillId="0" borderId="0" applyFill="0" applyBorder="0"/>
    <xf numFmtId="0" fontId="148" fillId="73" borderId="78">
      <alignment horizontal="left" vertical="center" wrapText="1"/>
    </xf>
    <xf numFmtId="0" fontId="85" fillId="0" borderId="0" applyNumberFormat="0" applyFill="0" applyBorder="0" applyProtection="0">
      <alignment horizontal="left" vertical="center"/>
    </xf>
    <xf numFmtId="0" fontId="14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81" fillId="74" borderId="0" applyNumberFormat="0" applyFont="0" applyBorder="0" applyProtection="0"/>
    <xf numFmtId="2" fontId="150" fillId="0" borderId="5"/>
    <xf numFmtId="208" fontId="81" fillId="0" borderId="0" applyFill="0" applyBorder="0" applyAlignment="0"/>
    <xf numFmtId="209" fontId="81" fillId="0" borderId="0" applyFill="0" applyBorder="0" applyAlignment="0"/>
    <xf numFmtId="208" fontId="81" fillId="0" borderId="0" applyFill="0" applyBorder="0" applyAlignment="0"/>
    <xf numFmtId="210" fontId="13" fillId="0" borderId="0" applyFill="0" applyBorder="0" applyAlignment="0"/>
    <xf numFmtId="209" fontId="81" fillId="0" borderId="0" applyFill="0" applyBorder="0" applyAlignment="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151" fillId="0" borderId="60" applyNumberFormat="0" applyFill="0" applyAlignment="0" applyProtection="0"/>
    <xf numFmtId="0" fontId="72" fillId="0" borderId="60" applyNumberFormat="0" applyFill="0" applyAlignment="0" applyProtection="0"/>
    <xf numFmtId="0" fontId="72" fillId="0" borderId="60" applyNumberFormat="0" applyFill="0" applyAlignment="0" applyProtection="0"/>
    <xf numFmtId="14" fontId="86" fillId="0" borderId="5" applyFont="0" applyFill="0" applyBorder="0" applyAlignment="0" applyProtection="0"/>
    <xf numFmtId="3" fontId="13" fillId="0" borderId="0"/>
    <xf numFmtId="1" fontId="152" fillId="0" borderId="0"/>
    <xf numFmtId="242" fontId="153" fillId="75" borderId="0" applyBorder="0" applyAlignment="0">
      <alignment horizontal="right"/>
    </xf>
    <xf numFmtId="168" fontId="13" fillId="0" borderId="0" applyFont="0" applyFill="0" applyBorder="0" applyAlignment="0" applyProtection="0"/>
    <xf numFmtId="17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3" fontId="13" fillId="0" borderId="0" applyFont="0" applyFill="0" applyBorder="0" applyAlignment="0" applyProtection="0"/>
    <xf numFmtId="244" fontId="7" fillId="0" borderId="0" applyFont="0" applyFill="0" applyBorder="0" applyAlignment="0" applyProtection="0"/>
    <xf numFmtId="245" fontId="13" fillId="0" borderId="0" applyFont="0" applyFill="0" applyBorder="0" applyAlignment="0" applyProtection="0"/>
    <xf numFmtId="14" fontId="84" fillId="0" borderId="0" applyFont="0" applyFill="0" applyBorder="0" applyAlignment="0" applyProtection="0"/>
    <xf numFmtId="3" fontId="85" fillId="0" borderId="0"/>
    <xf numFmtId="3" fontId="85" fillId="0" borderId="0"/>
    <xf numFmtId="0" fontId="13" fillId="0" borderId="0" applyFont="0" applyFill="0" applyBorder="0" applyAlignment="0" applyProtection="0"/>
    <xf numFmtId="0" fontId="13" fillId="0" borderId="0" applyFont="0" applyFill="0" applyBorder="0" applyAlignment="0" applyProtection="0"/>
    <xf numFmtId="246" fontId="13" fillId="0" borderId="0" applyFont="0" applyFill="0" applyBorder="0" applyAlignment="0" applyProtection="0"/>
    <xf numFmtId="247" fontId="7" fillId="0" borderId="0" applyFont="0" applyFill="0" applyBorder="0" applyAlignment="0" applyProtection="0"/>
    <xf numFmtId="248" fontId="13" fillId="0" borderId="0" applyFont="0" applyFill="0" applyBorder="0" applyAlignment="0" applyProtection="0"/>
    <xf numFmtId="249" fontId="13" fillId="0" borderId="0">
      <protection locked="0"/>
    </xf>
    <xf numFmtId="229" fontId="109" fillId="65" borderId="0">
      <alignment horizontal="center"/>
    </xf>
    <xf numFmtId="250" fontId="107" fillId="0" borderId="0" applyFont="0" applyFill="0" applyBorder="0" applyProtection="0">
      <alignment horizontal="right"/>
    </xf>
    <xf numFmtId="251" fontId="13" fillId="0" borderId="0" applyFont="0" applyFill="0" applyBorder="0" applyAlignment="0" applyProtection="0"/>
    <xf numFmtId="179" fontId="13" fillId="0" borderId="0" applyFont="0" applyFill="0" applyBorder="0" applyAlignment="0" applyProtection="0"/>
    <xf numFmtId="0" fontId="105" fillId="0" borderId="0" applyFont="0" applyFill="0" applyBorder="0" applyProtection="0">
      <alignment horizontal="right"/>
    </xf>
    <xf numFmtId="0" fontId="105" fillId="0" borderId="0" applyFont="0" applyFill="0" applyBorder="0" applyProtection="0">
      <alignment horizontal="right"/>
    </xf>
    <xf numFmtId="0" fontId="105" fillId="0" borderId="0" applyFont="0" applyFill="0" applyBorder="0" applyProtection="0">
      <alignment horizontal="right"/>
    </xf>
    <xf numFmtId="0" fontId="13" fillId="0" borderId="0" applyFont="0" applyFill="0" applyBorder="0" applyProtection="0">
      <alignment horizontal="right"/>
    </xf>
    <xf numFmtId="171" fontId="13" fillId="0" borderId="0" applyFont="0" applyFill="0" applyBorder="0" applyProtection="0">
      <alignment horizontal="right"/>
    </xf>
    <xf numFmtId="0" fontId="13" fillId="0" borderId="79" applyBorder="0" applyAlignment="0" applyProtection="0">
      <alignment horizontal="center"/>
    </xf>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97" fillId="0" borderId="0"/>
    <xf numFmtId="239" fontId="89" fillId="0" borderId="0" applyNumberFormat="0" applyFont="0" applyFill="0" applyBorder="0" applyAlignment="0" applyProtection="0">
      <alignment vertical="center"/>
    </xf>
    <xf numFmtId="37" fontId="155" fillId="0" borderId="0"/>
    <xf numFmtId="0" fontId="156" fillId="0" borderId="0"/>
    <xf numFmtId="0" fontId="38" fillId="76" borderId="0" applyNumberFormat="0" applyBorder="0" applyAlignment="0">
      <alignment horizontal="right"/>
      <protection hidden="1"/>
    </xf>
    <xf numFmtId="239" fontId="157" fillId="0" borderId="0" applyNumberFormat="0" applyFill="0" applyBorder="0" applyAlignment="0" applyProtection="0">
      <alignment vertical="center"/>
    </xf>
    <xf numFmtId="1" fontId="85" fillId="0" borderId="0"/>
    <xf numFmtId="252" fontId="158" fillId="0" borderId="0"/>
    <xf numFmtId="37" fontId="82" fillId="77" borderId="0" applyFont="0" applyFill="0" applyBorder="0" applyAlignment="0" applyProtection="0"/>
    <xf numFmtId="231" fontId="13" fillId="0" borderId="0" applyFont="0" applyFill="0" applyBorder="0" applyAlignment="0"/>
    <xf numFmtId="253" fontId="109" fillId="0" borderId="0" applyFont="0" applyFill="0" applyBorder="0" applyAlignment="0"/>
    <xf numFmtId="254" fontId="109" fillId="0" borderId="0" applyFont="0" applyFill="0" applyBorder="0" applyAlignment="0"/>
    <xf numFmtId="253" fontId="109" fillId="0" borderId="0" applyFont="0" applyFill="0" applyBorder="0" applyAlignment="0"/>
    <xf numFmtId="255" fontId="7" fillId="0" borderId="0"/>
    <xf numFmtId="0" fontId="13" fillId="0" borderId="0"/>
    <xf numFmtId="0" fontId="13" fillId="0" borderId="0"/>
    <xf numFmtId="0" fontId="13" fillId="0" borderId="0"/>
    <xf numFmtId="0" fontId="13" fillId="0" borderId="0"/>
    <xf numFmtId="0" fontId="102" fillId="0" borderId="0"/>
    <xf numFmtId="0" fontId="13" fillId="0" borderId="0"/>
    <xf numFmtId="0" fontId="7" fillId="0" borderId="0"/>
    <xf numFmtId="0" fontId="13" fillId="0" borderId="0"/>
    <xf numFmtId="0" fontId="7" fillId="0" borderId="0"/>
    <xf numFmtId="0" fontId="7" fillId="0" borderId="0"/>
    <xf numFmtId="0" fontId="7" fillId="0" borderId="0"/>
    <xf numFmtId="0" fontId="102" fillId="0" borderId="0"/>
    <xf numFmtId="0" fontId="13" fillId="0" borderId="0"/>
    <xf numFmtId="0" fontId="20" fillId="0" borderId="0"/>
    <xf numFmtId="0" fontId="7" fillId="0" borderId="0"/>
    <xf numFmtId="0" fontId="7" fillId="0" borderId="0"/>
    <xf numFmtId="0" fontId="7" fillId="0" borderId="0"/>
    <xf numFmtId="0" fontId="7" fillId="0" borderId="0"/>
    <xf numFmtId="0" fontId="13" fillId="0" borderId="33"/>
    <xf numFmtId="0" fontId="20" fillId="0" borderId="0">
      <alignment vertical="top"/>
    </xf>
    <xf numFmtId="0" fontId="20" fillId="0" borderId="0">
      <alignment vertical="top"/>
    </xf>
    <xf numFmtId="0" fontId="13"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02" fillId="0" borderId="0"/>
    <xf numFmtId="0" fontId="7" fillId="0" borderId="0"/>
    <xf numFmtId="0" fontId="102"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35" fillId="0" borderId="0"/>
    <xf numFmtId="0" fontId="13" fillId="0" borderId="0"/>
    <xf numFmtId="0" fontId="13" fillId="0" borderId="0"/>
    <xf numFmtId="0" fontId="35" fillId="0" borderId="0"/>
    <xf numFmtId="0" fontId="102" fillId="0" borderId="0"/>
    <xf numFmtId="0" fontId="13" fillId="0" borderId="0"/>
    <xf numFmtId="237" fontId="13" fillId="0" borderId="0"/>
    <xf numFmtId="0" fontId="102" fillId="0" borderId="0"/>
    <xf numFmtId="0" fontId="102" fillId="0" borderId="0"/>
    <xf numFmtId="237" fontId="13" fillId="0" borderId="0"/>
    <xf numFmtId="0" fontId="35"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9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5" fillId="0" borderId="0"/>
    <xf numFmtId="0" fontId="126" fillId="0" borderId="0"/>
    <xf numFmtId="0" fontId="13" fillId="0" borderId="0"/>
    <xf numFmtId="237" fontId="13" fillId="0" borderId="0"/>
    <xf numFmtId="237"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237" fontId="13"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2" fillId="0" borderId="0"/>
    <xf numFmtId="0" fontId="102" fillId="0" borderId="0"/>
    <xf numFmtId="0" fontId="102" fillId="0" borderId="0"/>
    <xf numFmtId="0" fontId="102"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02" fillId="0" borderId="0"/>
    <xf numFmtId="0" fontId="78" fillId="0" borderId="0"/>
    <xf numFmtId="0" fontId="102" fillId="0" borderId="0"/>
    <xf numFmtId="0" fontId="102"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5" fillId="0" borderId="0"/>
    <xf numFmtId="0" fontId="102" fillId="0" borderId="0"/>
    <xf numFmtId="0" fontId="78" fillId="0" borderId="0"/>
    <xf numFmtId="0" fontId="78" fillId="0" borderId="0"/>
    <xf numFmtId="0" fontId="102"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8" fillId="0" borderId="0"/>
    <xf numFmtId="0" fontId="7" fillId="0" borderId="0"/>
    <xf numFmtId="0" fontId="102" fillId="0" borderId="0"/>
    <xf numFmtId="0" fontId="13" fillId="0" borderId="0"/>
    <xf numFmtId="0" fontId="78" fillId="0" borderId="0"/>
    <xf numFmtId="0" fontId="13" fillId="0" borderId="0"/>
    <xf numFmtId="0" fontId="13" fillId="0" borderId="0"/>
    <xf numFmtId="0" fontId="78" fillId="0" borderId="0"/>
    <xf numFmtId="0" fontId="13" fillId="0" borderId="0"/>
    <xf numFmtId="0" fontId="13" fillId="0" borderId="0"/>
    <xf numFmtId="0" fontId="13" fillId="0" borderId="0"/>
    <xf numFmtId="0" fontId="13" fillId="0" borderId="0"/>
    <xf numFmtId="0" fontId="13" fillId="0" borderId="0"/>
    <xf numFmtId="0" fontId="78" fillId="0" borderId="0"/>
    <xf numFmtId="0" fontId="13" fillId="0" borderId="0"/>
    <xf numFmtId="0" fontId="102" fillId="0" borderId="0"/>
    <xf numFmtId="0" fontId="78" fillId="0" borderId="0"/>
    <xf numFmtId="0" fontId="13" fillId="0" borderId="0"/>
    <xf numFmtId="0" fontId="13" fillId="0" borderId="0"/>
    <xf numFmtId="0" fontId="92" fillId="0" borderId="0"/>
    <xf numFmtId="0" fontId="102" fillId="0" borderId="0"/>
    <xf numFmtId="0" fontId="102" fillId="0" borderId="0"/>
    <xf numFmtId="0" fontId="102"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2" fillId="0" borderId="0"/>
    <xf numFmtId="0" fontId="102"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7" fillId="0" borderId="0"/>
    <xf numFmtId="237" fontId="13" fillId="0" borderId="0"/>
    <xf numFmtId="237" fontId="13" fillId="0" borderId="0"/>
    <xf numFmtId="0"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59" fillId="0" borderId="0"/>
    <xf numFmtId="0" fontId="159" fillId="0" borderId="0"/>
    <xf numFmtId="237" fontId="13" fillId="0" borderId="0"/>
    <xf numFmtId="237" fontId="13" fillId="0" borderId="0"/>
    <xf numFmtId="0" fontId="9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55" fontId="7" fillId="0" borderId="0"/>
    <xf numFmtId="0" fontId="7" fillId="0" borderId="0"/>
    <xf numFmtId="0" fontId="108" fillId="0" borderId="0"/>
    <xf numFmtId="237" fontId="13" fillId="0" borderId="0"/>
    <xf numFmtId="0" fontId="13" fillId="0" borderId="0"/>
    <xf numFmtId="237" fontId="13" fillId="0" borderId="0"/>
    <xf numFmtId="0" fontId="78" fillId="0" borderId="0"/>
    <xf numFmtId="0" fontId="7" fillId="0" borderId="0"/>
    <xf numFmtId="0" fontId="78" fillId="0" borderId="0"/>
    <xf numFmtId="237" fontId="13" fillId="0" borderId="0"/>
    <xf numFmtId="237"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0" fontId="7" fillId="0" borderId="0"/>
    <xf numFmtId="237" fontId="13" fillId="0" borderId="0"/>
    <xf numFmtId="237" fontId="13" fillId="0" borderId="0"/>
    <xf numFmtId="237" fontId="13" fillId="0" borderId="0"/>
    <xf numFmtId="0" fontId="7" fillId="0" borderId="0"/>
    <xf numFmtId="0" fontId="13" fillId="0" borderId="0"/>
    <xf numFmtId="0" fontId="13" fillId="0" borderId="0"/>
    <xf numFmtId="0" fontId="13" fillId="0" borderId="0"/>
    <xf numFmtId="0" fontId="13" fillId="0" borderId="0"/>
    <xf numFmtId="237" fontId="13" fillId="0" borderId="0"/>
    <xf numFmtId="0" fontId="13"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3" fillId="0" borderId="0"/>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8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3" fillId="0" borderId="0"/>
    <xf numFmtId="237" fontId="13" fillId="0" borderId="0"/>
    <xf numFmtId="237" fontId="13" fillId="0" borderId="0"/>
    <xf numFmtId="237" fontId="13" fillId="0" borderId="0"/>
    <xf numFmtId="0" fontId="13" fillId="0" borderId="0">
      <alignment wrapText="1"/>
    </xf>
    <xf numFmtId="0" fontId="13" fillId="0" borderId="0">
      <alignment wrapText="1"/>
    </xf>
    <xf numFmtId="0" fontId="9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3" fillId="0" borderId="0"/>
    <xf numFmtId="237" fontId="13" fillId="0" borderId="0"/>
    <xf numFmtId="0" fontId="13" fillId="0" borderId="0"/>
    <xf numFmtId="0" fontId="7" fillId="0" borderId="0"/>
    <xf numFmtId="237" fontId="13" fillId="0" borderId="0"/>
    <xf numFmtId="237" fontId="13" fillId="0" borderId="0"/>
    <xf numFmtId="237" fontId="13"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3" fillId="0" borderId="0"/>
    <xf numFmtId="237" fontId="13" fillId="0" borderId="0"/>
    <xf numFmtId="237" fontId="13" fillId="0" borderId="0"/>
    <xf numFmtId="237" fontId="13" fillId="0" borderId="0"/>
    <xf numFmtId="0" fontId="42" fillId="0" borderId="0"/>
    <xf numFmtId="0" fontId="42" fillId="0" borderId="0"/>
    <xf numFmtId="0" fontId="13" fillId="0" borderId="0">
      <alignment wrapText="1"/>
    </xf>
    <xf numFmtId="0" fontId="13" fillId="0" borderId="0">
      <alignment wrapText="1"/>
    </xf>
    <xf numFmtId="0" fontId="13" fillId="0" borderId="0">
      <alignment wrapText="1"/>
    </xf>
    <xf numFmtId="0" fontId="42" fillId="0" borderId="0"/>
    <xf numFmtId="0" fontId="4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7" fillId="0" borderId="0"/>
    <xf numFmtId="237" fontId="13" fillId="0" borderId="0"/>
    <xf numFmtId="0" fontId="102" fillId="0" borderId="0"/>
    <xf numFmtId="0" fontId="13" fillId="0" borderId="0">
      <alignment wrapText="1"/>
    </xf>
    <xf numFmtId="237" fontId="13"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0" fontId="7" fillId="0" borderId="0"/>
    <xf numFmtId="0" fontId="7" fillId="0" borderId="0"/>
    <xf numFmtId="0" fontId="7"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13" fillId="0" borderId="0">
      <alignment wrapText="1"/>
    </xf>
    <xf numFmtId="0" fontId="102"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23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5"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35" fillId="0" borderId="0"/>
    <xf numFmtId="0" fontId="2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102" fillId="0" borderId="0"/>
    <xf numFmtId="0" fontId="13" fillId="0" borderId="0"/>
    <xf numFmtId="0" fontId="13" fillId="0" borderId="0"/>
    <xf numFmtId="0" fontId="13" fillId="0" borderId="0"/>
    <xf numFmtId="0" fontId="13" fillId="0" borderId="0"/>
    <xf numFmtId="0" fontId="13" fillId="0" borderId="0"/>
    <xf numFmtId="0" fontId="20" fillId="0" borderId="0"/>
    <xf numFmtId="0" fontId="20" fillId="0" borderId="0"/>
    <xf numFmtId="237"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8" fillId="0" borderId="0"/>
    <xf numFmtId="255"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7" fillId="0" borderId="0"/>
    <xf numFmtId="0" fontId="13"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255" fontId="7" fillId="0" borderId="0"/>
    <xf numFmtId="0" fontId="20" fillId="0" borderId="0"/>
    <xf numFmtId="0" fontId="13" fillId="0" borderId="0"/>
    <xf numFmtId="0" fontId="13" fillId="0" borderId="0"/>
    <xf numFmtId="0" fontId="109" fillId="0" borderId="0"/>
    <xf numFmtId="0" fontId="7" fillId="0" borderId="0"/>
    <xf numFmtId="0" fontId="102" fillId="0" borderId="0"/>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256" fontId="109" fillId="0" borderId="0" applyFont="0" applyFill="0" applyBorder="0" applyAlignment="0" applyProtection="0">
      <alignment horizontal="right"/>
    </xf>
    <xf numFmtId="0" fontId="160" fillId="0" borderId="0"/>
    <xf numFmtId="0" fontId="13" fillId="0" borderId="0"/>
    <xf numFmtId="0" fontId="161" fillId="0" borderId="0"/>
    <xf numFmtId="257" fontId="109" fillId="0" borderId="0" applyFont="0" applyFill="0" applyBorder="0" applyAlignment="0" applyProtection="0"/>
    <xf numFmtId="0" fontId="87" fillId="35" borderId="62" applyNumberFormat="0" applyFont="0" applyAlignment="0" applyProtection="0"/>
    <xf numFmtId="0" fontId="7" fillId="35" borderId="62" applyNumberFormat="0" applyFont="0" applyAlignment="0" applyProtection="0"/>
    <xf numFmtId="0" fontId="42" fillId="35" borderId="62" applyNumberFormat="0" applyFont="0" applyAlignment="0" applyProtection="0"/>
    <xf numFmtId="0" fontId="7" fillId="35" borderId="62" applyNumberFormat="0" applyFont="0" applyAlignment="0" applyProtection="0"/>
    <xf numFmtId="0" fontId="42"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162"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8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0" fontId="7" fillId="35" borderId="62" applyNumberFormat="0" applyFont="0" applyAlignment="0" applyProtection="0"/>
    <xf numFmtId="258" fontId="163" fillId="0" borderId="0" applyBorder="0" applyProtection="0">
      <alignment horizontal="right"/>
    </xf>
    <xf numFmtId="258" fontId="164" fillId="78" borderId="0" applyBorder="0" applyProtection="0">
      <alignment horizontal="right"/>
    </xf>
    <xf numFmtId="258" fontId="165" fillId="0" borderId="32" applyBorder="0"/>
    <xf numFmtId="258" fontId="163" fillId="0" borderId="0" applyBorder="0" applyProtection="0">
      <alignment horizontal="right"/>
    </xf>
    <xf numFmtId="259" fontId="163" fillId="0" borderId="0" applyBorder="0" applyProtection="0">
      <alignment horizontal="right"/>
    </xf>
    <xf numFmtId="259" fontId="166" fillId="78" borderId="0" applyProtection="0">
      <alignment horizontal="right"/>
    </xf>
    <xf numFmtId="37" fontId="80" fillId="0" borderId="0" applyFill="0" applyBorder="0" applyProtection="0">
      <alignment horizontal="right"/>
    </xf>
    <xf numFmtId="192" fontId="82" fillId="0" borderId="0" applyFont="0" applyFill="0" applyBorder="0" applyProtection="0">
      <alignment horizontal="right"/>
    </xf>
    <xf numFmtId="260" fontId="163" fillId="0" borderId="0" applyFill="0" applyBorder="0" applyProtection="0"/>
    <xf numFmtId="0" fontId="96" fillId="65" borderId="0">
      <alignment horizontal="right"/>
    </xf>
    <xf numFmtId="0" fontId="13" fillId="0" borderId="0">
      <alignment horizontal="right"/>
    </xf>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167" fillId="33" borderId="59" applyNumberFormat="0" applyAlignment="0" applyProtection="0"/>
    <xf numFmtId="0" fontId="70" fillId="33" borderId="59" applyNumberFormat="0" applyAlignment="0" applyProtection="0"/>
    <xf numFmtId="0" fontId="70" fillId="33" borderId="59" applyNumberFormat="0" applyAlignment="0" applyProtection="0"/>
    <xf numFmtId="0" fontId="168" fillId="0" borderId="0" applyProtection="0">
      <alignment horizontal="left"/>
    </xf>
    <xf numFmtId="0" fontId="168" fillId="0" borderId="0" applyFill="0" applyBorder="0" applyProtection="0">
      <alignment horizontal="left"/>
    </xf>
    <xf numFmtId="0" fontId="169" fillId="0" borderId="0" applyFill="0" applyBorder="0" applyProtection="0">
      <alignment horizontal="left"/>
    </xf>
    <xf numFmtId="1" fontId="170" fillId="0" borderId="0" applyProtection="0">
      <alignment horizontal="right" vertical="center"/>
    </xf>
    <xf numFmtId="239" fontId="171" fillId="0" borderId="5">
      <alignment vertical="center"/>
    </xf>
    <xf numFmtId="2" fontId="99" fillId="0" borderId="0"/>
    <xf numFmtId="235" fontId="172" fillId="0" borderId="0" applyFill="0" applyBorder="0" applyAlignment="0" applyProtection="0"/>
    <xf numFmtId="173" fontId="13" fillId="0" borderId="0" applyFont="0" applyFill="0" applyBorder="0" applyAlignment="0" applyProtection="0"/>
    <xf numFmtId="261" fontId="81" fillId="0" borderId="0" applyFont="0" applyFill="0" applyBorder="0" applyAlignment="0" applyProtection="0"/>
    <xf numFmtId="262" fontId="173" fillId="65" borderId="33" applyFill="0" applyBorder="0" applyAlignment="0" applyProtection="0">
      <alignment horizontal="right"/>
      <protection locked="0"/>
    </xf>
    <xf numFmtId="263" fontId="173" fillId="70" borderId="0" applyFill="0" applyBorder="0" applyAlignment="0" applyProtection="0">
      <protection hidden="1"/>
    </xf>
    <xf numFmtId="10" fontId="13" fillId="0" borderId="0" applyFont="0" applyFill="0" applyBorder="0" applyAlignment="0" applyProtection="0"/>
    <xf numFmtId="10" fontId="13" fillId="0" borderId="0" applyFont="0" applyFill="0" applyBorder="0" applyAlignment="0" applyProtection="0"/>
    <xf numFmtId="264" fontId="163" fillId="0" borderId="0" applyBorder="0" applyProtection="0">
      <alignment horizontal="right"/>
    </xf>
    <xf numFmtId="264" fontId="164" fillId="78" borderId="0" applyProtection="0">
      <alignment horizontal="right"/>
    </xf>
    <xf numFmtId="264" fontId="163" fillId="0" borderId="0" applyFont="0" applyBorder="0" applyProtection="0">
      <alignment horizontal="right"/>
    </xf>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5"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65" fontId="99" fillId="0" borderId="0" applyFont="0" applyFill="0" applyBorder="0" applyProtection="0">
      <alignment horizontal="right"/>
    </xf>
    <xf numFmtId="9" fontId="13" fillId="0" borderId="0"/>
    <xf numFmtId="266" fontId="13" fillId="0" borderId="0" applyFill="0" applyBorder="0">
      <alignment horizontal="right"/>
      <protection locked="0"/>
    </xf>
    <xf numFmtId="1" fontId="85" fillId="0" borderId="0"/>
    <xf numFmtId="249" fontId="13" fillId="0" borderId="0">
      <protection locked="0"/>
    </xf>
    <xf numFmtId="235" fontId="13" fillId="0" borderId="0" applyFont="0" applyFill="0" applyBorder="0" applyAlignment="0" applyProtection="0"/>
    <xf numFmtId="208" fontId="81" fillId="0" borderId="0" applyFill="0" applyBorder="0" applyAlignment="0"/>
    <xf numFmtId="209" fontId="81" fillId="0" borderId="0" applyFill="0" applyBorder="0" applyAlignment="0"/>
    <xf numFmtId="208" fontId="81" fillId="0" borderId="0" applyFill="0" applyBorder="0" applyAlignment="0"/>
    <xf numFmtId="210" fontId="13" fillId="0" borderId="0" applyFill="0" applyBorder="0" applyAlignment="0"/>
    <xf numFmtId="209" fontId="81" fillId="0" borderId="0" applyFill="0" applyBorder="0" applyAlignment="0"/>
    <xf numFmtId="10" fontId="99" fillId="0" borderId="0"/>
    <xf numFmtId="10" fontId="99" fillId="73" borderId="0"/>
    <xf numFmtId="9" fontId="99" fillId="0" borderId="0" applyFont="0" applyFill="0" applyBorder="0" applyAlignment="0" applyProtection="0"/>
    <xf numFmtId="171" fontId="20" fillId="0" borderId="0"/>
    <xf numFmtId="267" fontId="174" fillId="70" borderId="0" applyBorder="0" applyAlignment="0">
      <protection hidden="1"/>
    </xf>
    <xf numFmtId="1" fontId="174" fillId="70" borderId="0">
      <alignment horizontal="center"/>
    </xf>
    <xf numFmtId="0" fontId="102" fillId="0" borderId="0" applyNumberFormat="0" applyFont="0" applyFill="0" applyBorder="0" applyAlignment="0" applyProtection="0">
      <alignment horizontal="left"/>
    </xf>
    <xf numFmtId="15" fontId="102" fillId="0" borderId="0" applyFont="0" applyFill="0" applyBorder="0" applyAlignment="0" applyProtection="0"/>
    <xf numFmtId="4" fontId="102" fillId="0" borderId="0" applyFont="0" applyFill="0" applyBorder="0" applyAlignment="0" applyProtection="0"/>
    <xf numFmtId="0" fontId="148" fillId="0" borderId="67">
      <alignment horizontal="center"/>
    </xf>
    <xf numFmtId="3" fontId="102" fillId="0" borderId="0" applyFont="0" applyFill="0" applyBorder="0" applyAlignment="0" applyProtection="0"/>
    <xf numFmtId="0" fontId="102" fillId="79" borderId="0" applyNumberFormat="0" applyFont="0" applyBorder="0" applyAlignment="0" applyProtection="0"/>
    <xf numFmtId="0" fontId="102" fillId="0" borderId="0">
      <alignment horizontal="right"/>
      <protection locked="0"/>
    </xf>
    <xf numFmtId="231" fontId="175" fillId="0" borderId="0" applyNumberFormat="0" applyFill="0" applyBorder="0" applyAlignment="0" applyProtection="0">
      <alignment horizontal="left"/>
    </xf>
    <xf numFmtId="0" fontId="176" fillId="68" borderId="0"/>
    <xf numFmtId="0" fontId="85" fillId="0" borderId="0" applyNumberFormat="0" applyFill="0" applyBorder="0" applyProtection="0">
      <alignment horizontal="right" vertical="center"/>
    </xf>
    <xf numFmtId="0" fontId="177" fillId="0" borderId="80">
      <alignment vertical="center"/>
    </xf>
    <xf numFmtId="268" fontId="13" fillId="0" borderId="0" applyFill="0" applyBorder="0">
      <alignment horizontal="right"/>
      <protection hidden="1"/>
    </xf>
    <xf numFmtId="0" fontId="178" fillId="67" borderId="33">
      <alignment horizontal="center" vertical="center" wrapText="1"/>
      <protection hidden="1"/>
    </xf>
    <xf numFmtId="0" fontId="102" fillId="80" borderId="81"/>
    <xf numFmtId="0" fontId="81" fillId="81" borderId="0" applyNumberFormat="0" applyFont="0" applyBorder="0" applyAlignment="0" applyProtection="0"/>
    <xf numFmtId="167" fontId="179" fillId="0" borderId="0" applyFill="0" applyBorder="0" applyAlignment="0" applyProtection="0"/>
    <xf numFmtId="168" fontId="180" fillId="0" borderId="0"/>
    <xf numFmtId="0" fontId="109" fillId="0" borderId="0"/>
    <xf numFmtId="0" fontId="181" fillId="0" borderId="0">
      <alignment horizontal="right"/>
    </xf>
    <xf numFmtId="0" fontId="116" fillId="0" borderId="0">
      <alignment horizontal="left"/>
    </xf>
    <xf numFmtId="235" fontId="182" fillId="0" borderId="75"/>
    <xf numFmtId="269" fontId="89" fillId="75" borderId="0" applyFont="0" applyBorder="0"/>
    <xf numFmtId="0" fontId="183" fillId="0" borderId="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13" fillId="0" borderId="0">
      <alignment vertical="top"/>
    </xf>
    <xf numFmtId="168" fontId="13" fillId="0" borderId="0" applyFont="0" applyFill="0" applyBorder="0" applyAlignment="0" applyProtection="0"/>
    <xf numFmtId="0" fontId="38" fillId="0" borderId="0">
      <alignment vertical="top"/>
    </xf>
    <xf numFmtId="0" fontId="81" fillId="0" borderId="0">
      <alignment vertical="top"/>
    </xf>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9" fontId="13" fillId="0" borderId="0" applyFon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4" fillId="81" borderId="33" applyNumberFormat="0" applyProtection="0">
      <alignment horizontal="center" vertical="center"/>
    </xf>
    <xf numFmtId="0" fontId="81" fillId="0" borderId="0">
      <alignment vertical="top"/>
    </xf>
    <xf numFmtId="0" fontId="12" fillId="81" borderId="33" applyNumberFormat="0" applyProtection="0">
      <alignment horizontal="center" vertical="center" wrapText="1"/>
    </xf>
    <xf numFmtId="0" fontId="12" fillId="81" borderId="33" applyNumberFormat="0" applyProtection="0">
      <alignment horizontal="center" vertical="center"/>
    </xf>
    <xf numFmtId="0" fontId="12" fillId="81" borderId="33" applyNumberFormat="0" applyProtection="0">
      <alignment horizontal="center" vertical="center" wrapText="1"/>
    </xf>
    <xf numFmtId="0" fontId="185" fillId="0" borderId="0" applyNumberFormat="0" applyFill="0" applyBorder="0" applyAlignment="0" applyProtection="0"/>
    <xf numFmtId="0" fontId="12" fillId="60" borderId="33" applyNumberFormat="0" applyProtection="0">
      <alignment horizontal="left" vertical="center" wrapText="1"/>
    </xf>
    <xf numFmtId="0" fontId="81" fillId="0" borderId="0">
      <alignment vertical="top"/>
    </xf>
    <xf numFmtId="0" fontId="81" fillId="0" borderId="0">
      <alignment vertical="top"/>
    </xf>
    <xf numFmtId="0" fontId="48" fillId="0" borderId="0" applyNumberFormat="0" applyFill="0" applyBorder="0" applyAlignment="0" applyProtection="0"/>
    <xf numFmtId="255" fontId="12" fillId="82" borderId="33" applyNumberFormat="0" applyProtection="0">
      <alignment horizontal="center" vertical="center" wrapText="1"/>
    </xf>
    <xf numFmtId="0" fontId="13" fillId="25" borderId="33" applyNumberFormat="0" applyProtection="0">
      <alignment horizontal="left" vertical="center" wrapText="1"/>
    </xf>
    <xf numFmtId="0" fontId="81" fillId="0" borderId="0">
      <alignment vertical="top"/>
    </xf>
    <xf numFmtId="0" fontId="12" fillId="60" borderId="33" applyNumberFormat="0" applyProtection="0">
      <alignment horizontal="left" vertical="center" wrapText="1"/>
    </xf>
    <xf numFmtId="0" fontId="81" fillId="0" borderId="0">
      <alignment vertical="top"/>
    </xf>
    <xf numFmtId="0" fontId="81" fillId="0" borderId="0">
      <alignment vertical="top"/>
    </xf>
    <xf numFmtId="0" fontId="186" fillId="83" borderId="0" applyNumberFormat="0" applyBorder="0" applyAlignment="0" applyProtection="0"/>
    <xf numFmtId="0" fontId="81" fillId="0" borderId="0">
      <alignment vertical="top"/>
    </xf>
    <xf numFmtId="0" fontId="81" fillId="0" borderId="0">
      <alignment vertical="top"/>
    </xf>
    <xf numFmtId="0" fontId="81" fillId="0" borderId="0">
      <alignment vertical="top"/>
    </xf>
    <xf numFmtId="170" fontId="80"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85"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69"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0"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0"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20" fillId="0" borderId="0" applyNumberFormat="0" applyBorder="0" applyAlignment="0"/>
    <xf numFmtId="0" fontId="187" fillId="0" borderId="0" applyNumberFormat="0" applyBorder="0" applyAlignment="0"/>
    <xf numFmtId="0" fontId="188" fillId="0" borderId="0" applyNumberFormat="0" applyBorder="0" applyAlignment="0"/>
    <xf numFmtId="0" fontId="98" fillId="0" borderId="0" applyNumberFormat="0" applyFill="0" applyBorder="0" applyProtection="0">
      <alignment horizontal="left" vertical="center"/>
    </xf>
    <xf numFmtId="0" fontId="98" fillId="0" borderId="32" applyNumberFormat="0" applyFill="0" applyProtection="0">
      <alignment horizontal="left" vertical="center"/>
    </xf>
    <xf numFmtId="271" fontId="89" fillId="84" borderId="0" applyNumberFormat="0" applyFont="0" applyBorder="0">
      <alignment horizontal="center" vertical="center"/>
      <protection locked="0"/>
    </xf>
    <xf numFmtId="9" fontId="13" fillId="0" borderId="0"/>
    <xf numFmtId="0" fontId="100" fillId="0" borderId="0" applyFill="0" applyBorder="0" applyProtection="0">
      <alignment horizontal="center" vertical="center"/>
    </xf>
    <xf numFmtId="0" fontId="189" fillId="0" borderId="0" applyBorder="0" applyProtection="0">
      <alignment vertical="center"/>
    </xf>
    <xf numFmtId="171" fontId="13" fillId="0" borderId="5" applyBorder="0" applyProtection="0">
      <alignment horizontal="right" vertical="center"/>
    </xf>
    <xf numFmtId="0" fontId="190" fillId="85" borderId="0" applyBorder="0" applyProtection="0">
      <alignment horizontal="centerContinuous" vertical="center"/>
    </xf>
    <xf numFmtId="0" fontId="190" fillId="83" borderId="5" applyBorder="0" applyProtection="0">
      <alignment horizontal="centerContinuous" vertical="center"/>
    </xf>
    <xf numFmtId="0" fontId="191" fillId="0" borderId="0"/>
    <xf numFmtId="0" fontId="100" fillId="0" borderId="0" applyFill="0" applyBorder="0" applyProtection="0"/>
    <xf numFmtId="0" fontId="161" fillId="0" borderId="0"/>
    <xf numFmtId="0" fontId="192" fillId="0" borderId="0" applyFill="0" applyBorder="0" applyProtection="0">
      <alignment horizontal="left"/>
    </xf>
    <xf numFmtId="0" fontId="193" fillId="0" borderId="0" applyFill="0" applyBorder="0" applyProtection="0">
      <alignment horizontal="left" vertical="top"/>
    </xf>
    <xf numFmtId="0" fontId="194" fillId="0" borderId="0">
      <alignment horizontal="centerContinuous"/>
    </xf>
    <xf numFmtId="239" fontId="13" fillId="25" borderId="82" applyNumberFormat="0" applyAlignment="0">
      <alignment vertical="center"/>
    </xf>
    <xf numFmtId="239" fontId="195" fillId="86" borderId="83" applyNumberFormat="0" applyBorder="0" applyAlignment="0" applyProtection="0">
      <alignment vertical="center"/>
    </xf>
    <xf numFmtId="239" fontId="13" fillId="25" borderId="82" applyNumberFormat="0" applyProtection="0">
      <alignment horizontal="centerContinuous" vertical="center"/>
    </xf>
    <xf numFmtId="239" fontId="196" fillId="87" borderId="0" applyNumberFormat="0" applyBorder="0" applyAlignment="0" applyProtection="0">
      <alignment vertical="center"/>
    </xf>
    <xf numFmtId="239" fontId="13" fillId="86" borderId="0" applyBorder="0" applyAlignment="0" applyProtection="0">
      <alignment vertical="center"/>
    </xf>
    <xf numFmtId="49" fontId="80" fillId="0" borderId="5">
      <alignment vertical="center"/>
    </xf>
    <xf numFmtId="0" fontId="197" fillId="0" borderId="0"/>
    <xf numFmtId="0" fontId="198" fillId="0" borderId="0"/>
    <xf numFmtId="49" fontId="20" fillId="0" borderId="0" applyFill="0" applyBorder="0" applyAlignment="0"/>
    <xf numFmtId="272" fontId="81" fillId="0" borderId="0" applyFill="0" applyBorder="0" applyAlignment="0"/>
    <xf numFmtId="273" fontId="81" fillId="0" borderId="0" applyFill="0" applyBorder="0" applyAlignment="0"/>
    <xf numFmtId="0" fontId="84" fillId="0" borderId="0" applyNumberFormat="0" applyFont="0" applyFill="0" applyBorder="0" applyProtection="0">
      <alignment horizontal="left" vertical="top" wrapText="1"/>
    </xf>
    <xf numFmtId="18" fontId="109" fillId="0" borderId="0" applyFill="0" applyBorder="0" applyAlignment="0" applyProtection="0"/>
    <xf numFmtId="0" fontId="81" fillId="0" borderId="0" applyNumberFormat="0" applyFill="0" applyBorder="0" applyAlignment="0" applyProtection="0"/>
    <xf numFmtId="0" fontId="85" fillId="0" borderId="0" applyNumberFormat="0" applyFill="0" applyBorder="0" applyAlignment="0" applyProtection="0"/>
    <xf numFmtId="40" fontId="199" fillId="0" borderId="0"/>
    <xf numFmtId="0" fontId="200" fillId="0" borderId="0" applyNumberFormat="0" applyBorder="0" applyAlignment="0" applyProtection="0"/>
    <xf numFmtId="0" fontId="200" fillId="0" borderId="0" applyNumberFormat="0" applyBorder="0" applyAlignment="0" applyProtection="0"/>
    <xf numFmtId="0" fontId="201" fillId="0" borderId="0">
      <alignment horizontal="left"/>
    </xf>
    <xf numFmtId="274" fontId="202" fillId="83" borderId="0" applyNumberFormat="0" applyProtection="0">
      <alignment horizontal="left" vertical="center"/>
    </xf>
    <xf numFmtId="0" fontId="203" fillId="0" borderId="0" applyNumberFormat="0" applyProtection="0">
      <alignment horizontal="left" vertical="center"/>
    </xf>
    <xf numFmtId="0" fontId="102" fillId="0" borderId="0" applyBorder="0"/>
    <xf numFmtId="1" fontId="81" fillId="72" borderId="0" applyNumberFormat="0" applyFont="0" applyBorder="0" applyProtection="0">
      <alignment horizontal="left"/>
    </xf>
    <xf numFmtId="275" fontId="13" fillId="0" borderId="0" applyNumberFormat="0" applyFill="0" applyBorder="0" applyProtection="0">
      <alignment vertical="top"/>
    </xf>
    <xf numFmtId="0" fontId="4"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43" fillId="0" borderId="63" applyNumberFormat="0" applyFill="0" applyAlignment="0" applyProtection="0"/>
    <xf numFmtId="0" fontId="204" fillId="0" borderId="63" applyNumberFormat="0" applyFill="0" applyAlignment="0" applyProtection="0"/>
    <xf numFmtId="39" fontId="13" fillId="0" borderId="64">
      <protection locked="0"/>
    </xf>
    <xf numFmtId="165" fontId="194" fillId="0" borderId="64" applyFill="0" applyAlignment="0" applyProtection="0"/>
    <xf numFmtId="171" fontId="86" fillId="0" borderId="84"/>
    <xf numFmtId="0" fontId="205" fillId="0" borderId="0">
      <alignment horizontal="fill"/>
    </xf>
    <xf numFmtId="276" fontId="174" fillId="70" borderId="10" applyBorder="0">
      <alignment horizontal="right" vertical="center"/>
      <protection locked="0"/>
    </xf>
    <xf numFmtId="167" fontId="13" fillId="0" borderId="0" applyFont="0" applyFill="0" applyBorder="0" applyAlignment="0" applyProtection="0"/>
    <xf numFmtId="27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275" fontId="206" fillId="86" borderId="0" applyNumberFormat="0" applyBorder="0" applyProtection="0">
      <alignment horizontal="centerContinuous" vertical="center"/>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07" fillId="0" borderId="0"/>
    <xf numFmtId="1" fontId="207" fillId="0" borderId="0"/>
    <xf numFmtId="278" fontId="99" fillId="0" borderId="0" applyFont="0" applyFill="0" applyBorder="0" applyProtection="0">
      <alignment horizontal="right"/>
    </xf>
    <xf numFmtId="279" fontId="13" fillId="0" borderId="0"/>
    <xf numFmtId="280" fontId="163" fillId="0" borderId="0" applyFill="0" applyBorder="0" applyProtection="0"/>
    <xf numFmtId="0" fontId="13" fillId="0" borderId="0">
      <alignment horizontal="center"/>
    </xf>
    <xf numFmtId="281" fontId="80" fillId="0" borderId="5">
      <alignment horizontal="right"/>
    </xf>
    <xf numFmtId="282" fontId="13" fillId="0" borderId="0" applyFont="0" applyFill="0" applyBorder="0" applyAlignment="0" applyProtection="0"/>
    <xf numFmtId="283" fontId="91" fillId="0" borderId="0" applyFont="0" applyFill="0" applyBorder="0" applyProtection="0">
      <alignment horizontal="right"/>
    </xf>
    <xf numFmtId="0" fontId="13" fillId="0" borderId="0"/>
    <xf numFmtId="43" fontId="13" fillId="0" borderId="0" applyFont="0" applyFill="0" applyBorder="0" applyAlignment="0" applyProtection="0"/>
    <xf numFmtId="255" fontId="13" fillId="0" borderId="0"/>
    <xf numFmtId="0" fontId="46"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02" fontId="13" fillId="0" borderId="87">
      <alignment horizontal="right"/>
    </xf>
    <xf numFmtId="203" fontId="89" fillId="0" borderId="87">
      <alignment horizontal="right"/>
    </xf>
    <xf numFmtId="203" fontId="89" fillId="0" borderId="87" applyFill="0">
      <alignment horizontal="right"/>
    </xf>
    <xf numFmtId="3" fontId="13" fillId="0" borderId="87" applyFill="0">
      <alignment horizontal="right"/>
    </xf>
    <xf numFmtId="204" fontId="89" fillId="0" borderId="87" applyFill="0">
      <alignment horizontal="right"/>
    </xf>
    <xf numFmtId="206" fontId="13" fillId="0" borderId="87">
      <alignment horizontal="right"/>
      <protection locked="0"/>
    </xf>
    <xf numFmtId="165" fontId="89" fillId="0" borderId="87" applyNumberFormat="0" applyFont="0" applyBorder="0" applyProtection="0">
      <alignment horizontal="right"/>
    </xf>
    <xf numFmtId="1" fontId="95" fillId="64" borderId="88" applyNumberFormat="0" applyBorder="0" applyAlignment="0">
      <alignment horizontal="center" vertical="top" wrapText="1"/>
      <protection hidden="1"/>
    </xf>
    <xf numFmtId="0" fontId="98" fillId="0" borderId="85" applyNumberFormat="0" applyFill="0" applyAlignment="0" applyProtection="0"/>
    <xf numFmtId="0" fontId="84" fillId="0" borderId="85" applyNumberFormat="0" applyFont="0" applyFill="0" applyAlignment="0" applyProtection="0"/>
    <xf numFmtId="0" fontId="84" fillId="0" borderId="88" applyNumberFormat="0" applyFont="0" applyFill="0" applyAlignment="0" applyProtection="0"/>
    <xf numFmtId="227" fontId="82" fillId="65" borderId="86" applyFont="0" applyFill="0" applyBorder="0" applyAlignment="0" applyProtection="0"/>
    <xf numFmtId="229" fontId="86" fillId="0" borderId="85" applyFont="0" applyFill="0" applyBorder="0" applyAlignment="0" applyProtection="0"/>
    <xf numFmtId="233" fontId="102" fillId="68" borderId="88">
      <alignment horizontal="left"/>
    </xf>
    <xf numFmtId="2" fontId="150" fillId="0" borderId="85"/>
    <xf numFmtId="14" fontId="86" fillId="0" borderId="85"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1" fontId="13" fillId="0" borderId="85" applyBorder="0" applyProtection="0">
      <alignment horizontal="right" vertical="center"/>
    </xf>
    <xf numFmtId="43" fontId="7" fillId="0" borderId="0" applyFont="0" applyFill="0" applyBorder="0" applyAlignment="0" applyProtection="0"/>
    <xf numFmtId="0" fontId="190" fillId="83" borderId="85" applyBorder="0" applyProtection="0">
      <alignment horizontal="centerContinuous" vertical="center"/>
    </xf>
    <xf numFmtId="49" fontId="80" fillId="0" borderId="85">
      <alignment vertical="center"/>
    </xf>
    <xf numFmtId="276" fontId="174" fillId="70" borderId="88" applyBorder="0">
      <alignment horizontal="right" vertical="center"/>
      <protection locked="0"/>
    </xf>
    <xf numFmtId="281" fontId="80" fillId="0" borderId="85">
      <alignment horizontal="righ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8" fillId="73" borderId="91">
      <alignment horizontal="left" vertical="center" wrapText="1"/>
    </xf>
    <xf numFmtId="166" fontId="114" fillId="0" borderId="90">
      <protection locked="0"/>
    </xf>
    <xf numFmtId="207" fontId="91" fillId="63" borderId="89"/>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39" fontId="195" fillId="86" borderId="92" applyNumberFormat="0" applyBorder="0" applyAlignment="0" applyProtection="0">
      <alignment vertical="center"/>
    </xf>
    <xf numFmtId="171" fontId="86" fillId="0" borderId="93"/>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8" fillId="21" borderId="124" applyNumberFormat="0" applyAlignment="0" applyProtection="0"/>
    <xf numFmtId="0" fontId="25" fillId="0" borderId="125" applyNumberFormat="0" applyFill="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3" fillId="25" borderId="109" applyNumberFormat="0" applyProtection="0">
      <alignment horizontal="left" vertical="center"/>
    </xf>
    <xf numFmtId="0" fontId="13" fillId="25" borderId="109" applyNumberFormat="0" applyProtection="0">
      <alignment horizontal="left" vertical="center"/>
    </xf>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18" fillId="21" borderId="124" applyNumberFormat="0" applyAlignment="0" applyProtection="0"/>
    <xf numFmtId="0" fontId="26" fillId="8" borderId="124" applyNumberFormat="0" applyAlignment="0" applyProtection="0"/>
    <xf numFmtId="0" fontId="13" fillId="24" borderId="126" applyNumberFormat="0" applyFont="0" applyAlignment="0" applyProtection="0"/>
    <xf numFmtId="0" fontId="13" fillId="24" borderId="126" applyNumberFormat="0" applyFont="0" applyAlignment="0" applyProtection="0"/>
    <xf numFmtId="0" fontId="29" fillId="21" borderId="127" applyNumberFormat="0" applyAlignment="0" applyProtection="0"/>
    <xf numFmtId="0" fontId="31" fillId="0" borderId="128" applyNumberFormat="0" applyFill="0" applyAlignment="0" applyProtection="0"/>
    <xf numFmtId="0" fontId="63" fillId="0" borderId="55" applyNumberFormat="0" applyFill="0" applyAlignment="0" applyProtection="0"/>
    <xf numFmtId="0" fontId="1" fillId="0" borderId="0"/>
    <xf numFmtId="0" fontId="1" fillId="0" borderId="0"/>
    <xf numFmtId="3" fontId="48" fillId="2" borderId="88">
      <alignment horizontal="center" vertical="center"/>
      <protection locked="0"/>
    </xf>
  </cellStyleXfs>
  <cellXfs count="1167">
    <xf numFmtId="0" fontId="0" fillId="0" borderId="0" xfId="0"/>
    <xf numFmtId="3" fontId="258" fillId="2" borderId="88" xfId="0" applyNumberFormat="1" applyFont="1" applyFill="1" applyBorder="1" applyAlignment="1" applyProtection="1">
      <alignment horizontal="center" vertical="center"/>
      <protection locked="0"/>
    </xf>
    <xf numFmtId="0" fontId="0" fillId="2" borderId="0" xfId="0" applyFill="1"/>
    <xf numFmtId="0" fontId="3" fillId="2" borderId="0" xfId="0" applyFont="1" applyFill="1"/>
    <xf numFmtId="0" fontId="6" fillId="2" borderId="0" xfId="0" applyFont="1" applyFill="1"/>
    <xf numFmtId="0" fontId="36" fillId="2" borderId="0" xfId="0" applyFont="1" applyFill="1"/>
    <xf numFmtId="0" fontId="8" fillId="2" borderId="0" xfId="0" applyFont="1" applyFill="1"/>
    <xf numFmtId="0" fontId="6" fillId="2" borderId="0" xfId="0" applyFont="1" applyFill="1" applyAlignment="1">
      <alignment wrapText="1"/>
    </xf>
    <xf numFmtId="0" fontId="38" fillId="2" borderId="0" xfId="0" applyFont="1" applyFill="1"/>
    <xf numFmtId="0" fontId="4" fillId="2" borderId="0" xfId="0" applyFont="1" applyFill="1"/>
    <xf numFmtId="0" fontId="0" fillId="2" borderId="0" xfId="0" applyFill="1" applyAlignment="1">
      <alignment horizontal="left"/>
    </xf>
    <xf numFmtId="0" fontId="0" fillId="2" borderId="0" xfId="0" applyFill="1" applyAlignment="1">
      <alignment horizontal="center"/>
    </xf>
    <xf numFmtId="177" fontId="0" fillId="2" borderId="0" xfId="0" applyNumberFormat="1" applyFill="1"/>
    <xf numFmtId="0" fontId="36" fillId="2" borderId="0" xfId="0" applyFont="1" applyFill="1" applyAlignment="1">
      <alignment vertical="center"/>
    </xf>
    <xf numFmtId="0" fontId="14" fillId="2" borderId="0" xfId="0" applyFont="1" applyFill="1"/>
    <xf numFmtId="8" fontId="5" fillId="2" borderId="0" xfId="0" applyNumberFormat="1"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vertical="center"/>
    </xf>
    <xf numFmtId="0" fontId="34" fillId="2" borderId="0" xfId="0" applyFont="1" applyFill="1" applyAlignment="1">
      <alignment horizontal="center"/>
    </xf>
    <xf numFmtId="0" fontId="34" fillId="2" borderId="0" xfId="0" applyFont="1" applyFill="1" applyAlignment="1">
      <alignment horizontal="center" vertical="center"/>
    </xf>
    <xf numFmtId="0" fontId="14" fillId="2" borderId="0" xfId="0" applyFont="1" applyFill="1" applyAlignment="1">
      <alignment horizontal="center"/>
    </xf>
    <xf numFmtId="0" fontId="42" fillId="2" borderId="0" xfId="0" applyFont="1" applyFill="1"/>
    <xf numFmtId="0" fontId="46" fillId="2" borderId="0" xfId="0" applyFont="1" applyFill="1"/>
    <xf numFmtId="0" fontId="44" fillId="2" borderId="0" xfId="0" applyFont="1" applyFill="1" applyAlignment="1">
      <alignment horizontal="left"/>
    </xf>
    <xf numFmtId="0" fontId="41" fillId="2" borderId="0" xfId="0" applyFont="1" applyFill="1" applyAlignment="1">
      <alignment horizontal="left" vertical="center"/>
    </xf>
    <xf numFmtId="0" fontId="0" fillId="2" borderId="0" xfId="0" applyFill="1" applyAlignment="1">
      <alignment vertical="center"/>
    </xf>
    <xf numFmtId="0" fontId="42" fillId="2" borderId="0" xfId="0" applyFont="1" applyFill="1" applyAlignment="1">
      <alignment horizontal="left"/>
    </xf>
    <xf numFmtId="0" fontId="45" fillId="2" borderId="0" xfId="0" applyFont="1" applyFill="1" applyAlignment="1">
      <alignment horizontal="center" vertical="center"/>
    </xf>
    <xf numFmtId="0" fontId="51" fillId="2" borderId="0" xfId="0" applyFont="1" applyFill="1" applyAlignment="1">
      <alignment vertical="center"/>
    </xf>
    <xf numFmtId="0" fontId="41" fillId="2" borderId="0" xfId="0" applyFont="1" applyFill="1" applyAlignment="1">
      <alignment vertical="center"/>
    </xf>
    <xf numFmtId="0" fontId="49" fillId="2" borderId="0" xfId="0" applyFont="1" applyFill="1" applyAlignment="1">
      <alignment horizontal="left"/>
    </xf>
    <xf numFmtId="0" fontId="49" fillId="2" borderId="0" xfId="0" applyFont="1" applyFill="1"/>
    <xf numFmtId="0" fontId="42" fillId="2" borderId="0" xfId="0" applyFont="1" applyFill="1" applyAlignment="1">
      <alignment horizontal="center" vertical="center"/>
    </xf>
    <xf numFmtId="0" fontId="37" fillId="2" borderId="0" xfId="0" applyFont="1" applyFill="1" applyAlignment="1">
      <alignment vertical="top"/>
    </xf>
    <xf numFmtId="0" fontId="58" fillId="2" borderId="0" xfId="0" applyFont="1" applyFill="1" applyAlignment="1">
      <alignment vertical="top"/>
    </xf>
    <xf numFmtId="0" fontId="51" fillId="2" borderId="0" xfId="0" applyFont="1" applyFill="1" applyAlignment="1">
      <alignment horizontal="left"/>
    </xf>
    <xf numFmtId="180" fontId="46" fillId="28" borderId="34" xfId="70" applyNumberFormat="1" applyFont="1" applyFill="1" applyBorder="1" applyAlignment="1" applyProtection="1">
      <alignment horizontal="center"/>
      <protection locked="0"/>
    </xf>
    <xf numFmtId="0" fontId="54" fillId="2" borderId="0" xfId="0" applyFont="1" applyFill="1" applyAlignment="1">
      <alignment horizontal="center"/>
    </xf>
    <xf numFmtId="0" fontId="34" fillId="2" borderId="0" xfId="0" applyFont="1" applyFill="1" applyAlignment="1">
      <alignment horizontal="center" wrapText="1"/>
    </xf>
    <xf numFmtId="0" fontId="8" fillId="2" borderId="0" xfId="0" applyFont="1" applyFill="1" applyAlignment="1">
      <alignment horizontal="left"/>
    </xf>
    <xf numFmtId="0" fontId="0" fillId="2" borderId="0" xfId="0" applyFill="1" applyAlignment="1">
      <alignment vertical="top"/>
    </xf>
    <xf numFmtId="0" fontId="51" fillId="2" borderId="0" xfId="0" applyFont="1" applyFill="1" applyAlignment="1">
      <alignment vertical="top"/>
    </xf>
    <xf numFmtId="0" fontId="34" fillId="2" borderId="0" xfId="0" applyFont="1" applyFill="1" applyAlignment="1">
      <alignment horizontal="center" vertical="top"/>
    </xf>
    <xf numFmtId="0" fontId="60" fillId="2" borderId="0" xfId="0" applyFont="1" applyFill="1" applyAlignment="1">
      <alignment vertical="center"/>
    </xf>
    <xf numFmtId="0" fontId="12" fillId="2" borderId="0" xfId="0" applyFont="1" applyFill="1" applyAlignment="1">
      <alignment vertical="center"/>
    </xf>
    <xf numFmtId="0" fontId="61" fillId="2" borderId="0" xfId="0" applyFont="1" applyFill="1" applyAlignment="1">
      <alignment horizontal="center" wrapText="1"/>
    </xf>
    <xf numFmtId="0" fontId="61" fillId="2" borderId="0" xfId="0" applyFont="1" applyFill="1" applyAlignment="1">
      <alignment horizontal="center"/>
    </xf>
    <xf numFmtId="0" fontId="61" fillId="2" borderId="0" xfId="0" applyFont="1" applyFill="1" applyAlignment="1">
      <alignment horizontal="center" vertical="center"/>
    </xf>
    <xf numFmtId="0" fontId="62" fillId="2" borderId="0" xfId="0" applyFont="1" applyFill="1"/>
    <xf numFmtId="0" fontId="62" fillId="2" borderId="0" xfId="0" applyFont="1" applyFill="1" applyAlignment="1">
      <alignment horizontal="center"/>
    </xf>
    <xf numFmtId="0" fontId="53" fillId="26" borderId="48" xfId="0" applyFont="1" applyFill="1" applyBorder="1" applyAlignment="1">
      <alignment horizontal="center" vertical="center"/>
    </xf>
    <xf numFmtId="0" fontId="9" fillId="2" borderId="0" xfId="0" applyFont="1" applyFill="1" applyAlignment="1">
      <alignment horizontal="left" vertical="center" wrapText="1"/>
    </xf>
    <xf numFmtId="0" fontId="60" fillId="2" borderId="0" xfId="0" applyFont="1" applyFill="1"/>
    <xf numFmtId="0" fontId="5" fillId="2" borderId="0" xfId="0" applyFont="1" applyFill="1"/>
    <xf numFmtId="0" fontId="210" fillId="2" borderId="0" xfId="0" applyFont="1" applyFill="1"/>
    <xf numFmtId="180" fontId="46" fillId="2" borderId="34" xfId="70" applyNumberFormat="1" applyFont="1" applyFill="1" applyBorder="1" applyAlignment="1" applyProtection="1">
      <alignment horizontal="center"/>
      <protection locked="0"/>
    </xf>
    <xf numFmtId="0" fontId="49" fillId="2" borderId="0" xfId="0" applyFont="1" applyFill="1" applyAlignment="1">
      <alignment horizontal="center" vertical="center"/>
    </xf>
    <xf numFmtId="0" fontId="42" fillId="2" borderId="0" xfId="0" applyFont="1" applyFill="1" applyAlignment="1">
      <alignment horizontal="center"/>
    </xf>
    <xf numFmtId="180" fontId="46" fillId="2" borderId="0" xfId="70" applyNumberFormat="1" applyFont="1" applyFill="1" applyBorder="1" applyAlignment="1" applyProtection="1">
      <alignment horizontal="center"/>
      <protection locked="0"/>
    </xf>
    <xf numFmtId="180" fontId="46" fillId="2" borderId="88" xfId="70" applyNumberFormat="1" applyFont="1" applyFill="1" applyBorder="1" applyAlignment="1" applyProtection="1">
      <alignment horizontal="center"/>
      <protection locked="0"/>
    </xf>
    <xf numFmtId="180" fontId="46" fillId="2" borderId="4" xfId="70" applyNumberFormat="1" applyFont="1" applyFill="1" applyBorder="1" applyAlignment="1" applyProtection="1">
      <alignment horizontal="center"/>
      <protection locked="0"/>
    </xf>
    <xf numFmtId="180" fontId="46" fillId="2" borderId="5" xfId="70" applyNumberFormat="1" applyFont="1" applyFill="1" applyBorder="1" applyAlignment="1" applyProtection="1">
      <alignment horizontal="center"/>
      <protection locked="0"/>
    </xf>
    <xf numFmtId="0" fontId="8" fillId="2" borderId="0" xfId="0" applyFont="1" applyFill="1" applyAlignment="1">
      <alignment vertical="center"/>
    </xf>
    <xf numFmtId="0" fontId="54" fillId="2" borderId="0" xfId="0" applyFont="1" applyFill="1" applyAlignment="1">
      <alignment horizontal="center" vertical="center"/>
    </xf>
    <xf numFmtId="180" fontId="46" fillId="2" borderId="0" xfId="70" applyNumberFormat="1" applyFont="1" applyFill="1" applyBorder="1" applyAlignment="1" applyProtection="1">
      <alignment horizontal="center" vertical="center"/>
      <protection locked="0"/>
    </xf>
    <xf numFmtId="180" fontId="46" fillId="2" borderId="5" xfId="70" applyNumberFormat="1" applyFont="1" applyFill="1" applyBorder="1" applyAlignment="1" applyProtection="1">
      <alignment horizontal="center" vertical="center"/>
      <protection locked="0"/>
    </xf>
    <xf numFmtId="0" fontId="2" fillId="2" borderId="0" xfId="0" applyFont="1" applyFill="1" applyAlignment="1">
      <alignment wrapText="1"/>
    </xf>
    <xf numFmtId="0" fontId="45" fillId="2" borderId="0" xfId="0" applyFont="1" applyFill="1" applyAlignment="1">
      <alignment horizontal="left" vertical="center"/>
    </xf>
    <xf numFmtId="178" fontId="52" fillId="28" borderId="27" xfId="40" applyNumberFormat="1" applyFont="1" applyFill="1" applyBorder="1" applyAlignment="1">
      <alignment horizontal="left" vertical="center"/>
    </xf>
    <xf numFmtId="178" fontId="52" fillId="2" borderId="27" xfId="40" applyNumberFormat="1" applyFont="1" applyFill="1" applyBorder="1" applyAlignment="1">
      <alignment horizontal="left" vertical="center"/>
    </xf>
    <xf numFmtId="178" fontId="52" fillId="2" borderId="0" xfId="40" applyNumberFormat="1" applyFont="1" applyFill="1" applyBorder="1" applyAlignment="1">
      <alignment horizontal="left" vertical="top"/>
    </xf>
    <xf numFmtId="0" fontId="43" fillId="2" borderId="0" xfId="0" applyFont="1" applyFill="1"/>
    <xf numFmtId="0" fontId="13" fillId="2" borderId="0" xfId="0" applyFont="1" applyFill="1"/>
    <xf numFmtId="0" fontId="47" fillId="2" borderId="0" xfId="0" applyFont="1" applyFill="1" applyAlignment="1">
      <alignment horizontal="center"/>
    </xf>
    <xf numFmtId="175" fontId="46" fillId="2" borderId="0" xfId="0" applyNumberFormat="1" applyFont="1" applyFill="1"/>
    <xf numFmtId="0" fontId="46" fillId="2" borderId="0" xfId="0" applyFont="1" applyFill="1" applyAlignment="1">
      <alignment horizontal="center"/>
    </xf>
    <xf numFmtId="0" fontId="49" fillId="2" borderId="0" xfId="0" applyFont="1" applyFill="1" applyAlignment="1">
      <alignment wrapText="1"/>
    </xf>
    <xf numFmtId="0" fontId="33" fillId="2" borderId="0" xfId="0" applyFont="1" applyFill="1"/>
    <xf numFmtId="176" fontId="40" fillId="28" borderId="0" xfId="0" applyNumberFormat="1" applyFont="1" applyFill="1" applyAlignment="1" applyProtection="1">
      <alignment horizontal="center" vertical="center"/>
      <protection locked="0"/>
    </xf>
    <xf numFmtId="0" fontId="49" fillId="2" borderId="0" xfId="0" applyFont="1" applyFill="1" applyAlignment="1">
      <alignment horizontal="left" wrapText="1"/>
    </xf>
    <xf numFmtId="0" fontId="43" fillId="2" borderId="0" xfId="0" applyFont="1" applyFill="1" applyAlignment="1">
      <alignment horizontal="left" vertical="top"/>
    </xf>
    <xf numFmtId="178" fontId="52" fillId="90" borderId="27" xfId="40" applyNumberFormat="1" applyFont="1" applyFill="1" applyBorder="1" applyAlignment="1">
      <alignment horizontal="left" vertical="center"/>
    </xf>
    <xf numFmtId="0" fontId="14" fillId="2" borderId="0" xfId="0" applyFont="1" applyFill="1" applyAlignment="1">
      <alignment vertical="center"/>
    </xf>
    <xf numFmtId="0" fontId="3" fillId="2" borderId="0" xfId="0" applyFont="1" applyFill="1" applyAlignment="1">
      <alignment vertical="top"/>
    </xf>
    <xf numFmtId="0" fontId="92" fillId="2" borderId="0" xfId="0" applyFont="1" applyFill="1" applyAlignment="1">
      <alignment wrapText="1"/>
    </xf>
    <xf numFmtId="0" fontId="216" fillId="2" borderId="0" xfId="0" applyFont="1" applyFill="1" applyAlignment="1">
      <alignment vertical="center"/>
    </xf>
    <xf numFmtId="0" fontId="42" fillId="2" borderId="0" xfId="0" applyFont="1" applyFill="1" applyAlignment="1">
      <alignment vertical="center"/>
    </xf>
    <xf numFmtId="0" fontId="38" fillId="2" borderId="0" xfId="0" applyFont="1" applyFill="1" applyAlignment="1">
      <alignment vertical="center"/>
    </xf>
    <xf numFmtId="0" fontId="55" fillId="2" borderId="115" xfId="70" applyNumberFormat="1" applyFont="1" applyFill="1" applyBorder="1" applyAlignment="1" applyProtection="1">
      <alignment horizontal="center" vertical="center"/>
      <protection locked="0"/>
    </xf>
    <xf numFmtId="0" fontId="45" fillId="2" borderId="0" xfId="0" applyFont="1" applyFill="1" applyAlignment="1">
      <alignment horizontal="left"/>
    </xf>
    <xf numFmtId="0" fontId="48" fillId="2" borderId="0" xfId="0" applyFont="1" applyFill="1" applyAlignment="1">
      <alignment horizontal="left" vertical="center"/>
    </xf>
    <xf numFmtId="0" fontId="45" fillId="2" borderId="0" xfId="0" applyFont="1" applyFill="1" applyAlignment="1">
      <alignment horizontal="left" vertical="top"/>
    </xf>
    <xf numFmtId="0" fontId="45" fillId="2" borderId="0" xfId="0" applyFont="1" applyFill="1" applyAlignment="1">
      <alignment vertical="center"/>
    </xf>
    <xf numFmtId="0" fontId="4" fillId="2" borderId="0" xfId="0" applyFont="1" applyFill="1" applyAlignment="1">
      <alignment horizontal="left"/>
    </xf>
    <xf numFmtId="0" fontId="49" fillId="2" borderId="0" xfId="0" applyFont="1" applyFill="1" applyAlignment="1">
      <alignment horizontal="center"/>
    </xf>
    <xf numFmtId="0" fontId="46" fillId="2" borderId="0" xfId="0" applyFont="1" applyFill="1" applyAlignment="1">
      <alignment wrapText="1"/>
    </xf>
    <xf numFmtId="0" fontId="49" fillId="2" borderId="0" xfId="0" applyFont="1" applyFill="1" applyAlignment="1">
      <alignment horizontal="left" vertical="center"/>
    </xf>
    <xf numFmtId="0" fontId="49" fillId="2" borderId="0" xfId="0" applyFont="1" applyFill="1" applyAlignment="1">
      <alignment horizontal="left" vertical="center" wrapText="1"/>
    </xf>
    <xf numFmtId="178" fontId="213" fillId="28" borderId="27" xfId="40" applyNumberFormat="1" applyFont="1" applyFill="1" applyBorder="1" applyAlignment="1">
      <alignment horizontal="left" vertical="center"/>
    </xf>
    <xf numFmtId="0" fontId="49" fillId="2" borderId="11" xfId="0" applyFont="1" applyFill="1" applyBorder="1" applyAlignment="1">
      <alignment horizontal="left" vertical="center" wrapText="1"/>
    </xf>
    <xf numFmtId="178" fontId="213" fillId="90" borderId="27" xfId="40" applyNumberFormat="1" applyFont="1" applyFill="1" applyBorder="1" applyAlignment="1">
      <alignment horizontal="left" vertical="center"/>
    </xf>
    <xf numFmtId="178" fontId="213" fillId="2" borderId="27" xfId="40" applyNumberFormat="1" applyFont="1" applyFill="1" applyBorder="1" applyAlignment="1">
      <alignment horizontal="left" vertical="center"/>
    </xf>
    <xf numFmtId="0" fontId="51" fillId="2" borderId="0" xfId="0" applyFont="1" applyFill="1" applyAlignment="1">
      <alignment horizontal="center"/>
    </xf>
    <xf numFmtId="285" fontId="217" fillId="2" borderId="27" xfId="70" applyNumberFormat="1" applyFont="1" applyFill="1" applyBorder="1" applyAlignment="1">
      <alignment horizontal="left" vertical="center"/>
    </xf>
    <xf numFmtId="169" fontId="213" fillId="28" borderId="27" xfId="70" applyFont="1" applyFill="1" applyBorder="1" applyAlignment="1">
      <alignment horizontal="left" vertical="center"/>
    </xf>
    <xf numFmtId="174" fontId="214" fillId="26" borderId="117" xfId="6" applyNumberFormat="1" applyFont="1" applyFill="1" applyBorder="1" applyAlignment="1">
      <alignment horizontal="center" vertical="center" wrapText="1"/>
    </xf>
    <xf numFmtId="174" fontId="214" fillId="26" borderId="102" xfId="6" applyNumberFormat="1" applyFont="1" applyFill="1" applyBorder="1" applyAlignment="1">
      <alignment horizontal="center" vertical="center" wrapText="1"/>
    </xf>
    <xf numFmtId="174" fontId="214" fillId="26" borderId="109" xfId="6" applyNumberFormat="1" applyFont="1" applyFill="1" applyBorder="1" applyAlignment="1">
      <alignment horizontal="center" vertical="center" wrapText="1"/>
    </xf>
    <xf numFmtId="0" fontId="218" fillId="2" borderId="0" xfId="0" applyFont="1" applyFill="1"/>
    <xf numFmtId="0" fontId="218" fillId="2" borderId="8" xfId="0" applyFont="1" applyFill="1" applyBorder="1"/>
    <xf numFmtId="175" fontId="92" fillId="2" borderId="12" xfId="0" applyNumberFormat="1" applyFont="1" applyFill="1" applyBorder="1" applyAlignment="1">
      <alignment horizontal="center"/>
    </xf>
    <xf numFmtId="175" fontId="92" fillId="2" borderId="7" xfId="0" applyNumberFormat="1" applyFont="1" applyFill="1" applyBorder="1" applyAlignment="1">
      <alignment horizontal="center"/>
    </xf>
    <xf numFmtId="175" fontId="92" fillId="2" borderId="37" xfId="0" applyNumberFormat="1" applyFont="1" applyFill="1" applyBorder="1" applyAlignment="1">
      <alignment horizontal="center"/>
    </xf>
    <xf numFmtId="175" fontId="92" fillId="2" borderId="8" xfId="0" applyNumberFormat="1" applyFont="1" applyFill="1" applyBorder="1" applyAlignment="1">
      <alignment horizontal="center"/>
    </xf>
    <xf numFmtId="175" fontId="92" fillId="2" borderId="5" xfId="0" applyNumberFormat="1" applyFont="1" applyFill="1" applyBorder="1" applyAlignment="1">
      <alignment horizontal="center"/>
    </xf>
    <xf numFmtId="175" fontId="45" fillId="2" borderId="8" xfId="0" applyNumberFormat="1" applyFont="1" applyFill="1" applyBorder="1" applyAlignment="1">
      <alignment horizontal="center"/>
    </xf>
    <xf numFmtId="8" fontId="219" fillId="2" borderId="0" xfId="0" applyNumberFormat="1" applyFont="1" applyFill="1" applyAlignment="1">
      <alignment horizontal="center"/>
    </xf>
    <xf numFmtId="0" fontId="220" fillId="2" borderId="0" xfId="0" applyFont="1" applyFill="1"/>
    <xf numFmtId="8" fontId="220" fillId="2" borderId="0" xfId="0" applyNumberFormat="1" applyFont="1" applyFill="1" applyAlignment="1">
      <alignment horizontal="center"/>
    </xf>
    <xf numFmtId="175" fontId="92" fillId="2" borderId="94" xfId="0" applyNumberFormat="1" applyFont="1" applyFill="1" applyBorder="1" applyAlignment="1">
      <alignment horizontal="center"/>
    </xf>
    <xf numFmtId="175" fontId="92" fillId="2" borderId="102" xfId="0" applyNumberFormat="1" applyFont="1" applyFill="1" applyBorder="1" applyAlignment="1">
      <alignment horizontal="center"/>
    </xf>
    <xf numFmtId="8" fontId="92" fillId="2" borderId="95" xfId="0" applyNumberFormat="1" applyFont="1" applyFill="1" applyBorder="1" applyAlignment="1">
      <alignment horizontal="center"/>
    </xf>
    <xf numFmtId="8" fontId="92" fillId="2" borderId="96" xfId="0" applyNumberFormat="1" applyFont="1" applyFill="1" applyBorder="1" applyAlignment="1">
      <alignment horizontal="center"/>
    </xf>
    <xf numFmtId="8" fontId="14" fillId="2" borderId="0" xfId="0" applyNumberFormat="1" applyFont="1" applyFill="1" applyAlignment="1">
      <alignment horizontal="center"/>
    </xf>
    <xf numFmtId="177" fontId="14" fillId="2" borderId="0" xfId="0" applyNumberFormat="1" applyFont="1" applyFill="1"/>
    <xf numFmtId="175" fontId="92" fillId="2" borderId="88" xfId="0" applyNumberFormat="1" applyFont="1" applyFill="1" applyBorder="1" applyAlignment="1">
      <alignment horizontal="center"/>
    </xf>
    <xf numFmtId="175" fontId="92" fillId="2" borderId="0" xfId="0" applyNumberFormat="1" applyFont="1" applyFill="1" applyAlignment="1">
      <alignment horizontal="center"/>
    </xf>
    <xf numFmtId="8" fontId="92" fillId="2" borderId="0" xfId="0" applyNumberFormat="1" applyFont="1" applyFill="1" applyAlignment="1">
      <alignment horizontal="center"/>
    </xf>
    <xf numFmtId="8" fontId="92" fillId="2" borderId="11" xfId="0" applyNumberFormat="1" applyFont="1" applyFill="1" applyBorder="1" applyAlignment="1">
      <alignment horizontal="center"/>
    </xf>
    <xf numFmtId="8" fontId="14" fillId="2" borderId="0" xfId="0" applyNumberFormat="1" applyFont="1" applyFill="1"/>
    <xf numFmtId="8" fontId="218" fillId="2" borderId="0" xfId="0" applyNumberFormat="1" applyFont="1" applyFill="1" applyAlignment="1">
      <alignment horizontal="center"/>
    </xf>
    <xf numFmtId="8" fontId="92" fillId="28" borderId="34" xfId="0" applyNumberFormat="1" applyFont="1" applyFill="1" applyBorder="1" applyAlignment="1">
      <alignment horizontal="center"/>
    </xf>
    <xf numFmtId="8" fontId="92" fillId="28" borderId="119" xfId="0" applyNumberFormat="1" applyFont="1" applyFill="1" applyBorder="1" applyAlignment="1">
      <alignment horizontal="center"/>
    </xf>
    <xf numFmtId="8" fontId="92" fillId="28" borderId="44" xfId="0" applyNumberFormat="1" applyFont="1" applyFill="1" applyBorder="1" applyAlignment="1">
      <alignment horizontal="center"/>
    </xf>
    <xf numFmtId="8" fontId="49" fillId="2" borderId="0" xfId="0" applyNumberFormat="1" applyFont="1" applyFill="1" applyAlignment="1">
      <alignment horizontal="center"/>
    </xf>
    <xf numFmtId="0" fontId="221" fillId="2" borderId="0" xfId="0" applyFont="1" applyFill="1" applyAlignment="1">
      <alignment wrapText="1"/>
    </xf>
    <xf numFmtId="0" fontId="221" fillId="2" borderId="0" xfId="0" applyFont="1" applyFill="1"/>
    <xf numFmtId="0" fontId="14" fillId="2" borderId="0" xfId="0" applyFont="1" applyFill="1" applyAlignment="1">
      <alignment wrapText="1"/>
    </xf>
    <xf numFmtId="174" fontId="92" fillId="88" borderId="0" xfId="0" applyNumberFormat="1" applyFont="1" applyFill="1" applyAlignment="1">
      <alignment horizontal="center" vertical="center" wrapText="1"/>
    </xf>
    <xf numFmtId="0" fontId="49" fillId="0" borderId="33" xfId="0" applyFont="1" applyBorder="1" applyAlignment="1">
      <alignment horizontal="center"/>
    </xf>
    <xf numFmtId="0" fontId="49" fillId="0" borderId="1" xfId="0" applyFont="1" applyBorder="1" applyAlignment="1">
      <alignment horizontal="center"/>
    </xf>
    <xf numFmtId="0" fontId="49" fillId="2" borderId="132" xfId="0" applyFont="1" applyFill="1" applyBorder="1" applyAlignment="1">
      <alignment vertical="center"/>
    </xf>
    <xf numFmtId="0" fontId="14" fillId="2" borderId="0" xfId="0" applyFont="1" applyFill="1" applyAlignment="1">
      <alignment horizontal="left"/>
    </xf>
    <xf numFmtId="0" fontId="49" fillId="2" borderId="0" xfId="0" applyFont="1" applyFill="1" applyAlignment="1">
      <alignment vertical="center" wrapText="1"/>
    </xf>
    <xf numFmtId="0" fontId="14" fillId="2" borderId="0" xfId="0" applyFont="1" applyFill="1" applyAlignment="1">
      <alignment horizontal="left" vertical="center"/>
    </xf>
    <xf numFmtId="0" fontId="49" fillId="2" borderId="0" xfId="0" applyFont="1" applyFill="1" applyAlignment="1">
      <alignment vertical="center"/>
    </xf>
    <xf numFmtId="0" fontId="224" fillId="2" borderId="0" xfId="0" applyFont="1" applyFill="1" applyAlignment="1">
      <alignment horizontal="center" wrapText="1"/>
    </xf>
    <xf numFmtId="0" fontId="225" fillId="2" borderId="0" xfId="0" applyFont="1" applyFill="1" applyAlignment="1">
      <alignment horizontal="center" wrapText="1"/>
    </xf>
    <xf numFmtId="0" fontId="223" fillId="2" borderId="0" xfId="0" applyFont="1" applyFill="1" applyAlignment="1">
      <alignment vertical="top"/>
    </xf>
    <xf numFmtId="0" fontId="45" fillId="2" borderId="0" xfId="0" applyFont="1" applyFill="1"/>
    <xf numFmtId="0" fontId="45" fillId="2" borderId="0" xfId="0" applyFont="1" applyFill="1" applyAlignment="1">
      <alignment vertical="top"/>
    </xf>
    <xf numFmtId="0" fontId="226" fillId="2" borderId="0" xfId="73" applyFont="1" applyFill="1"/>
    <xf numFmtId="0" fontId="227" fillId="2" borderId="0" xfId="0" applyFont="1" applyFill="1" applyAlignment="1">
      <alignment horizontal="left"/>
    </xf>
    <xf numFmtId="0" fontId="227" fillId="2" borderId="0" xfId="0" applyFont="1" applyFill="1" applyAlignment="1">
      <alignment horizontal="left" vertical="center"/>
    </xf>
    <xf numFmtId="0" fontId="4" fillId="2" borderId="0" xfId="0" applyFont="1" applyFill="1" applyAlignment="1">
      <alignment vertical="center"/>
    </xf>
    <xf numFmtId="0" fontId="42" fillId="2" borderId="0" xfId="0" applyFont="1" applyFill="1" applyAlignment="1">
      <alignment horizontal="left" vertical="center"/>
    </xf>
    <xf numFmtId="285" fontId="217" fillId="2" borderId="122" xfId="70" applyNumberFormat="1" applyFont="1" applyFill="1" applyBorder="1" applyAlignment="1">
      <alignment horizontal="left" vertical="center"/>
    </xf>
    <xf numFmtId="178" fontId="213" fillId="28" borderId="88" xfId="40" applyNumberFormat="1" applyFont="1" applyFill="1" applyBorder="1" applyAlignment="1">
      <alignment vertical="center"/>
    </xf>
    <xf numFmtId="3" fontId="49" fillId="2" borderId="33" xfId="0" applyNumberFormat="1" applyFont="1" applyFill="1" applyBorder="1" applyAlignment="1">
      <alignment horizontal="center"/>
    </xf>
    <xf numFmtId="0" fontId="42" fillId="0" borderId="109" xfId="0" applyFont="1" applyBorder="1" applyAlignment="1">
      <alignment horizontal="center"/>
    </xf>
    <xf numFmtId="0" fontId="14" fillId="2" borderId="109" xfId="0" applyFont="1" applyFill="1" applyBorder="1" applyAlignment="1">
      <alignment horizontal="center"/>
    </xf>
    <xf numFmtId="174" fontId="214" fillId="88" borderId="0" xfId="0" applyNumberFormat="1" applyFont="1" applyFill="1" applyAlignment="1">
      <alignment horizontal="center" vertical="center" wrapText="1"/>
    </xf>
    <xf numFmtId="3" fontId="49" fillId="2" borderId="0" xfId="0" applyNumberFormat="1" applyFont="1" applyFill="1" applyAlignment="1">
      <alignment horizontal="center"/>
    </xf>
    <xf numFmtId="169" fontId="49" fillId="2" borderId="0" xfId="70" applyFont="1" applyFill="1"/>
    <xf numFmtId="0" fontId="49" fillId="2" borderId="109" xfId="0" applyFont="1" applyFill="1" applyBorder="1" applyAlignment="1">
      <alignment horizontal="center"/>
    </xf>
    <xf numFmtId="169" fontId="45" fillId="2" borderId="0" xfId="70" applyFont="1" applyFill="1"/>
    <xf numFmtId="175" fontId="4" fillId="2" borderId="0" xfId="0" applyNumberFormat="1" applyFont="1" applyFill="1"/>
    <xf numFmtId="174" fontId="53" fillId="26" borderId="48" xfId="6" applyNumberFormat="1" applyFont="1" applyFill="1" applyBorder="1" applyAlignment="1">
      <alignment horizontal="center" vertical="center" wrapText="1"/>
    </xf>
    <xf numFmtId="174" fontId="53" fillId="26" borderId="33" xfId="6" applyNumberFormat="1" applyFont="1" applyFill="1" applyBorder="1" applyAlignment="1">
      <alignment horizontal="center" vertical="center" wrapText="1"/>
    </xf>
    <xf numFmtId="174" fontId="53" fillId="2" borderId="0" xfId="6" applyNumberFormat="1" applyFont="1" applyFill="1" applyAlignment="1">
      <alignment horizontal="center" vertical="center" wrapText="1"/>
    </xf>
    <xf numFmtId="174" fontId="53" fillId="26" borderId="12" xfId="6" applyNumberFormat="1" applyFont="1" applyFill="1" applyBorder="1" applyAlignment="1">
      <alignment horizontal="center" vertical="center" wrapText="1"/>
    </xf>
    <xf numFmtId="10" fontId="42" fillId="2" borderId="12" xfId="0" applyNumberFormat="1" applyFont="1" applyFill="1" applyBorder="1" applyAlignment="1" applyProtection="1">
      <alignment horizontal="center"/>
      <protection locked="0"/>
    </xf>
    <xf numFmtId="10" fontId="42" fillId="2" borderId="0" xfId="0" applyNumberFormat="1" applyFont="1" applyFill="1" applyAlignment="1">
      <alignment horizontal="center"/>
    </xf>
    <xf numFmtId="17" fontId="42" fillId="0" borderId="7" xfId="0" applyNumberFormat="1" applyFont="1" applyBorder="1" applyAlignment="1">
      <alignment horizontal="center"/>
    </xf>
    <xf numFmtId="1" fontId="42" fillId="0" borderId="7" xfId="0" applyNumberFormat="1" applyFont="1" applyBorder="1" applyAlignment="1">
      <alignment horizontal="center"/>
    </xf>
    <xf numFmtId="0" fontId="42" fillId="0" borderId="7" xfId="0" applyFont="1" applyBorder="1" applyAlignment="1">
      <alignment horizontal="center"/>
    </xf>
    <xf numFmtId="10" fontId="46" fillId="0" borderId="7" xfId="0" applyNumberFormat="1" applyFont="1" applyBorder="1" applyAlignment="1">
      <alignment horizontal="center"/>
    </xf>
    <xf numFmtId="173" fontId="46" fillId="0" borderId="6" xfId="70" applyNumberFormat="1" applyFont="1" applyFill="1" applyBorder="1"/>
    <xf numFmtId="173" fontId="46" fillId="0" borderId="7" xfId="70" applyNumberFormat="1" applyFont="1" applyFill="1" applyBorder="1"/>
    <xf numFmtId="10" fontId="42" fillId="2" borderId="6" xfId="0" applyNumberFormat="1" applyFont="1" applyFill="1" applyBorder="1" applyAlignment="1" applyProtection="1">
      <alignment horizontal="center"/>
      <protection locked="0"/>
    </xf>
    <xf numFmtId="17" fontId="42" fillId="2" borderId="7" xfId="0" applyNumberFormat="1" applyFont="1" applyFill="1" applyBorder="1" applyAlignment="1">
      <alignment horizontal="center"/>
    </xf>
    <xf numFmtId="0" fontId="42" fillId="2" borderId="7" xfId="0" applyFont="1" applyFill="1" applyBorder="1" applyAlignment="1">
      <alignment horizontal="center"/>
    </xf>
    <xf numFmtId="17" fontId="43" fillId="2" borderId="13" xfId="0" applyNumberFormat="1" applyFont="1" applyFill="1" applyBorder="1"/>
    <xf numFmtId="0" fontId="43" fillId="2" borderId="13" xfId="0" applyFont="1" applyFill="1" applyBorder="1"/>
    <xf numFmtId="10" fontId="9" fillId="2" borderId="13" xfId="0" applyNumberFormat="1" applyFont="1" applyFill="1" applyBorder="1"/>
    <xf numFmtId="173" fontId="43" fillId="2" borderId="13" xfId="0" applyNumberFormat="1" applyFont="1" applyFill="1" applyBorder="1"/>
    <xf numFmtId="17" fontId="42" fillId="28" borderId="6" xfId="0" applyNumberFormat="1" applyFont="1" applyFill="1" applyBorder="1"/>
    <xf numFmtId="0" fontId="42" fillId="28" borderId="6" xfId="0" applyFont="1" applyFill="1" applyBorder="1"/>
    <xf numFmtId="10" fontId="46" fillId="28" borderId="6" xfId="0" applyNumberFormat="1" applyFont="1" applyFill="1" applyBorder="1"/>
    <xf numFmtId="173" fontId="42" fillId="28" borderId="6" xfId="0" applyNumberFormat="1" applyFont="1" applyFill="1" applyBorder="1" applyProtection="1">
      <protection locked="0"/>
    </xf>
    <xf numFmtId="173" fontId="46" fillId="28" borderId="6" xfId="70" applyNumberFormat="1" applyFont="1" applyFill="1" applyBorder="1" applyProtection="1"/>
    <xf numFmtId="17" fontId="50" fillId="2" borderId="6" xfId="0" applyNumberFormat="1" applyFont="1" applyFill="1" applyBorder="1"/>
    <xf numFmtId="0" fontId="50" fillId="2" borderId="6" xfId="0" applyFont="1" applyFill="1" applyBorder="1"/>
    <xf numFmtId="10" fontId="9" fillId="2" borderId="6" xfId="0" applyNumberFormat="1" applyFont="1" applyFill="1" applyBorder="1"/>
    <xf numFmtId="173" fontId="50" fillId="2" borderId="6" xfId="0" applyNumberFormat="1" applyFont="1" applyFill="1" applyBorder="1"/>
    <xf numFmtId="10" fontId="46" fillId="2" borderId="7" xfId="0" applyNumberFormat="1" applyFont="1" applyFill="1" applyBorder="1" applyAlignment="1">
      <alignment horizontal="center"/>
    </xf>
    <xf numFmtId="173" fontId="46" fillId="2" borderId="6" xfId="70" applyNumberFormat="1" applyFont="1" applyFill="1" applyBorder="1"/>
    <xf numFmtId="173" fontId="46" fillId="2" borderId="7" xfId="70" applyNumberFormat="1" applyFont="1" applyFill="1" applyBorder="1"/>
    <xf numFmtId="10" fontId="46" fillId="2" borderId="7" xfId="0" quotePrefix="1" applyNumberFormat="1" applyFont="1" applyFill="1" applyBorder="1" applyAlignment="1">
      <alignment horizontal="center"/>
    </xf>
    <xf numFmtId="17" fontId="9" fillId="2" borderId="13" xfId="0" applyNumberFormat="1" applyFont="1" applyFill="1" applyBorder="1"/>
    <xf numFmtId="10" fontId="42" fillId="2" borderId="47" xfId="0" applyNumberFormat="1" applyFont="1" applyFill="1" applyBorder="1" applyAlignment="1" applyProtection="1">
      <alignment horizontal="center"/>
      <protection locked="0"/>
    </xf>
    <xf numFmtId="10" fontId="42" fillId="28" borderId="47" xfId="0" applyNumberFormat="1" applyFont="1" applyFill="1" applyBorder="1" applyAlignment="1" applyProtection="1">
      <alignment horizontal="center"/>
      <protection locked="0"/>
    </xf>
    <xf numFmtId="0" fontId="229" fillId="2" borderId="0" xfId="0" applyFont="1" applyFill="1" applyAlignment="1">
      <alignment horizontal="center"/>
    </xf>
    <xf numFmtId="0" fontId="229" fillId="2" borderId="0" xfId="0" applyFont="1" applyFill="1"/>
    <xf numFmtId="0" fontId="4" fillId="2" borderId="0" xfId="0" applyFont="1" applyFill="1" applyAlignment="1">
      <alignment horizontal="center"/>
    </xf>
    <xf numFmtId="10" fontId="46" fillId="28" borderId="7" xfId="0" applyNumberFormat="1" applyFont="1" applyFill="1" applyBorder="1" applyAlignment="1">
      <alignment horizontal="center"/>
    </xf>
    <xf numFmtId="0" fontId="223" fillId="2" borderId="0" xfId="0" applyFont="1" applyFill="1" applyAlignment="1">
      <alignment vertical="center"/>
    </xf>
    <xf numFmtId="285" fontId="217" fillId="2" borderId="123" xfId="70" applyNumberFormat="1" applyFont="1" applyFill="1" applyBorder="1" applyAlignment="1">
      <alignment horizontal="left" vertical="center"/>
    </xf>
    <xf numFmtId="174" fontId="214" fillId="27" borderId="109" xfId="0" applyNumberFormat="1" applyFont="1" applyFill="1" applyBorder="1" applyAlignment="1">
      <alignment horizontal="center" vertical="center" wrapText="1"/>
    </xf>
    <xf numFmtId="174" fontId="53" fillId="27" borderId="109" xfId="0" applyNumberFormat="1" applyFont="1" applyFill="1" applyBorder="1" applyAlignment="1">
      <alignment horizontal="center" vertical="center" wrapText="1"/>
    </xf>
    <xf numFmtId="0" fontId="218" fillId="2" borderId="109" xfId="0" applyFont="1" applyFill="1" applyBorder="1" applyAlignment="1">
      <alignment horizontal="left" vertical="top" wrapText="1"/>
    </xf>
    <xf numFmtId="0" fontId="218" fillId="2" borderId="121" xfId="0" applyFont="1" applyFill="1" applyBorder="1" applyAlignment="1">
      <alignment vertical="top"/>
    </xf>
    <xf numFmtId="0" fontId="14" fillId="2" borderId="137" xfId="0" applyFont="1" applyFill="1" applyBorder="1" applyAlignment="1">
      <alignment vertical="top"/>
    </xf>
    <xf numFmtId="0" fontId="14" fillId="2" borderId="133" xfId="0" applyFont="1" applyFill="1" applyBorder="1" applyAlignment="1">
      <alignment vertical="top"/>
    </xf>
    <xf numFmtId="0" fontId="14" fillId="2" borderId="0" xfId="0" applyFont="1" applyFill="1" applyAlignment="1">
      <alignment vertical="top"/>
    </xf>
    <xf numFmtId="0" fontId="14" fillId="2" borderId="109" xfId="0" applyFont="1" applyFill="1" applyBorder="1" applyAlignment="1">
      <alignment horizontal="left" vertical="top" wrapText="1"/>
    </xf>
    <xf numFmtId="0" fontId="218" fillId="2" borderId="109" xfId="0" applyFont="1" applyFill="1" applyBorder="1" applyAlignment="1">
      <alignment horizontal="center" vertical="center" textRotation="180"/>
    </xf>
    <xf numFmtId="0" fontId="42" fillId="2" borderId="0" xfId="0" applyFont="1" applyFill="1" applyProtection="1">
      <protection locked="0"/>
    </xf>
    <xf numFmtId="0" fontId="42" fillId="2" borderId="0" xfId="0" applyFont="1" applyFill="1" applyAlignment="1" applyProtection="1">
      <alignment wrapText="1"/>
      <protection locked="0"/>
    </xf>
    <xf numFmtId="0" fontId="42" fillId="2" borderId="0" xfId="0" applyFont="1" applyFill="1" applyAlignment="1" applyProtection="1">
      <alignment horizontal="center" vertical="center"/>
      <protection locked="0"/>
    </xf>
    <xf numFmtId="178" fontId="213" fillId="28" borderId="27" xfId="40" applyNumberFormat="1" applyFont="1" applyFill="1" applyBorder="1" applyAlignment="1" applyProtection="1">
      <alignment horizontal="left" vertical="center"/>
      <protection locked="0"/>
    </xf>
    <xf numFmtId="0" fontId="8" fillId="2" borderId="0" xfId="0" applyFont="1" applyFill="1" applyAlignment="1" applyProtection="1">
      <alignment horizontal="left"/>
      <protection locked="0"/>
    </xf>
    <xf numFmtId="0" fontId="47" fillId="2" borderId="0" xfId="0" applyFont="1" applyFill="1" applyAlignment="1" applyProtection="1">
      <alignment horizontal="center"/>
      <protection locked="0"/>
    </xf>
    <xf numFmtId="178" fontId="213" fillId="2" borderId="27" xfId="40" applyNumberFormat="1" applyFont="1" applyFill="1" applyBorder="1" applyAlignment="1" applyProtection="1">
      <alignment horizontal="left" vertical="center"/>
      <protection locked="0"/>
    </xf>
    <xf numFmtId="178" fontId="52" fillId="2" borderId="27" xfId="40" applyNumberFormat="1" applyFont="1" applyFill="1" applyBorder="1" applyAlignment="1" applyProtection="1">
      <alignment horizontal="left" vertical="center"/>
      <protection locked="0"/>
    </xf>
    <xf numFmtId="0" fontId="8" fillId="2" borderId="0" xfId="0" applyFont="1" applyFill="1" applyProtection="1">
      <protection locked="0"/>
    </xf>
    <xf numFmtId="0" fontId="54" fillId="2" borderId="0" xfId="0" applyFont="1" applyFill="1" applyAlignment="1" applyProtection="1">
      <alignment horizontal="center"/>
      <protection locked="0"/>
    </xf>
    <xf numFmtId="0" fontId="49" fillId="2" borderId="0" xfId="0" applyFont="1" applyFill="1" applyProtection="1">
      <protection locked="0"/>
    </xf>
    <xf numFmtId="0" fontId="51" fillId="2" borderId="0" xfId="0" applyFont="1" applyFill="1" applyAlignment="1" applyProtection="1">
      <alignment horizontal="center"/>
      <protection locked="0"/>
    </xf>
    <xf numFmtId="0" fontId="51"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92" fillId="2" borderId="0" xfId="0" applyFont="1" applyFill="1" applyAlignment="1" applyProtection="1">
      <alignment vertical="center"/>
      <protection locked="0"/>
    </xf>
    <xf numFmtId="0" fontId="45" fillId="2" borderId="0" xfId="0" applyFont="1" applyFill="1" applyAlignment="1" applyProtection="1">
      <alignment horizontal="left" vertical="top"/>
      <protection locked="0"/>
    </xf>
    <xf numFmtId="0" fontId="92" fillId="2" borderId="0" xfId="0" applyFont="1" applyFill="1" applyAlignment="1" applyProtection="1">
      <alignment horizontal="left" vertical="center" wrapText="1"/>
      <protection locked="0"/>
    </xf>
    <xf numFmtId="0" fontId="46" fillId="2" borderId="0" xfId="0" applyFont="1" applyFill="1" applyProtection="1">
      <protection locked="0"/>
    </xf>
    <xf numFmtId="0" fontId="92" fillId="2" borderId="0" xfId="0" applyFont="1" applyFill="1" applyAlignment="1" applyProtection="1">
      <alignment horizontal="left" vertical="top" wrapText="1"/>
      <protection locked="0"/>
    </xf>
    <xf numFmtId="0" fontId="43" fillId="2" borderId="0" xfId="0" applyFont="1" applyFill="1" applyAlignment="1" applyProtection="1">
      <alignment horizontal="left"/>
      <protection locked="0"/>
    </xf>
    <xf numFmtId="0" fontId="92" fillId="2" borderId="0" xfId="0" applyFont="1" applyFill="1" applyAlignment="1" applyProtection="1">
      <alignment vertical="top"/>
      <protection locked="0"/>
    </xf>
    <xf numFmtId="3" fontId="59" fillId="2" borderId="0" xfId="0" applyNumberFormat="1" applyFont="1" applyFill="1" applyAlignment="1" applyProtection="1">
      <alignment horizontal="left" vertical="center"/>
      <protection locked="0"/>
    </xf>
    <xf numFmtId="0" fontId="45" fillId="2" borderId="0" xfId="0" applyFont="1" applyFill="1" applyProtection="1">
      <protection locked="0"/>
    </xf>
    <xf numFmtId="0" fontId="51" fillId="2" borderId="0" xfId="0" applyFont="1" applyFill="1" applyProtection="1">
      <protection locked="0"/>
    </xf>
    <xf numFmtId="0" fontId="35" fillId="2" borderId="0" xfId="0" applyFont="1" applyFill="1" applyProtection="1">
      <protection locked="0"/>
    </xf>
    <xf numFmtId="0" fontId="53" fillId="26" borderId="103" xfId="0" applyFont="1" applyFill="1" applyBorder="1" applyAlignment="1" applyProtection="1">
      <alignment horizontal="center" vertical="center" wrapText="1"/>
      <protection locked="0"/>
    </xf>
    <xf numFmtId="0" fontId="53" fillId="26" borderId="97" xfId="0" applyFont="1" applyFill="1" applyBorder="1" applyAlignment="1" applyProtection="1">
      <alignment horizontal="center" vertical="center" wrapText="1"/>
      <protection locked="0"/>
    </xf>
    <xf numFmtId="0" fontId="53" fillId="26" borderId="45" xfId="0" applyFont="1" applyFill="1" applyBorder="1" applyAlignment="1" applyProtection="1">
      <alignment horizontal="center" vertical="center" wrapText="1"/>
      <protection locked="0"/>
    </xf>
    <xf numFmtId="0" fontId="53" fillId="26" borderId="134" xfId="0" applyFont="1" applyFill="1" applyBorder="1" applyAlignment="1" applyProtection="1">
      <alignment horizontal="center" vertical="center" wrapText="1"/>
      <protection locked="0"/>
    </xf>
    <xf numFmtId="3" fontId="228" fillId="2" borderId="88" xfId="0" applyNumberFormat="1" applyFont="1" applyFill="1" applyBorder="1" applyAlignment="1" applyProtection="1">
      <alignment vertical="center"/>
      <protection locked="0"/>
    </xf>
    <xf numFmtId="3" fontId="50" fillId="2" borderId="0" xfId="0" applyNumberFormat="1" applyFont="1" applyFill="1" applyAlignment="1" applyProtection="1">
      <alignment vertical="center"/>
      <protection locked="0"/>
    </xf>
    <xf numFmtId="3" fontId="50" fillId="2" borderId="0" xfId="0" applyNumberFormat="1" applyFont="1" applyFill="1" applyAlignment="1" applyProtection="1">
      <alignment horizontal="center" vertical="center"/>
      <protection locked="0"/>
    </xf>
    <xf numFmtId="3" fontId="46" fillId="2" borderId="0" xfId="0" applyNumberFormat="1" applyFont="1" applyFill="1" applyAlignment="1" applyProtection="1">
      <alignment horizontal="center" vertical="center"/>
      <protection locked="0"/>
    </xf>
    <xf numFmtId="3" fontId="50" fillId="2" borderId="11" xfId="0" applyNumberFormat="1" applyFont="1" applyFill="1" applyBorder="1" applyAlignment="1" applyProtection="1">
      <alignment horizontal="center" vertical="center"/>
      <protection locked="0"/>
    </xf>
    <xf numFmtId="0" fontId="50" fillId="2" borderId="0" xfId="0" applyFont="1" applyFill="1" applyProtection="1">
      <protection locked="0"/>
    </xf>
    <xf numFmtId="3" fontId="92" fillId="2" borderId="88" xfId="0" applyNumberFormat="1" applyFont="1" applyFill="1" applyBorder="1" applyAlignment="1" applyProtection="1">
      <alignment vertical="center"/>
      <protection locked="0"/>
    </xf>
    <xf numFmtId="3" fontId="46" fillId="28" borderId="34" xfId="0" applyNumberFormat="1" applyFont="1" applyFill="1" applyBorder="1" applyAlignment="1" applyProtection="1">
      <alignment horizontal="center" vertical="center"/>
      <protection locked="0"/>
    </xf>
    <xf numFmtId="9" fontId="42" fillId="28" borderId="11" xfId="72" applyFont="1" applyFill="1" applyBorder="1" applyAlignment="1" applyProtection="1">
      <alignment horizontal="center" vertical="center"/>
      <protection locked="0"/>
    </xf>
    <xf numFmtId="0" fontId="35" fillId="2" borderId="11" xfId="0" applyFont="1" applyFill="1" applyBorder="1" applyAlignment="1" applyProtection="1">
      <alignment horizontal="center" vertical="center"/>
      <protection locked="0"/>
    </xf>
    <xf numFmtId="3" fontId="48" fillId="2" borderId="88" xfId="0" applyNumberFormat="1" applyFont="1" applyFill="1" applyBorder="1" applyAlignment="1" applyProtection="1">
      <alignment vertical="center"/>
      <protection locked="0"/>
    </xf>
    <xf numFmtId="3" fontId="9" fillId="2" borderId="0" xfId="0" applyNumberFormat="1" applyFont="1" applyFill="1" applyAlignment="1" applyProtection="1">
      <alignment vertical="center" wrapText="1"/>
      <protection locked="0"/>
    </xf>
    <xf numFmtId="3" fontId="9" fillId="2" borderId="0" xfId="0" applyNumberFormat="1" applyFont="1" applyFill="1" applyAlignment="1" applyProtection="1">
      <alignment horizontal="center" vertical="center"/>
      <protection locked="0"/>
    </xf>
    <xf numFmtId="9" fontId="42" fillId="2" borderId="0" xfId="0" applyNumberFormat="1" applyFont="1" applyFill="1" applyAlignment="1" applyProtection="1">
      <alignment horizontal="center" vertical="center"/>
      <protection locked="0"/>
    </xf>
    <xf numFmtId="9" fontId="43" fillId="2" borderId="11" xfId="0" applyNumberFormat="1" applyFont="1" applyFill="1" applyBorder="1" applyAlignment="1" applyProtection="1">
      <alignment horizontal="center" vertical="center"/>
      <protection locked="0"/>
    </xf>
    <xf numFmtId="0" fontId="44" fillId="2" borderId="0" xfId="0" applyFont="1" applyFill="1" applyProtection="1">
      <protection locked="0"/>
    </xf>
    <xf numFmtId="3" fontId="46" fillId="2" borderId="0" xfId="0" applyNumberFormat="1" applyFont="1" applyFill="1" applyAlignment="1" applyProtection="1">
      <alignment vertical="center"/>
      <protection locked="0"/>
    </xf>
    <xf numFmtId="3" fontId="46" fillId="2" borderId="0" xfId="0" applyNumberFormat="1" applyFont="1" applyFill="1" applyAlignment="1" applyProtection="1">
      <alignment vertical="center" wrapText="1"/>
      <protection locked="0"/>
    </xf>
    <xf numFmtId="9" fontId="42" fillId="2" borderId="11" xfId="0" applyNumberFormat="1" applyFont="1" applyFill="1" applyBorder="1" applyAlignment="1" applyProtection="1">
      <alignment horizontal="center" vertical="center"/>
      <protection locked="0"/>
    </xf>
    <xf numFmtId="3" fontId="222" fillId="2" borderId="88" xfId="0" applyNumberFormat="1" applyFont="1" applyFill="1" applyBorder="1" applyAlignment="1" applyProtection="1">
      <alignment vertical="center"/>
      <protection locked="0"/>
    </xf>
    <xf numFmtId="3" fontId="209" fillId="2" borderId="0" xfId="0" applyNumberFormat="1" applyFont="1" applyFill="1" applyAlignment="1" applyProtection="1">
      <alignment vertical="center" wrapText="1"/>
      <protection locked="0"/>
    </xf>
    <xf numFmtId="0" fontId="92" fillId="2" borderId="88" xfId="0" applyFont="1" applyFill="1" applyBorder="1" applyAlignment="1" applyProtection="1">
      <alignment vertical="top"/>
      <protection locked="0"/>
    </xf>
    <xf numFmtId="9" fontId="35" fillId="2" borderId="11" xfId="72" applyFont="1" applyFill="1" applyBorder="1" applyAlignment="1" applyProtection="1">
      <alignment horizontal="center" vertical="center"/>
      <protection locked="0"/>
    </xf>
    <xf numFmtId="0" fontId="46" fillId="2" borderId="0" xfId="0" applyFont="1" applyFill="1" applyAlignment="1" applyProtection="1">
      <alignment vertical="top" wrapText="1"/>
      <protection locked="0"/>
    </xf>
    <xf numFmtId="9" fontId="42" fillId="2" borderId="11" xfId="72" applyFont="1" applyFill="1" applyBorder="1" applyAlignment="1" applyProtection="1">
      <alignment horizontal="center" vertical="center"/>
      <protection locked="0"/>
    </xf>
    <xf numFmtId="0" fontId="92" fillId="2" borderId="88" xfId="0" applyFont="1" applyFill="1" applyBorder="1" applyAlignment="1" applyProtection="1">
      <alignment vertical="top" wrapText="1"/>
      <protection locked="0"/>
    </xf>
    <xf numFmtId="3" fontId="92" fillId="2" borderId="88" xfId="0" applyNumberFormat="1" applyFont="1" applyFill="1" applyBorder="1" applyAlignment="1" applyProtection="1">
      <alignment vertical="center" wrapText="1"/>
      <protection locked="0"/>
    </xf>
    <xf numFmtId="3" fontId="46" fillId="2" borderId="0" xfId="0" applyNumberFormat="1" applyFont="1" applyFill="1" applyAlignment="1" applyProtection="1">
      <alignment horizontal="left" vertical="center"/>
      <protection locked="0"/>
    </xf>
    <xf numFmtId="3" fontId="46" fillId="2" borderId="11" xfId="0" applyNumberFormat="1" applyFont="1" applyFill="1" applyBorder="1" applyAlignment="1" applyProtection="1">
      <alignment horizontal="center" vertical="center" wrapText="1"/>
      <protection locked="0"/>
    </xf>
    <xf numFmtId="3" fontId="211" fillId="2" borderId="0" xfId="0" applyNumberFormat="1" applyFont="1" applyFill="1" applyAlignment="1" applyProtection="1">
      <alignment horizontal="center" vertical="center"/>
      <protection locked="0"/>
    </xf>
    <xf numFmtId="3" fontId="228" fillId="2" borderId="88" xfId="0" applyNumberFormat="1" applyFont="1" applyFill="1" applyBorder="1" applyAlignment="1" applyProtection="1">
      <alignment vertical="center" wrapText="1"/>
      <protection locked="0"/>
    </xf>
    <xf numFmtId="3" fontId="50" fillId="2" borderId="0" xfId="0" applyNumberFormat="1" applyFont="1" applyFill="1" applyAlignment="1" applyProtection="1">
      <alignment vertical="center" wrapText="1"/>
      <protection locked="0"/>
    </xf>
    <xf numFmtId="3" fontId="92" fillId="2" borderId="88" xfId="0" applyNumberFormat="1" applyFont="1" applyFill="1" applyBorder="1" applyAlignment="1" applyProtection="1">
      <alignment horizontal="left" vertical="center" wrapText="1"/>
      <protection locked="0"/>
    </xf>
    <xf numFmtId="3" fontId="92" fillId="2" borderId="88" xfId="0" applyNumberFormat="1" applyFont="1" applyFill="1" applyBorder="1" applyAlignment="1" applyProtection="1">
      <alignment horizontal="center" vertical="center"/>
      <protection locked="0"/>
    </xf>
    <xf numFmtId="3" fontId="48" fillId="2" borderId="88" xfId="0" applyNumberFormat="1" applyFont="1" applyFill="1" applyBorder="1" applyAlignment="1" applyProtection="1">
      <alignment horizontal="center" vertical="center"/>
      <protection locked="0"/>
    </xf>
    <xf numFmtId="3" fontId="92" fillId="2" borderId="88" xfId="0" applyNumberFormat="1"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wrapText="1"/>
      <protection locked="0"/>
    </xf>
    <xf numFmtId="3" fontId="46" fillId="2" borderId="5" xfId="0" applyNumberFormat="1" applyFont="1" applyFill="1" applyBorder="1" applyAlignment="1" applyProtection="1">
      <alignment horizontal="center" vertical="center"/>
      <protection locked="0"/>
    </xf>
    <xf numFmtId="3" fontId="45" fillId="2" borderId="40" xfId="0" applyNumberFormat="1" applyFont="1" applyFill="1" applyBorder="1" applyAlignment="1" applyProtection="1">
      <alignment horizontal="left" vertical="center"/>
      <protection locked="0"/>
    </xf>
    <xf numFmtId="3" fontId="43" fillId="2" borderId="34" xfId="0" applyNumberFormat="1" applyFont="1" applyFill="1" applyBorder="1" applyAlignment="1" applyProtection="1">
      <alignment horizontal="center" vertical="center"/>
      <protection locked="0"/>
    </xf>
    <xf numFmtId="3" fontId="43" fillId="2" borderId="39" xfId="0" applyNumberFormat="1" applyFont="1" applyFill="1" applyBorder="1" applyAlignment="1" applyProtection="1">
      <alignment horizontal="center" vertical="center"/>
      <protection locked="0"/>
    </xf>
    <xf numFmtId="3" fontId="43" fillId="2" borderId="41" xfId="0" applyNumberFormat="1" applyFont="1" applyFill="1" applyBorder="1" applyAlignment="1" applyProtection="1">
      <alignment horizontal="center" vertical="center"/>
      <protection locked="0"/>
    </xf>
    <xf numFmtId="3" fontId="45" fillId="2" borderId="3" xfId="0" applyNumberFormat="1" applyFont="1" applyFill="1" applyBorder="1" applyAlignment="1" applyProtection="1">
      <alignment horizontal="left" vertical="center"/>
      <protection locked="0"/>
    </xf>
    <xf numFmtId="3" fontId="43" fillId="2" borderId="44" xfId="0" applyNumberFormat="1" applyFont="1" applyFill="1" applyBorder="1" applyAlignment="1" applyProtection="1">
      <alignment horizontal="center" vertical="center"/>
      <protection locked="0"/>
    </xf>
    <xf numFmtId="3" fontId="9" fillId="2" borderId="0" xfId="0" applyNumberFormat="1" applyFont="1" applyFill="1" applyAlignment="1" applyProtection="1">
      <alignment horizontal="left" vertical="center"/>
      <protection locked="0"/>
    </xf>
    <xf numFmtId="3" fontId="208" fillId="2" borderId="0" xfId="0" applyNumberFormat="1" applyFont="1" applyFill="1" applyAlignment="1" applyProtection="1">
      <alignment horizontal="left" vertical="center"/>
      <protection locked="0"/>
    </xf>
    <xf numFmtId="3" fontId="43" fillId="2" borderId="0" xfId="0" applyNumberFormat="1" applyFont="1" applyFill="1" applyAlignment="1" applyProtection="1">
      <alignment horizontal="center" vertical="center"/>
      <protection locked="0"/>
    </xf>
    <xf numFmtId="3" fontId="9" fillId="2" borderId="11" xfId="0" applyNumberFormat="1" applyFont="1" applyFill="1" applyBorder="1" applyAlignment="1" applyProtection="1">
      <alignment horizontal="center" vertical="center"/>
      <protection locked="0"/>
    </xf>
    <xf numFmtId="0" fontId="60" fillId="2" borderId="0" xfId="0" applyFont="1" applyFill="1" applyAlignment="1" applyProtection="1">
      <alignment horizontal="center"/>
      <protection locked="0"/>
    </xf>
    <xf numFmtId="0" fontId="36" fillId="2" borderId="0" xfId="0" applyFont="1" applyFill="1" applyAlignment="1" applyProtection="1">
      <alignment horizontal="center"/>
      <protection locked="0"/>
    </xf>
    <xf numFmtId="3" fontId="59" fillId="2" borderId="0" xfId="0" applyNumberFormat="1" applyFont="1" applyFill="1" applyAlignment="1" applyProtection="1">
      <alignment horizontal="center" vertical="center"/>
      <protection locked="0"/>
    </xf>
    <xf numFmtId="284" fontId="46" fillId="2" borderId="0" xfId="0" applyNumberFormat="1" applyFont="1" applyFill="1" applyAlignment="1" applyProtection="1">
      <alignment horizontal="center" vertical="center"/>
      <protection locked="0"/>
    </xf>
    <xf numFmtId="175" fontId="46" fillId="2" borderId="11" xfId="0" applyNumberFormat="1" applyFont="1" applyFill="1" applyBorder="1" applyAlignment="1" applyProtection="1">
      <alignment horizontal="center" vertical="center"/>
      <protection locked="0"/>
    </xf>
    <xf numFmtId="3" fontId="9" fillId="2" borderId="0" xfId="0" applyNumberFormat="1" applyFont="1" applyFill="1" applyAlignment="1" applyProtection="1">
      <alignment vertical="center"/>
      <protection locked="0"/>
    </xf>
    <xf numFmtId="173" fontId="9" fillId="2" borderId="0" xfId="71" applyNumberFormat="1" applyFont="1" applyFill="1" applyBorder="1" applyAlignment="1" applyProtection="1">
      <alignment horizontal="center" vertical="center"/>
      <protection locked="0"/>
    </xf>
    <xf numFmtId="173" fontId="9" fillId="2" borderId="0" xfId="0" applyNumberFormat="1" applyFont="1" applyFill="1" applyAlignment="1" applyProtection="1">
      <alignment horizontal="center" vertical="center"/>
      <protection locked="0"/>
    </xf>
    <xf numFmtId="169" fontId="9" fillId="2" borderId="11" xfId="70" applyFont="1" applyFill="1" applyBorder="1" applyAlignment="1" applyProtection="1">
      <alignment horizontal="center" vertical="center"/>
      <protection locked="0"/>
    </xf>
    <xf numFmtId="3" fontId="48" fillId="2" borderId="88" xfId="0" applyNumberFormat="1" applyFont="1" applyFill="1" applyBorder="1" applyAlignment="1" applyProtection="1">
      <alignment horizontal="left" vertical="center"/>
      <protection locked="0"/>
    </xf>
    <xf numFmtId="0" fontId="60" fillId="2" borderId="0" xfId="0" applyFont="1" applyFill="1" applyProtection="1">
      <protection locked="0"/>
    </xf>
    <xf numFmtId="285" fontId="9" fillId="2" borderId="0" xfId="70" applyNumberFormat="1" applyFont="1" applyFill="1" applyBorder="1" applyAlignment="1" applyProtection="1">
      <alignment horizontal="center" vertical="center"/>
      <protection locked="0"/>
    </xf>
    <xf numFmtId="172" fontId="9" fillId="2" borderId="0" xfId="0" applyNumberFormat="1" applyFont="1" applyFill="1" applyAlignment="1" applyProtection="1">
      <alignment horizontal="center" vertical="center"/>
      <protection locked="0"/>
    </xf>
    <xf numFmtId="175" fontId="9" fillId="2" borderId="11" xfId="0" applyNumberFormat="1" applyFont="1" applyFill="1" applyBorder="1" applyAlignment="1" applyProtection="1">
      <alignment horizontal="center" vertical="center"/>
      <protection locked="0"/>
    </xf>
    <xf numFmtId="0" fontId="92" fillId="2" borderId="88" xfId="0"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3" fontId="42" fillId="2" borderId="0" xfId="0" applyNumberFormat="1" applyFont="1" applyFill="1" applyAlignment="1" applyProtection="1">
      <alignment horizontal="center" vertical="center"/>
      <protection locked="0"/>
    </xf>
    <xf numFmtId="0" fontId="46" fillId="2" borderId="5" xfId="0"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protection locked="0"/>
    </xf>
    <xf numFmtId="0" fontId="57" fillId="2" borderId="0" xfId="0" applyFont="1" applyFill="1" applyAlignment="1" applyProtection="1">
      <alignment horizontal="center" wrapText="1"/>
      <protection locked="0"/>
    </xf>
    <xf numFmtId="0" fontId="220" fillId="28" borderId="0" xfId="0" applyFont="1" applyFill="1" applyProtection="1">
      <protection locked="0"/>
    </xf>
    <xf numFmtId="0" fontId="46" fillId="28" borderId="0" xfId="0" applyFont="1" applyFill="1" applyProtection="1">
      <protection locked="0"/>
    </xf>
    <xf numFmtId="39" fontId="9" fillId="28" borderId="0" xfId="0" applyNumberFormat="1" applyFont="1" applyFill="1" applyAlignment="1" applyProtection="1">
      <alignment horizontal="center"/>
      <protection locked="0"/>
    </xf>
    <xf numFmtId="3" fontId="46" fillId="28" borderId="0" xfId="0" applyNumberFormat="1" applyFont="1" applyFill="1" applyAlignment="1" applyProtection="1">
      <alignment vertical="center"/>
      <protection locked="0"/>
    </xf>
    <xf numFmtId="0" fontId="46" fillId="28" borderId="0" xfId="0" applyFont="1" applyFill="1" applyAlignment="1" applyProtection="1">
      <alignment vertical="center"/>
      <protection locked="0"/>
    </xf>
    <xf numFmtId="0" fontId="46" fillId="28" borderId="0" xfId="0" applyFont="1" applyFill="1" applyAlignment="1" applyProtection="1">
      <alignment horizontal="center" vertical="center"/>
      <protection locked="0"/>
    </xf>
    <xf numFmtId="3" fontId="46" fillId="2" borderId="11" xfId="0" applyNumberFormat="1" applyFont="1" applyFill="1" applyBorder="1" applyAlignment="1" applyProtection="1">
      <alignment horizontal="center" vertical="center"/>
      <protection locked="0"/>
    </xf>
    <xf numFmtId="3" fontId="208" fillId="2" borderId="0" xfId="0" applyNumberFormat="1" applyFont="1" applyFill="1" applyAlignment="1" applyProtection="1">
      <alignment horizontal="center" vertical="center"/>
      <protection locked="0"/>
    </xf>
    <xf numFmtId="169" fontId="46" fillId="2" borderId="11" xfId="70" applyFont="1" applyFill="1" applyBorder="1" applyAlignment="1" applyProtection="1">
      <alignment horizontal="center" vertical="center"/>
      <protection locked="0"/>
    </xf>
    <xf numFmtId="173" fontId="46" fillId="2" borderId="0" xfId="71" applyNumberFormat="1" applyFont="1" applyFill="1" applyBorder="1" applyAlignment="1" applyProtection="1">
      <alignment horizontal="center" vertical="center"/>
      <protection locked="0"/>
    </xf>
    <xf numFmtId="173" fontId="46" fillId="2" borderId="0" xfId="0" applyNumberFormat="1" applyFont="1" applyFill="1" applyAlignment="1" applyProtection="1">
      <alignment horizontal="center" vertical="center"/>
      <protection locked="0"/>
    </xf>
    <xf numFmtId="0" fontId="43" fillId="2" borderId="0" xfId="0" applyFont="1" applyFill="1" applyProtection="1">
      <protection locked="0"/>
    </xf>
    <xf numFmtId="3" fontId="92" fillId="2" borderId="108" xfId="0" applyNumberFormat="1" applyFont="1" applyFill="1" applyBorder="1" applyAlignment="1" applyProtection="1">
      <alignment horizontal="left" vertical="center"/>
      <protection locked="0"/>
    </xf>
    <xf numFmtId="3" fontId="43" fillId="2" borderId="5" xfId="0" applyNumberFormat="1" applyFont="1" applyFill="1" applyBorder="1" applyAlignment="1" applyProtection="1">
      <alignment horizontal="center" vertical="center"/>
      <protection locked="0"/>
    </xf>
    <xf numFmtId="3" fontId="42" fillId="2" borderId="5" xfId="0" applyNumberFormat="1" applyFont="1" applyFill="1" applyBorder="1" applyAlignment="1" applyProtection="1">
      <alignment horizontal="center" vertical="center"/>
      <protection locked="0"/>
    </xf>
    <xf numFmtId="3" fontId="59" fillId="2" borderId="5" xfId="0" applyNumberFormat="1" applyFont="1" applyFill="1" applyBorder="1" applyAlignment="1" applyProtection="1">
      <alignment horizontal="left" vertical="center"/>
      <protection locked="0"/>
    </xf>
    <xf numFmtId="0" fontId="35" fillId="2" borderId="5" xfId="0" applyFont="1" applyFill="1" applyBorder="1" applyProtection="1">
      <protection locked="0"/>
    </xf>
    <xf numFmtId="3" fontId="9" fillId="2" borderId="111" xfId="0" applyNumberFormat="1" applyFont="1" applyFill="1" applyBorder="1" applyAlignment="1" applyProtection="1">
      <alignment horizontal="center" vertical="center"/>
      <protection locked="0"/>
    </xf>
    <xf numFmtId="0" fontId="59" fillId="28" borderId="0" xfId="0" applyFont="1" applyFill="1" applyProtection="1">
      <protection locked="0"/>
    </xf>
    <xf numFmtId="39" fontId="43" fillId="28" borderId="0" xfId="0" applyNumberFormat="1" applyFont="1" applyFill="1" applyAlignment="1" applyProtection="1">
      <alignment horizontal="center"/>
      <protection locked="0"/>
    </xf>
    <xf numFmtId="0" fontId="42" fillId="28" borderId="0" xfId="0" applyFont="1" applyFill="1" applyAlignment="1" applyProtection="1">
      <alignment horizontal="center" vertical="center"/>
      <protection locked="0"/>
    </xf>
    <xf numFmtId="3" fontId="45" fillId="2" borderId="112" xfId="0" applyNumberFormat="1" applyFont="1" applyFill="1" applyBorder="1" applyAlignment="1" applyProtection="1">
      <alignment horizontal="left" vertical="center"/>
      <protection locked="0"/>
    </xf>
    <xf numFmtId="3" fontId="43" fillId="2" borderId="52" xfId="0" applyNumberFormat="1" applyFont="1" applyFill="1" applyBorder="1" applyAlignment="1" applyProtection="1">
      <alignment horizontal="center" vertical="center"/>
      <protection locked="0"/>
    </xf>
    <xf numFmtId="3" fontId="43" fillId="2" borderId="113" xfId="0" applyNumberFormat="1" applyFont="1" applyFill="1" applyBorder="1" applyAlignment="1" applyProtection="1">
      <alignment horizontal="center" vertical="center"/>
      <protection locked="0"/>
    </xf>
    <xf numFmtId="3" fontId="92" fillId="2" borderId="94" xfId="0" applyNumberFormat="1" applyFont="1" applyFill="1" applyBorder="1" applyAlignment="1" applyProtection="1">
      <alignment horizontal="left" vertical="center"/>
      <protection locked="0"/>
    </xf>
    <xf numFmtId="3" fontId="9" fillId="2" borderId="102" xfId="0" applyNumberFormat="1" applyFont="1" applyFill="1" applyBorder="1" applyAlignment="1" applyProtection="1">
      <alignment horizontal="left" vertical="center"/>
      <protection locked="0"/>
    </xf>
    <xf numFmtId="3" fontId="208" fillId="2" borderId="102" xfId="0" applyNumberFormat="1" applyFont="1" applyFill="1" applyBorder="1" applyAlignment="1" applyProtection="1">
      <alignment horizontal="left" vertical="center"/>
      <protection locked="0"/>
    </xf>
    <xf numFmtId="3" fontId="43" fillId="2" borderId="102" xfId="0" applyNumberFormat="1" applyFont="1" applyFill="1" applyBorder="1" applyAlignment="1" applyProtection="1">
      <alignment horizontal="center" vertical="center"/>
      <protection locked="0"/>
    </xf>
    <xf numFmtId="0" fontId="44" fillId="2" borderId="102" xfId="0" applyFont="1" applyFill="1" applyBorder="1" applyProtection="1">
      <protection locked="0"/>
    </xf>
    <xf numFmtId="3" fontId="9" fillId="2" borderId="102" xfId="0" applyNumberFormat="1" applyFont="1" applyFill="1" applyBorder="1" applyAlignment="1" applyProtection="1">
      <alignment horizontal="center" vertical="center"/>
      <protection locked="0"/>
    </xf>
    <xf numFmtId="3" fontId="9" fillId="2" borderId="96" xfId="0" applyNumberFormat="1" applyFont="1" applyFill="1" applyBorder="1" applyAlignment="1" applyProtection="1">
      <alignment horizontal="center" vertical="center"/>
      <protection locked="0"/>
    </xf>
    <xf numFmtId="173" fontId="46" fillId="2" borderId="11" xfId="0" applyNumberFormat="1" applyFont="1" applyFill="1" applyBorder="1" applyAlignment="1" applyProtection="1">
      <alignment horizontal="center" vertical="center"/>
      <protection locked="0"/>
    </xf>
    <xf numFmtId="3" fontId="43" fillId="2" borderId="85" xfId="0" applyNumberFormat="1" applyFont="1" applyFill="1" applyBorder="1" applyAlignment="1" applyProtection="1">
      <alignment horizontal="center" vertical="center"/>
      <protection locked="0"/>
    </xf>
    <xf numFmtId="173" fontId="9" fillId="2" borderId="11" xfId="70" applyNumberFormat="1" applyFont="1" applyFill="1" applyBorder="1" applyAlignment="1" applyProtection="1">
      <alignment horizontal="center" vertical="center"/>
      <protection locked="0"/>
    </xf>
    <xf numFmtId="175" fontId="9" fillId="2" borderId="11" xfId="70" applyNumberFormat="1" applyFont="1" applyFill="1" applyBorder="1" applyAlignment="1" applyProtection="1">
      <alignment horizontal="center" vertical="center"/>
      <protection locked="0"/>
    </xf>
    <xf numFmtId="10" fontId="42" fillId="28" borderId="0" xfId="0" applyNumberFormat="1" applyFont="1" applyFill="1" applyAlignment="1" applyProtection="1">
      <alignment horizontal="center" vertical="center"/>
      <protection locked="0"/>
    </xf>
    <xf numFmtId="10" fontId="211" fillId="2" borderId="0" xfId="0" applyNumberFormat="1" applyFont="1" applyFill="1" applyAlignment="1">
      <alignment horizontal="center" vertical="center"/>
    </xf>
    <xf numFmtId="10" fontId="42" fillId="2" borderId="0" xfId="0" applyNumberFormat="1" applyFont="1" applyFill="1" applyAlignment="1" applyProtection="1">
      <alignment horizontal="center" vertical="center"/>
      <protection locked="0"/>
    </xf>
    <xf numFmtId="10" fontId="43" fillId="2" borderId="0" xfId="0" applyNumberFormat="1" applyFont="1" applyFill="1" applyAlignment="1" applyProtection="1">
      <alignment horizontal="center" vertical="center"/>
      <protection locked="0"/>
    </xf>
    <xf numFmtId="10" fontId="50" fillId="2" borderId="0" xfId="0" applyNumberFormat="1" applyFont="1" applyFill="1" applyAlignment="1" applyProtection="1">
      <alignment horizontal="center" vertical="center"/>
      <protection locked="0"/>
    </xf>
    <xf numFmtId="10" fontId="42" fillId="28" borderId="0" xfId="72" applyNumberFormat="1" applyFont="1" applyFill="1" applyBorder="1" applyAlignment="1" applyProtection="1">
      <alignment horizontal="center" vertical="center"/>
      <protection locked="0"/>
    </xf>
    <xf numFmtId="10" fontId="42" fillId="2" borderId="0" xfId="72" applyNumberFormat="1" applyFont="1" applyFill="1" applyBorder="1" applyAlignment="1" applyProtection="1">
      <alignment horizontal="center" vertical="center"/>
      <protection locked="0"/>
    </xf>
    <xf numFmtId="10" fontId="35" fillId="2" borderId="0" xfId="72" applyNumberFormat="1" applyFont="1" applyFill="1" applyBorder="1" applyAlignment="1" applyProtection="1">
      <alignment horizontal="center" vertical="center"/>
      <protection locked="0"/>
    </xf>
    <xf numFmtId="10" fontId="46" fillId="2" borderId="0" xfId="72" applyNumberFormat="1" applyFont="1" applyFill="1" applyBorder="1" applyAlignment="1" applyProtection="1">
      <alignment horizontal="center" vertical="center"/>
      <protection locked="0"/>
    </xf>
    <xf numFmtId="10" fontId="46" fillId="2" borderId="0" xfId="0" applyNumberFormat="1" applyFont="1" applyFill="1" applyAlignment="1" applyProtection="1">
      <alignment horizontal="center" vertical="center" wrapText="1"/>
      <protection locked="0"/>
    </xf>
    <xf numFmtId="10" fontId="211" fillId="2" borderId="0" xfId="0" applyNumberFormat="1" applyFont="1" applyFill="1" applyAlignment="1" applyProtection="1">
      <alignment horizontal="center" vertical="center" wrapText="1"/>
      <protection locked="0"/>
    </xf>
    <xf numFmtId="10" fontId="35" fillId="2" borderId="0" xfId="0" applyNumberFormat="1" applyFont="1" applyFill="1" applyAlignment="1" applyProtection="1">
      <alignment vertical="center"/>
      <protection locked="0"/>
    </xf>
    <xf numFmtId="10" fontId="46" fillId="2" borderId="0" xfId="0" applyNumberFormat="1" applyFont="1" applyFill="1" applyAlignment="1" applyProtection="1">
      <alignment horizontal="center" vertical="center"/>
      <protection locked="0"/>
    </xf>
    <xf numFmtId="10" fontId="35" fillId="2" borderId="0" xfId="0" applyNumberFormat="1" applyFont="1" applyFill="1" applyAlignment="1" applyProtection="1">
      <alignment horizontal="center" vertical="center"/>
      <protection locked="0"/>
    </xf>
    <xf numFmtId="10" fontId="212"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10" fontId="35" fillId="28" borderId="0" xfId="0" applyNumberFormat="1" applyFont="1" applyFill="1" applyAlignment="1" applyProtection="1">
      <alignment horizontal="center" vertical="center"/>
      <protection locked="0"/>
    </xf>
    <xf numFmtId="0" fontId="0" fillId="2" borderId="0" xfId="0" applyFill="1" applyProtection="1">
      <protection locked="0"/>
    </xf>
    <xf numFmtId="0" fontId="92" fillId="2" borderId="0" xfId="0" applyFont="1" applyFill="1" applyAlignment="1" applyProtection="1">
      <alignment vertical="top" wrapText="1"/>
      <protection locked="0"/>
    </xf>
    <xf numFmtId="0" fontId="53" fillId="26" borderId="114" xfId="0" applyFont="1" applyFill="1" applyBorder="1" applyAlignment="1" applyProtection="1">
      <alignment horizontal="center" vertical="center" wrapText="1"/>
      <protection locked="0"/>
    </xf>
    <xf numFmtId="3" fontId="92" fillId="2" borderId="0" xfId="0" applyNumberFormat="1" applyFont="1" applyFill="1" applyAlignment="1" applyProtection="1">
      <alignment horizontal="center" vertical="center"/>
      <protection locked="0"/>
    </xf>
    <xf numFmtId="3" fontId="92" fillId="2" borderId="0" xfId="0" applyNumberFormat="1" applyFont="1" applyFill="1" applyAlignment="1" applyProtection="1">
      <alignment vertical="center"/>
      <protection locked="0"/>
    </xf>
    <xf numFmtId="3" fontId="9" fillId="2" borderId="95" xfId="0" applyNumberFormat="1" applyFont="1" applyFill="1" applyBorder="1" applyAlignment="1" applyProtection="1">
      <alignment horizontal="left" vertical="center"/>
      <protection locked="0"/>
    </xf>
    <xf numFmtId="3" fontId="208" fillId="2" borderId="95" xfId="0" applyNumberFormat="1" applyFont="1" applyFill="1" applyBorder="1" applyAlignment="1" applyProtection="1">
      <alignment horizontal="left" vertical="center"/>
      <protection locked="0"/>
    </xf>
    <xf numFmtId="3" fontId="43" fillId="2" borderId="95" xfId="0" applyNumberFormat="1" applyFont="1" applyFill="1" applyBorder="1" applyAlignment="1" applyProtection="1">
      <alignment horizontal="center" vertical="center"/>
      <protection locked="0"/>
    </xf>
    <xf numFmtId="0" fontId="44" fillId="2" borderId="95" xfId="0" applyFont="1" applyFill="1" applyBorder="1" applyProtection="1">
      <protection locked="0"/>
    </xf>
    <xf numFmtId="3" fontId="9" fillId="2" borderId="95" xfId="0" applyNumberFormat="1" applyFont="1" applyFill="1" applyBorder="1" applyAlignment="1" applyProtection="1">
      <alignment horizontal="center" vertical="center"/>
      <protection locked="0"/>
    </xf>
    <xf numFmtId="3" fontId="92" fillId="2" borderId="108" xfId="0" applyNumberFormat="1" applyFont="1" applyFill="1" applyBorder="1" applyAlignment="1" applyProtection="1">
      <alignment vertical="center"/>
      <protection locked="0"/>
    </xf>
    <xf numFmtId="0" fontId="14" fillId="2" borderId="0" xfId="0" applyFont="1" applyFill="1" applyProtection="1">
      <protection locked="0"/>
    </xf>
    <xf numFmtId="0" fontId="49" fillId="89" borderId="88" xfId="0" applyFont="1" applyFill="1" applyBorder="1" applyAlignment="1" applyProtection="1">
      <alignment horizontal="left" vertical="center"/>
      <protection locked="0"/>
    </xf>
    <xf numFmtId="0" fontId="49" fillId="89" borderId="108" xfId="0" applyFont="1" applyFill="1" applyBorder="1" applyAlignment="1" applyProtection="1">
      <alignment horizontal="left" vertical="center"/>
      <protection locked="0"/>
    </xf>
    <xf numFmtId="173" fontId="46" fillId="2" borderId="11" xfId="71" applyNumberFormat="1" applyFont="1" applyFill="1" applyBorder="1" applyAlignment="1" applyProtection="1">
      <alignment horizontal="center" vertical="center"/>
      <protection locked="0"/>
    </xf>
    <xf numFmtId="3" fontId="43" fillId="2" borderId="116"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4" fontId="46" fillId="2" borderId="11" xfId="0" applyNumberFormat="1" applyFont="1" applyFill="1" applyBorder="1" applyAlignment="1" applyProtection="1">
      <alignment horizontal="center" vertical="center"/>
      <protection locked="0"/>
    </xf>
    <xf numFmtId="0" fontId="60" fillId="2" borderId="5" xfId="0" applyFont="1" applyFill="1" applyBorder="1" applyProtection="1">
      <protection locked="0"/>
    </xf>
    <xf numFmtId="3" fontId="208" fillId="2" borderId="5" xfId="0" applyNumberFormat="1" applyFont="1" applyFill="1" applyBorder="1" applyAlignment="1" applyProtection="1">
      <alignment horizontal="left" vertical="center"/>
      <protection locked="0"/>
    </xf>
    <xf numFmtId="3" fontId="9" fillId="2" borderId="5" xfId="0" applyNumberFormat="1" applyFont="1" applyFill="1" applyBorder="1" applyAlignment="1" applyProtection="1">
      <alignment horizontal="center" vertical="center"/>
      <protection locked="0"/>
    </xf>
    <xf numFmtId="3" fontId="9" fillId="2" borderId="5" xfId="0" applyNumberFormat="1" applyFont="1" applyFill="1" applyBorder="1" applyAlignment="1" applyProtection="1">
      <alignment vertical="center"/>
      <protection locked="0"/>
    </xf>
    <xf numFmtId="172" fontId="9" fillId="2" borderId="5" xfId="0" applyNumberFormat="1" applyFont="1" applyFill="1" applyBorder="1" applyAlignment="1" applyProtection="1">
      <alignment horizontal="center" vertical="center"/>
      <protection locked="0"/>
    </xf>
    <xf numFmtId="0" fontId="42" fillId="28" borderId="33" xfId="0" applyFont="1" applyFill="1" applyBorder="1" applyAlignment="1" applyProtection="1">
      <alignment horizontal="center"/>
      <protection locked="0"/>
    </xf>
    <xf numFmtId="3" fontId="49" fillId="28" borderId="33" xfId="0" applyNumberFormat="1" applyFont="1" applyFill="1" applyBorder="1" applyAlignment="1" applyProtection="1">
      <alignment horizontal="center"/>
      <protection locked="0"/>
    </xf>
    <xf numFmtId="0" fontId="42" fillId="28" borderId="109" xfId="0" applyFont="1" applyFill="1" applyBorder="1" applyAlignment="1" applyProtection="1">
      <alignment horizontal="center"/>
      <protection locked="0"/>
    </xf>
    <xf numFmtId="0" fontId="45" fillId="90" borderId="0" xfId="0" applyFont="1" applyFill="1" applyAlignment="1" applyProtection="1">
      <alignment horizontal="center"/>
      <protection locked="0"/>
    </xf>
    <xf numFmtId="0" fontId="3" fillId="2" borderId="0" xfId="0" applyFont="1" applyFill="1" applyProtection="1">
      <protection locked="0"/>
    </xf>
    <xf numFmtId="0" fontId="43" fillId="2" borderId="0" xfId="0" applyFont="1" applyFill="1" applyAlignment="1" applyProtection="1">
      <alignment horizontal="left" vertical="top"/>
      <protection locked="0"/>
    </xf>
    <xf numFmtId="178" fontId="213" fillId="90" borderId="27" xfId="40" applyNumberFormat="1" applyFont="1" applyFill="1" applyBorder="1" applyAlignment="1" applyProtection="1">
      <alignment horizontal="left" vertical="center"/>
      <protection locked="0"/>
    </xf>
    <xf numFmtId="0" fontId="220" fillId="2" borderId="0" xfId="0" applyFont="1" applyFill="1" applyAlignment="1" applyProtection="1">
      <alignment wrapText="1"/>
      <protection locked="0"/>
    </xf>
    <xf numFmtId="0" fontId="42" fillId="0" borderId="33" xfId="0" applyFont="1" applyBorder="1" applyAlignment="1" applyProtection="1">
      <alignment horizontal="center"/>
      <protection locked="0"/>
    </xf>
    <xf numFmtId="38" fontId="49" fillId="28" borderId="33" xfId="0" applyNumberFormat="1" applyFont="1" applyFill="1" applyBorder="1" applyAlignment="1" applyProtection="1">
      <alignment horizontal="center"/>
      <protection locked="0"/>
    </xf>
    <xf numFmtId="0" fontId="14" fillId="28" borderId="0" xfId="0" applyFont="1" applyFill="1" applyAlignment="1" applyProtection="1">
      <alignment wrapText="1"/>
      <protection locked="0"/>
    </xf>
    <xf numFmtId="0" fontId="14" fillId="28" borderId="0" xfId="0" applyFont="1" applyFill="1" applyProtection="1">
      <protection locked="0"/>
    </xf>
    <xf numFmtId="9" fontId="42" fillId="28" borderId="0" xfId="0" applyNumberFormat="1" applyFont="1" applyFill="1" applyAlignment="1" applyProtection="1">
      <alignment horizontal="center" vertical="center"/>
      <protection locked="0"/>
    </xf>
    <xf numFmtId="3" fontId="215" fillId="2" borderId="0" xfId="0" applyNumberFormat="1" applyFont="1" applyFill="1" applyAlignment="1" applyProtection="1">
      <alignment horizontal="center" vertical="center"/>
      <protection locked="0"/>
    </xf>
    <xf numFmtId="9" fontId="42" fillId="28" borderId="0" xfId="0" applyNumberFormat="1" applyFont="1" applyFill="1" applyAlignment="1">
      <alignment horizontal="center" vertical="center"/>
    </xf>
    <xf numFmtId="9" fontId="42" fillId="28" borderId="0" xfId="0" applyNumberFormat="1" applyFont="1" applyFill="1" applyAlignment="1">
      <alignment horizontal="center"/>
    </xf>
    <xf numFmtId="0" fontId="9" fillId="2" borderId="109" xfId="0" applyFont="1" applyFill="1" applyBorder="1" applyAlignment="1" applyProtection="1">
      <alignment horizontal="center" vertical="center" wrapText="1"/>
      <protection locked="0"/>
    </xf>
    <xf numFmtId="0" fontId="9" fillId="28" borderId="109" xfId="0" applyFont="1" applyFill="1" applyBorder="1" applyAlignment="1" applyProtection="1">
      <alignment horizontal="center" vertical="center" wrapText="1"/>
      <protection locked="0"/>
    </xf>
    <xf numFmtId="0" fontId="46" fillId="2" borderId="40" xfId="0" applyFont="1" applyFill="1" applyBorder="1" applyAlignment="1" applyProtection="1">
      <alignment horizontal="left" vertical="center" wrapText="1"/>
      <protection locked="0"/>
    </xf>
    <xf numFmtId="0" fontId="46" fillId="2" borderId="39"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left" vertical="center" wrapText="1"/>
      <protection locked="0"/>
    </xf>
    <xf numFmtId="0" fontId="55" fillId="2" borderId="135"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wrapText="1"/>
      <protection locked="0"/>
    </xf>
    <xf numFmtId="0" fontId="55" fillId="2" borderId="88" xfId="0" applyFont="1" applyFill="1" applyBorder="1" applyAlignment="1" applyProtection="1">
      <alignment horizontal="left" vertical="center" wrapText="1"/>
      <protection locked="0"/>
    </xf>
    <xf numFmtId="43" fontId="9" fillId="2" borderId="0" xfId="71" applyFont="1" applyFill="1" applyBorder="1" applyAlignment="1" applyProtection="1">
      <alignment vertical="center"/>
      <protection locked="0"/>
    </xf>
    <xf numFmtId="43" fontId="9" fillId="2" borderId="0" xfId="71" applyFont="1" applyFill="1" applyBorder="1" applyAlignment="1" applyProtection="1">
      <protection locked="0"/>
    </xf>
    <xf numFmtId="180" fontId="9" fillId="2" borderId="0" xfId="70" applyNumberFormat="1" applyFont="1" applyFill="1" applyBorder="1" applyAlignment="1" applyProtection="1">
      <alignment horizontal="center"/>
      <protection locked="0"/>
    </xf>
    <xf numFmtId="43" fontId="9" fillId="2" borderId="0" xfId="71" applyFont="1" applyFill="1" applyBorder="1" applyAlignment="1" applyProtection="1">
      <alignment horizontal="center" vertical="center"/>
      <protection locked="0"/>
    </xf>
    <xf numFmtId="0" fontId="210" fillId="2" borderId="0" xfId="0" applyFont="1" applyFill="1" applyProtection="1">
      <protection locked="0"/>
    </xf>
    <xf numFmtId="0" fontId="46"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46" fillId="2" borderId="88" xfId="0" applyFont="1" applyFill="1" applyBorder="1" applyAlignment="1" applyProtection="1">
      <alignment horizontal="left" vertical="center" wrapText="1"/>
      <protection locked="0"/>
    </xf>
    <xf numFmtId="0" fontId="6" fillId="2" borderId="0" xfId="0" applyFont="1" applyFill="1" applyProtection="1">
      <protection locked="0"/>
    </xf>
    <xf numFmtId="180" fontId="46" fillId="2" borderId="5" xfId="70" applyNumberFormat="1" applyFont="1" applyFill="1" applyBorder="1" applyProtection="1">
      <protection locked="0"/>
    </xf>
    <xf numFmtId="0" fontId="6" fillId="2" borderId="5" xfId="0" applyFont="1" applyFill="1" applyBorder="1" applyProtection="1">
      <protection locked="0"/>
    </xf>
    <xf numFmtId="0" fontId="220" fillId="28" borderId="0" xfId="0" applyFont="1" applyFill="1" applyAlignment="1" applyProtection="1">
      <alignment horizontal="left"/>
      <protection locked="0"/>
    </xf>
    <xf numFmtId="0" fontId="6" fillId="28" borderId="0" xfId="0" applyFont="1" applyFill="1" applyProtection="1">
      <protection locked="0"/>
    </xf>
    <xf numFmtId="1" fontId="46" fillId="2" borderId="117" xfId="0" applyNumberFormat="1" applyFont="1" applyFill="1" applyBorder="1" applyAlignment="1" applyProtection="1">
      <alignment horizontal="center"/>
      <protection locked="0"/>
    </xf>
    <xf numFmtId="1" fontId="46" fillId="2" borderId="38" xfId="0" applyNumberFormat="1" applyFont="1" applyFill="1" applyBorder="1" applyAlignment="1" applyProtection="1">
      <alignment horizontal="center"/>
      <protection locked="0"/>
    </xf>
    <xf numFmtId="9" fontId="52" fillId="91" borderId="0" xfId="0" applyNumberFormat="1" applyFont="1" applyFill="1" applyAlignment="1">
      <alignment horizontal="center"/>
    </xf>
    <xf numFmtId="3" fontId="228" fillId="2" borderId="0" xfId="0" applyNumberFormat="1" applyFont="1" applyFill="1" applyAlignment="1" applyProtection="1">
      <alignment vertical="center"/>
      <protection locked="0"/>
    </xf>
    <xf numFmtId="0" fontId="35" fillId="2" borderId="11" xfId="0" applyFont="1" applyFill="1" applyBorder="1" applyProtection="1">
      <protection locked="0"/>
    </xf>
    <xf numFmtId="0" fontId="49" fillId="28" borderId="0" xfId="0" applyFont="1" applyFill="1" applyProtection="1">
      <protection locked="0"/>
    </xf>
    <xf numFmtId="0" fontId="8" fillId="28" borderId="0" xfId="0" applyFont="1" applyFill="1" applyAlignment="1" applyProtection="1">
      <alignment horizontal="left"/>
      <protection locked="0"/>
    </xf>
    <xf numFmtId="0" fontId="236"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0" fontId="235" fillId="2" borderId="0" xfId="0" applyFont="1" applyFill="1" applyAlignment="1" applyProtection="1">
      <alignment horizontal="center"/>
      <protection locked="0"/>
    </xf>
    <xf numFmtId="3" fontId="228" fillId="2" borderId="0" xfId="0" applyNumberFormat="1" applyFont="1" applyFill="1" applyAlignment="1" applyProtection="1">
      <alignment vertical="center" wrapText="1"/>
      <protection locked="0"/>
    </xf>
    <xf numFmtId="0" fontId="35" fillId="2" borderId="0" xfId="0" applyFont="1" applyFill="1" applyAlignment="1" applyProtection="1">
      <alignment horizontal="center" vertical="center"/>
      <protection locked="0"/>
    </xf>
    <xf numFmtId="9" fontId="42" fillId="2" borderId="0" xfId="72" applyFont="1" applyFill="1" applyBorder="1" applyAlignment="1" applyProtection="1">
      <alignment horizontal="center" vertical="center"/>
      <protection locked="0"/>
    </xf>
    <xf numFmtId="3" fontId="232" fillId="2" borderId="88" xfId="0" applyNumberFormat="1" applyFont="1" applyFill="1" applyBorder="1" applyAlignment="1" applyProtection="1">
      <alignment vertical="center"/>
      <protection locked="0"/>
    </xf>
    <xf numFmtId="3" fontId="232" fillId="0" borderId="88" xfId="0" applyNumberFormat="1" applyFont="1" applyBorder="1" applyAlignment="1" applyProtection="1">
      <alignment vertical="center" wrapText="1"/>
      <protection locked="0"/>
    </xf>
    <xf numFmtId="3" fontId="92" fillId="2" borderId="117" xfId="0" applyNumberFormat="1" applyFont="1" applyFill="1" applyBorder="1" applyAlignment="1" applyProtection="1">
      <alignment horizontal="left" vertical="center"/>
      <protection locked="0"/>
    </xf>
    <xf numFmtId="0" fontId="233" fillId="2" borderId="0" xfId="0" applyFont="1" applyFill="1" applyAlignment="1" applyProtection="1">
      <alignment horizontal="center" vertical="center"/>
      <protection locked="0"/>
    </xf>
    <xf numFmtId="3" fontId="232" fillId="2" borderId="0" xfId="0" applyNumberFormat="1" applyFont="1" applyFill="1" applyAlignment="1" applyProtection="1">
      <alignment vertical="center"/>
      <protection locked="0"/>
    </xf>
    <xf numFmtId="3" fontId="48" fillId="2" borderId="0" xfId="0" applyNumberFormat="1" applyFont="1" applyFill="1" applyAlignment="1" applyProtection="1">
      <alignment vertical="center"/>
      <protection locked="0"/>
    </xf>
    <xf numFmtId="3" fontId="92" fillId="2" borderId="0" xfId="0" applyNumberFormat="1" applyFont="1" applyFill="1" applyAlignment="1" applyProtection="1">
      <alignment vertical="center" wrapText="1"/>
      <protection locked="0"/>
    </xf>
    <xf numFmtId="3" fontId="92" fillId="2" borderId="0" xfId="0" applyNumberFormat="1" applyFont="1" applyFill="1" applyAlignment="1" applyProtection="1">
      <alignment horizontal="left" vertical="center"/>
      <protection locked="0"/>
    </xf>
    <xf numFmtId="3" fontId="48" fillId="2" borderId="0" xfId="0" applyNumberFormat="1" applyFont="1" applyFill="1" applyAlignment="1" applyProtection="1">
      <alignment horizontal="center" vertical="center"/>
      <protection locked="0"/>
    </xf>
    <xf numFmtId="0" fontId="233" fillId="2" borderId="11" xfId="0" applyFont="1" applyFill="1" applyBorder="1" applyAlignment="1" applyProtection="1">
      <alignment horizontal="center" vertical="center"/>
      <protection locked="0"/>
    </xf>
    <xf numFmtId="9" fontId="46" fillId="28" borderId="0" xfId="72" applyFont="1" applyFill="1" applyBorder="1" applyAlignment="1">
      <alignment vertical="top"/>
    </xf>
    <xf numFmtId="0" fontId="14" fillId="90" borderId="109" xfId="0" applyFont="1" applyFill="1" applyBorder="1" applyAlignment="1" applyProtection="1">
      <alignment horizontal="center"/>
      <protection locked="0"/>
    </xf>
    <xf numFmtId="175" fontId="92" fillId="2" borderId="36" xfId="0" applyNumberFormat="1" applyFont="1" applyFill="1" applyBorder="1" applyAlignment="1">
      <alignment horizontal="center"/>
    </xf>
    <xf numFmtId="0" fontId="46" fillId="2" borderId="3" xfId="0" applyFont="1" applyFill="1" applyBorder="1" applyAlignment="1" applyProtection="1">
      <alignment horizontal="left" vertical="center" wrapText="1"/>
      <protection locked="0"/>
    </xf>
    <xf numFmtId="0" fontId="92" fillId="2" borderId="0" xfId="0" applyFont="1" applyFill="1" applyAlignment="1">
      <alignment horizontal="left" wrapText="1"/>
    </xf>
    <xf numFmtId="0" fontId="92" fillId="28" borderId="138" xfId="0" applyFont="1" applyFill="1" applyBorder="1" applyAlignment="1">
      <alignment horizontal="left" vertical="center"/>
    </xf>
    <xf numFmtId="0" fontId="213" fillId="28" borderId="122" xfId="40" applyNumberFormat="1" applyFont="1" applyFill="1" applyBorder="1" applyAlignment="1">
      <alignment horizontal="left" vertical="center"/>
    </xf>
    <xf numFmtId="0" fontId="92" fillId="2" borderId="0" xfId="0" applyFont="1" applyFill="1"/>
    <xf numFmtId="0" fontId="92" fillId="2" borderId="0" xfId="0" applyFont="1" applyFill="1" applyAlignment="1">
      <alignment horizontal="left"/>
    </xf>
    <xf numFmtId="0" fontId="92" fillId="2" borderId="5" xfId="0" applyFont="1" applyFill="1" applyBorder="1" applyAlignment="1">
      <alignment horizontal="left" wrapText="1"/>
    </xf>
    <xf numFmtId="0" fontId="92" fillId="2" borderId="0" xfId="40" applyNumberFormat="1" applyFont="1" applyFill="1" applyBorder="1" applyAlignment="1">
      <alignment vertical="center" wrapText="1"/>
    </xf>
    <xf numFmtId="0" fontId="9" fillId="2" borderId="109" xfId="0" applyFont="1" applyFill="1" applyBorder="1" applyAlignment="1" applyProtection="1">
      <alignment horizontal="left" vertical="center"/>
      <protection locked="0"/>
    </xf>
    <xf numFmtId="169" fontId="42" fillId="2" borderId="109" xfId="0" applyNumberFormat="1" applyFont="1" applyFill="1" applyBorder="1"/>
    <xf numFmtId="169" fontId="42" fillId="2" borderId="133" xfId="70" applyFont="1" applyFill="1" applyBorder="1"/>
    <xf numFmtId="169" fontId="42" fillId="2" borderId="109" xfId="70" applyFont="1" applyFill="1" applyBorder="1"/>
    <xf numFmtId="169" fontId="42" fillId="2" borderId="121" xfId="70" applyFont="1" applyFill="1" applyBorder="1"/>
    <xf numFmtId="169" fontId="42" fillId="2" borderId="136" xfId="70" applyFont="1" applyFill="1" applyBorder="1"/>
    <xf numFmtId="169" fontId="42" fillId="2" borderId="0" xfId="70" applyFont="1" applyFill="1"/>
    <xf numFmtId="0" fontId="48" fillId="88" borderId="94" xfId="0" applyFont="1" applyFill="1" applyBorder="1" applyAlignment="1">
      <alignment horizontal="center" vertical="center" wrapText="1"/>
    </xf>
    <xf numFmtId="174" fontId="48" fillId="88" borderId="109" xfId="0" applyNumberFormat="1" applyFont="1" applyFill="1" applyBorder="1" applyAlignment="1">
      <alignment horizontal="center" vertical="center" wrapText="1"/>
    </xf>
    <xf numFmtId="0" fontId="48" fillId="2" borderId="0" xfId="0" applyFont="1" applyFill="1"/>
    <xf numFmtId="174" fontId="48" fillId="88" borderId="94" xfId="0" applyNumberFormat="1" applyFont="1" applyFill="1" applyBorder="1" applyAlignment="1">
      <alignment horizontal="center" vertical="center" wrapText="1"/>
    </xf>
    <xf numFmtId="0" fontId="0" fillId="92" borderId="0" xfId="0" applyFill="1" applyAlignment="1">
      <alignment vertical="center"/>
    </xf>
    <xf numFmtId="0" fontId="0" fillId="92" borderId="0" xfId="0" applyFill="1" applyAlignment="1">
      <alignment horizontal="left" vertical="center"/>
    </xf>
    <xf numFmtId="0" fontId="92" fillId="92" borderId="0" xfId="0" applyFont="1" applyFill="1" applyAlignment="1">
      <alignment horizontal="left" vertical="center"/>
    </xf>
    <xf numFmtId="178" fontId="213" fillId="92" borderId="27" xfId="40" applyNumberFormat="1" applyFont="1" applyFill="1" applyBorder="1" applyAlignment="1">
      <alignment horizontal="left" vertical="center"/>
    </xf>
    <xf numFmtId="0" fontId="49" fillId="92" borderId="0" xfId="0" applyFont="1" applyFill="1" applyAlignment="1">
      <alignment horizontal="left" vertical="center"/>
    </xf>
    <xf numFmtId="174" fontId="48" fillId="88" borderId="109" xfId="0" applyNumberFormat="1" applyFont="1" applyFill="1" applyBorder="1" applyAlignment="1">
      <alignment horizontal="left" vertical="center" wrapText="1"/>
    </xf>
    <xf numFmtId="174" fontId="48" fillId="88" borderId="94" xfId="0" applyNumberFormat="1" applyFont="1" applyFill="1" applyBorder="1" applyAlignment="1">
      <alignment horizontal="left" vertical="center" wrapText="1"/>
    </xf>
    <xf numFmtId="0" fontId="14" fillId="92" borderId="0" xfId="0" applyFont="1" applyFill="1" applyAlignment="1">
      <alignment vertical="center"/>
    </xf>
    <xf numFmtId="178" fontId="213" fillId="2" borderId="0" xfId="40" applyNumberFormat="1" applyFont="1" applyFill="1" applyBorder="1" applyAlignment="1" applyProtection="1">
      <alignment horizontal="left" vertical="center"/>
      <protection locked="0"/>
    </xf>
    <xf numFmtId="3" fontId="92" fillId="2" borderId="121" xfId="0" applyNumberFormat="1" applyFont="1" applyFill="1" applyBorder="1" applyAlignment="1">
      <alignment horizontal="center" vertical="center"/>
    </xf>
    <xf numFmtId="3" fontId="92" fillId="2" borderId="137" xfId="0" applyNumberFormat="1" applyFont="1" applyFill="1" applyBorder="1" applyAlignment="1">
      <alignment horizontal="center" vertical="center"/>
    </xf>
    <xf numFmtId="3" fontId="92" fillId="2" borderId="133" xfId="0" applyNumberFormat="1" applyFont="1" applyFill="1" applyBorder="1" applyAlignment="1">
      <alignment horizontal="center" vertical="center"/>
    </xf>
    <xf numFmtId="174" fontId="46" fillId="88" borderId="121" xfId="0" applyNumberFormat="1" applyFont="1" applyFill="1" applyBorder="1" applyAlignment="1">
      <alignment horizontal="center" vertical="center" wrapText="1"/>
    </xf>
    <xf numFmtId="174" fontId="46" fillId="88" borderId="137" xfId="0" applyNumberFormat="1" applyFont="1" applyFill="1" applyBorder="1" applyAlignment="1">
      <alignment horizontal="center" vertical="center" wrapText="1"/>
    </xf>
    <xf numFmtId="174" fontId="46" fillId="88" borderId="133" xfId="0" applyNumberFormat="1" applyFont="1" applyFill="1" applyBorder="1" applyAlignment="1">
      <alignment horizontal="center" vertical="center" wrapText="1"/>
    </xf>
    <xf numFmtId="174" fontId="92" fillId="88" borderId="121" xfId="0" applyNumberFormat="1" applyFont="1" applyFill="1" applyBorder="1" applyAlignment="1">
      <alignment horizontal="center" vertical="center" wrapText="1"/>
    </xf>
    <xf numFmtId="0" fontId="220" fillId="2" borderId="137" xfId="0" applyFont="1" applyFill="1" applyBorder="1"/>
    <xf numFmtId="174" fontId="92" fillId="88" borderId="137" xfId="0" applyNumberFormat="1" applyFont="1" applyFill="1" applyBorder="1" applyAlignment="1">
      <alignment horizontal="center" vertical="center" wrapText="1"/>
    </xf>
    <xf numFmtId="174" fontId="92" fillId="88" borderId="133" xfId="0" applyNumberFormat="1" applyFont="1" applyFill="1" applyBorder="1" applyAlignment="1">
      <alignment horizontal="center" vertical="center" wrapText="1"/>
    </xf>
    <xf numFmtId="3" fontId="46" fillId="2" borderId="121" xfId="0" applyNumberFormat="1" applyFont="1" applyFill="1" applyBorder="1" applyAlignment="1">
      <alignment horizontal="center" vertical="center"/>
    </xf>
    <xf numFmtId="3" fontId="46" fillId="2" borderId="137" xfId="0" applyNumberFormat="1" applyFont="1" applyFill="1" applyBorder="1" applyAlignment="1">
      <alignment horizontal="center" vertical="center"/>
    </xf>
    <xf numFmtId="3" fontId="46" fillId="2" borderId="133" xfId="0" applyNumberFormat="1" applyFont="1" applyFill="1" applyBorder="1" applyAlignment="1">
      <alignment horizontal="center" vertical="center"/>
    </xf>
    <xf numFmtId="0" fontId="45" fillId="2" borderId="0" xfId="0" applyFont="1" applyFill="1" applyAlignment="1" applyProtection="1">
      <alignment vertical="top"/>
      <protection locked="0"/>
    </xf>
    <xf numFmtId="0" fontId="39" fillId="2" borderId="0" xfId="73" applyFill="1"/>
    <xf numFmtId="0" fontId="39" fillId="2" borderId="0" xfId="73" applyFill="1" applyProtection="1">
      <protection locked="0"/>
    </xf>
    <xf numFmtId="0" fontId="39" fillId="2" borderId="0" xfId="73" applyFill="1" applyBorder="1" applyAlignment="1" applyProtection="1">
      <alignment horizontal="left" vertical="center"/>
      <protection locked="0"/>
    </xf>
    <xf numFmtId="0" fontId="39" fillId="0" borderId="0" xfId="73"/>
    <xf numFmtId="178" fontId="52" fillId="2" borderId="0" xfId="40" applyNumberFormat="1" applyFont="1" applyFill="1" applyBorder="1" applyAlignment="1">
      <alignment horizontal="left" vertical="center"/>
    </xf>
    <xf numFmtId="178" fontId="39" fillId="2" borderId="0" xfId="73" applyNumberFormat="1" applyFill="1" applyBorder="1" applyAlignment="1">
      <alignment horizontal="left" vertical="center"/>
    </xf>
    <xf numFmtId="0" fontId="39" fillId="2" borderId="0" xfId="73" applyFill="1" applyAlignment="1" applyProtection="1">
      <alignment wrapText="1"/>
      <protection locked="0"/>
    </xf>
    <xf numFmtId="0" fontId="39" fillId="2" borderId="0" xfId="73" applyFill="1" applyBorder="1" applyAlignment="1" applyProtection="1">
      <alignment horizontal="left" vertical="top"/>
      <protection locked="0"/>
    </xf>
    <xf numFmtId="0" fontId="39" fillId="2" borderId="0" xfId="73" applyFill="1" applyBorder="1" applyAlignment="1">
      <alignment horizontal="left" vertical="center"/>
    </xf>
    <xf numFmtId="0" fontId="8" fillId="28" borderId="0" xfId="0" applyFont="1" applyFill="1"/>
    <xf numFmtId="180" fontId="8" fillId="28" borderId="0" xfId="0" applyNumberFormat="1" applyFont="1" applyFill="1"/>
    <xf numFmtId="0" fontId="0" fillId="28" borderId="0" xfId="0" applyFill="1"/>
    <xf numFmtId="0" fontId="0" fillId="28" borderId="0" xfId="0" applyFill="1" applyAlignment="1">
      <alignment horizontal="center"/>
    </xf>
    <xf numFmtId="0" fontId="9" fillId="2" borderId="3" xfId="0" applyFont="1" applyFill="1" applyBorder="1" applyAlignment="1" applyProtection="1">
      <alignment horizontal="left" vertical="center" wrapText="1"/>
      <protection locked="0"/>
    </xf>
    <xf numFmtId="0" fontId="0" fillId="92" borderId="0" xfId="0" applyFill="1"/>
    <xf numFmtId="0" fontId="0" fillId="28" borderId="109" xfId="0" applyFill="1" applyBorder="1"/>
    <xf numFmtId="0" fontId="0" fillId="2" borderId="109" xfId="0" applyFill="1" applyBorder="1" applyAlignment="1">
      <alignment horizontal="center"/>
    </xf>
    <xf numFmtId="0" fontId="45" fillId="2" borderId="0" xfId="0" applyFont="1" applyFill="1" applyAlignment="1">
      <alignment horizontal="center"/>
    </xf>
    <xf numFmtId="178" fontId="213" fillId="92" borderId="139" xfId="40" applyNumberFormat="1" applyFont="1" applyFill="1" applyBorder="1" applyAlignment="1">
      <alignment vertical="center"/>
    </xf>
    <xf numFmtId="0" fontId="49" fillId="92" borderId="0" xfId="0" applyFont="1" applyFill="1"/>
    <xf numFmtId="0" fontId="237" fillId="2" borderId="87" xfId="73" applyFont="1" applyFill="1" applyBorder="1" applyAlignment="1">
      <alignment vertical="center"/>
    </xf>
    <xf numFmtId="0" fontId="213" fillId="2" borderId="0" xfId="40" applyNumberFormat="1" applyFont="1" applyFill="1" applyBorder="1" applyAlignment="1" applyProtection="1">
      <alignment vertical="center" wrapText="1"/>
      <protection locked="0"/>
    </xf>
    <xf numFmtId="0" fontId="39" fillId="92" borderId="0" xfId="73" applyFill="1"/>
    <xf numFmtId="0" fontId="92" fillId="2" borderId="0" xfId="0" applyFont="1" applyFill="1" applyAlignment="1">
      <alignment vertical="center" wrapText="1"/>
    </xf>
    <xf numFmtId="0" fontId="237" fillId="2" borderId="48" xfId="73" applyFont="1" applyFill="1" applyBorder="1" applyAlignment="1">
      <alignment vertical="center"/>
    </xf>
    <xf numFmtId="0" fontId="214" fillId="26" borderId="109" xfId="0" applyFont="1" applyFill="1" applyBorder="1" applyAlignment="1">
      <alignment horizontal="center"/>
    </xf>
    <xf numFmtId="8" fontId="92" fillId="2" borderId="34" xfId="0" applyNumberFormat="1" applyFont="1" applyFill="1" applyBorder="1" applyAlignment="1">
      <alignment horizontal="center"/>
    </xf>
    <xf numFmtId="8" fontId="237" fillId="2" borderId="53" xfId="73" applyNumberFormat="1" applyFont="1" applyFill="1" applyBorder="1" applyAlignment="1">
      <alignment horizontal="center" vertical="center"/>
    </xf>
    <xf numFmtId="175" fontId="48" fillId="2" borderId="109" xfId="0" applyNumberFormat="1" applyFont="1" applyFill="1" applyBorder="1" applyAlignment="1">
      <alignment horizontal="center"/>
    </xf>
    <xf numFmtId="175" fontId="48" fillId="2" borderId="33" xfId="0" applyNumberFormat="1" applyFont="1" applyFill="1" applyBorder="1" applyAlignment="1">
      <alignment horizontal="center"/>
    </xf>
    <xf numFmtId="8" fontId="92" fillId="2" borderId="107" xfId="0" applyNumberFormat="1" applyFont="1" applyFill="1" applyBorder="1" applyAlignment="1">
      <alignment horizontal="center"/>
    </xf>
    <xf numFmtId="3" fontId="42" fillId="2" borderId="33" xfId="0" applyNumberFormat="1" applyFont="1" applyFill="1" applyBorder="1" applyAlignment="1" applyProtection="1">
      <alignment horizontal="center"/>
      <protection locked="0"/>
    </xf>
    <xf numFmtId="0" fontId="237" fillId="0" borderId="87" xfId="73" applyFont="1" applyBorder="1" applyAlignment="1">
      <alignment vertical="center"/>
    </xf>
    <xf numFmtId="173" fontId="46" fillId="2" borderId="11" xfId="70" applyNumberFormat="1" applyFont="1" applyFill="1" applyBorder="1" applyAlignment="1" applyProtection="1">
      <alignment horizontal="center" vertical="center"/>
      <protection locked="0"/>
    </xf>
    <xf numFmtId="0" fontId="0" fillId="2" borderId="88" xfId="0" applyFill="1" applyBorder="1" applyProtection="1">
      <protection locked="0"/>
    </xf>
    <xf numFmtId="0" fontId="35" fillId="2" borderId="88" xfId="0" applyFont="1" applyFill="1" applyBorder="1" applyProtection="1">
      <protection locked="0"/>
    </xf>
    <xf numFmtId="9" fontId="42" fillId="28" borderId="0" xfId="72" applyFont="1" applyFill="1" applyBorder="1" applyAlignment="1" applyProtection="1">
      <alignment horizontal="center" vertical="center"/>
      <protection locked="0"/>
    </xf>
    <xf numFmtId="0" fontId="14" fillId="2" borderId="109" xfId="0" applyFont="1" applyFill="1" applyBorder="1" applyAlignment="1">
      <alignment vertical="top"/>
    </xf>
    <xf numFmtId="0" fontId="0" fillId="90" borderId="0" xfId="0" applyFill="1"/>
    <xf numFmtId="0" fontId="218" fillId="2" borderId="109" xfId="0" applyFont="1" applyFill="1" applyBorder="1" applyAlignment="1">
      <alignment vertical="top" wrapText="1"/>
    </xf>
    <xf numFmtId="178" fontId="213" fillId="90" borderId="139" xfId="40" applyNumberFormat="1" applyFont="1" applyFill="1" applyBorder="1" applyAlignment="1">
      <alignment horizontal="left" vertical="center"/>
    </xf>
    <xf numFmtId="173" fontId="92" fillId="28" borderId="12" xfId="0" applyNumberFormat="1" applyFont="1" applyFill="1" applyBorder="1" applyAlignment="1">
      <alignment horizontal="center"/>
    </xf>
    <xf numFmtId="173" fontId="92" fillId="28" borderId="33" xfId="0" applyNumberFormat="1" applyFont="1" applyFill="1" applyBorder="1" applyAlignment="1">
      <alignment horizontal="center"/>
    </xf>
    <xf numFmtId="0" fontId="218" fillId="2" borderId="0" xfId="0" applyFont="1" applyFill="1" applyAlignment="1">
      <alignment horizontal="left" vertical="top" wrapText="1"/>
    </xf>
    <xf numFmtId="0" fontId="14" fillId="2" borderId="0" xfId="0" applyFont="1" applyFill="1" applyAlignment="1">
      <alignment horizontal="left" vertical="top" wrapText="1"/>
    </xf>
    <xf numFmtId="0" fontId="218" fillId="2" borderId="96" xfId="0" applyFont="1" applyFill="1" applyBorder="1" applyAlignment="1">
      <alignment vertical="top" wrapText="1"/>
    </xf>
    <xf numFmtId="0" fontId="0" fillId="90" borderId="109" xfId="0" applyFill="1" applyBorder="1"/>
    <xf numFmtId="0" fontId="14" fillId="2" borderId="0" xfId="0" applyFont="1" applyFill="1" applyAlignment="1">
      <alignment horizontal="center" vertical="center"/>
    </xf>
    <xf numFmtId="175" fontId="48" fillId="2" borderId="12" xfId="0" applyNumberFormat="1" applyFont="1" applyFill="1" applyBorder="1" applyAlignment="1">
      <alignment horizontal="left" vertical="center"/>
    </xf>
    <xf numFmtId="175" fontId="92" fillId="2" borderId="6" xfId="0" quotePrefix="1" applyNumberFormat="1" applyFont="1" applyFill="1" applyBorder="1" applyAlignment="1">
      <alignment horizontal="left" vertical="center"/>
    </xf>
    <xf numFmtId="175" fontId="222" fillId="2" borderId="6" xfId="0" applyNumberFormat="1" applyFont="1" applyFill="1" applyBorder="1" applyAlignment="1">
      <alignment horizontal="left" vertical="center"/>
    </xf>
    <xf numFmtId="175" fontId="48" fillId="2" borderId="6" xfId="0" applyNumberFormat="1" applyFont="1" applyFill="1" applyBorder="1" applyAlignment="1">
      <alignment horizontal="left" vertical="center"/>
    </xf>
    <xf numFmtId="175" fontId="48" fillId="2" borderId="6" xfId="0" quotePrefix="1" applyNumberFormat="1" applyFont="1" applyFill="1" applyBorder="1" applyAlignment="1">
      <alignment horizontal="left" vertical="center"/>
    </xf>
    <xf numFmtId="175" fontId="48" fillId="2" borderId="47" xfId="0" quotePrefix="1" applyNumberFormat="1" applyFont="1" applyFill="1" applyBorder="1" applyAlignment="1">
      <alignment horizontal="left" vertical="center"/>
    </xf>
    <xf numFmtId="0" fontId="92" fillId="2" borderId="118" xfId="0" applyFont="1" applyFill="1" applyBorder="1" applyAlignment="1">
      <alignment horizontal="left" vertical="center"/>
    </xf>
    <xf numFmtId="0" fontId="92" fillId="2" borderId="141" xfId="0" applyFont="1" applyFill="1" applyBorder="1" applyAlignment="1">
      <alignment horizontal="left" vertical="center"/>
    </xf>
    <xf numFmtId="0" fontId="92" fillId="2" borderId="54" xfId="0" applyFont="1" applyFill="1" applyBorder="1" applyAlignment="1">
      <alignment horizontal="left" vertical="center"/>
    </xf>
    <xf numFmtId="0" fontId="49" fillId="2" borderId="12" xfId="0" applyFont="1" applyFill="1" applyBorder="1" applyAlignment="1">
      <alignment horizontal="left" vertical="center"/>
    </xf>
    <xf numFmtId="0" fontId="49" fillId="2" borderId="6" xfId="0" applyFont="1" applyFill="1" applyBorder="1" applyAlignment="1">
      <alignment horizontal="left" vertical="center"/>
    </xf>
    <xf numFmtId="0" fontId="92" fillId="2" borderId="6" xfId="0" applyFont="1" applyFill="1" applyBorder="1" applyAlignment="1">
      <alignment horizontal="left" vertical="center"/>
    </xf>
    <xf numFmtId="0" fontId="14" fillId="2" borderId="47" xfId="0" applyFont="1" applyFill="1" applyBorder="1" applyAlignment="1">
      <alignment vertical="center"/>
    </xf>
    <xf numFmtId="175" fontId="92" fillId="2" borderId="118" xfId="0" applyNumberFormat="1" applyFont="1" applyFill="1" applyBorder="1" applyAlignment="1">
      <alignment horizontal="left" vertical="center" wrapText="1"/>
    </xf>
    <xf numFmtId="175" fontId="92" fillId="2" borderId="141" xfId="0" applyNumberFormat="1" applyFont="1" applyFill="1" applyBorder="1" applyAlignment="1">
      <alignment horizontal="left" vertical="center" wrapText="1"/>
    </xf>
    <xf numFmtId="175" fontId="92" fillId="2" borderId="141" xfId="0" applyNumberFormat="1" applyFont="1" applyFill="1" applyBorder="1" applyAlignment="1">
      <alignment horizontal="left" vertical="center"/>
    </xf>
    <xf numFmtId="175" fontId="92" fillId="2" borderId="141" xfId="0" applyNumberFormat="1" applyFont="1" applyFill="1" applyBorder="1" applyAlignment="1">
      <alignment horizontal="center" vertical="center"/>
    </xf>
    <xf numFmtId="175" fontId="92" fillId="2" borderId="54" xfId="0" applyNumberFormat="1" applyFont="1" applyFill="1" applyBorder="1" applyAlignment="1">
      <alignment horizontal="center" vertical="center"/>
    </xf>
    <xf numFmtId="0" fontId="14" fillId="2" borderId="6" xfId="0" applyFont="1" applyFill="1" applyBorder="1" applyAlignment="1">
      <alignment vertical="center"/>
    </xf>
    <xf numFmtId="0" fontId="49" fillId="92" borderId="0" xfId="0" applyFont="1" applyFill="1" applyAlignment="1">
      <alignment vertical="center"/>
    </xf>
    <xf numFmtId="0" fontId="238" fillId="2" borderId="0" xfId="0" applyFont="1" applyFill="1"/>
    <xf numFmtId="0" fontId="46" fillId="2" borderId="48" xfId="0" applyFont="1" applyFill="1" applyBorder="1" applyAlignment="1">
      <alignment vertical="center" wrapText="1"/>
    </xf>
    <xf numFmtId="0" fontId="46" fillId="2" borderId="87" xfId="0" applyFont="1" applyFill="1" applyBorder="1" applyAlignment="1">
      <alignment vertical="center" wrapText="1"/>
    </xf>
    <xf numFmtId="0" fontId="46" fillId="2" borderId="9" xfId="0" applyFont="1" applyFill="1" applyBorder="1" applyAlignment="1">
      <alignment vertical="center"/>
    </xf>
    <xf numFmtId="0" fontId="46" fillId="2" borderId="87" xfId="0" applyFont="1" applyFill="1" applyBorder="1" applyAlignment="1">
      <alignment vertical="center"/>
    </xf>
    <xf numFmtId="0" fontId="46" fillId="2" borderId="9" xfId="0" applyFont="1" applyFill="1" applyBorder="1" applyAlignment="1">
      <alignment vertical="center" wrapText="1"/>
    </xf>
    <xf numFmtId="0" fontId="237" fillId="2" borderId="8" xfId="73" applyFont="1" applyFill="1" applyBorder="1" applyAlignment="1">
      <alignment vertical="center"/>
    </xf>
    <xf numFmtId="0" fontId="46" fillId="2" borderId="8" xfId="0" applyFont="1" applyFill="1" applyBorder="1" applyAlignment="1">
      <alignment vertical="top" wrapText="1"/>
    </xf>
    <xf numFmtId="0" fontId="238" fillId="2" borderId="0" xfId="0" applyFont="1" applyFill="1" applyAlignment="1">
      <alignment horizontal="left"/>
    </xf>
    <xf numFmtId="8" fontId="92" fillId="2" borderId="115" xfId="0" applyNumberFormat="1" applyFont="1" applyFill="1" applyBorder="1" applyAlignment="1">
      <alignment horizontal="center"/>
    </xf>
    <xf numFmtId="8" fontId="92" fillId="2" borderId="116" xfId="0" applyNumberFormat="1" applyFont="1" applyFill="1" applyBorder="1" applyAlignment="1">
      <alignment horizontal="center"/>
    </xf>
    <xf numFmtId="172" fontId="46" fillId="2" borderId="136" xfId="0" applyNumberFormat="1" applyFont="1" applyFill="1" applyBorder="1" applyAlignment="1">
      <alignment horizontal="center"/>
    </xf>
    <xf numFmtId="286" fontId="42" fillId="2" borderId="102" xfId="0" applyNumberFormat="1" applyFont="1" applyFill="1" applyBorder="1" applyAlignment="1">
      <alignment horizontal="center"/>
    </xf>
    <xf numFmtId="286" fontId="46" fillId="2" borderId="136" xfId="0" applyNumberFormat="1" applyFont="1" applyFill="1" applyBorder="1" applyAlignment="1">
      <alignment horizontal="center"/>
    </xf>
    <xf numFmtId="172" fontId="46" fillId="2" borderId="106" xfId="0" applyNumberFormat="1" applyFont="1" applyFill="1" applyBorder="1" applyAlignment="1">
      <alignment horizontal="center"/>
    </xf>
    <xf numFmtId="286" fontId="42" fillId="2" borderId="36" xfId="0" applyNumberFormat="1" applyFont="1" applyFill="1" applyBorder="1" applyAlignment="1">
      <alignment horizontal="center"/>
    </xf>
    <xf numFmtId="286" fontId="46" fillId="2" borderId="106" xfId="0" applyNumberFormat="1" applyFont="1" applyFill="1" applyBorder="1" applyAlignment="1">
      <alignment horizontal="center"/>
    </xf>
    <xf numFmtId="0" fontId="58" fillId="2" borderId="0" xfId="0" applyFont="1" applyFill="1" applyAlignment="1">
      <alignment horizontal="left" vertical="top"/>
    </xf>
    <xf numFmtId="0" fontId="14" fillId="93" borderId="109" xfId="0" applyFont="1" applyFill="1" applyBorder="1" applyAlignment="1">
      <alignment horizontal="left" vertical="top" wrapText="1"/>
    </xf>
    <xf numFmtId="0" fontId="0" fillId="28" borderId="109" xfId="0" applyFill="1" applyBorder="1" applyAlignment="1">
      <alignment vertical="top"/>
    </xf>
    <xf numFmtId="3" fontId="0" fillId="28" borderId="40" xfId="0" applyNumberFormat="1" applyFill="1" applyBorder="1" applyAlignment="1">
      <alignment vertical="top"/>
    </xf>
    <xf numFmtId="3" fontId="0" fillId="28" borderId="39" xfId="0" applyNumberFormat="1" applyFill="1" applyBorder="1" applyAlignment="1">
      <alignment vertical="top"/>
    </xf>
    <xf numFmtId="3" fontId="0" fillId="28" borderId="41" xfId="0" applyNumberFormat="1"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3" fontId="0" fillId="28" borderId="135" xfId="0" applyNumberFormat="1" applyFill="1" applyBorder="1" applyAlignment="1">
      <alignment vertical="top"/>
    </xf>
    <xf numFmtId="3" fontId="0" fillId="28" borderId="115" xfId="0" applyNumberFormat="1" applyFill="1" applyBorder="1" applyAlignment="1">
      <alignment vertical="top"/>
    </xf>
    <xf numFmtId="3" fontId="0" fillId="28" borderId="116" xfId="0" applyNumberFormat="1" applyFill="1" applyBorder="1" applyAlignment="1">
      <alignment vertical="top"/>
    </xf>
    <xf numFmtId="0" fontId="45" fillId="92" borderId="0" xfId="0" applyFont="1" applyFill="1"/>
    <xf numFmtId="0" fontId="0" fillId="2" borderId="0" xfId="0" applyFill="1" applyAlignment="1">
      <alignment wrapText="1"/>
    </xf>
    <xf numFmtId="0" fontId="53" fillId="26" borderId="48" xfId="0" applyFont="1" applyFill="1" applyBorder="1" applyAlignment="1">
      <alignment horizontal="center" vertical="center" wrapText="1"/>
    </xf>
    <xf numFmtId="0" fontId="45" fillId="2" borderId="117" xfId="0" applyFont="1" applyFill="1" applyBorder="1" applyAlignment="1">
      <alignment wrapText="1"/>
    </xf>
    <xf numFmtId="0" fontId="49" fillId="2" borderId="88" xfId="0" applyFont="1" applyFill="1" applyBorder="1" applyAlignment="1">
      <alignment wrapText="1"/>
    </xf>
    <xf numFmtId="0" fontId="0" fillId="2" borderId="11" xfId="0" applyFill="1" applyBorder="1"/>
    <xf numFmtId="0" fontId="49" fillId="2" borderId="108" xfId="0" applyFont="1" applyFill="1" applyBorder="1" applyAlignment="1">
      <alignment wrapText="1"/>
    </xf>
    <xf numFmtId="0" fontId="92" fillId="2" borderId="5" xfId="0" applyFont="1" applyFill="1" applyBorder="1"/>
    <xf numFmtId="0" fontId="0" fillId="2" borderId="5" xfId="0" applyFill="1" applyBorder="1"/>
    <xf numFmtId="0" fontId="0" fillId="2" borderId="111" xfId="0" applyFill="1" applyBorder="1"/>
    <xf numFmtId="0" fontId="45" fillId="2" borderId="121" xfId="0" applyFont="1" applyFill="1" applyBorder="1" applyAlignment="1">
      <alignment wrapText="1"/>
    </xf>
    <xf numFmtId="0" fontId="0" fillId="2" borderId="117" xfId="0" applyFill="1" applyBorder="1" applyAlignment="1">
      <alignment wrapText="1"/>
    </xf>
    <xf numFmtId="0" fontId="0" fillId="2" borderId="102" xfId="0" applyFill="1" applyBorder="1"/>
    <xf numFmtId="0" fontId="0" fillId="2" borderId="96" xfId="0" applyFill="1" applyBorder="1"/>
    <xf numFmtId="0" fontId="45" fillId="2" borderId="88" xfId="0" applyFont="1" applyFill="1" applyBorder="1" applyAlignment="1">
      <alignment wrapText="1"/>
    </xf>
    <xf numFmtId="0" fontId="0" fillId="2" borderId="108" xfId="0" applyFill="1" applyBorder="1" applyAlignment="1">
      <alignment wrapText="1"/>
    </xf>
    <xf numFmtId="0" fontId="49" fillId="2" borderId="102" xfId="0" applyFont="1" applyFill="1" applyBorder="1" applyAlignment="1">
      <alignment vertical="center"/>
    </xf>
    <xf numFmtId="0" fontId="239" fillId="2" borderId="117" xfId="0" applyFont="1" applyFill="1" applyBorder="1" applyAlignment="1">
      <alignment vertical="center" wrapText="1"/>
    </xf>
    <xf numFmtId="0" fontId="0" fillId="2" borderId="88" xfId="0" applyFill="1" applyBorder="1" applyAlignment="1">
      <alignment wrapText="1"/>
    </xf>
    <xf numFmtId="0" fontId="239" fillId="2" borderId="108" xfId="0" applyFont="1" applyFill="1" applyBorder="1" applyAlignment="1">
      <alignment vertical="center" wrapText="1"/>
    </xf>
    <xf numFmtId="0" fontId="49" fillId="2" borderId="137" xfId="0" applyFont="1" applyFill="1" applyBorder="1"/>
    <xf numFmtId="0" fontId="0" fillId="2" borderId="137" xfId="0" applyFill="1" applyBorder="1"/>
    <xf numFmtId="0" fontId="0" fillId="2" borderId="133" xfId="0" applyFill="1" applyBorder="1"/>
    <xf numFmtId="10" fontId="42" fillId="0" borderId="6" xfId="0" applyNumberFormat="1" applyFont="1" applyBorder="1" applyAlignment="1" applyProtection="1">
      <alignment horizontal="center"/>
      <protection locked="0"/>
    </xf>
    <xf numFmtId="0" fontId="223" fillId="2" borderId="0" xfId="0" applyFont="1" applyFill="1" applyAlignment="1">
      <alignment horizontal="left" vertical="center"/>
    </xf>
    <xf numFmtId="169" fontId="213" fillId="2" borderId="0" xfId="70" applyFont="1" applyFill="1" applyBorder="1" applyAlignment="1">
      <alignment horizontal="left" vertical="center"/>
    </xf>
    <xf numFmtId="169" fontId="213" fillId="28" borderId="122" xfId="70" applyFont="1" applyFill="1" applyBorder="1" applyAlignment="1">
      <alignment horizontal="left" vertical="center"/>
    </xf>
    <xf numFmtId="181" fontId="213" fillId="28" borderId="122" xfId="71" applyNumberFormat="1" applyFont="1" applyFill="1" applyBorder="1" applyAlignment="1">
      <alignment horizontal="left" vertical="center"/>
    </xf>
    <xf numFmtId="181" fontId="213" fillId="2" borderId="0" xfId="71" applyNumberFormat="1" applyFont="1" applyFill="1" applyBorder="1" applyAlignment="1">
      <alignment horizontal="left" vertical="center"/>
    </xf>
    <xf numFmtId="0" fontId="92" fillId="2" borderId="0" xfId="0" applyFont="1" applyFill="1" applyAlignment="1">
      <alignment horizontal="left" vertical="center"/>
    </xf>
    <xf numFmtId="0" fontId="6" fillId="28" borderId="34" xfId="0" applyFont="1" applyFill="1" applyBorder="1" applyProtection="1">
      <protection locked="0"/>
    </xf>
    <xf numFmtId="17" fontId="6" fillId="28" borderId="34" xfId="0" applyNumberFormat="1" applyFont="1" applyFill="1" applyBorder="1"/>
    <xf numFmtId="0" fontId="14" fillId="28" borderId="0" xfId="0" applyFont="1" applyFill="1"/>
    <xf numFmtId="10" fontId="46" fillId="0" borderId="6" xfId="0" applyNumberFormat="1" applyFont="1" applyBorder="1" applyAlignment="1" applyProtection="1">
      <alignment horizontal="center"/>
      <protection locked="0"/>
    </xf>
    <xf numFmtId="0" fontId="6" fillId="28" borderId="34" xfId="0" applyFont="1" applyFill="1" applyBorder="1" applyAlignment="1" applyProtection="1">
      <alignment horizontal="center"/>
      <protection locked="0"/>
    </xf>
    <xf numFmtId="0" fontId="6"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6" fillId="28" borderId="34" xfId="0" quotePrefix="1" applyNumberFormat="1" applyFont="1" applyFill="1" applyBorder="1" applyAlignment="1" applyProtection="1">
      <alignment horizontal="center"/>
      <protection locked="0"/>
    </xf>
    <xf numFmtId="17" fontId="5" fillId="28" borderId="34" xfId="0" applyNumberFormat="1" applyFont="1" applyFill="1" applyBorder="1"/>
    <xf numFmtId="0" fontId="5" fillId="28" borderId="34" xfId="0" applyFont="1" applyFill="1" applyBorder="1" applyProtection="1">
      <protection locked="0"/>
    </xf>
    <xf numFmtId="0" fontId="5" fillId="28" borderId="34" xfId="0" quotePrefix="1" applyFont="1" applyFill="1" applyBorder="1" applyProtection="1">
      <protection locked="0"/>
    </xf>
    <xf numFmtId="0" fontId="53" fillId="26" borderId="100" xfId="0" applyFont="1" applyFill="1" applyBorder="1" applyAlignment="1" applyProtection="1">
      <alignment horizontal="center" vertical="center" wrapText="1"/>
      <protection locked="0"/>
    </xf>
    <xf numFmtId="0" fontId="53" fillId="26" borderId="105" xfId="0" applyFont="1" applyFill="1" applyBorder="1" applyAlignment="1" applyProtection="1">
      <alignment horizontal="center" vertical="center" wrapText="1"/>
      <protection locked="0"/>
    </xf>
    <xf numFmtId="0" fontId="92" fillId="2" borderId="0" xfId="0" applyFont="1" applyFill="1" applyAlignment="1" applyProtection="1">
      <alignment horizontal="left" vertical="center"/>
      <protection locked="0"/>
    </xf>
    <xf numFmtId="39" fontId="43" fillId="2" borderId="0" xfId="0" applyNumberFormat="1" applyFont="1" applyFill="1" applyAlignment="1" applyProtection="1">
      <alignment horizontal="center"/>
      <protection locked="0"/>
    </xf>
    <xf numFmtId="39" fontId="42" fillId="2" borderId="0" xfId="0" applyNumberFormat="1" applyFont="1" applyFill="1" applyAlignment="1" applyProtection="1">
      <alignment horizontal="center"/>
      <protection locked="0"/>
    </xf>
    <xf numFmtId="39" fontId="59" fillId="2" borderId="0" xfId="0" applyNumberFormat="1" applyFont="1" applyFill="1" applyAlignment="1" applyProtection="1">
      <alignment horizontal="left"/>
      <protection locked="0"/>
    </xf>
    <xf numFmtId="39" fontId="59" fillId="2" borderId="0" xfId="0" applyNumberFormat="1" applyFont="1" applyFill="1" applyAlignment="1" applyProtection="1">
      <alignment horizontal="center"/>
      <protection locked="0"/>
    </xf>
    <xf numFmtId="0" fontId="53" fillId="26" borderId="142" xfId="0" applyFont="1" applyFill="1" applyBorder="1" applyAlignment="1" applyProtection="1">
      <alignment horizontal="center" vertical="center" wrapText="1"/>
      <protection locked="0"/>
    </xf>
    <xf numFmtId="3" fontId="9" fillId="2" borderId="144" xfId="0" applyNumberFormat="1" applyFont="1" applyFill="1" applyBorder="1" applyAlignment="1" applyProtection="1">
      <alignment vertical="center" wrapText="1"/>
      <protection locked="0"/>
    </xf>
    <xf numFmtId="0" fontId="53" fillId="26" borderId="145" xfId="0" applyFont="1" applyFill="1" applyBorder="1" applyAlignment="1" applyProtection="1">
      <alignment horizontal="center" vertical="center" wrapText="1"/>
      <protection locked="0"/>
    </xf>
    <xf numFmtId="0" fontId="53" fillId="26" borderId="146" xfId="0" applyFont="1" applyFill="1" applyBorder="1" applyAlignment="1" applyProtection="1">
      <alignment horizontal="center" vertical="center" wrapText="1"/>
      <protection locked="0"/>
    </xf>
    <xf numFmtId="0" fontId="53" fillId="26" borderId="147" xfId="0" applyFont="1" applyFill="1" applyBorder="1" applyAlignment="1" applyProtection="1">
      <alignment horizontal="center" vertical="center" wrapText="1"/>
      <protection locked="0"/>
    </xf>
    <xf numFmtId="0" fontId="53" fillId="26" borderId="148" xfId="0" applyFont="1" applyFill="1" applyBorder="1" applyAlignment="1" applyProtection="1">
      <alignment horizontal="center" vertical="center" wrapText="1"/>
      <protection locked="0"/>
    </xf>
    <xf numFmtId="0" fontId="53" fillId="26" borderId="149" xfId="0" applyFont="1" applyFill="1" applyBorder="1" applyAlignment="1" applyProtection="1">
      <alignment horizontal="center" vertical="center" wrapText="1"/>
      <protection locked="0"/>
    </xf>
    <xf numFmtId="0" fontId="53" fillId="26" borderId="151" xfId="0" applyFont="1" applyFill="1" applyBorder="1" applyAlignment="1" applyProtection="1">
      <alignment horizontal="center" vertical="center" wrapText="1"/>
      <protection locked="0"/>
    </xf>
    <xf numFmtId="0" fontId="53" fillId="26" borderId="98" xfId="0" applyFont="1" applyFill="1" applyBorder="1" applyAlignment="1" applyProtection="1">
      <alignment vertical="center" wrapText="1"/>
      <protection locked="0"/>
    </xf>
    <xf numFmtId="0" fontId="53" fillId="26" borderId="99" xfId="0" applyFont="1" applyFill="1" applyBorder="1" applyAlignment="1" applyProtection="1">
      <alignment vertical="center" wrapText="1"/>
      <protection locked="0"/>
    </xf>
    <xf numFmtId="0" fontId="53" fillId="26" borderId="100" xfId="0" applyFont="1" applyFill="1" applyBorder="1" applyAlignment="1" applyProtection="1">
      <alignment vertical="center" wrapText="1"/>
      <protection locked="0"/>
    </xf>
    <xf numFmtId="8" fontId="92" fillId="2" borderId="3" xfId="0" applyNumberFormat="1" applyFont="1" applyFill="1" applyBorder="1" applyAlignment="1">
      <alignment horizontal="center"/>
    </xf>
    <xf numFmtId="3" fontId="46" fillId="28" borderId="0" xfId="0" applyNumberFormat="1" applyFont="1" applyFill="1" applyAlignment="1" applyProtection="1">
      <alignment horizontal="center" vertical="center"/>
      <protection locked="0"/>
    </xf>
    <xf numFmtId="0" fontId="0" fillId="2" borderId="11" xfId="0" applyFill="1" applyBorder="1" applyProtection="1">
      <protection locked="0"/>
    </xf>
    <xf numFmtId="0" fontId="220" fillId="2" borderId="0" xfId="0" applyFont="1" applyFill="1" applyProtection="1">
      <protection locked="0"/>
    </xf>
    <xf numFmtId="0" fontId="59" fillId="2" borderId="0" xfId="0" applyFont="1" applyFill="1" applyProtection="1">
      <protection locked="0"/>
    </xf>
    <xf numFmtId="0" fontId="46" fillId="2" borderId="0" xfId="0" applyFont="1" applyFill="1" applyAlignment="1" applyProtection="1">
      <alignment vertical="center"/>
      <protection locked="0"/>
    </xf>
    <xf numFmtId="0" fontId="232" fillId="2" borderId="0" xfId="0" applyFont="1" applyFill="1" applyAlignment="1" applyProtection="1">
      <alignment vertical="top" wrapText="1"/>
      <protection locked="0"/>
    </xf>
    <xf numFmtId="175" fontId="48" fillId="2" borderId="109" xfId="0" applyNumberFormat="1" applyFont="1" applyFill="1" applyBorder="1" applyAlignment="1">
      <alignment horizontal="center" wrapText="1"/>
    </xf>
    <xf numFmtId="175" fontId="92" fillId="2" borderId="106" xfId="0" applyNumberFormat="1" applyFont="1" applyFill="1" applyBorder="1" applyAlignment="1">
      <alignment horizontal="center"/>
    </xf>
    <xf numFmtId="175" fontId="92" fillId="2" borderId="6" xfId="0" applyNumberFormat="1" applyFont="1" applyFill="1" applyBorder="1" applyAlignment="1">
      <alignment horizontal="center"/>
    </xf>
    <xf numFmtId="175" fontId="92" fillId="2" borderId="136" xfId="0" applyNumberFormat="1" applyFont="1" applyFill="1" applyBorder="1" applyAlignment="1">
      <alignment horizontal="center"/>
    </xf>
    <xf numFmtId="3" fontId="46" fillId="0" borderId="0" xfId="0" applyNumberFormat="1" applyFont="1" applyAlignment="1" applyProtection="1">
      <alignment horizontal="center" vertical="center"/>
      <protection locked="0"/>
    </xf>
    <xf numFmtId="3" fontId="50" fillId="0" borderId="11" xfId="0" applyNumberFormat="1" applyFont="1" applyBorder="1" applyAlignment="1" applyProtection="1">
      <alignment horizontal="center" vertical="center"/>
      <protection locked="0"/>
    </xf>
    <xf numFmtId="1" fontId="46" fillId="2" borderId="0" xfId="0" applyNumberFormat="1" applyFont="1" applyFill="1" applyAlignment="1" applyProtection="1">
      <alignment horizontal="center" vertical="center"/>
      <protection locked="0"/>
    </xf>
    <xf numFmtId="1" fontId="46" fillId="2" borderId="5" xfId="0" applyNumberFormat="1" applyFont="1" applyFill="1" applyBorder="1" applyAlignment="1" applyProtection="1">
      <alignment horizontal="center" vertical="center"/>
      <protection locked="0"/>
    </xf>
    <xf numFmtId="1" fontId="46" fillId="28" borderId="34" xfId="70" applyNumberFormat="1" applyFont="1" applyFill="1" applyBorder="1" applyAlignment="1" applyProtection="1">
      <alignment horizontal="center"/>
      <protection locked="0"/>
    </xf>
    <xf numFmtId="1" fontId="46" fillId="2" borderId="108" xfId="0" applyNumberFormat="1" applyFont="1" applyFill="1" applyBorder="1" applyAlignment="1" applyProtection="1">
      <alignment horizontal="center"/>
      <protection locked="0"/>
    </xf>
    <xf numFmtId="286" fontId="42" fillId="2" borderId="5" xfId="0" applyNumberFormat="1" applyFont="1" applyFill="1" applyBorder="1" applyAlignment="1">
      <alignment horizontal="center"/>
    </xf>
    <xf numFmtId="286" fontId="46" fillId="2" borderId="8" xfId="0" applyNumberFormat="1" applyFont="1" applyFill="1" applyBorder="1" applyAlignment="1">
      <alignment horizontal="center"/>
    </xf>
    <xf numFmtId="1" fontId="46" fillId="2" borderId="107" xfId="0" applyNumberFormat="1" applyFont="1" applyFill="1" applyBorder="1" applyAlignment="1" applyProtection="1">
      <alignment horizontal="center"/>
      <protection locked="0"/>
    </xf>
    <xf numFmtId="172" fontId="46" fillId="2" borderId="6" xfId="0" applyNumberFormat="1" applyFont="1" applyFill="1" applyBorder="1" applyAlignment="1">
      <alignment horizontal="center"/>
    </xf>
    <xf numFmtId="286" fontId="42" fillId="2" borderId="141" xfId="0" applyNumberFormat="1" applyFont="1" applyFill="1" applyBorder="1" applyAlignment="1">
      <alignment horizontal="center"/>
    </xf>
    <xf numFmtId="286" fontId="46" fillId="2" borderId="6" xfId="0" applyNumberFormat="1" applyFont="1" applyFill="1" applyBorder="1" applyAlignment="1">
      <alignment horizontal="center"/>
    </xf>
    <xf numFmtId="3" fontId="9" fillId="2" borderId="153" xfId="0" applyNumberFormat="1" applyFont="1" applyFill="1" applyBorder="1" applyAlignment="1" applyProtection="1">
      <alignment horizontal="center" vertical="center"/>
      <protection locked="0"/>
    </xf>
    <xf numFmtId="284" fontId="46" fillId="2" borderId="79" xfId="0" applyNumberFormat="1" applyFont="1" applyFill="1" applyBorder="1" applyAlignment="1" applyProtection="1">
      <alignment horizontal="center" vertical="center"/>
      <protection locked="0"/>
    </xf>
    <xf numFmtId="173" fontId="46" fillId="2" borderId="79" xfId="70" applyNumberFormat="1" applyFont="1" applyFill="1" applyBorder="1" applyAlignment="1" applyProtection="1">
      <alignment horizontal="center" vertical="center"/>
      <protection locked="0"/>
    </xf>
    <xf numFmtId="173" fontId="9" fillId="2" borderId="79" xfId="70" applyNumberFormat="1" applyFont="1" applyFill="1" applyBorder="1" applyAlignment="1" applyProtection="1">
      <alignment horizontal="center" vertical="center"/>
      <protection locked="0"/>
    </xf>
    <xf numFmtId="173" fontId="9" fillId="2" borderId="11" xfId="71" applyNumberFormat="1" applyFont="1" applyFill="1" applyBorder="1" applyAlignment="1" applyProtection="1">
      <alignment horizontal="center" vertical="center"/>
      <protection locked="0"/>
    </xf>
    <xf numFmtId="173" fontId="9" fillId="2" borderId="11" xfId="0" applyNumberFormat="1" applyFont="1" applyFill="1" applyBorder="1" applyAlignment="1" applyProtection="1">
      <alignment horizontal="center" vertical="center"/>
      <protection locked="0"/>
    </xf>
    <xf numFmtId="173" fontId="9" fillId="2" borderId="111" xfId="70" applyNumberFormat="1" applyFont="1" applyFill="1" applyBorder="1" applyAlignment="1" applyProtection="1">
      <alignment horizontal="center" vertical="center"/>
      <protection locked="0"/>
    </xf>
    <xf numFmtId="0" fontId="247" fillId="94" borderId="154" xfId="0" applyFont="1" applyFill="1" applyBorder="1" applyAlignment="1" applyProtection="1">
      <alignment horizontal="left" wrapText="1"/>
      <protection locked="0"/>
    </xf>
    <xf numFmtId="0" fontId="59" fillId="94" borderId="155" xfId="0" applyFont="1" applyFill="1" applyBorder="1" applyProtection="1">
      <protection locked="0"/>
    </xf>
    <xf numFmtId="39" fontId="43" fillId="94" borderId="155" xfId="0" applyNumberFormat="1" applyFont="1" applyFill="1" applyBorder="1" applyAlignment="1" applyProtection="1">
      <alignment horizontal="center"/>
      <protection locked="0"/>
    </xf>
    <xf numFmtId="3" fontId="46" fillId="94" borderId="155" xfId="0" applyNumberFormat="1" applyFont="1" applyFill="1" applyBorder="1" applyAlignment="1" applyProtection="1">
      <alignment vertical="center"/>
      <protection locked="0"/>
    </xf>
    <xf numFmtId="0" fontId="46" fillId="94" borderId="155" xfId="0" applyFont="1" applyFill="1" applyBorder="1" applyAlignment="1" applyProtection="1">
      <alignment vertical="center"/>
      <protection locked="0"/>
    </xf>
    <xf numFmtId="0" fontId="42" fillId="94" borderId="155" xfId="0" applyFont="1" applyFill="1" applyBorder="1" applyAlignment="1" applyProtection="1">
      <alignment horizontal="center" vertical="center"/>
      <protection locked="0"/>
    </xf>
    <xf numFmtId="0" fontId="42" fillId="94" borderId="156" xfId="0" applyFont="1" applyFill="1" applyBorder="1" applyAlignment="1" applyProtection="1">
      <alignment horizontal="center" vertical="center"/>
      <protection locked="0"/>
    </xf>
    <xf numFmtId="174" fontId="214" fillId="27" borderId="8" xfId="0" applyNumberFormat="1" applyFont="1" applyFill="1" applyBorder="1" applyAlignment="1">
      <alignment horizontal="center" vertical="center" wrapText="1"/>
    </xf>
    <xf numFmtId="173" fontId="48" fillId="2" borderId="109" xfId="0" applyNumberFormat="1" applyFont="1" applyFill="1" applyBorder="1" applyAlignment="1">
      <alignment horizontal="center"/>
    </xf>
    <xf numFmtId="17" fontId="42" fillId="28" borderId="158" xfId="0" applyNumberFormat="1" applyFont="1" applyFill="1" applyBorder="1"/>
    <xf numFmtId="0" fontId="42" fillId="28" borderId="158" xfId="0" applyFont="1" applyFill="1" applyBorder="1"/>
    <xf numFmtId="10" fontId="46" fillId="28" borderId="158" xfId="0" applyNumberFormat="1" applyFont="1" applyFill="1" applyBorder="1"/>
    <xf numFmtId="173" fontId="42" fillId="28" borderId="158" xfId="0" applyNumberFormat="1" applyFont="1" applyFill="1" applyBorder="1" applyProtection="1">
      <protection locked="0"/>
    </xf>
    <xf numFmtId="173" fontId="46" fillId="28" borderId="158" xfId="70" applyNumberFormat="1" applyFont="1" applyFill="1" applyBorder="1" applyProtection="1"/>
    <xf numFmtId="10" fontId="42" fillId="2" borderId="0" xfId="0" applyNumberFormat="1" applyFont="1" applyFill="1" applyAlignment="1" applyProtection="1">
      <alignment horizontal="center"/>
      <protection locked="0"/>
    </xf>
    <xf numFmtId="0" fontId="49" fillId="2" borderId="5" xfId="0" applyFont="1" applyFill="1" applyBorder="1" applyAlignment="1">
      <alignment horizontal="left" vertical="center"/>
    </xf>
    <xf numFmtId="0" fontId="42" fillId="2" borderId="5" xfId="0" applyFont="1" applyFill="1" applyBorder="1" applyAlignment="1">
      <alignment horizontal="center" vertical="center"/>
    </xf>
    <xf numFmtId="285" fontId="217" fillId="2" borderId="159" xfId="70" applyNumberFormat="1" applyFont="1" applyFill="1" applyBorder="1" applyAlignment="1">
      <alignment horizontal="left" vertical="center"/>
    </xf>
    <xf numFmtId="285" fontId="217" fillId="2" borderId="88" xfId="70" applyNumberFormat="1" applyFont="1" applyFill="1" applyBorder="1" applyAlignment="1">
      <alignment horizontal="left" vertical="center"/>
    </xf>
    <xf numFmtId="0" fontId="45" fillId="94" borderId="154" xfId="0" applyFont="1" applyFill="1" applyBorder="1" applyAlignment="1">
      <alignment vertical="center"/>
    </xf>
    <xf numFmtId="0" fontId="45" fillId="94" borderId="155" xfId="0" applyFont="1" applyFill="1" applyBorder="1" applyAlignment="1">
      <alignment vertical="center"/>
    </xf>
    <xf numFmtId="8" fontId="92" fillId="94" borderId="155" xfId="0" applyNumberFormat="1" applyFont="1" applyFill="1" applyBorder="1" applyAlignment="1">
      <alignment horizontal="center"/>
    </xf>
    <xf numFmtId="8" fontId="92" fillId="94" borderId="156" xfId="0" applyNumberFormat="1" applyFont="1" applyFill="1" applyBorder="1" applyAlignment="1">
      <alignment horizontal="center"/>
    </xf>
    <xf numFmtId="0" fontId="45" fillId="2" borderId="117" xfId="0" applyFont="1" applyFill="1" applyBorder="1" applyAlignment="1">
      <alignment vertical="center" wrapText="1"/>
    </xf>
    <xf numFmtId="0" fontId="247" fillId="92" borderId="0" xfId="0" applyFont="1" applyFill="1" applyAlignment="1" applyProtection="1">
      <alignment horizontal="left" vertical="center" wrapText="1"/>
      <protection locked="0"/>
    </xf>
    <xf numFmtId="0" fontId="247" fillId="2" borderId="0" xfId="0" applyFont="1" applyFill="1" applyAlignment="1" applyProtection="1">
      <alignment horizontal="left" vertical="center" wrapText="1"/>
      <protection locked="0"/>
    </xf>
    <xf numFmtId="0" fontId="46" fillId="2" borderId="0" xfId="0" applyFont="1" applyFill="1" applyAlignment="1" applyProtection="1">
      <alignment horizontal="left" vertical="top" wrapText="1"/>
      <protection locked="0"/>
    </xf>
    <xf numFmtId="0" fontId="46" fillId="2" borderId="0" xfId="0" applyFont="1" applyFill="1" applyAlignment="1" applyProtection="1">
      <alignment horizontal="left" vertical="top"/>
      <protection locked="0"/>
    </xf>
    <xf numFmtId="0" fontId="49" fillId="2" borderId="0" xfId="0" applyFont="1" applyFill="1" applyAlignment="1">
      <alignment vertical="top" wrapText="1"/>
    </xf>
    <xf numFmtId="286" fontId="42" fillId="2" borderId="6" xfId="0" applyNumberFormat="1" applyFont="1" applyFill="1" applyBorder="1" applyAlignment="1">
      <alignment horizontal="center"/>
    </xf>
    <xf numFmtId="172" fontId="46" fillId="2" borderId="87" xfId="0" applyNumberFormat="1" applyFont="1" applyFill="1" applyBorder="1" applyAlignment="1">
      <alignment horizontal="center"/>
    </xf>
    <xf numFmtId="286" fontId="42" fillId="2" borderId="47" xfId="0" applyNumberFormat="1" applyFont="1" applyFill="1" applyBorder="1" applyAlignment="1">
      <alignment horizontal="center"/>
    </xf>
    <xf numFmtId="1" fontId="8" fillId="28" borderId="102" xfId="0" applyNumberFormat="1" applyFont="1" applyFill="1" applyBorder="1" applyAlignment="1">
      <alignment vertical="center"/>
    </xf>
    <xf numFmtId="172" fontId="46" fillId="2" borderId="47" xfId="0" applyNumberFormat="1" applyFont="1" applyFill="1" applyBorder="1" applyAlignment="1">
      <alignment horizontal="center"/>
    </xf>
    <xf numFmtId="284" fontId="46" fillId="0" borderId="0" xfId="0" applyNumberFormat="1" applyFont="1" applyAlignment="1" applyProtection="1">
      <alignment horizontal="center" vertical="center"/>
      <protection locked="0"/>
    </xf>
    <xf numFmtId="3" fontId="46" fillId="2" borderId="85" xfId="0" applyNumberFormat="1" applyFont="1" applyFill="1" applyBorder="1" applyAlignment="1" applyProtection="1">
      <alignment horizontal="center" vertical="center"/>
      <protection locked="0"/>
    </xf>
    <xf numFmtId="3" fontId="9" fillId="2" borderId="34" xfId="0" applyNumberFormat="1" applyFont="1" applyFill="1" applyBorder="1" applyAlignment="1" applyProtection="1">
      <alignment horizontal="center" vertical="center"/>
      <protection locked="0"/>
    </xf>
    <xf numFmtId="3" fontId="43" fillId="2" borderId="160" xfId="0" applyNumberFormat="1" applyFont="1" applyFill="1" applyBorder="1" applyAlignment="1" applyProtection="1">
      <alignment horizontal="center" vertical="center"/>
      <protection locked="0"/>
    </xf>
    <xf numFmtId="3" fontId="45" fillId="2" borderId="161" xfId="0" applyNumberFormat="1" applyFont="1" applyFill="1" applyBorder="1" applyAlignment="1" applyProtection="1">
      <alignment horizontal="left" vertical="center"/>
      <protection locked="0"/>
    </xf>
    <xf numFmtId="3" fontId="45" fillId="2" borderId="88" xfId="0" applyNumberFormat="1" applyFont="1" applyFill="1" applyBorder="1" applyAlignment="1" applyProtection="1">
      <alignment horizontal="left" vertical="center"/>
      <protection locked="0"/>
    </xf>
    <xf numFmtId="3" fontId="45" fillId="2" borderId="38" xfId="0" applyNumberFormat="1" applyFont="1" applyFill="1" applyBorder="1" applyAlignment="1" applyProtection="1">
      <alignment horizontal="left" vertical="center"/>
      <protection locked="0"/>
    </xf>
    <xf numFmtId="3" fontId="9" fillId="2" borderId="162" xfId="0" applyNumberFormat="1" applyFont="1" applyFill="1" applyBorder="1" applyAlignment="1" applyProtection="1">
      <alignment horizontal="center" vertical="center"/>
      <protection locked="0"/>
    </xf>
    <xf numFmtId="3" fontId="43" fillId="2" borderId="163" xfId="0" applyNumberFormat="1" applyFont="1" applyFill="1" applyBorder="1" applyAlignment="1" applyProtection="1">
      <alignment horizontal="center" vertical="center"/>
      <protection locked="0"/>
    </xf>
    <xf numFmtId="3" fontId="43" fillId="2" borderId="11" xfId="0" applyNumberFormat="1" applyFont="1" applyFill="1" applyBorder="1" applyAlignment="1" applyProtection="1">
      <alignment horizontal="center" vertical="center"/>
      <protection locked="0"/>
    </xf>
    <xf numFmtId="3" fontId="43" fillId="2" borderId="111" xfId="0" applyNumberFormat="1" applyFont="1" applyFill="1" applyBorder="1" applyAlignment="1" applyProtection="1">
      <alignment horizontal="center" vertical="center"/>
      <protection locked="0"/>
    </xf>
    <xf numFmtId="8" fontId="92" fillId="2" borderId="53" xfId="0" applyNumberFormat="1" applyFont="1" applyFill="1" applyBorder="1" applyAlignment="1">
      <alignment horizontal="center"/>
    </xf>
    <xf numFmtId="8" fontId="92" fillId="28" borderId="115" xfId="0" applyNumberFormat="1" applyFont="1" applyFill="1" applyBorder="1" applyAlignment="1">
      <alignment horizontal="center"/>
    </xf>
    <xf numFmtId="8" fontId="92" fillId="28" borderId="164" xfId="0" applyNumberFormat="1" applyFont="1" applyFill="1" applyBorder="1" applyAlignment="1">
      <alignment horizontal="center"/>
    </xf>
    <xf numFmtId="0" fontId="220" fillId="92" borderId="0" xfId="0" applyFont="1" applyFill="1" applyProtection="1">
      <protection locked="0"/>
    </xf>
    <xf numFmtId="0" fontId="0" fillId="92" borderId="0" xfId="0" applyFill="1" applyAlignment="1">
      <alignment horizontal="center"/>
    </xf>
    <xf numFmtId="8" fontId="92" fillId="28" borderId="165" xfId="0" applyNumberFormat="1" applyFont="1" applyFill="1" applyBorder="1" applyAlignment="1">
      <alignment horizontal="center"/>
    </xf>
    <xf numFmtId="8" fontId="92" fillId="28" borderId="166" xfId="0" applyNumberFormat="1" applyFont="1" applyFill="1" applyBorder="1" applyAlignment="1">
      <alignment horizontal="center"/>
    </xf>
    <xf numFmtId="175" fontId="48" fillId="2" borderId="161" xfId="0" applyNumberFormat="1" applyFont="1" applyFill="1" applyBorder="1" applyAlignment="1">
      <alignment horizontal="left"/>
    </xf>
    <xf numFmtId="175" fontId="92" fillId="2" borderId="118" xfId="0" applyNumberFormat="1" applyFont="1" applyFill="1" applyBorder="1" applyAlignment="1">
      <alignment horizontal="center"/>
    </xf>
    <xf numFmtId="8" fontId="92" fillId="2" borderId="118" xfId="0" applyNumberFormat="1" applyFont="1" applyFill="1" applyBorder="1" applyAlignment="1">
      <alignment horizontal="center"/>
    </xf>
    <xf numFmtId="8" fontId="48" fillId="2" borderId="109" xfId="0" applyNumberFormat="1" applyFont="1" applyFill="1" applyBorder="1" applyAlignment="1">
      <alignment horizontal="center"/>
    </xf>
    <xf numFmtId="0" fontId="42" fillId="2" borderId="0" xfId="0" applyFont="1" applyFill="1" applyAlignment="1">
      <alignment horizontal="left" vertical="top" wrapText="1"/>
    </xf>
    <xf numFmtId="0" fontId="53" fillId="26" borderId="130" xfId="0" applyFont="1" applyFill="1" applyBorder="1" applyAlignment="1" applyProtection="1">
      <alignment horizontal="center" vertical="center" wrapText="1"/>
      <protection locked="0"/>
    </xf>
    <xf numFmtId="0" fontId="92" fillId="92" borderId="0" xfId="0" applyFont="1" applyFill="1" applyAlignment="1" applyProtection="1">
      <alignment horizontal="left" vertical="top" wrapText="1"/>
      <protection locked="0"/>
    </xf>
    <xf numFmtId="0" fontId="53" fillId="26" borderId="102" xfId="0" applyFont="1" applyFill="1" applyBorder="1" applyAlignment="1" applyProtection="1">
      <alignment horizontal="center" vertical="center" wrapText="1"/>
      <protection locked="0"/>
    </xf>
    <xf numFmtId="9" fontId="73" fillId="26" borderId="34" xfId="5146" applyNumberFormat="1" applyFont="1" applyFill="1" applyBorder="1" applyAlignment="1">
      <alignment horizontal="center" vertical="center" wrapText="1"/>
    </xf>
    <xf numFmtId="0" fontId="55" fillId="28" borderId="34" xfId="0" applyFont="1" applyFill="1" applyBorder="1" applyAlignment="1" applyProtection="1">
      <alignment horizontal="center" vertical="center" wrapText="1"/>
      <protection locked="0"/>
    </xf>
    <xf numFmtId="0" fontId="6" fillId="2" borderId="85" xfId="0" applyFont="1" applyFill="1" applyBorder="1" applyProtection="1">
      <protection locked="0"/>
    </xf>
    <xf numFmtId="180" fontId="46" fillId="2" borderId="85" xfId="70" applyNumberFormat="1" applyFont="1" applyFill="1" applyBorder="1" applyAlignment="1" applyProtection="1">
      <alignment horizontal="center"/>
      <protection locked="0"/>
    </xf>
    <xf numFmtId="3" fontId="92" fillId="2" borderId="4" xfId="0" applyNumberFormat="1" applyFont="1" applyFill="1" applyBorder="1" applyAlignment="1" applyProtection="1">
      <alignment horizontal="left" vertical="center"/>
      <protection locked="0"/>
    </xf>
    <xf numFmtId="3" fontId="9" fillId="2" borderId="167" xfId="0" applyNumberFormat="1" applyFont="1" applyFill="1" applyBorder="1" applyAlignment="1" applyProtection="1">
      <alignment horizontal="center" vertical="center"/>
      <protection locked="0"/>
    </xf>
    <xf numFmtId="3" fontId="222" fillId="2" borderId="4" xfId="0" applyNumberFormat="1" applyFont="1" applyFill="1" applyBorder="1" applyAlignment="1" applyProtection="1">
      <alignment horizontal="left" vertical="center"/>
      <protection locked="0"/>
    </xf>
    <xf numFmtId="0" fontId="209" fillId="2" borderId="5" xfId="0" applyFont="1" applyFill="1" applyBorder="1" applyAlignment="1" applyProtection="1">
      <alignment horizontal="left" vertical="center"/>
      <protection locked="0"/>
    </xf>
    <xf numFmtId="3" fontId="235" fillId="2" borderId="5" xfId="0" applyNumberFormat="1" applyFont="1" applyFill="1" applyBorder="1" applyAlignment="1" applyProtection="1">
      <alignment horizontal="center" vertical="center"/>
      <protection locked="0"/>
    </xf>
    <xf numFmtId="0" fontId="248" fillId="2" borderId="5" xfId="0" applyFont="1" applyFill="1" applyBorder="1" applyProtection="1">
      <protection locked="0"/>
    </xf>
    <xf numFmtId="3" fontId="249" fillId="2" borderId="5" xfId="0" applyNumberFormat="1" applyFont="1" applyFill="1" applyBorder="1" applyAlignment="1" applyProtection="1">
      <alignment horizontal="left" vertical="center"/>
      <protection locked="0"/>
    </xf>
    <xf numFmtId="3" fontId="209" fillId="2" borderId="5" xfId="0" applyNumberFormat="1" applyFont="1" applyFill="1" applyBorder="1" applyAlignment="1" applyProtection="1">
      <alignment vertical="center"/>
      <protection locked="0"/>
    </xf>
    <xf numFmtId="3" fontId="233" fillId="2" borderId="5" xfId="0" applyNumberFormat="1" applyFont="1" applyFill="1" applyBorder="1" applyAlignment="1" applyProtection="1">
      <alignment horizontal="center" vertical="center"/>
      <protection locked="0"/>
    </xf>
    <xf numFmtId="3" fontId="250" fillId="2" borderId="167" xfId="0" applyNumberFormat="1" applyFont="1" applyFill="1" applyBorder="1" applyAlignment="1" applyProtection="1">
      <alignment horizontal="center" vertical="center"/>
      <protection locked="0"/>
    </xf>
    <xf numFmtId="0" fontId="209" fillId="2" borderId="0" xfId="0" applyFont="1" applyFill="1" applyAlignment="1" applyProtection="1">
      <alignment horizontal="left" vertical="center"/>
      <protection locked="0"/>
    </xf>
    <xf numFmtId="3" fontId="235" fillId="2" borderId="0" xfId="0" applyNumberFormat="1" applyFont="1" applyFill="1" applyAlignment="1" applyProtection="1">
      <alignment horizontal="center" vertical="center"/>
      <protection locked="0"/>
    </xf>
    <xf numFmtId="0" fontId="248" fillId="2" borderId="0" xfId="0" applyFont="1" applyFill="1" applyProtection="1">
      <protection locked="0"/>
    </xf>
    <xf numFmtId="3" fontId="249" fillId="2" borderId="0" xfId="0" applyNumberFormat="1" applyFont="1" applyFill="1" applyAlignment="1" applyProtection="1">
      <alignment horizontal="left" vertical="center"/>
      <protection locked="0"/>
    </xf>
    <xf numFmtId="3" fontId="209" fillId="2" borderId="0" xfId="0" applyNumberFormat="1" applyFont="1" applyFill="1" applyAlignment="1" applyProtection="1">
      <alignment vertical="center"/>
      <protection locked="0"/>
    </xf>
    <xf numFmtId="3" fontId="233" fillId="2" borderId="0" xfId="0" applyNumberFormat="1" applyFont="1" applyFill="1" applyAlignment="1" applyProtection="1">
      <alignment horizontal="center" vertical="center"/>
      <protection locked="0"/>
    </xf>
    <xf numFmtId="3" fontId="250" fillId="2" borderId="11" xfId="0" applyNumberFormat="1" applyFont="1" applyFill="1" applyBorder="1" applyAlignment="1" applyProtection="1">
      <alignment horizontal="center" vertical="center"/>
      <protection locked="0"/>
    </xf>
    <xf numFmtId="0" fontId="223" fillId="2" borderId="88" xfId="0" applyFont="1" applyFill="1" applyBorder="1" applyAlignment="1" applyProtection="1">
      <alignment vertical="top"/>
      <protection locked="0"/>
    </xf>
    <xf numFmtId="3" fontId="223" fillId="2" borderId="88" xfId="0" applyNumberFormat="1" applyFont="1" applyFill="1" applyBorder="1" applyAlignment="1" applyProtection="1">
      <alignment vertical="center"/>
      <protection locked="0"/>
    </xf>
    <xf numFmtId="0" fontId="73" fillId="26" borderId="34" xfId="5146" applyFont="1" applyFill="1" applyBorder="1" applyAlignment="1">
      <alignment horizontal="center" vertical="center" wrapText="1"/>
    </xf>
    <xf numFmtId="0" fontId="2" fillId="0" borderId="34" xfId="0" applyFont="1" applyBorder="1"/>
    <xf numFmtId="181" fontId="2" fillId="28" borderId="34" xfId="71" applyNumberFormat="1" applyFont="1" applyFill="1" applyBorder="1"/>
    <xf numFmtId="43" fontId="2" fillId="28" borderId="34" xfId="71" applyFont="1" applyFill="1" applyBorder="1"/>
    <xf numFmtId="181" fontId="2" fillId="0" borderId="34" xfId="71" applyNumberFormat="1" applyFont="1" applyBorder="1"/>
    <xf numFmtId="40" fontId="2" fillId="0" borderId="34" xfId="0" applyNumberFormat="1" applyFont="1" applyBorder="1"/>
    <xf numFmtId="287" fontId="2" fillId="0" borderId="34" xfId="0" applyNumberFormat="1" applyFont="1" applyBorder="1"/>
    <xf numFmtId="43" fontId="2" fillId="0" borderId="34" xfId="71" applyFont="1" applyBorder="1"/>
    <xf numFmtId="181" fontId="2" fillId="2" borderId="34" xfId="71" applyNumberFormat="1" applyFont="1" applyFill="1" applyBorder="1"/>
    <xf numFmtId="0" fontId="2" fillId="2" borderId="34" xfId="0" applyFont="1" applyFill="1" applyBorder="1"/>
    <xf numFmtId="39" fontId="2" fillId="0" borderId="34" xfId="0" applyNumberFormat="1" applyFont="1" applyBorder="1"/>
    <xf numFmtId="3" fontId="2" fillId="28" borderId="34" xfId="0" applyNumberFormat="1" applyFont="1" applyFill="1" applyBorder="1"/>
    <xf numFmtId="4" fontId="2" fillId="28" borderId="34" xfId="0" applyNumberFormat="1" applyFont="1" applyFill="1" applyBorder="1"/>
    <xf numFmtId="3" fontId="2" fillId="0" borderId="34" xfId="0" applyNumberFormat="1" applyFont="1" applyBorder="1"/>
    <xf numFmtId="4" fontId="2" fillId="0" borderId="34" xfId="0" applyNumberFormat="1" applyFont="1" applyBorder="1"/>
    <xf numFmtId="0" fontId="2" fillId="0" borderId="169" xfId="0" applyFont="1" applyBorder="1"/>
    <xf numFmtId="181" fontId="2" fillId="0" borderId="169" xfId="71" applyNumberFormat="1" applyFont="1" applyBorder="1"/>
    <xf numFmtId="43" fontId="2" fillId="0" borderId="169" xfId="71" applyFont="1" applyBorder="1"/>
    <xf numFmtId="0" fontId="2" fillId="0" borderId="35" xfId="0" applyFont="1" applyBorder="1"/>
    <xf numFmtId="181" fontId="2" fillId="0" borderId="35" xfId="71" applyNumberFormat="1" applyFont="1" applyBorder="1"/>
    <xf numFmtId="43" fontId="2" fillId="0" borderId="35" xfId="71" applyFont="1" applyBorder="1"/>
    <xf numFmtId="0" fontId="2" fillId="2" borderId="0" xfId="0" applyFont="1" applyFill="1"/>
    <xf numFmtId="288" fontId="0" fillId="2" borderId="0" xfId="0" applyNumberFormat="1" applyFill="1"/>
    <xf numFmtId="43" fontId="0" fillId="2" borderId="0" xfId="0" applyNumberFormat="1" applyFill="1"/>
    <xf numFmtId="175" fontId="242" fillId="2" borderId="0" xfId="5146" applyNumberFormat="1" applyFont="1" applyFill="1" applyAlignment="1">
      <alignment vertical="center"/>
    </xf>
    <xf numFmtId="175" fontId="243" fillId="2" borderId="0" xfId="5146" applyNumberFormat="1" applyFont="1" applyFill="1" applyAlignment="1">
      <alignment vertical="center"/>
    </xf>
    <xf numFmtId="43" fontId="6" fillId="28" borderId="34" xfId="71" applyFont="1" applyFill="1" applyBorder="1" applyProtection="1">
      <protection locked="0"/>
    </xf>
    <xf numFmtId="40" fontId="6" fillId="28" borderId="34" xfId="0" applyNumberFormat="1" applyFont="1" applyFill="1" applyBorder="1" applyProtection="1">
      <protection locked="0"/>
    </xf>
    <xf numFmtId="43" fontId="6" fillId="28" borderId="34" xfId="0" applyNumberFormat="1" applyFont="1" applyFill="1" applyBorder="1" applyProtection="1">
      <protection locked="0"/>
    </xf>
    <xf numFmtId="43" fontId="5" fillId="28" borderId="34" xfId="71" quotePrefix="1" applyFont="1" applyFill="1" applyBorder="1" applyProtection="1">
      <protection locked="0"/>
    </xf>
    <xf numFmtId="40" fontId="74" fillId="2" borderId="0" xfId="0" applyNumberFormat="1" applyFont="1" applyFill="1"/>
    <xf numFmtId="40" fontId="0" fillId="2" borderId="0" xfId="0" applyNumberFormat="1" applyFill="1"/>
    <xf numFmtId="0" fontId="5" fillId="0" borderId="0" xfId="0" applyFont="1" applyProtection="1">
      <protection locked="0"/>
    </xf>
    <xf numFmtId="40" fontId="244" fillId="0" borderId="0" xfId="0" quotePrefix="1" applyNumberFormat="1" applyFont="1" applyAlignment="1" applyProtection="1">
      <alignment horizontal="center"/>
      <protection locked="0"/>
    </xf>
    <xf numFmtId="17" fontId="5" fillId="0" borderId="0" xfId="0" applyNumberFormat="1" applyFont="1"/>
    <xf numFmtId="40" fontId="245" fillId="0" borderId="0" xfId="0" applyNumberFormat="1" applyFont="1" applyAlignment="1" applyProtection="1">
      <alignment horizontal="center"/>
      <protection locked="0"/>
    </xf>
    <xf numFmtId="0" fontId="74" fillId="2" borderId="0" xfId="0" applyFont="1" applyFill="1"/>
    <xf numFmtId="3" fontId="6" fillId="28" borderId="34" xfId="0" applyNumberFormat="1" applyFont="1" applyFill="1" applyBorder="1" applyProtection="1">
      <protection locked="0"/>
    </xf>
    <xf numFmtId="39" fontId="6" fillId="28" borderId="34" xfId="0" applyNumberFormat="1" applyFont="1" applyFill="1" applyBorder="1" applyProtection="1">
      <protection locked="0"/>
    </xf>
    <xf numFmtId="38" fontId="244" fillId="28" borderId="34" xfId="0" quotePrefix="1" applyNumberFormat="1" applyFont="1" applyFill="1" applyBorder="1" applyAlignment="1" applyProtection="1">
      <alignment horizontal="center"/>
      <protection locked="0"/>
    </xf>
    <xf numFmtId="38" fontId="245" fillId="28" borderId="34" xfId="0" applyNumberFormat="1" applyFont="1" applyFill="1" applyBorder="1" applyAlignment="1" applyProtection="1">
      <alignment horizontal="center"/>
      <protection locked="0"/>
    </xf>
    <xf numFmtId="43" fontId="6" fillId="28" borderId="34" xfId="71" quotePrefix="1" applyFont="1" applyFill="1" applyBorder="1" applyProtection="1">
      <protection locked="0"/>
    </xf>
    <xf numFmtId="40" fontId="2" fillId="28" borderId="34" xfId="0" quotePrefix="1" applyNumberFormat="1" applyFont="1" applyFill="1" applyBorder="1" applyAlignment="1" applyProtection="1">
      <alignment horizontal="center"/>
      <protection locked="0"/>
    </xf>
    <xf numFmtId="40" fontId="6" fillId="28" borderId="34" xfId="0" applyNumberFormat="1" applyFont="1" applyFill="1" applyBorder="1" applyAlignment="1" applyProtection="1">
      <alignment horizontal="center"/>
      <protection locked="0"/>
    </xf>
    <xf numFmtId="0" fontId="2" fillId="28" borderId="34" xfId="0" applyFont="1" applyFill="1" applyBorder="1" applyAlignment="1" applyProtection="1">
      <alignment horizontal="center"/>
      <protection locked="0"/>
    </xf>
    <xf numFmtId="0" fontId="8" fillId="28" borderId="34" xfId="0" applyFont="1" applyFill="1" applyBorder="1" applyProtection="1">
      <protection locked="0"/>
    </xf>
    <xf numFmtId="0" fontId="5" fillId="2" borderId="0" xfId="0" applyFont="1" applyFill="1" applyProtection="1">
      <protection locked="0"/>
    </xf>
    <xf numFmtId="40" fontId="244" fillId="2" borderId="0" xfId="0" quotePrefix="1" applyNumberFormat="1" applyFont="1" applyFill="1" applyAlignment="1" applyProtection="1">
      <alignment horizontal="center"/>
      <protection locked="0"/>
    </xf>
    <xf numFmtId="17" fontId="5" fillId="2" borderId="0" xfId="0" applyNumberFormat="1" applyFont="1" applyFill="1"/>
    <xf numFmtId="40" fontId="245" fillId="2" borderId="0" xfId="0" applyNumberFormat="1" applyFont="1" applyFill="1" applyAlignment="1" applyProtection="1">
      <alignment horizontal="center"/>
      <protection locked="0"/>
    </xf>
    <xf numFmtId="3" fontId="59" fillId="28" borderId="34" xfId="0" applyNumberFormat="1" applyFont="1" applyFill="1" applyBorder="1" applyAlignment="1" applyProtection="1">
      <alignment horizontal="center" vertical="center"/>
      <protection locked="0"/>
    </xf>
    <xf numFmtId="0" fontId="92" fillId="92" borderId="0" xfId="0" applyFont="1" applyFill="1" applyAlignment="1" applyProtection="1">
      <alignment horizontal="left" vertical="top"/>
      <protection locked="0"/>
    </xf>
    <xf numFmtId="181" fontId="0" fillId="2" borderId="0" xfId="71" applyNumberFormat="1" applyFont="1" applyFill="1"/>
    <xf numFmtId="43" fontId="0" fillId="2" borderId="0" xfId="71" applyFont="1" applyFill="1"/>
    <xf numFmtId="0" fontId="73" fillId="26" borderId="0" xfId="0" applyFont="1" applyFill="1" applyAlignment="1">
      <alignment wrapText="1"/>
    </xf>
    <xf numFmtId="181" fontId="73" fillId="26" borderId="0" xfId="71" applyNumberFormat="1" applyFont="1" applyFill="1" applyAlignment="1">
      <alignment wrapText="1"/>
    </xf>
    <xf numFmtId="43" fontId="73" fillId="26" borderId="0" xfId="71" applyFont="1" applyFill="1" applyAlignment="1">
      <alignment wrapText="1"/>
    </xf>
    <xf numFmtId="0" fontId="76" fillId="26" borderId="0" xfId="0" applyFont="1" applyFill="1" applyAlignment="1">
      <alignment wrapText="1"/>
    </xf>
    <xf numFmtId="0" fontId="253" fillId="26" borderId="170" xfId="0" applyFont="1" applyFill="1" applyBorder="1" applyAlignment="1">
      <alignment vertical="center" wrapText="1"/>
    </xf>
    <xf numFmtId="0" fontId="253" fillId="26" borderId="171" xfId="0" applyFont="1" applyFill="1" applyBorder="1" applyAlignment="1">
      <alignment vertical="center" wrapText="1"/>
    </xf>
    <xf numFmtId="0" fontId="253" fillId="95" borderId="171" xfId="0" applyFont="1" applyFill="1" applyBorder="1" applyAlignment="1">
      <alignment vertical="center" wrapText="1"/>
    </xf>
    <xf numFmtId="0" fontId="73" fillId="26" borderId="171" xfId="0" applyFont="1" applyFill="1" applyBorder="1" applyAlignment="1">
      <alignment vertical="center" wrapText="1"/>
    </xf>
    <xf numFmtId="0" fontId="73" fillId="26" borderId="172" xfId="0" applyFont="1" applyFill="1" applyBorder="1" applyAlignment="1">
      <alignment vertical="center" wrapText="1"/>
    </xf>
    <xf numFmtId="0" fontId="0" fillId="2" borderId="0" xfId="0" applyFill="1" applyAlignment="1">
      <alignment horizontal="right"/>
    </xf>
    <xf numFmtId="0" fontId="0" fillId="0" borderId="173" xfId="0" applyBorder="1"/>
    <xf numFmtId="0" fontId="0" fillId="0" borderId="174" xfId="0" applyBorder="1" applyAlignment="1">
      <alignment horizontal="left" indent="1"/>
    </xf>
    <xf numFmtId="235" fontId="0" fillId="0" borderId="174" xfId="72" applyNumberFormat="1" applyFont="1" applyBorder="1"/>
    <xf numFmtId="235" fontId="0" fillId="0" borderId="174" xfId="0" applyNumberFormat="1" applyBorder="1"/>
    <xf numFmtId="181" fontId="0" fillId="2" borderId="174" xfId="71" applyNumberFormat="1" applyFont="1" applyFill="1" applyBorder="1"/>
    <xf numFmtId="43" fontId="0" fillId="2" borderId="175" xfId="71" applyFont="1" applyFill="1" applyBorder="1"/>
    <xf numFmtId="0" fontId="0" fillId="0" borderId="176" xfId="0" applyBorder="1"/>
    <xf numFmtId="0" fontId="0" fillId="0" borderId="177" xfId="0" applyBorder="1" applyAlignment="1">
      <alignment horizontal="left" indent="1"/>
    </xf>
    <xf numFmtId="235" fontId="0" fillId="0" borderId="177" xfId="72" applyNumberFormat="1" applyFont="1" applyBorder="1"/>
    <xf numFmtId="235" fontId="0" fillId="0" borderId="177" xfId="0" applyNumberFormat="1" applyBorder="1"/>
    <xf numFmtId="181" fontId="0" fillId="2" borderId="178" xfId="71" applyNumberFormat="1" applyFont="1" applyFill="1" applyBorder="1"/>
    <xf numFmtId="43" fontId="0" fillId="2" borderId="179" xfId="71" applyFont="1" applyFill="1" applyBorder="1"/>
    <xf numFmtId="0" fontId="253" fillId="26" borderId="0" xfId="0" applyFont="1" applyFill="1" applyAlignment="1">
      <alignment vertical="center" wrapText="1"/>
    </xf>
    <xf numFmtId="0" fontId="253" fillId="95" borderId="0" xfId="0" applyFont="1" applyFill="1" applyAlignment="1">
      <alignment horizontal="right" vertical="center" wrapText="1"/>
    </xf>
    <xf numFmtId="14" fontId="0" fillId="2" borderId="0" xfId="0" applyNumberFormat="1" applyFill="1"/>
    <xf numFmtId="0" fontId="0" fillId="0" borderId="180" xfId="0" applyBorder="1"/>
    <xf numFmtId="0" fontId="0" fillId="0" borderId="181" xfId="0" applyBorder="1" applyAlignment="1">
      <alignment horizontal="left" indent="1"/>
    </xf>
    <xf numFmtId="10" fontId="0" fillId="0" borderId="181" xfId="72" applyNumberFormat="1" applyFont="1" applyBorder="1"/>
    <xf numFmtId="10" fontId="0" fillId="0" borderId="182" xfId="72" applyNumberFormat="1" applyFont="1" applyBorder="1"/>
    <xf numFmtId="0" fontId="0" fillId="0" borderId="183" xfId="0" applyBorder="1"/>
    <xf numFmtId="0" fontId="0" fillId="0" borderId="184" xfId="0" applyBorder="1" applyAlignment="1">
      <alignment horizontal="left" indent="1"/>
    </xf>
    <xf numFmtId="10" fontId="0" fillId="0" borderId="184" xfId="72" applyNumberFormat="1" applyFont="1" applyBorder="1"/>
    <xf numFmtId="10" fontId="0" fillId="0" borderId="185" xfId="72" applyNumberFormat="1" applyFont="1" applyBorder="1"/>
    <xf numFmtId="0" fontId="0" fillId="0" borderId="186" xfId="0" applyBorder="1"/>
    <xf numFmtId="0" fontId="0" fillId="0" borderId="187" xfId="0" applyBorder="1" applyAlignment="1">
      <alignment horizontal="left" indent="1"/>
    </xf>
    <xf numFmtId="10" fontId="0" fillId="0" borderId="187" xfId="72" applyNumberFormat="1" applyFont="1" applyBorder="1"/>
    <xf numFmtId="10" fontId="0" fillId="0" borderId="188" xfId="72" applyNumberFormat="1" applyFont="1" applyBorder="1"/>
    <xf numFmtId="0" fontId="0" fillId="0" borderId="189" xfId="0" applyBorder="1"/>
    <xf numFmtId="0" fontId="0" fillId="0" borderId="190" xfId="0" applyBorder="1" applyAlignment="1">
      <alignment horizontal="left" indent="1"/>
    </xf>
    <xf numFmtId="10" fontId="0" fillId="0" borderId="190" xfId="72" applyNumberFormat="1" applyFont="1" applyBorder="1"/>
    <xf numFmtId="10" fontId="0" fillId="0" borderId="191" xfId="72" applyNumberFormat="1" applyFont="1" applyBorder="1"/>
    <xf numFmtId="0" fontId="0" fillId="0" borderId="192" xfId="0" applyBorder="1"/>
    <xf numFmtId="0" fontId="0" fillId="0" borderId="193" xfId="0" applyBorder="1" applyAlignment="1">
      <alignment horizontal="left" indent="1"/>
    </xf>
    <xf numFmtId="10" fontId="0" fillId="0" borderId="193" xfId="72" applyNumberFormat="1" applyFont="1" applyBorder="1"/>
    <xf numFmtId="10" fontId="0" fillId="0" borderId="194" xfId="72" applyNumberFormat="1" applyFont="1" applyBorder="1"/>
    <xf numFmtId="0" fontId="0" fillId="2" borderId="195" xfId="0" applyFill="1" applyBorder="1"/>
    <xf numFmtId="0" fontId="0" fillId="2" borderId="196" xfId="0" applyFill="1" applyBorder="1"/>
    <xf numFmtId="10" fontId="0" fillId="2" borderId="196" xfId="72" applyNumberFormat="1" applyFont="1" applyFill="1" applyBorder="1"/>
    <xf numFmtId="10" fontId="0" fillId="0" borderId="196" xfId="72" applyNumberFormat="1" applyFont="1" applyBorder="1"/>
    <xf numFmtId="10" fontId="0" fillId="2" borderId="197" xfId="72" applyNumberFormat="1" applyFont="1" applyFill="1" applyBorder="1"/>
    <xf numFmtId="0" fontId="0" fillId="2" borderId="198" xfId="0" applyFill="1" applyBorder="1"/>
    <xf numFmtId="0" fontId="0" fillId="2" borderId="199" xfId="0" applyFill="1" applyBorder="1"/>
    <xf numFmtId="10" fontId="0" fillId="2" borderId="199" xfId="72" applyNumberFormat="1" applyFont="1" applyFill="1" applyBorder="1"/>
    <xf numFmtId="10" fontId="0" fillId="0" borderId="199" xfId="72" applyNumberFormat="1" applyFont="1" applyBorder="1"/>
    <xf numFmtId="10" fontId="0" fillId="2" borderId="200" xfId="72" applyNumberFormat="1" applyFont="1" applyFill="1" applyBorder="1"/>
    <xf numFmtId="0" fontId="0" fillId="2" borderId="192" xfId="0" applyFill="1" applyBorder="1"/>
    <xf numFmtId="0" fontId="0" fillId="2" borderId="193" xfId="0" applyFill="1" applyBorder="1"/>
    <xf numFmtId="10" fontId="0" fillId="2" borderId="193" xfId="72" applyNumberFormat="1" applyFont="1" applyFill="1" applyBorder="1"/>
    <xf numFmtId="10" fontId="0" fillId="2" borderId="194" xfId="72" applyNumberFormat="1" applyFont="1" applyFill="1" applyBorder="1"/>
    <xf numFmtId="0" fontId="0" fillId="2" borderId="186" xfId="0" applyFill="1" applyBorder="1"/>
    <xf numFmtId="0" fontId="0" fillId="2" borderId="187" xfId="0" applyFill="1" applyBorder="1"/>
    <xf numFmtId="10" fontId="0" fillId="2" borderId="187" xfId="72" applyNumberFormat="1" applyFont="1" applyFill="1" applyBorder="1"/>
    <xf numFmtId="10" fontId="0" fillId="2" borderId="188" xfId="72" applyNumberFormat="1" applyFont="1" applyFill="1" applyBorder="1"/>
    <xf numFmtId="0" fontId="0" fillId="2" borderId="183" xfId="0" applyFill="1" applyBorder="1"/>
    <xf numFmtId="0" fontId="0" fillId="2" borderId="184" xfId="0" applyFill="1" applyBorder="1"/>
    <xf numFmtId="10" fontId="0" fillId="2" borderId="184" xfId="72" applyNumberFormat="1" applyFont="1" applyFill="1" applyBorder="1"/>
    <xf numFmtId="10" fontId="0" fillId="2" borderId="185" xfId="72" applyNumberFormat="1" applyFont="1" applyFill="1" applyBorder="1"/>
    <xf numFmtId="0" fontId="0" fillId="2" borderId="189" xfId="0" applyFill="1" applyBorder="1"/>
    <xf numFmtId="0" fontId="0" fillId="2" borderId="190" xfId="0" applyFill="1" applyBorder="1"/>
    <xf numFmtId="10" fontId="0" fillId="2" borderId="190" xfId="72" applyNumberFormat="1" applyFont="1" applyFill="1" applyBorder="1"/>
    <xf numFmtId="10" fontId="0" fillId="2" borderId="191" xfId="72" applyNumberFormat="1" applyFont="1" applyFill="1" applyBorder="1"/>
    <xf numFmtId="43" fontId="0" fillId="2" borderId="0" xfId="71" applyFont="1" applyFill="1" applyAlignment="1">
      <alignment horizontal="right"/>
    </xf>
    <xf numFmtId="0" fontId="223" fillId="2" borderId="88" xfId="0" applyFont="1" applyFill="1" applyBorder="1" applyAlignment="1" applyProtection="1">
      <alignment vertical="top" wrapText="1"/>
      <protection locked="0"/>
    </xf>
    <xf numFmtId="3" fontId="46" fillId="2" borderId="85" xfId="0" applyNumberFormat="1" applyFont="1" applyFill="1" applyBorder="1" applyAlignment="1" applyProtection="1">
      <alignment vertical="center"/>
      <protection locked="0"/>
    </xf>
    <xf numFmtId="3" fontId="59" fillId="2" borderId="85" xfId="0" applyNumberFormat="1" applyFont="1" applyFill="1" applyBorder="1" applyAlignment="1" applyProtection="1">
      <alignment horizontal="left" vertical="center"/>
      <protection locked="0"/>
    </xf>
    <xf numFmtId="3" fontId="42" fillId="2" borderId="85" xfId="0" applyNumberFormat="1" applyFont="1" applyFill="1" applyBorder="1" applyAlignment="1" applyProtection="1">
      <alignment horizontal="center" vertical="center"/>
      <protection locked="0"/>
    </xf>
    <xf numFmtId="0" fontId="35" fillId="2" borderId="85" xfId="0" applyFont="1" applyFill="1" applyBorder="1" applyProtection="1">
      <protection locked="0"/>
    </xf>
    <xf numFmtId="1" fontId="46" fillId="2" borderId="85" xfId="0" applyNumberFormat="1" applyFont="1" applyFill="1" applyBorder="1" applyAlignment="1" applyProtection="1">
      <alignment horizontal="center" vertical="center"/>
      <protection locked="0"/>
    </xf>
    <xf numFmtId="0" fontId="60" fillId="2" borderId="85" xfId="0" applyFont="1" applyFill="1" applyBorder="1" applyProtection="1">
      <protection locked="0"/>
    </xf>
    <xf numFmtId="3" fontId="208" fillId="2" borderId="85" xfId="0" applyNumberFormat="1" applyFont="1" applyFill="1" applyBorder="1" applyAlignment="1" applyProtection="1">
      <alignment horizontal="left" vertical="center"/>
      <protection locked="0"/>
    </xf>
    <xf numFmtId="3" fontId="9" fillId="2" borderId="85" xfId="0" applyNumberFormat="1" applyFont="1" applyFill="1" applyBorder="1" applyAlignment="1" applyProtection="1">
      <alignment horizontal="center" vertical="center"/>
      <protection locked="0"/>
    </xf>
    <xf numFmtId="3" fontId="9" fillId="2" borderId="85" xfId="0" applyNumberFormat="1" applyFont="1" applyFill="1" applyBorder="1" applyAlignment="1" applyProtection="1">
      <alignment vertical="center"/>
      <protection locked="0"/>
    </xf>
    <xf numFmtId="3" fontId="223" fillId="2" borderId="0" xfId="0" applyNumberFormat="1" applyFont="1" applyFill="1" applyAlignment="1" applyProtection="1">
      <alignment vertical="center"/>
      <protection locked="0"/>
    </xf>
    <xf numFmtId="0" fontId="223" fillId="2" borderId="0" xfId="0" applyFont="1" applyFill="1" applyAlignment="1" applyProtection="1">
      <alignment vertical="top" wrapText="1"/>
      <protection locked="0"/>
    </xf>
    <xf numFmtId="3" fontId="92" fillId="2" borderId="0" xfId="0" applyNumberFormat="1" applyFont="1" applyFill="1" applyAlignment="1" applyProtection="1">
      <alignment vertical="top" wrapText="1"/>
      <protection locked="0"/>
    </xf>
    <xf numFmtId="3" fontId="46" fillId="91" borderId="34" xfId="0" applyNumberFormat="1" applyFont="1" applyFill="1" applyBorder="1" applyAlignment="1" applyProtection="1">
      <alignment horizontal="center" vertical="center"/>
      <protection locked="0"/>
    </xf>
    <xf numFmtId="181" fontId="46" fillId="2" borderId="0" xfId="71" applyNumberFormat="1" applyFont="1" applyFill="1" applyBorder="1" applyAlignment="1" applyProtection="1">
      <alignment horizontal="center" vertical="center"/>
      <protection locked="0"/>
    </xf>
    <xf numFmtId="181" fontId="46" fillId="2" borderId="85" xfId="71" applyNumberFormat="1" applyFont="1" applyFill="1" applyBorder="1" applyAlignment="1" applyProtection="1">
      <alignment horizontal="center" vertical="center"/>
      <protection locked="0"/>
    </xf>
    <xf numFmtId="173" fontId="46" fillId="0" borderId="0" xfId="71" applyNumberFormat="1" applyFont="1" applyFill="1" applyBorder="1" applyAlignment="1" applyProtection="1">
      <alignment horizontal="center" vertical="center"/>
      <protection locked="0"/>
    </xf>
    <xf numFmtId="10" fontId="42" fillId="0" borderId="47" xfId="0" applyNumberFormat="1" applyFont="1" applyBorder="1" applyAlignment="1" applyProtection="1">
      <alignment horizontal="center"/>
      <protection locked="0"/>
    </xf>
    <xf numFmtId="0" fontId="53" fillId="26" borderId="0" xfId="0" applyFont="1" applyFill="1" applyAlignment="1" applyProtection="1">
      <alignment horizontal="center" vertical="center" wrapText="1"/>
      <protection locked="0"/>
    </xf>
    <xf numFmtId="3" fontId="228" fillId="0" borderId="136" xfId="0" applyNumberFormat="1" applyFont="1" applyBorder="1" applyAlignment="1" applyProtection="1">
      <alignment vertical="center"/>
      <protection locked="0"/>
    </xf>
    <xf numFmtId="3" fontId="228" fillId="0" borderId="88" xfId="0" applyNumberFormat="1" applyFont="1" applyBorder="1" applyAlignment="1" applyProtection="1">
      <alignment vertical="center"/>
      <protection locked="0"/>
    </xf>
    <xf numFmtId="3" fontId="228" fillId="0" borderId="11" xfId="0" applyNumberFormat="1" applyFont="1" applyBorder="1" applyAlignment="1" applyProtection="1">
      <alignment vertical="center"/>
      <protection locked="0"/>
    </xf>
    <xf numFmtId="0" fontId="6" fillId="0" borderId="87" xfId="9768" applyFont="1" applyBorder="1" applyAlignment="1" applyProtection="1">
      <alignment vertical="top"/>
      <protection hidden="1"/>
    </xf>
    <xf numFmtId="0" fontId="6" fillId="0" borderId="88" xfId="9768" applyFont="1" applyBorder="1" applyAlignment="1" applyProtection="1">
      <alignment vertical="top"/>
      <protection hidden="1"/>
    </xf>
    <xf numFmtId="0" fontId="6" fillId="0" borderId="11" xfId="9768" applyFont="1" applyBorder="1" applyAlignment="1" applyProtection="1">
      <alignment vertical="top"/>
      <protection hidden="1"/>
    </xf>
    <xf numFmtId="0" fontId="0" fillId="2" borderId="87" xfId="0" applyFill="1" applyBorder="1"/>
    <xf numFmtId="0" fontId="0" fillId="2" borderId="88" xfId="0" applyFill="1" applyBorder="1"/>
    <xf numFmtId="3" fontId="228" fillId="0" borderId="87" xfId="0" applyNumberFormat="1" applyFont="1" applyBorder="1" applyAlignment="1" applyProtection="1">
      <alignment vertical="center"/>
      <protection locked="0"/>
    </xf>
    <xf numFmtId="3" fontId="5" fillId="0" borderId="87" xfId="0" applyNumberFormat="1" applyFont="1" applyBorder="1" applyAlignment="1">
      <alignment vertical="center"/>
    </xf>
    <xf numFmtId="3" fontId="5" fillId="0" borderId="88" xfId="0" applyNumberFormat="1" applyFont="1" applyBorder="1" applyAlignment="1">
      <alignment vertical="center"/>
    </xf>
    <xf numFmtId="3" fontId="5" fillId="0" borderId="11" xfId="0" applyNumberFormat="1" applyFont="1" applyBorder="1" applyAlignment="1">
      <alignment vertical="center"/>
    </xf>
    <xf numFmtId="3" fontId="6" fillId="0" borderId="88" xfId="0" applyNumberFormat="1" applyFont="1" applyBorder="1" applyAlignment="1">
      <alignment horizontal="center" vertical="center"/>
    </xf>
    <xf numFmtId="3" fontId="6" fillId="0" borderId="11" xfId="0" applyNumberFormat="1" applyFont="1" applyBorder="1" applyAlignment="1">
      <alignment horizontal="center" vertical="center"/>
    </xf>
    <xf numFmtId="0" fontId="0" fillId="2" borderId="8" xfId="0" applyFill="1" applyBorder="1"/>
    <xf numFmtId="3" fontId="6" fillId="0" borderId="108" xfId="0" applyNumberFormat="1" applyFont="1" applyBorder="1" applyAlignment="1">
      <alignment horizontal="center" vertical="center"/>
    </xf>
    <xf numFmtId="3" fontId="6" fillId="0" borderId="167" xfId="0" applyNumberFormat="1" applyFont="1" applyBorder="1" applyAlignment="1">
      <alignment horizontal="center" vertical="center"/>
    </xf>
    <xf numFmtId="0" fontId="73" fillId="26" borderId="201" xfId="0" applyFont="1" applyFill="1" applyBorder="1" applyAlignment="1">
      <alignment wrapText="1"/>
    </xf>
    <xf numFmtId="0" fontId="73" fillId="26" borderId="193" xfId="0" applyFont="1" applyFill="1" applyBorder="1" applyAlignment="1">
      <alignment horizontal="center" wrapText="1"/>
    </xf>
    <xf numFmtId="0" fontId="73" fillId="26" borderId="193" xfId="0" applyFont="1" applyFill="1" applyBorder="1" applyAlignment="1">
      <alignment horizontal="right" wrapText="1"/>
    </xf>
    <xf numFmtId="0" fontId="73" fillId="26" borderId="202" xfId="0" applyFont="1" applyFill="1" applyBorder="1" applyAlignment="1">
      <alignment horizontal="center" wrapText="1"/>
    </xf>
    <xf numFmtId="0" fontId="73" fillId="26" borderId="203" xfId="0" applyFont="1" applyFill="1" applyBorder="1" applyAlignment="1">
      <alignment horizontal="center" vertical="center" wrapText="1"/>
    </xf>
    <xf numFmtId="0" fontId="73" fillId="26" borderId="204" xfId="0" applyFont="1" applyFill="1" applyBorder="1" applyAlignment="1">
      <alignment horizontal="right" vertical="center" wrapText="1"/>
    </xf>
    <xf numFmtId="0" fontId="73" fillId="26" borderId="205" xfId="0" applyFont="1" applyFill="1" applyBorder="1" applyAlignment="1">
      <alignment horizontal="right" vertical="center" wrapText="1"/>
    </xf>
    <xf numFmtId="0" fontId="0" fillId="2" borderId="206" xfId="0" applyFill="1" applyBorder="1" applyAlignment="1">
      <alignment horizontal="left"/>
    </xf>
    <xf numFmtId="0" fontId="0" fillId="2" borderId="187" xfId="0" applyFill="1" applyBorder="1" applyAlignment="1">
      <alignment horizontal="center"/>
    </xf>
    <xf numFmtId="181" fontId="0" fillId="2" borderId="187" xfId="71" applyNumberFormat="1" applyFont="1" applyFill="1" applyBorder="1"/>
    <xf numFmtId="43" fontId="0" fillId="2" borderId="187" xfId="71" applyFont="1" applyFill="1" applyBorder="1"/>
    <xf numFmtId="0" fontId="0" fillId="2" borderId="207" xfId="0" applyFill="1" applyBorder="1" applyAlignment="1">
      <alignment horizontal="center"/>
    </xf>
    <xf numFmtId="0" fontId="0" fillId="2" borderId="206" xfId="0" applyFill="1" applyBorder="1" applyAlignment="1">
      <alignment horizontal="center" vertical="center"/>
    </xf>
    <xf numFmtId="10" fontId="0" fillId="2" borderId="207" xfId="0" applyNumberFormat="1" applyFill="1" applyBorder="1"/>
    <xf numFmtId="0" fontId="0" fillId="2" borderId="208" xfId="0" applyFill="1" applyBorder="1" applyAlignment="1">
      <alignment horizontal="center" vertical="center"/>
    </xf>
    <xf numFmtId="10" fontId="0" fillId="2" borderId="209" xfId="72" applyNumberFormat="1" applyFont="1" applyFill="1" applyBorder="1"/>
    <xf numFmtId="10" fontId="0" fillId="2" borderId="210" xfId="0" applyNumberFormat="1" applyFill="1" applyBorder="1"/>
    <xf numFmtId="43" fontId="0" fillId="2" borderId="207" xfId="71" applyFont="1" applyFill="1" applyBorder="1"/>
    <xf numFmtId="181" fontId="0" fillId="2" borderId="209" xfId="71" applyNumberFormat="1" applyFont="1" applyFill="1" applyBorder="1"/>
    <xf numFmtId="43" fontId="0" fillId="2" borderId="210" xfId="71" applyFont="1" applyFill="1" applyBorder="1"/>
    <xf numFmtId="0" fontId="0" fillId="2" borderId="208" xfId="0" applyFill="1" applyBorder="1" applyAlignment="1">
      <alignment horizontal="left"/>
    </xf>
    <xf numFmtId="0" fontId="0" fillId="2" borderId="209" xfId="0" applyFill="1" applyBorder="1" applyAlignment="1">
      <alignment horizontal="center"/>
    </xf>
    <xf numFmtId="43" fontId="0" fillId="2" borderId="209" xfId="71" applyFont="1" applyFill="1" applyBorder="1"/>
    <xf numFmtId="0" fontId="0" fillId="2" borderId="210" xfId="0" applyFill="1" applyBorder="1" applyAlignment="1">
      <alignment horizontal="center"/>
    </xf>
    <xf numFmtId="0" fontId="1" fillId="28" borderId="0" xfId="0" applyFont="1" applyFill="1"/>
    <xf numFmtId="0" fontId="1" fillId="2" borderId="0" xfId="0" applyFont="1" applyFill="1"/>
    <xf numFmtId="175" fontId="242" fillId="2" borderId="0" xfId="9769" applyNumberFormat="1" applyFont="1" applyFill="1" applyAlignment="1">
      <alignment vertical="center"/>
    </xf>
    <xf numFmtId="0" fontId="73" fillId="26" borderId="196" xfId="0" applyFont="1" applyFill="1" applyBorder="1"/>
    <xf numFmtId="0" fontId="0" fillId="2" borderId="203" xfId="0" applyFill="1" applyBorder="1"/>
    <xf numFmtId="181" fontId="0" fillId="2" borderId="204" xfId="71" applyNumberFormat="1" applyFont="1" applyFill="1" applyBorder="1"/>
    <xf numFmtId="181" fontId="0" fillId="2" borderId="205" xfId="71" applyNumberFormat="1" applyFont="1" applyFill="1" applyBorder="1"/>
    <xf numFmtId="0" fontId="256" fillId="2" borderId="206" xfId="0" applyFont="1" applyFill="1" applyBorder="1"/>
    <xf numFmtId="181" fontId="0" fillId="2" borderId="207" xfId="71" applyNumberFormat="1" applyFont="1" applyFill="1" applyBorder="1"/>
    <xf numFmtId="0" fontId="0" fillId="2" borderId="206" xfId="0" applyFill="1" applyBorder="1"/>
    <xf numFmtId="0" fontId="0" fillId="2" borderId="208" xfId="0" applyFill="1" applyBorder="1"/>
    <xf numFmtId="181" fontId="0" fillId="2" borderId="210" xfId="71" applyNumberFormat="1" applyFont="1" applyFill="1" applyBorder="1"/>
    <xf numFmtId="0" fontId="76" fillId="26" borderId="203" xfId="0" applyFont="1" applyFill="1" applyBorder="1" applyAlignment="1">
      <alignment horizontal="center" vertical="center" wrapText="1"/>
    </xf>
    <xf numFmtId="0" fontId="76" fillId="26" borderId="204" xfId="0" applyFont="1" applyFill="1" applyBorder="1" applyAlignment="1">
      <alignment horizontal="right" vertical="center" wrapText="1"/>
    </xf>
    <xf numFmtId="0" fontId="76" fillId="26" borderId="212" xfId="0" applyFont="1" applyFill="1" applyBorder="1" applyAlignment="1">
      <alignment horizontal="right" vertical="center" wrapText="1"/>
    </xf>
    <xf numFmtId="0" fontId="76" fillId="26" borderId="213" xfId="0" applyFont="1" applyFill="1" applyBorder="1" applyAlignment="1">
      <alignment horizontal="right" vertical="center" wrapText="1"/>
    </xf>
    <xf numFmtId="9" fontId="73" fillId="26" borderId="34" xfId="9769" applyNumberFormat="1" applyFont="1" applyFill="1" applyBorder="1" applyAlignment="1">
      <alignment horizontal="center" vertical="center" wrapText="1"/>
    </xf>
    <xf numFmtId="289" fontId="0" fillId="2" borderId="206" xfId="0" applyNumberFormat="1" applyFill="1" applyBorder="1" applyAlignment="1">
      <alignment horizontal="center"/>
    </xf>
    <xf numFmtId="0" fontId="0" fillId="2" borderId="214" xfId="0" applyFill="1" applyBorder="1"/>
    <xf numFmtId="0" fontId="0" fillId="2" borderId="215" xfId="0" applyFill="1" applyBorder="1"/>
    <xf numFmtId="0" fontId="0" fillId="2" borderId="216" xfId="0" applyFill="1" applyBorder="1"/>
    <xf numFmtId="0" fontId="0" fillId="2" borderId="217" xfId="0" applyFill="1" applyBorder="1"/>
    <xf numFmtId="0" fontId="0" fillId="2" borderId="218" xfId="0" applyFill="1" applyBorder="1"/>
    <xf numFmtId="0" fontId="0" fillId="2" borderId="219" xfId="0" applyFill="1" applyBorder="1"/>
    <xf numFmtId="290" fontId="6" fillId="2" borderId="34" xfId="0" applyNumberFormat="1" applyFont="1" applyFill="1" applyBorder="1" applyProtection="1">
      <protection locked="0"/>
    </xf>
    <xf numFmtId="0" fontId="6" fillId="2" borderId="34" xfId="0" applyFont="1" applyFill="1" applyBorder="1"/>
    <xf numFmtId="0" fontId="6" fillId="2" borderId="34" xfId="0" applyFont="1" applyFill="1" applyBorder="1" applyProtection="1">
      <protection locked="0"/>
    </xf>
    <xf numFmtId="291" fontId="6" fillId="28" borderId="34" xfId="0" applyNumberFormat="1" applyFont="1" applyFill="1" applyBorder="1" applyProtection="1">
      <protection locked="0"/>
    </xf>
    <xf numFmtId="43" fontId="6" fillId="2" borderId="34" xfId="71" applyFont="1" applyFill="1" applyBorder="1" applyProtection="1"/>
    <xf numFmtId="289" fontId="0" fillId="2" borderId="208" xfId="0" applyNumberFormat="1" applyFill="1" applyBorder="1" applyAlignment="1">
      <alignment horizontal="center"/>
    </xf>
    <xf numFmtId="0" fontId="0" fillId="2" borderId="220" xfId="0" applyFill="1" applyBorder="1"/>
    <xf numFmtId="0" fontId="0" fillId="2" borderId="221" xfId="0" applyFill="1" applyBorder="1"/>
    <xf numFmtId="0" fontId="0" fillId="2" borderId="222" xfId="0" applyFill="1" applyBorder="1"/>
    <xf numFmtId="0" fontId="0" fillId="2" borderId="223" xfId="0" applyFill="1" applyBorder="1"/>
    <xf numFmtId="289" fontId="0" fillId="2" borderId="224" xfId="0" applyNumberFormat="1" applyFill="1" applyBorder="1"/>
    <xf numFmtId="43" fontId="0" fillId="2" borderId="225" xfId="71" applyFont="1" applyFill="1" applyBorder="1"/>
    <xf numFmtId="181" fontId="0" fillId="2" borderId="225" xfId="71" applyNumberFormat="1" applyFont="1" applyFill="1" applyBorder="1"/>
    <xf numFmtId="181" fontId="0" fillId="2" borderId="193" xfId="71" applyNumberFormat="1" applyFont="1" applyFill="1" applyBorder="1"/>
    <xf numFmtId="235" fontId="0" fillId="2" borderId="193" xfId="72" applyNumberFormat="1" applyFont="1" applyFill="1" applyBorder="1"/>
    <xf numFmtId="181" fontId="0" fillId="2" borderId="202" xfId="71" applyNumberFormat="1" applyFont="1" applyFill="1" applyBorder="1"/>
    <xf numFmtId="235" fontId="0" fillId="2" borderId="187" xfId="72" applyNumberFormat="1" applyFont="1" applyFill="1" applyBorder="1"/>
    <xf numFmtId="0" fontId="210" fillId="2" borderId="34" xfId="0" applyFont="1" applyFill="1" applyBorder="1" applyProtection="1">
      <protection locked="0"/>
    </xf>
    <xf numFmtId="291" fontId="6" fillId="0" borderId="34" xfId="0" applyNumberFormat="1" applyFont="1" applyBorder="1" applyProtection="1">
      <protection locked="0"/>
    </xf>
    <xf numFmtId="0" fontId="6" fillId="0" borderId="34" xfId="0" applyFont="1" applyBorder="1" applyProtection="1">
      <protection locked="0"/>
    </xf>
    <xf numFmtId="235" fontId="0" fillId="2" borderId="209" xfId="72" applyNumberFormat="1" applyFont="1" applyFill="1" applyBorder="1"/>
    <xf numFmtId="0" fontId="76" fillId="26" borderId="224" xfId="0" applyFont="1" applyFill="1" applyBorder="1" applyAlignment="1">
      <alignment horizontal="center" vertical="center" wrapText="1"/>
    </xf>
    <xf numFmtId="0" fontId="76" fillId="26" borderId="225" xfId="0" applyFont="1" applyFill="1" applyBorder="1" applyAlignment="1">
      <alignment horizontal="right" vertical="center" wrapText="1"/>
    </xf>
    <xf numFmtId="0" fontId="76" fillId="26" borderId="226" xfId="0" applyFont="1" applyFill="1" applyBorder="1" applyAlignment="1">
      <alignment horizontal="right" vertical="center" wrapText="1"/>
    </xf>
    <xf numFmtId="0" fontId="76" fillId="26" borderId="227" xfId="0" applyFont="1" applyFill="1" applyBorder="1" applyAlignment="1">
      <alignment horizontal="right" vertical="center" wrapText="1"/>
    </xf>
    <xf numFmtId="235" fontId="0" fillId="2" borderId="225" xfId="72" applyNumberFormat="1" applyFont="1" applyFill="1" applyBorder="1"/>
    <xf numFmtId="181" fontId="0" fillId="2" borderId="228" xfId="71" applyNumberFormat="1" applyFont="1" applyFill="1" applyBorder="1"/>
    <xf numFmtId="291" fontId="210" fillId="0" borderId="34" xfId="0" applyNumberFormat="1" applyFont="1" applyBorder="1" applyProtection="1">
      <protection locked="0"/>
    </xf>
    <xf numFmtId="0" fontId="210" fillId="0" borderId="34" xfId="0" applyFont="1" applyBorder="1" applyProtection="1">
      <protection locked="0"/>
    </xf>
    <xf numFmtId="0" fontId="76" fillId="26" borderId="226" xfId="0" applyFont="1" applyFill="1" applyBorder="1" applyAlignment="1">
      <alignment horizontal="center" vertical="center" wrapText="1"/>
    </xf>
    <xf numFmtId="290" fontId="6" fillId="2" borderId="34" xfId="0" applyNumberFormat="1" applyFont="1" applyFill="1" applyBorder="1" applyAlignment="1" applyProtection="1">
      <alignment horizontal="left"/>
      <protection locked="0"/>
    </xf>
    <xf numFmtId="0" fontId="6" fillId="2" borderId="34" xfId="0" applyFont="1" applyFill="1" applyBorder="1" applyAlignment="1" applyProtection="1">
      <alignment horizontal="right"/>
      <protection locked="0"/>
    </xf>
    <xf numFmtId="0" fontId="210" fillId="2" borderId="34" xfId="0" applyFont="1" applyFill="1" applyBorder="1" applyAlignment="1" applyProtection="1">
      <alignment horizontal="right"/>
      <protection locked="0"/>
    </xf>
    <xf numFmtId="291" fontId="210" fillId="28" borderId="34" xfId="0" applyNumberFormat="1" applyFont="1" applyFill="1" applyBorder="1" applyProtection="1">
      <protection locked="0"/>
    </xf>
    <xf numFmtId="0" fontId="210" fillId="28" borderId="34" xfId="0" applyFont="1" applyFill="1" applyBorder="1" applyProtection="1">
      <protection locked="0"/>
    </xf>
    <xf numFmtId="43" fontId="210" fillId="28" borderId="34" xfId="71" applyFont="1" applyFill="1" applyBorder="1" applyProtection="1">
      <protection locked="0"/>
    </xf>
    <xf numFmtId="0" fontId="6" fillId="2" borderId="34" xfId="0" applyFont="1" applyFill="1" applyBorder="1" applyAlignment="1" applyProtection="1">
      <alignment horizontal="left"/>
      <protection locked="0"/>
    </xf>
    <xf numFmtId="291" fontId="210" fillId="2" borderId="34" xfId="0" applyNumberFormat="1" applyFont="1" applyFill="1" applyBorder="1" applyProtection="1">
      <protection locked="0"/>
    </xf>
    <xf numFmtId="0" fontId="210" fillId="2" borderId="34" xfId="71" applyNumberFormat="1" applyFont="1" applyFill="1" applyBorder="1" applyProtection="1">
      <protection locked="0"/>
    </xf>
    <xf numFmtId="43" fontId="210" fillId="2" borderId="34" xfId="71" applyFont="1" applyFill="1" applyBorder="1" applyProtection="1">
      <protection locked="0"/>
    </xf>
    <xf numFmtId="0" fontId="210" fillId="0" borderId="34" xfId="0" applyFont="1" applyBorder="1" applyAlignment="1" applyProtection="1">
      <alignment horizontal="right"/>
      <protection locked="0"/>
    </xf>
    <xf numFmtId="290" fontId="6" fillId="2" borderId="0" xfId="0" applyNumberFormat="1" applyFont="1" applyFill="1"/>
    <xf numFmtId="43" fontId="6" fillId="2" borderId="0" xfId="71" applyFont="1" applyFill="1" applyBorder="1" applyProtection="1"/>
    <xf numFmtId="43" fontId="6" fillId="2" borderId="0" xfId="71" applyFont="1" applyFill="1" applyBorder="1" applyProtection="1">
      <protection locked="0"/>
    </xf>
    <xf numFmtId="0" fontId="76" fillId="26" borderId="229" xfId="0" applyFont="1" applyFill="1" applyBorder="1" applyAlignment="1">
      <alignment horizontal="center" vertical="center" wrapText="1"/>
    </xf>
    <xf numFmtId="43" fontId="0" fillId="2" borderId="214" xfId="71" applyFont="1" applyFill="1" applyBorder="1"/>
    <xf numFmtId="43" fontId="0" fillId="2" borderId="0" xfId="71" applyFont="1" applyFill="1" applyBorder="1"/>
    <xf numFmtId="198" fontId="6" fillId="28" borderId="34" xfId="71" applyNumberFormat="1" applyFont="1" applyFill="1" applyBorder="1" applyProtection="1">
      <protection locked="0"/>
    </xf>
    <xf numFmtId="43" fontId="0" fillId="2" borderId="218" xfId="71" applyFont="1" applyFill="1" applyBorder="1"/>
    <xf numFmtId="43" fontId="0" fillId="2" borderId="220" xfId="71" applyFont="1" applyFill="1" applyBorder="1"/>
    <xf numFmtId="43" fontId="0" fillId="2" borderId="230" xfId="71" applyFont="1" applyFill="1" applyBorder="1"/>
    <xf numFmtId="0" fontId="0" fillId="2" borderId="85" xfId="0" applyFill="1" applyBorder="1"/>
    <xf numFmtId="0" fontId="0" fillId="2" borderId="167" xfId="0" applyFill="1" applyBorder="1"/>
    <xf numFmtId="43" fontId="0" fillId="2" borderId="228" xfId="71" applyFont="1" applyFill="1" applyBorder="1"/>
    <xf numFmtId="0" fontId="53" fillId="26" borderId="231" xfId="0" applyFont="1" applyFill="1" applyBorder="1" applyAlignment="1" applyProtection="1">
      <alignment horizontal="center" vertical="center" wrapText="1"/>
      <protection locked="0"/>
    </xf>
    <xf numFmtId="39" fontId="43" fillId="2" borderId="85" xfId="0" applyNumberFormat="1" applyFont="1" applyFill="1" applyBorder="1" applyAlignment="1" applyProtection="1">
      <alignment horizontal="center"/>
      <protection locked="0"/>
    </xf>
    <xf numFmtId="3" fontId="43" fillId="2" borderId="232" xfId="0" applyNumberFormat="1" applyFont="1" applyFill="1" applyBorder="1" applyAlignment="1" applyProtection="1">
      <alignment horizontal="center" vertical="center"/>
      <protection locked="0"/>
    </xf>
    <xf numFmtId="3" fontId="208" fillId="2" borderId="233" xfId="0" applyNumberFormat="1" applyFont="1" applyFill="1" applyBorder="1" applyAlignment="1" applyProtection="1">
      <alignment horizontal="left" vertical="center"/>
      <protection locked="0"/>
    </xf>
    <xf numFmtId="3" fontId="235" fillId="2" borderId="85" xfId="0" applyNumberFormat="1" applyFont="1" applyFill="1" applyBorder="1" applyAlignment="1" applyProtection="1">
      <alignment horizontal="center" vertical="center"/>
      <protection locked="0"/>
    </xf>
    <xf numFmtId="0" fontId="42" fillId="2" borderId="85" xfId="0" applyFont="1" applyFill="1" applyBorder="1" applyProtection="1">
      <protection locked="0"/>
    </xf>
    <xf numFmtId="0" fontId="248" fillId="2" borderId="85" xfId="0" applyFont="1" applyFill="1" applyBorder="1" applyProtection="1">
      <protection locked="0"/>
    </xf>
    <xf numFmtId="0" fontId="42" fillId="2" borderId="11" xfId="0" applyFont="1" applyFill="1" applyBorder="1" applyAlignment="1" applyProtection="1">
      <alignment horizontal="center" vertical="center"/>
      <protection locked="0"/>
    </xf>
    <xf numFmtId="0" fontId="92" fillId="2" borderId="108" xfId="0" applyFont="1" applyFill="1" applyBorder="1" applyAlignment="1" applyProtection="1">
      <alignment horizontal="left" vertical="center"/>
      <protection locked="0"/>
    </xf>
    <xf numFmtId="0" fontId="46" fillId="2" borderId="85" xfId="0" applyFont="1" applyFill="1" applyBorder="1" applyAlignment="1" applyProtection="1">
      <alignment horizontal="left" vertical="center"/>
      <protection locked="0"/>
    </xf>
    <xf numFmtId="39" fontId="42" fillId="2" borderId="85" xfId="0" applyNumberFormat="1" applyFont="1" applyFill="1" applyBorder="1" applyAlignment="1" applyProtection="1">
      <alignment horizontal="center"/>
      <protection locked="0"/>
    </xf>
    <xf numFmtId="39" fontId="59" fillId="2" borderId="85" xfId="0" applyNumberFormat="1" applyFont="1" applyFill="1" applyBorder="1" applyAlignment="1" applyProtection="1">
      <alignment horizontal="left"/>
      <protection locked="0"/>
    </xf>
    <xf numFmtId="39" fontId="59" fillId="2" borderId="85" xfId="0" applyNumberFormat="1" applyFont="1" applyFill="1" applyBorder="1" applyAlignment="1" applyProtection="1">
      <alignment horizontal="center"/>
      <protection locked="0"/>
    </xf>
    <xf numFmtId="0" fontId="42" fillId="2" borderId="167" xfId="0" applyFont="1" applyFill="1" applyBorder="1" applyAlignment="1" applyProtection="1">
      <alignment horizontal="center" vertical="center"/>
      <protection locked="0"/>
    </xf>
    <xf numFmtId="0" fontId="258" fillId="2" borderId="88" xfId="0" applyFont="1" applyFill="1" applyBorder="1" applyProtection="1">
      <protection locked="0"/>
    </xf>
    <xf numFmtId="0" fontId="259" fillId="2" borderId="0" xfId="0" applyFont="1" applyFill="1" applyAlignment="1" applyProtection="1">
      <alignment horizontal="center" vertical="center"/>
      <protection locked="0"/>
    </xf>
    <xf numFmtId="3" fontId="258" fillId="2" borderId="88" xfId="0" applyNumberFormat="1" applyFont="1" applyFill="1" applyBorder="1" applyAlignment="1" applyProtection="1">
      <alignment horizontal="center"/>
      <protection locked="0"/>
    </xf>
    <xf numFmtId="9" fontId="46" fillId="28" borderId="0" xfId="72" applyFont="1" applyFill="1" applyBorder="1" applyAlignment="1">
      <alignment horizontal="center" vertical="top"/>
    </xf>
    <xf numFmtId="3" fontId="46" fillId="28" borderId="34" xfId="0" applyNumberFormat="1" applyFont="1" applyFill="1" applyBorder="1" applyAlignment="1" applyProtection="1">
      <alignment horizontal="right" vertical="center"/>
      <protection locked="0"/>
    </xf>
    <xf numFmtId="0" fontId="258" fillId="2" borderId="0" xfId="0" applyFont="1" applyFill="1" applyAlignment="1" applyProtection="1">
      <alignment horizontal="center" vertical="center" wrapText="1"/>
      <protection locked="0"/>
    </xf>
    <xf numFmtId="3" fontId="42" fillId="28" borderId="34" xfId="0" applyNumberFormat="1" applyFont="1" applyFill="1" applyBorder="1" applyAlignment="1" applyProtection="1">
      <alignment horizontal="center" vertical="center"/>
      <protection locked="0"/>
    </xf>
    <xf numFmtId="0" fontId="223" fillId="2" borderId="0" xfId="0" applyFont="1" applyFill="1" applyAlignment="1" applyProtection="1">
      <alignment vertical="top"/>
      <protection locked="0"/>
    </xf>
    <xf numFmtId="0" fontId="258" fillId="2" borderId="0" xfId="0" applyFont="1" applyFill="1" applyAlignment="1" applyProtection="1">
      <alignment horizontal="center" vertical="center"/>
      <protection locked="0"/>
    </xf>
    <xf numFmtId="0" fontId="258" fillId="2" borderId="88" xfId="0" applyFont="1" applyFill="1" applyBorder="1" applyAlignment="1" applyProtection="1">
      <alignment horizontal="center" vertical="center"/>
      <protection locked="0"/>
    </xf>
    <xf numFmtId="180" fontId="208" fillId="2" borderId="0" xfId="70" applyNumberFormat="1" applyFont="1" applyFill="1" applyBorder="1" applyAlignment="1" applyProtection="1">
      <alignment horizontal="center"/>
      <protection locked="0"/>
    </xf>
    <xf numFmtId="0" fontId="59" fillId="2" borderId="3" xfId="0" applyFont="1" applyFill="1" applyBorder="1" applyAlignment="1" applyProtection="1">
      <alignment horizontal="left" vertical="center" wrapText="1"/>
      <protection locked="0"/>
    </xf>
    <xf numFmtId="0" fontId="47" fillId="2" borderId="0" xfId="0" applyFont="1" applyFill="1" applyAlignment="1">
      <alignment horizontal="center" vertical="center"/>
    </xf>
    <xf numFmtId="0" fontId="240" fillId="2" borderId="0" xfId="0" applyFont="1" applyFill="1" applyAlignment="1">
      <alignment wrapText="1"/>
    </xf>
    <xf numFmtId="0" fontId="240" fillId="2" borderId="11" xfId="0" applyFont="1" applyFill="1" applyBorder="1" applyAlignment="1">
      <alignment wrapText="1"/>
    </xf>
    <xf numFmtId="0" fontId="92" fillId="2" borderId="0" xfId="0" applyFont="1" applyFill="1" applyAlignment="1">
      <alignment wrapText="1"/>
    </xf>
    <xf numFmtId="0" fontId="53" fillId="26" borderId="88" xfId="0" applyFont="1" applyFill="1" applyBorder="1" applyAlignment="1">
      <alignment horizontal="center" vertical="center"/>
    </xf>
    <xf numFmtId="0" fontId="53" fillId="26" borderId="0" xfId="0" applyFont="1" applyFill="1" applyAlignment="1">
      <alignment horizontal="center" vertical="center"/>
    </xf>
    <xf numFmtId="0" fontId="92" fillId="2" borderId="102" xfId="0" applyFont="1" applyFill="1" applyBorder="1" applyAlignment="1">
      <alignment wrapText="1"/>
    </xf>
    <xf numFmtId="0" fontId="92" fillId="2" borderId="96" xfId="0" applyFont="1" applyFill="1" applyBorder="1" applyAlignment="1">
      <alignment wrapText="1"/>
    </xf>
    <xf numFmtId="0" fontId="92" fillId="2" borderId="11" xfId="0" applyFont="1" applyFill="1" applyBorder="1" applyAlignment="1">
      <alignment wrapText="1"/>
    </xf>
    <xf numFmtId="0" fontId="49" fillId="2" borderId="137" xfId="0" applyFont="1" applyFill="1" applyBorder="1" applyAlignment="1">
      <alignment wrapText="1"/>
    </xf>
    <xf numFmtId="0" fontId="49" fillId="2" borderId="133" xfId="0" applyFont="1" applyFill="1" applyBorder="1" applyAlignment="1">
      <alignment wrapText="1"/>
    </xf>
    <xf numFmtId="0" fontId="49" fillId="2" borderId="102" xfId="0" applyFont="1" applyFill="1" applyBorder="1" applyAlignment="1">
      <alignment wrapText="1"/>
    </xf>
    <xf numFmtId="0" fontId="49" fillId="2" borderId="96" xfId="0" applyFont="1" applyFill="1" applyBorder="1" applyAlignment="1">
      <alignment wrapText="1"/>
    </xf>
    <xf numFmtId="0" fontId="49" fillId="2" borderId="0" xfId="0" applyFont="1" applyFill="1" applyAlignment="1">
      <alignment wrapText="1"/>
    </xf>
    <xf numFmtId="0" fontId="49" fillId="2" borderId="11" xfId="0" applyFont="1" applyFill="1" applyBorder="1" applyAlignment="1">
      <alignment wrapText="1"/>
    </xf>
    <xf numFmtId="0" fontId="231" fillId="2" borderId="0" xfId="0" applyFont="1" applyFill="1" applyAlignment="1">
      <alignment horizontal="left"/>
    </xf>
    <xf numFmtId="0" fontId="92" fillId="92" borderId="117" xfId="0" applyFont="1" applyFill="1" applyBorder="1" applyAlignment="1">
      <alignment horizontal="left" vertical="top" wrapText="1"/>
    </xf>
    <xf numFmtId="0" fontId="92" fillId="92" borderId="102" xfId="0" applyFont="1" applyFill="1" applyBorder="1" applyAlignment="1">
      <alignment horizontal="left" vertical="top" wrapText="1"/>
    </xf>
    <xf numFmtId="0" fontId="92" fillId="92" borderId="96" xfId="0" applyFont="1" applyFill="1" applyBorder="1" applyAlignment="1">
      <alignment horizontal="left" vertical="top" wrapText="1"/>
    </xf>
    <xf numFmtId="0" fontId="92" fillId="92" borderId="88" xfId="0" applyFont="1" applyFill="1" applyBorder="1" applyAlignment="1">
      <alignment horizontal="left" vertical="top" wrapText="1"/>
    </xf>
    <xf numFmtId="0" fontId="92" fillId="92" borderId="0" xfId="0" applyFont="1" applyFill="1" applyAlignment="1">
      <alignment horizontal="left" vertical="top" wrapText="1"/>
    </xf>
    <xf numFmtId="0" fontId="92" fillId="92" borderId="11" xfId="0" applyFont="1" applyFill="1" applyBorder="1" applyAlignment="1">
      <alignment horizontal="left" vertical="top" wrapText="1"/>
    </xf>
    <xf numFmtId="0" fontId="92" fillId="92" borderId="108" xfId="0" applyFont="1" applyFill="1" applyBorder="1" applyAlignment="1">
      <alignment horizontal="left" vertical="top" wrapText="1"/>
    </xf>
    <xf numFmtId="0" fontId="92" fillId="92" borderId="5" xfId="0" applyFont="1" applyFill="1" applyBorder="1" applyAlignment="1">
      <alignment horizontal="left" vertical="top" wrapText="1"/>
    </xf>
    <xf numFmtId="0" fontId="92" fillId="92" borderId="111" xfId="0" applyFont="1" applyFill="1" applyBorder="1" applyAlignment="1">
      <alignment horizontal="left" vertical="top" wrapText="1"/>
    </xf>
    <xf numFmtId="0" fontId="49" fillId="92" borderId="157" xfId="0" applyFont="1" applyFill="1" applyBorder="1" applyAlignment="1">
      <alignment horizontal="left" vertical="top" wrapText="1"/>
    </xf>
    <xf numFmtId="0" fontId="49" fillId="92" borderId="0" xfId="0" applyFont="1" applyFill="1" applyAlignment="1">
      <alignment horizontal="left" vertical="top" wrapText="1"/>
    </xf>
    <xf numFmtId="175" fontId="92" fillId="28" borderId="121" xfId="0" applyNumberFormat="1" applyFont="1" applyFill="1" applyBorder="1" applyAlignment="1">
      <alignment horizontal="left"/>
    </xf>
    <xf numFmtId="175" fontId="92" fillId="28" borderId="133" xfId="0" applyNumberFormat="1" applyFont="1" applyFill="1" applyBorder="1" applyAlignment="1">
      <alignment horizontal="left"/>
    </xf>
    <xf numFmtId="0" fontId="92" fillId="92" borderId="0" xfId="0" applyFont="1" applyFill="1" applyAlignment="1">
      <alignment horizontal="left" vertical="center" wrapText="1"/>
    </xf>
    <xf numFmtId="175" fontId="48" fillId="2" borderId="121" xfId="0" applyNumberFormat="1" applyFont="1" applyFill="1" applyBorder="1" applyAlignment="1">
      <alignment horizontal="left"/>
    </xf>
    <xf numFmtId="175" fontId="48" fillId="2" borderId="133" xfId="0" applyNumberFormat="1" applyFont="1" applyFill="1" applyBorder="1" applyAlignment="1">
      <alignment horizontal="left"/>
    </xf>
    <xf numFmtId="174" fontId="214" fillId="26" borderId="121" xfId="6" applyNumberFormat="1" applyFont="1" applyFill="1" applyBorder="1" applyAlignment="1">
      <alignment horizontal="center" vertical="center" wrapText="1"/>
    </xf>
    <xf numFmtId="174" fontId="214" fillId="26" borderId="133" xfId="6" applyNumberFormat="1" applyFont="1" applyFill="1" applyBorder="1" applyAlignment="1">
      <alignment horizontal="center" vertical="center" wrapText="1"/>
    </xf>
    <xf numFmtId="0" fontId="0" fillId="28" borderId="121" xfId="0" applyFill="1" applyBorder="1" applyAlignment="1">
      <alignment horizontal="left" wrapText="1"/>
    </xf>
    <xf numFmtId="0" fontId="0" fillId="28" borderId="133" xfId="0" applyFill="1" applyBorder="1" applyAlignment="1">
      <alignment horizontal="left" wrapText="1"/>
    </xf>
    <xf numFmtId="0" fontId="214" fillId="26" borderId="121" xfId="0" applyFont="1" applyFill="1" applyBorder="1" applyAlignment="1">
      <alignment horizontal="center"/>
    </xf>
    <xf numFmtId="0" fontId="214" fillId="26" borderId="133" xfId="0" applyFont="1" applyFill="1" applyBorder="1" applyAlignment="1">
      <alignment horizontal="center"/>
    </xf>
    <xf numFmtId="0" fontId="0" fillId="28" borderId="121" xfId="0" applyFill="1" applyBorder="1" applyAlignment="1">
      <alignment horizontal="left"/>
    </xf>
    <xf numFmtId="0" fontId="0" fillId="28" borderId="133" xfId="0" applyFill="1" applyBorder="1" applyAlignment="1">
      <alignment horizontal="left"/>
    </xf>
    <xf numFmtId="0" fontId="213" fillId="92" borderId="0" xfId="40" applyNumberFormat="1" applyFont="1" applyFill="1" applyBorder="1" applyAlignment="1" applyProtection="1">
      <alignment horizontal="left" vertical="center" wrapText="1"/>
      <protection locked="0"/>
    </xf>
    <xf numFmtId="0" fontId="45" fillId="2" borderId="0" xfId="0" applyFont="1" applyFill="1" applyAlignment="1">
      <alignment horizontal="left" vertical="top"/>
    </xf>
    <xf numFmtId="0" fontId="46" fillId="2" borderId="110" xfId="0" applyFont="1" applyFill="1" applyBorder="1" applyAlignment="1" applyProtection="1">
      <alignment horizontal="center" vertical="center" wrapText="1"/>
      <protection locked="0"/>
    </xf>
    <xf numFmtId="0" fontId="46" fillId="2" borderId="101" xfId="0" applyFont="1" applyFill="1" applyBorder="1" applyAlignment="1" applyProtection="1">
      <alignment horizontal="center" vertical="center" wrapText="1"/>
      <protection locked="0"/>
    </xf>
    <xf numFmtId="0" fontId="46" fillId="2" borderId="120" xfId="0" applyFont="1" applyFill="1" applyBorder="1" applyAlignment="1" applyProtection="1">
      <alignment horizontal="center" vertical="center" wrapText="1"/>
      <protection locked="0"/>
    </xf>
    <xf numFmtId="0" fontId="46" fillId="2" borderId="52"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wrapText="1"/>
      <protection locked="0"/>
    </xf>
    <xf numFmtId="178" fontId="213" fillId="92" borderId="139" xfId="40" applyNumberFormat="1" applyFont="1" applyFill="1" applyBorder="1" applyAlignment="1">
      <alignment horizontal="left" vertical="center"/>
    </xf>
    <xf numFmtId="178" fontId="213" fillId="92" borderId="140" xfId="40" applyNumberFormat="1" applyFont="1" applyFill="1" applyBorder="1" applyAlignment="1">
      <alignment horizontal="left" vertical="center"/>
    </xf>
    <xf numFmtId="0" fontId="92" fillId="92" borderId="0" xfId="40" applyNumberFormat="1" applyFont="1" applyFill="1" applyBorder="1" applyAlignment="1">
      <alignment horizontal="left" vertical="center" wrapText="1"/>
    </xf>
    <xf numFmtId="0" fontId="49" fillId="92" borderId="0" xfId="0" applyFont="1" applyFill="1" applyAlignment="1">
      <alignment horizontal="left" vertical="center" wrapText="1"/>
    </xf>
    <xf numFmtId="0" fontId="45" fillId="92" borderId="0" xfId="0" applyFont="1" applyFill="1" applyAlignment="1">
      <alignment horizontal="left" vertical="center" wrapText="1"/>
    </xf>
    <xf numFmtId="0" fontId="63" fillId="0" borderId="0" xfId="9767" applyBorder="1"/>
    <xf numFmtId="0" fontId="6" fillId="0" borderId="88" xfId="9768" applyFont="1" applyBorder="1" applyAlignment="1" applyProtection="1">
      <alignment vertical="top"/>
      <protection hidden="1"/>
    </xf>
    <xf numFmtId="0" fontId="6" fillId="0" borderId="0" xfId="9768" applyFont="1" applyAlignment="1" applyProtection="1">
      <alignment vertical="top"/>
      <protection hidden="1"/>
    </xf>
    <xf numFmtId="0" fontId="6" fillId="0" borderId="11" xfId="9768" applyFont="1" applyBorder="1" applyAlignment="1" applyProtection="1">
      <alignment vertical="top"/>
      <protection hidden="1"/>
    </xf>
    <xf numFmtId="0" fontId="53" fillId="26" borderId="0" xfId="0" applyFont="1" applyFill="1" applyAlignment="1">
      <alignment horizontal="center" vertical="center" wrapText="1"/>
    </xf>
    <xf numFmtId="0" fontId="53" fillId="26" borderId="0" xfId="0" applyFont="1" applyFill="1" applyAlignment="1" applyProtection="1">
      <alignment horizontal="center" vertical="center" wrapText="1"/>
      <protection locked="0"/>
    </xf>
    <xf numFmtId="0" fontId="53" fillId="26" borderId="11" xfId="0" applyFont="1" applyFill="1" applyBorder="1" applyAlignment="1" applyProtection="1">
      <alignment horizontal="center" vertical="center" wrapText="1"/>
      <protection locked="0"/>
    </xf>
    <xf numFmtId="3" fontId="228" fillId="0" borderId="88" xfId="0" applyNumberFormat="1" applyFont="1" applyBorder="1" applyAlignment="1" applyProtection="1">
      <alignment vertical="center"/>
      <protection locked="0"/>
    </xf>
    <xf numFmtId="3" fontId="228" fillId="0" borderId="0" xfId="0" applyNumberFormat="1" applyFont="1" applyAlignment="1" applyProtection="1">
      <alignment vertical="center"/>
      <protection locked="0"/>
    </xf>
    <xf numFmtId="3" fontId="228" fillId="0" borderId="11" xfId="0" applyNumberFormat="1" applyFont="1" applyBorder="1" applyAlignment="1" applyProtection="1">
      <alignment vertical="center"/>
      <protection locked="0"/>
    </xf>
    <xf numFmtId="3" fontId="5" fillId="0" borderId="88" xfId="0" applyNumberFormat="1" applyFont="1" applyBorder="1" applyAlignment="1">
      <alignment vertical="center"/>
    </xf>
    <xf numFmtId="3" fontId="5" fillId="0" borderId="0" xfId="0" applyNumberFormat="1" applyFont="1" applyAlignment="1">
      <alignment vertical="center"/>
    </xf>
    <xf numFmtId="3" fontId="5" fillId="0" borderId="11" xfId="0" applyNumberFormat="1" applyFont="1" applyBorder="1" applyAlignment="1">
      <alignment vertical="center"/>
    </xf>
    <xf numFmtId="0" fontId="0" fillId="2" borderId="88" xfId="0" applyFill="1" applyBorder="1"/>
    <xf numFmtId="0" fontId="0" fillId="2" borderId="0" xfId="0" applyFill="1"/>
    <xf numFmtId="0" fontId="0" fillId="2" borderId="11" xfId="0" applyFill="1" applyBorder="1"/>
    <xf numFmtId="3" fontId="228" fillId="0" borderId="0" xfId="0" applyNumberFormat="1" applyFont="1" applyAlignment="1" applyProtection="1">
      <alignment horizontal="left" vertical="center"/>
      <protection locked="0"/>
    </xf>
    <xf numFmtId="0" fontId="0" fillId="2" borderId="108" xfId="0" applyFill="1" applyBorder="1"/>
    <xf numFmtId="0" fontId="0" fillId="2" borderId="85" xfId="0" applyFill="1" applyBorder="1"/>
    <xf numFmtId="0" fontId="0" fillId="2" borderId="167" xfId="0" applyFill="1" applyBorder="1"/>
    <xf numFmtId="0" fontId="53" fillId="26" borderId="129" xfId="0" applyFont="1" applyFill="1" applyBorder="1" applyAlignment="1" applyProtection="1">
      <alignment horizontal="center" vertical="center" wrapText="1"/>
      <protection locked="0"/>
    </xf>
    <xf numFmtId="0" fontId="53" fillId="26" borderId="130" xfId="0" applyFont="1" applyFill="1" applyBorder="1" applyAlignment="1" applyProtection="1">
      <alignment horizontal="center" vertical="center" wrapText="1"/>
      <protection locked="0"/>
    </xf>
    <xf numFmtId="0" fontId="53" fillId="26" borderId="131" xfId="0" applyFont="1" applyFill="1" applyBorder="1" applyAlignment="1" applyProtection="1">
      <alignment horizontal="center" vertical="center" wrapText="1"/>
      <protection locked="0"/>
    </xf>
    <xf numFmtId="0" fontId="53" fillId="26" borderId="104" xfId="0" applyFont="1" applyFill="1" applyBorder="1" applyAlignment="1" applyProtection="1">
      <alignment horizontal="center" vertical="center" wrapText="1"/>
      <protection locked="0"/>
    </xf>
    <xf numFmtId="0" fontId="53" fillId="26" borderId="51" xfId="0" applyFont="1" applyFill="1" applyBorder="1" applyAlignment="1" applyProtection="1">
      <alignment horizontal="center" vertical="center" wrapText="1"/>
      <protection locked="0"/>
    </xf>
    <xf numFmtId="0" fontId="53" fillId="26" borderId="50" xfId="0" applyFont="1" applyFill="1" applyBorder="1" applyAlignment="1" applyProtection="1">
      <alignment horizontal="center" vertical="center" wrapText="1"/>
      <protection locked="0"/>
    </xf>
    <xf numFmtId="0" fontId="53" fillId="26" borderId="46" xfId="0" applyFont="1" applyFill="1" applyBorder="1" applyAlignment="1" applyProtection="1">
      <alignment horizontal="center" vertical="center" wrapText="1"/>
      <protection locked="0"/>
    </xf>
    <xf numFmtId="0" fontId="53" fillId="26" borderId="105" xfId="0" applyFont="1" applyFill="1" applyBorder="1" applyAlignment="1" applyProtection="1">
      <alignment horizontal="center" vertical="center" wrapText="1"/>
      <protection locked="0"/>
    </xf>
    <xf numFmtId="0" fontId="53" fillId="26" borderId="49" xfId="0" applyFont="1" applyFill="1" applyBorder="1" applyAlignment="1" applyProtection="1">
      <alignment horizontal="center" vertical="center" wrapText="1"/>
      <protection locked="0"/>
    </xf>
    <xf numFmtId="0" fontId="53" fillId="26" borderId="234" xfId="0" applyFont="1" applyFill="1" applyBorder="1" applyAlignment="1" applyProtection="1">
      <alignment horizontal="center" vertical="center" wrapText="1"/>
      <protection locked="0"/>
    </xf>
    <xf numFmtId="0" fontId="53" fillId="26" borderId="235" xfId="0" applyFont="1" applyFill="1" applyBorder="1" applyAlignment="1" applyProtection="1">
      <alignment horizontal="center" vertical="center" wrapText="1"/>
      <protection locked="0"/>
    </xf>
    <xf numFmtId="0" fontId="53" fillId="26" borderId="236" xfId="0" applyFont="1" applyFill="1" applyBorder="1" applyAlignment="1" applyProtection="1">
      <alignment horizontal="center" vertical="center" wrapText="1"/>
      <protection locked="0"/>
    </xf>
    <xf numFmtId="0" fontId="53" fillId="26" borderId="152" xfId="0" applyFont="1" applyFill="1" applyBorder="1" applyAlignment="1" applyProtection="1">
      <alignment horizontal="center" vertical="center" wrapText="1"/>
      <protection locked="0"/>
    </xf>
    <xf numFmtId="0" fontId="53" fillId="26" borderId="98" xfId="0" applyFont="1" applyFill="1" applyBorder="1" applyAlignment="1" applyProtection="1">
      <alignment horizontal="center" vertical="center" wrapText="1"/>
      <protection locked="0"/>
    </xf>
    <xf numFmtId="0" fontId="53" fillId="26" borderId="99" xfId="0" applyFont="1" applyFill="1" applyBorder="1" applyAlignment="1" applyProtection="1">
      <alignment horizontal="center" vertical="center" wrapText="1"/>
      <protection locked="0"/>
    </xf>
    <xf numFmtId="0" fontId="53" fillId="26" borderId="100" xfId="0" applyFont="1" applyFill="1" applyBorder="1" applyAlignment="1" applyProtection="1">
      <alignment horizontal="center" vertical="center" wrapText="1"/>
      <protection locked="0"/>
    </xf>
    <xf numFmtId="0" fontId="45" fillId="2" borderId="0" xfId="0" applyFont="1" applyFill="1" applyAlignment="1" applyProtection="1">
      <alignment horizontal="left" vertical="top"/>
      <protection locked="0"/>
    </xf>
    <xf numFmtId="0" fontId="92" fillId="92" borderId="0" xfId="0" applyFont="1" applyFill="1" applyAlignment="1" applyProtection="1">
      <alignment horizontal="left" vertical="top" wrapText="1"/>
      <protection locked="0"/>
    </xf>
    <xf numFmtId="0" fontId="92" fillId="92" borderId="157" xfId="0" applyFont="1" applyFill="1" applyBorder="1" applyAlignment="1" applyProtection="1">
      <alignment horizontal="left" vertical="top" wrapText="1"/>
      <protection locked="0"/>
    </xf>
    <xf numFmtId="0" fontId="92" fillId="92" borderId="157" xfId="0" applyFont="1" applyFill="1" applyBorder="1" applyAlignment="1" applyProtection="1">
      <alignment horizontal="left" vertical="top"/>
      <protection locked="0"/>
    </xf>
    <xf numFmtId="0" fontId="53" fillId="26" borderId="143" xfId="0" applyFont="1" applyFill="1" applyBorder="1" applyAlignment="1" applyProtection="1">
      <alignment horizontal="center" vertical="center" wrapText="1"/>
      <protection locked="0"/>
    </xf>
    <xf numFmtId="0" fontId="53" fillId="26" borderId="102" xfId="0" applyFont="1" applyFill="1" applyBorder="1" applyAlignment="1" applyProtection="1">
      <alignment horizontal="center" vertical="center" wrapText="1"/>
      <protection locked="0"/>
    </xf>
    <xf numFmtId="0" fontId="53" fillId="26" borderId="150" xfId="0" applyFont="1" applyFill="1" applyBorder="1" applyAlignment="1" applyProtection="1">
      <alignment horizontal="center" vertical="center" wrapText="1"/>
      <protection locked="0"/>
    </xf>
    <xf numFmtId="0" fontId="45" fillId="2" borderId="0" xfId="0" applyFont="1" applyFill="1" applyAlignment="1">
      <alignment horizontal="left" vertical="top" wrapText="1"/>
    </xf>
    <xf numFmtId="0" fontId="92" fillId="92" borderId="0" xfId="0" applyFont="1" applyFill="1" applyAlignment="1">
      <alignment horizontal="left" wrapText="1"/>
    </xf>
    <xf numFmtId="0" fontId="238" fillId="2" borderId="5" xfId="0" applyFont="1" applyFill="1" applyBorder="1" applyAlignment="1">
      <alignment horizontal="left"/>
    </xf>
    <xf numFmtId="9" fontId="73" fillId="26" borderId="52" xfId="5146" applyNumberFormat="1" applyFont="1" applyFill="1" applyBorder="1" applyAlignment="1">
      <alignment horizontal="center" vertical="center" wrapText="1"/>
    </xf>
    <xf numFmtId="9" fontId="73" fillId="26" borderId="35" xfId="5146" applyNumberFormat="1" applyFont="1" applyFill="1" applyBorder="1" applyAlignment="1">
      <alignment horizontal="center" vertical="center" wrapText="1"/>
    </xf>
    <xf numFmtId="9" fontId="73" fillId="26" borderId="119" xfId="5146" applyNumberFormat="1" applyFont="1" applyFill="1" applyBorder="1" applyAlignment="1">
      <alignment horizontal="center" vertical="center" wrapText="1"/>
    </xf>
    <xf numFmtId="9" fontId="73" fillId="26" borderId="141" xfId="5146" applyNumberFormat="1" applyFont="1" applyFill="1" applyBorder="1" applyAlignment="1">
      <alignment horizontal="center" vertical="center" wrapText="1"/>
    </xf>
    <xf numFmtId="9" fontId="73" fillId="26" borderId="162" xfId="5146" applyNumberFormat="1" applyFont="1" applyFill="1" applyBorder="1" applyAlignment="1">
      <alignment horizontal="center" vertical="center" wrapText="1"/>
    </xf>
    <xf numFmtId="9" fontId="73" fillId="26" borderId="168" xfId="5146" applyNumberFormat="1" applyFont="1" applyFill="1" applyBorder="1" applyAlignment="1">
      <alignment horizontal="center" vertical="center" wrapText="1"/>
    </xf>
    <xf numFmtId="9" fontId="73" fillId="26" borderId="37" xfId="5146" applyNumberFormat="1" applyFont="1" applyFill="1" applyBorder="1" applyAlignment="1">
      <alignment horizontal="center" vertical="center" wrapText="1"/>
    </xf>
    <xf numFmtId="0" fontId="73" fillId="26" borderId="196" xfId="0" applyFont="1" applyFill="1" applyBorder="1" applyAlignment="1">
      <alignment horizontal="center" vertical="center"/>
    </xf>
    <xf numFmtId="0" fontId="73" fillId="26" borderId="211" xfId="0" applyFont="1" applyFill="1" applyBorder="1" applyAlignment="1">
      <alignment horizontal="center" vertical="center"/>
    </xf>
    <xf numFmtId="0" fontId="73" fillId="26" borderId="187" xfId="0" applyFont="1" applyFill="1" applyBorder="1" applyAlignment="1">
      <alignment horizontal="center" vertical="center"/>
    </xf>
    <xf numFmtId="10" fontId="42" fillId="0" borderId="6" xfId="0" applyNumberFormat="1" applyFont="1" applyFill="1" applyBorder="1" applyAlignment="1" applyProtection="1">
      <alignment horizontal="center"/>
      <protection locked="0"/>
    </xf>
  </cellXfs>
  <cellStyles count="9771">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xfId="702" xr:uid="{00000000-0005-0000-0000-000000000000}"/>
    <cellStyle name="-_Merger Model 17 Nov 04" xfId="703" xr:uid="{00000000-0005-0000-0000-00001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 xfId="708" xr:uid="{00000000-0005-0000-0000-000004000000}"/>
    <cellStyle name="%.00" xfId="709" xr:uid="{00000000-0005-0000-0000-000005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 xfId="713" xr:uid="{00000000-0005-0000-0000-000002000000}"/>
    <cellStyle name="$ &amp; ¢" xfId="714" xr:uid="{00000000-0005-0000-0000-000003000000}"/>
    <cellStyle name="1,comma" xfId="715" xr:uid="{00000000-0005-0000-0000-000030000000}"/>
    <cellStyle name="10Q" xfId="716" xr:uid="{00000000-0005-0000-0000-000031000000}"/>
    <cellStyle name="20 % - Accent1" xfId="717" xr:uid="{00000000-0005-0000-0000-000032000000}"/>
    <cellStyle name="20 % - Accent2" xfId="718" xr:uid="{00000000-0005-0000-0000-000033000000}"/>
    <cellStyle name="20 % - Accent3" xfId="719" xr:uid="{00000000-0005-0000-0000-000034000000}"/>
    <cellStyle name="20 % - Accent4" xfId="720" xr:uid="{00000000-0005-0000-0000-000035000000}"/>
    <cellStyle name="20 % - Accent5" xfId="721" xr:uid="{00000000-0005-0000-0000-000036000000}"/>
    <cellStyle name="20 % - Accent6" xfId="722" xr:uid="{00000000-0005-0000-0000-000037000000}"/>
    <cellStyle name="20% - Accent1 2" xfId="11" xr:uid="{00000000-0005-0000-0000-000038000000}"/>
    <cellStyle name="20% - Accent1 2 10" xfId="723" xr:uid="{00000000-0005-0000-0000-000039000000}"/>
    <cellStyle name="20% - Accent1 2 2" xfId="724" xr:uid="{00000000-0005-0000-0000-00003A000000}"/>
    <cellStyle name="20% - Accent1 2 2 2" xfId="725" xr:uid="{00000000-0005-0000-0000-00003B000000}"/>
    <cellStyle name="20% - Accent1 2 2 3" xfId="726" xr:uid="{00000000-0005-0000-0000-00003C000000}"/>
    <cellStyle name="20% - Accent1 2 3" xfId="727" xr:uid="{00000000-0005-0000-0000-00003D000000}"/>
    <cellStyle name="20% - Accent1 2 3 2" xfId="728" xr:uid="{00000000-0005-0000-0000-00003E000000}"/>
    <cellStyle name="20% - Accent1 2 4" xfId="729" xr:uid="{00000000-0005-0000-0000-00003F000000}"/>
    <cellStyle name="20% - Accent1 2 5" xfId="730" xr:uid="{00000000-0005-0000-0000-000040000000}"/>
    <cellStyle name="20% - Accent1 2 6" xfId="731" xr:uid="{00000000-0005-0000-0000-000041000000}"/>
    <cellStyle name="20% - Accent1 2 7" xfId="732" xr:uid="{00000000-0005-0000-0000-000042000000}"/>
    <cellStyle name="20% - Accent1 2 8" xfId="733" xr:uid="{00000000-0005-0000-0000-000043000000}"/>
    <cellStyle name="20% - Accent1 2 9" xfId="734" xr:uid="{00000000-0005-0000-0000-000044000000}"/>
    <cellStyle name="20% - Accent1 3" xfId="735" xr:uid="{00000000-0005-0000-0000-000045000000}"/>
    <cellStyle name="20% - Accent1 3 2" xfId="736" xr:uid="{00000000-0005-0000-0000-000046000000}"/>
    <cellStyle name="20% - Accent1 3 2 2" xfId="737" xr:uid="{00000000-0005-0000-0000-000047000000}"/>
    <cellStyle name="20% - Accent1 3 2 2 2" xfId="738" xr:uid="{00000000-0005-0000-0000-000048000000}"/>
    <cellStyle name="20% - Accent1 3 2 2 2 2" xfId="739" xr:uid="{00000000-0005-0000-0000-000049000000}"/>
    <cellStyle name="20% - Accent1 3 2 2 3" xfId="740" xr:uid="{00000000-0005-0000-0000-00004A000000}"/>
    <cellStyle name="20% - Accent1 3 2 3" xfId="741" xr:uid="{00000000-0005-0000-0000-00004B000000}"/>
    <cellStyle name="20% - Accent1 3 2 3 2" xfId="742" xr:uid="{00000000-0005-0000-0000-00004C000000}"/>
    <cellStyle name="20% - Accent1 3 2 4" xfId="743" xr:uid="{00000000-0005-0000-0000-00004D000000}"/>
    <cellStyle name="20% - Accent1 3 3" xfId="744" xr:uid="{00000000-0005-0000-0000-00004E000000}"/>
    <cellStyle name="20% - Accent1 3 3 2" xfId="745" xr:uid="{00000000-0005-0000-0000-00004F000000}"/>
    <cellStyle name="20% - Accent1 3 3 2 2" xfId="746" xr:uid="{00000000-0005-0000-0000-000050000000}"/>
    <cellStyle name="20% - Accent1 3 3 2 2 2" xfId="747" xr:uid="{00000000-0005-0000-0000-000051000000}"/>
    <cellStyle name="20% - Accent1 3 3 2 3" xfId="748" xr:uid="{00000000-0005-0000-0000-000052000000}"/>
    <cellStyle name="20% - Accent1 3 3 3" xfId="749" xr:uid="{00000000-0005-0000-0000-000053000000}"/>
    <cellStyle name="20% - Accent1 3 3 3 2" xfId="750" xr:uid="{00000000-0005-0000-0000-000054000000}"/>
    <cellStyle name="20% - Accent1 3 3 4" xfId="751" xr:uid="{00000000-0005-0000-0000-000055000000}"/>
    <cellStyle name="20% - Accent1 3 4" xfId="752" xr:uid="{00000000-0005-0000-0000-000056000000}"/>
    <cellStyle name="20% - Accent1 3 4 2" xfId="753" xr:uid="{00000000-0005-0000-0000-000057000000}"/>
    <cellStyle name="20% - Accent1 3 4 2 2" xfId="754" xr:uid="{00000000-0005-0000-0000-000058000000}"/>
    <cellStyle name="20% - Accent1 3 4 3" xfId="755" xr:uid="{00000000-0005-0000-0000-000059000000}"/>
    <cellStyle name="20% - Accent1 3 5" xfId="756" xr:uid="{00000000-0005-0000-0000-00005A000000}"/>
    <cellStyle name="20% - Accent1 3 5 2" xfId="757" xr:uid="{00000000-0005-0000-0000-00005B000000}"/>
    <cellStyle name="20% - Accent1 3 6" xfId="758" xr:uid="{00000000-0005-0000-0000-00005C000000}"/>
    <cellStyle name="20% - Accent1 4" xfId="759" xr:uid="{00000000-0005-0000-0000-00005D000000}"/>
    <cellStyle name="20% - Accent1 5" xfId="760" xr:uid="{00000000-0005-0000-0000-00005E000000}"/>
    <cellStyle name="20% - Accent1 6" xfId="761" xr:uid="{00000000-0005-0000-0000-00005F000000}"/>
    <cellStyle name="20% - Accent1 7" xfId="762" xr:uid="{00000000-0005-0000-0000-000060000000}"/>
    <cellStyle name="20% - Accent1 8" xfId="763" xr:uid="{00000000-0005-0000-0000-000061000000}"/>
    <cellStyle name="20% - Accent1 9" xfId="764" xr:uid="{00000000-0005-0000-0000-000062000000}"/>
    <cellStyle name="20% - Accent2 2" xfId="12" xr:uid="{00000000-0005-0000-0000-000063000000}"/>
    <cellStyle name="20% - Accent2 2 10" xfId="765" xr:uid="{00000000-0005-0000-0000-000064000000}"/>
    <cellStyle name="20% - Accent2 2 2" xfId="766" xr:uid="{00000000-0005-0000-0000-000065000000}"/>
    <cellStyle name="20% - Accent2 2 2 2" xfId="767" xr:uid="{00000000-0005-0000-0000-000066000000}"/>
    <cellStyle name="20% - Accent2 2 2 3" xfId="768" xr:uid="{00000000-0005-0000-0000-000067000000}"/>
    <cellStyle name="20% - Accent2 2 3" xfId="769" xr:uid="{00000000-0005-0000-0000-000068000000}"/>
    <cellStyle name="20% - Accent2 2 3 2" xfId="770" xr:uid="{00000000-0005-0000-0000-000069000000}"/>
    <cellStyle name="20% - Accent2 2 4" xfId="771" xr:uid="{00000000-0005-0000-0000-00006A000000}"/>
    <cellStyle name="20% - Accent2 2 5" xfId="772" xr:uid="{00000000-0005-0000-0000-00006B000000}"/>
    <cellStyle name="20% - Accent2 2 6" xfId="773" xr:uid="{00000000-0005-0000-0000-00006C000000}"/>
    <cellStyle name="20% - Accent2 2 7" xfId="774" xr:uid="{00000000-0005-0000-0000-00006D000000}"/>
    <cellStyle name="20% - Accent2 2 8" xfId="775" xr:uid="{00000000-0005-0000-0000-00006E000000}"/>
    <cellStyle name="20% - Accent2 2 9" xfId="776" xr:uid="{00000000-0005-0000-0000-00006F000000}"/>
    <cellStyle name="20% - Accent2 3" xfId="777" xr:uid="{00000000-0005-0000-0000-000070000000}"/>
    <cellStyle name="20% - Accent2 3 2" xfId="778" xr:uid="{00000000-0005-0000-0000-000071000000}"/>
    <cellStyle name="20% - Accent2 3 2 2" xfId="779" xr:uid="{00000000-0005-0000-0000-000072000000}"/>
    <cellStyle name="20% - Accent2 3 2 2 2" xfId="780" xr:uid="{00000000-0005-0000-0000-000073000000}"/>
    <cellStyle name="20% - Accent2 3 2 2 2 2" xfId="781" xr:uid="{00000000-0005-0000-0000-000074000000}"/>
    <cellStyle name="20% - Accent2 3 2 2 3" xfId="782" xr:uid="{00000000-0005-0000-0000-000075000000}"/>
    <cellStyle name="20% - Accent2 3 2 3" xfId="783" xr:uid="{00000000-0005-0000-0000-000076000000}"/>
    <cellStyle name="20% - Accent2 3 2 3 2" xfId="784" xr:uid="{00000000-0005-0000-0000-000077000000}"/>
    <cellStyle name="20% - Accent2 3 2 4" xfId="785" xr:uid="{00000000-0005-0000-0000-000078000000}"/>
    <cellStyle name="20% - Accent2 3 3" xfId="786" xr:uid="{00000000-0005-0000-0000-000079000000}"/>
    <cellStyle name="20% - Accent2 3 3 2" xfId="787" xr:uid="{00000000-0005-0000-0000-00007A000000}"/>
    <cellStyle name="20% - Accent2 3 3 2 2" xfId="788" xr:uid="{00000000-0005-0000-0000-00007B000000}"/>
    <cellStyle name="20% - Accent2 3 3 2 2 2" xfId="789" xr:uid="{00000000-0005-0000-0000-00007C000000}"/>
    <cellStyle name="20% - Accent2 3 3 2 3" xfId="790" xr:uid="{00000000-0005-0000-0000-00007D000000}"/>
    <cellStyle name="20% - Accent2 3 3 3" xfId="791" xr:uid="{00000000-0005-0000-0000-00007E000000}"/>
    <cellStyle name="20% - Accent2 3 3 3 2" xfId="792" xr:uid="{00000000-0005-0000-0000-00007F000000}"/>
    <cellStyle name="20% - Accent2 3 3 4" xfId="793" xr:uid="{00000000-0005-0000-0000-000080000000}"/>
    <cellStyle name="20% - Accent2 3 4" xfId="794" xr:uid="{00000000-0005-0000-0000-000081000000}"/>
    <cellStyle name="20% - Accent2 3 4 2" xfId="795" xr:uid="{00000000-0005-0000-0000-000082000000}"/>
    <cellStyle name="20% - Accent2 3 4 2 2" xfId="796" xr:uid="{00000000-0005-0000-0000-000083000000}"/>
    <cellStyle name="20% - Accent2 3 4 3" xfId="797" xr:uid="{00000000-0005-0000-0000-000084000000}"/>
    <cellStyle name="20% - Accent2 3 5" xfId="798" xr:uid="{00000000-0005-0000-0000-000085000000}"/>
    <cellStyle name="20% - Accent2 3 5 2" xfId="799" xr:uid="{00000000-0005-0000-0000-000086000000}"/>
    <cellStyle name="20% - Accent2 3 6" xfId="800" xr:uid="{00000000-0005-0000-0000-000087000000}"/>
    <cellStyle name="20% - Accent2 4" xfId="801" xr:uid="{00000000-0005-0000-0000-000088000000}"/>
    <cellStyle name="20% - Accent2 5" xfId="802" xr:uid="{00000000-0005-0000-0000-000089000000}"/>
    <cellStyle name="20% - Accent2 6" xfId="803" xr:uid="{00000000-0005-0000-0000-00008A000000}"/>
    <cellStyle name="20% - Accent2 7" xfId="804" xr:uid="{00000000-0005-0000-0000-00008B000000}"/>
    <cellStyle name="20% - Accent2 8" xfId="805" xr:uid="{00000000-0005-0000-0000-00008C000000}"/>
    <cellStyle name="20% - Accent2 9" xfId="806" xr:uid="{00000000-0005-0000-0000-00008D000000}"/>
    <cellStyle name="20% - Accent3 2" xfId="13" xr:uid="{00000000-0005-0000-0000-00008E000000}"/>
    <cellStyle name="20% - Accent3 2 10" xfId="807" xr:uid="{00000000-0005-0000-0000-00008F000000}"/>
    <cellStyle name="20% - Accent3 2 2" xfId="808" xr:uid="{00000000-0005-0000-0000-000090000000}"/>
    <cellStyle name="20% - Accent3 2 2 2" xfId="809" xr:uid="{00000000-0005-0000-0000-000091000000}"/>
    <cellStyle name="20% - Accent3 2 2 3" xfId="810" xr:uid="{00000000-0005-0000-0000-000092000000}"/>
    <cellStyle name="20% - Accent3 2 3" xfId="811" xr:uid="{00000000-0005-0000-0000-000093000000}"/>
    <cellStyle name="20% - Accent3 2 3 2" xfId="812" xr:uid="{00000000-0005-0000-0000-000094000000}"/>
    <cellStyle name="20% - Accent3 2 4" xfId="813" xr:uid="{00000000-0005-0000-0000-000095000000}"/>
    <cellStyle name="20% - Accent3 2 5" xfId="814" xr:uid="{00000000-0005-0000-0000-000096000000}"/>
    <cellStyle name="20% - Accent3 2 6" xfId="815" xr:uid="{00000000-0005-0000-0000-000097000000}"/>
    <cellStyle name="20% - Accent3 2 7" xfId="816" xr:uid="{00000000-0005-0000-0000-000098000000}"/>
    <cellStyle name="20% - Accent3 2 8" xfId="817" xr:uid="{00000000-0005-0000-0000-000099000000}"/>
    <cellStyle name="20% - Accent3 2 9" xfId="818" xr:uid="{00000000-0005-0000-0000-00009A000000}"/>
    <cellStyle name="20% - Accent3 3" xfId="819" xr:uid="{00000000-0005-0000-0000-00009B000000}"/>
    <cellStyle name="20% - Accent3 3 2" xfId="820" xr:uid="{00000000-0005-0000-0000-00009C000000}"/>
    <cellStyle name="20% - Accent3 3 2 2" xfId="821" xr:uid="{00000000-0005-0000-0000-00009D000000}"/>
    <cellStyle name="20% - Accent3 3 2 2 2" xfId="822" xr:uid="{00000000-0005-0000-0000-00009E000000}"/>
    <cellStyle name="20% - Accent3 3 2 2 2 2" xfId="823" xr:uid="{00000000-0005-0000-0000-00009F000000}"/>
    <cellStyle name="20% - Accent3 3 2 2 3" xfId="824" xr:uid="{00000000-0005-0000-0000-0000A0000000}"/>
    <cellStyle name="20% - Accent3 3 2 3" xfId="825" xr:uid="{00000000-0005-0000-0000-0000A1000000}"/>
    <cellStyle name="20% - Accent3 3 2 3 2" xfId="826" xr:uid="{00000000-0005-0000-0000-0000A2000000}"/>
    <cellStyle name="20% - Accent3 3 2 4" xfId="827" xr:uid="{00000000-0005-0000-0000-0000A3000000}"/>
    <cellStyle name="20% - Accent3 3 3" xfId="828" xr:uid="{00000000-0005-0000-0000-0000A4000000}"/>
    <cellStyle name="20% - Accent3 3 3 2" xfId="829" xr:uid="{00000000-0005-0000-0000-0000A5000000}"/>
    <cellStyle name="20% - Accent3 3 3 2 2" xfId="830" xr:uid="{00000000-0005-0000-0000-0000A6000000}"/>
    <cellStyle name="20% - Accent3 3 3 2 2 2" xfId="831" xr:uid="{00000000-0005-0000-0000-0000A7000000}"/>
    <cellStyle name="20% - Accent3 3 3 2 3" xfId="832" xr:uid="{00000000-0005-0000-0000-0000A8000000}"/>
    <cellStyle name="20% - Accent3 3 3 3" xfId="833" xr:uid="{00000000-0005-0000-0000-0000A9000000}"/>
    <cellStyle name="20% - Accent3 3 3 3 2" xfId="834" xr:uid="{00000000-0005-0000-0000-0000AA000000}"/>
    <cellStyle name="20% - Accent3 3 3 4" xfId="835" xr:uid="{00000000-0005-0000-0000-0000AB000000}"/>
    <cellStyle name="20% - Accent3 3 4" xfId="836" xr:uid="{00000000-0005-0000-0000-0000AC000000}"/>
    <cellStyle name="20% - Accent3 3 4 2" xfId="837" xr:uid="{00000000-0005-0000-0000-0000AD000000}"/>
    <cellStyle name="20% - Accent3 3 4 2 2" xfId="838" xr:uid="{00000000-0005-0000-0000-0000AE000000}"/>
    <cellStyle name="20% - Accent3 3 4 3" xfId="839" xr:uid="{00000000-0005-0000-0000-0000AF000000}"/>
    <cellStyle name="20% - Accent3 3 5" xfId="840" xr:uid="{00000000-0005-0000-0000-0000B0000000}"/>
    <cellStyle name="20% - Accent3 3 5 2" xfId="841" xr:uid="{00000000-0005-0000-0000-0000B1000000}"/>
    <cellStyle name="20% - Accent3 3 6" xfId="842" xr:uid="{00000000-0005-0000-0000-0000B2000000}"/>
    <cellStyle name="20% - Accent3 4" xfId="843" xr:uid="{00000000-0005-0000-0000-0000B3000000}"/>
    <cellStyle name="20% - Accent3 5" xfId="844" xr:uid="{00000000-0005-0000-0000-0000B4000000}"/>
    <cellStyle name="20% - Accent3 6" xfId="845" xr:uid="{00000000-0005-0000-0000-0000B5000000}"/>
    <cellStyle name="20% - Accent3 7" xfId="846" xr:uid="{00000000-0005-0000-0000-0000B6000000}"/>
    <cellStyle name="20% - Accent3 8" xfId="847" xr:uid="{00000000-0005-0000-0000-0000B7000000}"/>
    <cellStyle name="20% - Accent3 9" xfId="848" xr:uid="{00000000-0005-0000-0000-0000B8000000}"/>
    <cellStyle name="20% - Accent4 2" xfId="14" xr:uid="{00000000-0005-0000-0000-0000B9000000}"/>
    <cellStyle name="20% - Accent4 2 10" xfId="849" xr:uid="{00000000-0005-0000-0000-0000BA000000}"/>
    <cellStyle name="20% - Accent4 2 2" xfId="850" xr:uid="{00000000-0005-0000-0000-0000BB000000}"/>
    <cellStyle name="20% - Accent4 2 2 2" xfId="851" xr:uid="{00000000-0005-0000-0000-0000BC000000}"/>
    <cellStyle name="20% - Accent4 2 2 3" xfId="852" xr:uid="{00000000-0005-0000-0000-0000BD000000}"/>
    <cellStyle name="20% - Accent4 2 3" xfId="853" xr:uid="{00000000-0005-0000-0000-0000BE000000}"/>
    <cellStyle name="20% - Accent4 2 3 2" xfId="854" xr:uid="{00000000-0005-0000-0000-0000BF000000}"/>
    <cellStyle name="20% - Accent4 2 4" xfId="855" xr:uid="{00000000-0005-0000-0000-0000C0000000}"/>
    <cellStyle name="20% - Accent4 2 5" xfId="856" xr:uid="{00000000-0005-0000-0000-0000C1000000}"/>
    <cellStyle name="20% - Accent4 2 6" xfId="857" xr:uid="{00000000-0005-0000-0000-0000C2000000}"/>
    <cellStyle name="20% - Accent4 2 7" xfId="858" xr:uid="{00000000-0005-0000-0000-0000C3000000}"/>
    <cellStyle name="20% - Accent4 2 8" xfId="859" xr:uid="{00000000-0005-0000-0000-0000C4000000}"/>
    <cellStyle name="20% - Accent4 2 9" xfId="860" xr:uid="{00000000-0005-0000-0000-0000C5000000}"/>
    <cellStyle name="20% - Accent4 3" xfId="861" xr:uid="{00000000-0005-0000-0000-0000C6000000}"/>
    <cellStyle name="20% - Accent4 3 2" xfId="862" xr:uid="{00000000-0005-0000-0000-0000C7000000}"/>
    <cellStyle name="20% - Accent4 3 2 2" xfId="863" xr:uid="{00000000-0005-0000-0000-0000C8000000}"/>
    <cellStyle name="20% - Accent4 3 2 2 2" xfId="864" xr:uid="{00000000-0005-0000-0000-0000C9000000}"/>
    <cellStyle name="20% - Accent4 3 2 2 2 2" xfId="865" xr:uid="{00000000-0005-0000-0000-0000CA000000}"/>
    <cellStyle name="20% - Accent4 3 2 2 3" xfId="866" xr:uid="{00000000-0005-0000-0000-0000CB000000}"/>
    <cellStyle name="20% - Accent4 3 2 3" xfId="867" xr:uid="{00000000-0005-0000-0000-0000CC000000}"/>
    <cellStyle name="20% - Accent4 3 2 3 2" xfId="868" xr:uid="{00000000-0005-0000-0000-0000CD000000}"/>
    <cellStyle name="20% - Accent4 3 2 4" xfId="869" xr:uid="{00000000-0005-0000-0000-0000CE000000}"/>
    <cellStyle name="20% - Accent4 3 3" xfId="870" xr:uid="{00000000-0005-0000-0000-0000CF000000}"/>
    <cellStyle name="20% - Accent4 3 3 2" xfId="871" xr:uid="{00000000-0005-0000-0000-0000D0000000}"/>
    <cellStyle name="20% - Accent4 3 3 2 2" xfId="872" xr:uid="{00000000-0005-0000-0000-0000D1000000}"/>
    <cellStyle name="20% - Accent4 3 3 2 2 2" xfId="873" xr:uid="{00000000-0005-0000-0000-0000D2000000}"/>
    <cellStyle name="20% - Accent4 3 3 2 3" xfId="874" xr:uid="{00000000-0005-0000-0000-0000D3000000}"/>
    <cellStyle name="20% - Accent4 3 3 3" xfId="875" xr:uid="{00000000-0005-0000-0000-0000D4000000}"/>
    <cellStyle name="20% - Accent4 3 3 3 2" xfId="876" xr:uid="{00000000-0005-0000-0000-0000D5000000}"/>
    <cellStyle name="20% - Accent4 3 3 4" xfId="877" xr:uid="{00000000-0005-0000-0000-0000D6000000}"/>
    <cellStyle name="20% - Accent4 3 4" xfId="878" xr:uid="{00000000-0005-0000-0000-0000D7000000}"/>
    <cellStyle name="20% - Accent4 3 4 2" xfId="879" xr:uid="{00000000-0005-0000-0000-0000D8000000}"/>
    <cellStyle name="20% - Accent4 3 4 2 2" xfId="880" xr:uid="{00000000-0005-0000-0000-0000D9000000}"/>
    <cellStyle name="20% - Accent4 3 4 3" xfId="881" xr:uid="{00000000-0005-0000-0000-0000DA000000}"/>
    <cellStyle name="20% - Accent4 3 5" xfId="882" xr:uid="{00000000-0005-0000-0000-0000DB000000}"/>
    <cellStyle name="20% - Accent4 3 5 2" xfId="883" xr:uid="{00000000-0005-0000-0000-0000DC000000}"/>
    <cellStyle name="20% - Accent4 3 6" xfId="884" xr:uid="{00000000-0005-0000-0000-0000DD000000}"/>
    <cellStyle name="20% - Accent4 4" xfId="885" xr:uid="{00000000-0005-0000-0000-0000DE000000}"/>
    <cellStyle name="20% - Accent4 5" xfId="886" xr:uid="{00000000-0005-0000-0000-0000DF000000}"/>
    <cellStyle name="20% - Accent4 6" xfId="887" xr:uid="{00000000-0005-0000-0000-0000E0000000}"/>
    <cellStyle name="20% - Accent4 7" xfId="888" xr:uid="{00000000-0005-0000-0000-0000E1000000}"/>
    <cellStyle name="20% - Accent4 8" xfId="889" xr:uid="{00000000-0005-0000-0000-0000E2000000}"/>
    <cellStyle name="20% - Accent4 9" xfId="890" xr:uid="{00000000-0005-0000-0000-0000E3000000}"/>
    <cellStyle name="20% - Accent5 2" xfId="15" xr:uid="{00000000-0005-0000-0000-0000E4000000}"/>
    <cellStyle name="20% - Accent5 2 10" xfId="891" xr:uid="{00000000-0005-0000-0000-0000E5000000}"/>
    <cellStyle name="20% - Accent5 2 2" xfId="892" xr:uid="{00000000-0005-0000-0000-0000E6000000}"/>
    <cellStyle name="20% - Accent5 2 2 2" xfId="893" xr:uid="{00000000-0005-0000-0000-0000E7000000}"/>
    <cellStyle name="20% - Accent5 2 2 3" xfId="894" xr:uid="{00000000-0005-0000-0000-0000E8000000}"/>
    <cellStyle name="20% - Accent5 2 3" xfId="895" xr:uid="{00000000-0005-0000-0000-0000E9000000}"/>
    <cellStyle name="20% - Accent5 2 3 2" xfId="896" xr:uid="{00000000-0005-0000-0000-0000EA000000}"/>
    <cellStyle name="20% - Accent5 2 4" xfId="897" xr:uid="{00000000-0005-0000-0000-0000EB000000}"/>
    <cellStyle name="20% - Accent5 2 5" xfId="898" xr:uid="{00000000-0005-0000-0000-0000EC000000}"/>
    <cellStyle name="20% - Accent5 2 6" xfId="899" xr:uid="{00000000-0005-0000-0000-0000ED000000}"/>
    <cellStyle name="20% - Accent5 2 7" xfId="900" xr:uid="{00000000-0005-0000-0000-0000EE000000}"/>
    <cellStyle name="20% - Accent5 2 8" xfId="901" xr:uid="{00000000-0005-0000-0000-0000EF000000}"/>
    <cellStyle name="20% - Accent5 2 9" xfId="902" xr:uid="{00000000-0005-0000-0000-0000F0000000}"/>
    <cellStyle name="20% - Accent5 3" xfId="903" xr:uid="{00000000-0005-0000-0000-0000F1000000}"/>
    <cellStyle name="20% - Accent5 3 2" xfId="904" xr:uid="{00000000-0005-0000-0000-0000F2000000}"/>
    <cellStyle name="20% - Accent5 3 2 2" xfId="905" xr:uid="{00000000-0005-0000-0000-0000F3000000}"/>
    <cellStyle name="20% - Accent5 3 2 2 2" xfId="906" xr:uid="{00000000-0005-0000-0000-0000F4000000}"/>
    <cellStyle name="20% - Accent5 3 2 2 2 2" xfId="907" xr:uid="{00000000-0005-0000-0000-0000F5000000}"/>
    <cellStyle name="20% - Accent5 3 2 2 3" xfId="908" xr:uid="{00000000-0005-0000-0000-0000F6000000}"/>
    <cellStyle name="20% - Accent5 3 2 3" xfId="909" xr:uid="{00000000-0005-0000-0000-0000F7000000}"/>
    <cellStyle name="20% - Accent5 3 2 3 2" xfId="910" xr:uid="{00000000-0005-0000-0000-0000F8000000}"/>
    <cellStyle name="20% - Accent5 3 2 4" xfId="911" xr:uid="{00000000-0005-0000-0000-0000F9000000}"/>
    <cellStyle name="20% - Accent5 3 3" xfId="912" xr:uid="{00000000-0005-0000-0000-0000FA000000}"/>
    <cellStyle name="20% - Accent5 3 3 2" xfId="913" xr:uid="{00000000-0005-0000-0000-0000FB000000}"/>
    <cellStyle name="20% - Accent5 3 3 2 2" xfId="914" xr:uid="{00000000-0005-0000-0000-0000FC000000}"/>
    <cellStyle name="20% - Accent5 3 3 2 2 2" xfId="915" xr:uid="{00000000-0005-0000-0000-0000FD000000}"/>
    <cellStyle name="20% - Accent5 3 3 2 3" xfId="916" xr:uid="{00000000-0005-0000-0000-0000FE000000}"/>
    <cellStyle name="20% - Accent5 3 3 3" xfId="917" xr:uid="{00000000-0005-0000-0000-0000FF000000}"/>
    <cellStyle name="20% - Accent5 3 3 3 2" xfId="918" xr:uid="{00000000-0005-0000-0000-000000010000}"/>
    <cellStyle name="20% - Accent5 3 3 4" xfId="919" xr:uid="{00000000-0005-0000-0000-000001010000}"/>
    <cellStyle name="20% - Accent5 3 4" xfId="920" xr:uid="{00000000-0005-0000-0000-000002010000}"/>
    <cellStyle name="20% - Accent5 3 4 2" xfId="921" xr:uid="{00000000-0005-0000-0000-000003010000}"/>
    <cellStyle name="20% - Accent5 3 4 2 2" xfId="922" xr:uid="{00000000-0005-0000-0000-000004010000}"/>
    <cellStyle name="20% - Accent5 3 4 3" xfId="923" xr:uid="{00000000-0005-0000-0000-000005010000}"/>
    <cellStyle name="20% - Accent5 3 5" xfId="924" xr:uid="{00000000-0005-0000-0000-000006010000}"/>
    <cellStyle name="20% - Accent5 3 5 2" xfId="925" xr:uid="{00000000-0005-0000-0000-000007010000}"/>
    <cellStyle name="20% - Accent5 3 6" xfId="926" xr:uid="{00000000-0005-0000-0000-000008010000}"/>
    <cellStyle name="20% - Accent5 4" xfId="927" xr:uid="{00000000-0005-0000-0000-000009010000}"/>
    <cellStyle name="20% - Accent5 5" xfId="928" xr:uid="{00000000-0005-0000-0000-00000A010000}"/>
    <cellStyle name="20% - Accent5 6" xfId="929" xr:uid="{00000000-0005-0000-0000-00000B010000}"/>
    <cellStyle name="20% - Accent5 7" xfId="930" xr:uid="{00000000-0005-0000-0000-00000C010000}"/>
    <cellStyle name="20% - Accent5 8" xfId="931" xr:uid="{00000000-0005-0000-0000-00000D010000}"/>
    <cellStyle name="20% - Accent5 9" xfId="932" xr:uid="{00000000-0005-0000-0000-00000E010000}"/>
    <cellStyle name="20% - Accent6 2" xfId="16" xr:uid="{00000000-0005-0000-0000-00000F010000}"/>
    <cellStyle name="20% - Accent6 2 10" xfId="933" xr:uid="{00000000-0005-0000-0000-000010010000}"/>
    <cellStyle name="20% - Accent6 2 2" xfId="934" xr:uid="{00000000-0005-0000-0000-000011010000}"/>
    <cellStyle name="20% - Accent6 2 2 2" xfId="935" xr:uid="{00000000-0005-0000-0000-000012010000}"/>
    <cellStyle name="20% - Accent6 2 2 3" xfId="936" xr:uid="{00000000-0005-0000-0000-000013010000}"/>
    <cellStyle name="20% - Accent6 2 3" xfId="937" xr:uid="{00000000-0005-0000-0000-000014010000}"/>
    <cellStyle name="20% - Accent6 2 3 2" xfId="938" xr:uid="{00000000-0005-0000-0000-000015010000}"/>
    <cellStyle name="20% - Accent6 2 4" xfId="939" xr:uid="{00000000-0005-0000-0000-000016010000}"/>
    <cellStyle name="20% - Accent6 2 5" xfId="940" xr:uid="{00000000-0005-0000-0000-000017010000}"/>
    <cellStyle name="20% - Accent6 2 6" xfId="941" xr:uid="{00000000-0005-0000-0000-000018010000}"/>
    <cellStyle name="20% - Accent6 2 7" xfId="942" xr:uid="{00000000-0005-0000-0000-000019010000}"/>
    <cellStyle name="20% - Accent6 2 8" xfId="943" xr:uid="{00000000-0005-0000-0000-00001A010000}"/>
    <cellStyle name="20% - Accent6 2 9" xfId="944" xr:uid="{00000000-0005-0000-0000-00001B010000}"/>
    <cellStyle name="20% - Accent6 3" xfId="945" xr:uid="{00000000-0005-0000-0000-00001C010000}"/>
    <cellStyle name="20% - Accent6 3 2" xfId="946" xr:uid="{00000000-0005-0000-0000-00001D010000}"/>
    <cellStyle name="20% - Accent6 3 2 2" xfId="947" xr:uid="{00000000-0005-0000-0000-00001E010000}"/>
    <cellStyle name="20% - Accent6 3 2 2 2" xfId="948" xr:uid="{00000000-0005-0000-0000-00001F010000}"/>
    <cellStyle name="20% - Accent6 3 2 2 2 2" xfId="949" xr:uid="{00000000-0005-0000-0000-000020010000}"/>
    <cellStyle name="20% - Accent6 3 2 2 3" xfId="950" xr:uid="{00000000-0005-0000-0000-000021010000}"/>
    <cellStyle name="20% - Accent6 3 2 3" xfId="951" xr:uid="{00000000-0005-0000-0000-000022010000}"/>
    <cellStyle name="20% - Accent6 3 2 3 2" xfId="952" xr:uid="{00000000-0005-0000-0000-000023010000}"/>
    <cellStyle name="20% - Accent6 3 2 4" xfId="953" xr:uid="{00000000-0005-0000-0000-000024010000}"/>
    <cellStyle name="20% - Accent6 3 3" xfId="954" xr:uid="{00000000-0005-0000-0000-000025010000}"/>
    <cellStyle name="20% - Accent6 3 3 2" xfId="955" xr:uid="{00000000-0005-0000-0000-000026010000}"/>
    <cellStyle name="20% - Accent6 3 3 2 2" xfId="956" xr:uid="{00000000-0005-0000-0000-000027010000}"/>
    <cellStyle name="20% - Accent6 3 3 2 2 2" xfId="957" xr:uid="{00000000-0005-0000-0000-000028010000}"/>
    <cellStyle name="20% - Accent6 3 3 2 3" xfId="958" xr:uid="{00000000-0005-0000-0000-000029010000}"/>
    <cellStyle name="20% - Accent6 3 3 3" xfId="959" xr:uid="{00000000-0005-0000-0000-00002A010000}"/>
    <cellStyle name="20% - Accent6 3 3 3 2" xfId="960" xr:uid="{00000000-0005-0000-0000-00002B010000}"/>
    <cellStyle name="20% - Accent6 3 3 4" xfId="961" xr:uid="{00000000-0005-0000-0000-00002C010000}"/>
    <cellStyle name="20% - Accent6 3 4" xfId="962" xr:uid="{00000000-0005-0000-0000-00002D010000}"/>
    <cellStyle name="20% - Accent6 3 4 2" xfId="963" xr:uid="{00000000-0005-0000-0000-00002E010000}"/>
    <cellStyle name="20% - Accent6 3 4 2 2" xfId="964" xr:uid="{00000000-0005-0000-0000-00002F010000}"/>
    <cellStyle name="20% - Accent6 3 4 3" xfId="965" xr:uid="{00000000-0005-0000-0000-000030010000}"/>
    <cellStyle name="20% - Accent6 3 5" xfId="966" xr:uid="{00000000-0005-0000-0000-000031010000}"/>
    <cellStyle name="20% - Accent6 3 5 2" xfId="967" xr:uid="{00000000-0005-0000-0000-000032010000}"/>
    <cellStyle name="20% - Accent6 3 6" xfId="968" xr:uid="{00000000-0005-0000-0000-000033010000}"/>
    <cellStyle name="20% - Accent6 4" xfId="969" xr:uid="{00000000-0005-0000-0000-000034010000}"/>
    <cellStyle name="20% - Accent6 5" xfId="970" xr:uid="{00000000-0005-0000-0000-000035010000}"/>
    <cellStyle name="20% - Accent6 6" xfId="971" xr:uid="{00000000-0005-0000-0000-000036010000}"/>
    <cellStyle name="20% - Accent6 7" xfId="972" xr:uid="{00000000-0005-0000-0000-000037010000}"/>
    <cellStyle name="20% - Accent6 8" xfId="973" xr:uid="{00000000-0005-0000-0000-000038010000}"/>
    <cellStyle name="20% - Accent6 9" xfId="974" xr:uid="{00000000-0005-0000-0000-000039010000}"/>
    <cellStyle name="40 % - Accent1" xfId="975" xr:uid="{00000000-0005-0000-0000-00003A010000}"/>
    <cellStyle name="40 % - Accent2" xfId="976" xr:uid="{00000000-0005-0000-0000-00003B010000}"/>
    <cellStyle name="40 % - Accent3" xfId="977" xr:uid="{00000000-0005-0000-0000-00003C010000}"/>
    <cellStyle name="40 % - Accent4" xfId="978" xr:uid="{00000000-0005-0000-0000-00003D010000}"/>
    <cellStyle name="40 % - Accent5" xfId="979" xr:uid="{00000000-0005-0000-0000-00003E010000}"/>
    <cellStyle name="40 % - Accent6" xfId="980" xr:uid="{00000000-0005-0000-0000-00003F010000}"/>
    <cellStyle name="40% - Accent1 2" xfId="17" xr:uid="{00000000-0005-0000-0000-000040010000}"/>
    <cellStyle name="40% - Accent1 2 10" xfId="981" xr:uid="{00000000-0005-0000-0000-000041010000}"/>
    <cellStyle name="40% - Accent1 2 2" xfId="982" xr:uid="{00000000-0005-0000-0000-000042010000}"/>
    <cellStyle name="40% - Accent1 2 2 2" xfId="983" xr:uid="{00000000-0005-0000-0000-000043010000}"/>
    <cellStyle name="40% - Accent1 2 2 3" xfId="984" xr:uid="{00000000-0005-0000-0000-000044010000}"/>
    <cellStyle name="40% - Accent1 2 3" xfId="985" xr:uid="{00000000-0005-0000-0000-000045010000}"/>
    <cellStyle name="40% - Accent1 2 3 2" xfId="986" xr:uid="{00000000-0005-0000-0000-000046010000}"/>
    <cellStyle name="40% - Accent1 2 4" xfId="987" xr:uid="{00000000-0005-0000-0000-000047010000}"/>
    <cellStyle name="40% - Accent1 2 5" xfId="988" xr:uid="{00000000-0005-0000-0000-000048010000}"/>
    <cellStyle name="40% - Accent1 2 6" xfId="989" xr:uid="{00000000-0005-0000-0000-000049010000}"/>
    <cellStyle name="40% - Accent1 2 7" xfId="990" xr:uid="{00000000-0005-0000-0000-00004A010000}"/>
    <cellStyle name="40% - Accent1 2 8" xfId="991" xr:uid="{00000000-0005-0000-0000-00004B010000}"/>
    <cellStyle name="40% - Accent1 2 9" xfId="992" xr:uid="{00000000-0005-0000-0000-00004C010000}"/>
    <cellStyle name="40% - Accent1 3" xfId="993" xr:uid="{00000000-0005-0000-0000-00004D010000}"/>
    <cellStyle name="40% - Accent1 3 2" xfId="994" xr:uid="{00000000-0005-0000-0000-00004E010000}"/>
    <cellStyle name="40% - Accent1 3 2 2" xfId="995" xr:uid="{00000000-0005-0000-0000-00004F010000}"/>
    <cellStyle name="40% - Accent1 3 2 2 2" xfId="996" xr:uid="{00000000-0005-0000-0000-000050010000}"/>
    <cellStyle name="40% - Accent1 3 2 2 2 2" xfId="997" xr:uid="{00000000-0005-0000-0000-000051010000}"/>
    <cellStyle name="40% - Accent1 3 2 2 3" xfId="998" xr:uid="{00000000-0005-0000-0000-000052010000}"/>
    <cellStyle name="40% - Accent1 3 2 3" xfId="999" xr:uid="{00000000-0005-0000-0000-000053010000}"/>
    <cellStyle name="40% - Accent1 3 2 3 2" xfId="1000" xr:uid="{00000000-0005-0000-0000-000054010000}"/>
    <cellStyle name="40% - Accent1 3 2 4" xfId="1001" xr:uid="{00000000-0005-0000-0000-000055010000}"/>
    <cellStyle name="40% - Accent1 3 3" xfId="1002" xr:uid="{00000000-0005-0000-0000-000056010000}"/>
    <cellStyle name="40% - Accent1 3 3 2" xfId="1003" xr:uid="{00000000-0005-0000-0000-000057010000}"/>
    <cellStyle name="40% - Accent1 3 3 2 2" xfId="1004" xr:uid="{00000000-0005-0000-0000-000058010000}"/>
    <cellStyle name="40% - Accent1 3 3 2 2 2" xfId="1005" xr:uid="{00000000-0005-0000-0000-000059010000}"/>
    <cellStyle name="40% - Accent1 3 3 2 3" xfId="1006" xr:uid="{00000000-0005-0000-0000-00005A010000}"/>
    <cellStyle name="40% - Accent1 3 3 3" xfId="1007" xr:uid="{00000000-0005-0000-0000-00005B010000}"/>
    <cellStyle name="40% - Accent1 3 3 3 2" xfId="1008" xr:uid="{00000000-0005-0000-0000-00005C010000}"/>
    <cellStyle name="40% - Accent1 3 3 4" xfId="1009" xr:uid="{00000000-0005-0000-0000-00005D010000}"/>
    <cellStyle name="40% - Accent1 3 4" xfId="1010" xr:uid="{00000000-0005-0000-0000-00005E010000}"/>
    <cellStyle name="40% - Accent1 3 4 2" xfId="1011" xr:uid="{00000000-0005-0000-0000-00005F010000}"/>
    <cellStyle name="40% - Accent1 3 4 2 2" xfId="1012" xr:uid="{00000000-0005-0000-0000-000060010000}"/>
    <cellStyle name="40% - Accent1 3 4 3" xfId="1013" xr:uid="{00000000-0005-0000-0000-000061010000}"/>
    <cellStyle name="40% - Accent1 3 5" xfId="1014" xr:uid="{00000000-0005-0000-0000-000062010000}"/>
    <cellStyle name="40% - Accent1 3 5 2" xfId="1015" xr:uid="{00000000-0005-0000-0000-000063010000}"/>
    <cellStyle name="40% - Accent1 3 6" xfId="1016" xr:uid="{00000000-0005-0000-0000-000064010000}"/>
    <cellStyle name="40% - Accent1 4" xfId="1017" xr:uid="{00000000-0005-0000-0000-000065010000}"/>
    <cellStyle name="40% - Accent1 5" xfId="1018" xr:uid="{00000000-0005-0000-0000-000066010000}"/>
    <cellStyle name="40% - Accent1 6" xfId="1019" xr:uid="{00000000-0005-0000-0000-000067010000}"/>
    <cellStyle name="40% - Accent1 7" xfId="1020" xr:uid="{00000000-0005-0000-0000-000068010000}"/>
    <cellStyle name="40% - Accent1 8" xfId="1021" xr:uid="{00000000-0005-0000-0000-000069010000}"/>
    <cellStyle name="40% - Accent1 9" xfId="1022" xr:uid="{00000000-0005-0000-0000-00006A010000}"/>
    <cellStyle name="40% - Accent2 2" xfId="18" xr:uid="{00000000-0005-0000-0000-00006B010000}"/>
    <cellStyle name="40% - Accent2 2 10" xfId="1023" xr:uid="{00000000-0005-0000-0000-00006C010000}"/>
    <cellStyle name="40% - Accent2 2 2" xfId="1024" xr:uid="{00000000-0005-0000-0000-00006D010000}"/>
    <cellStyle name="40% - Accent2 2 2 2" xfId="1025" xr:uid="{00000000-0005-0000-0000-00006E010000}"/>
    <cellStyle name="40% - Accent2 2 2 3" xfId="1026" xr:uid="{00000000-0005-0000-0000-00006F010000}"/>
    <cellStyle name="40% - Accent2 2 3" xfId="1027" xr:uid="{00000000-0005-0000-0000-000070010000}"/>
    <cellStyle name="40% - Accent2 2 3 2" xfId="1028" xr:uid="{00000000-0005-0000-0000-000071010000}"/>
    <cellStyle name="40% - Accent2 2 4" xfId="1029" xr:uid="{00000000-0005-0000-0000-000072010000}"/>
    <cellStyle name="40% - Accent2 2 5" xfId="1030" xr:uid="{00000000-0005-0000-0000-000073010000}"/>
    <cellStyle name="40% - Accent2 2 6" xfId="1031" xr:uid="{00000000-0005-0000-0000-000074010000}"/>
    <cellStyle name="40% - Accent2 2 7" xfId="1032" xr:uid="{00000000-0005-0000-0000-000075010000}"/>
    <cellStyle name="40% - Accent2 2 8" xfId="1033" xr:uid="{00000000-0005-0000-0000-000076010000}"/>
    <cellStyle name="40% - Accent2 2 9" xfId="1034" xr:uid="{00000000-0005-0000-0000-000077010000}"/>
    <cellStyle name="40% - Accent2 3" xfId="1035" xr:uid="{00000000-0005-0000-0000-000078010000}"/>
    <cellStyle name="40% - Accent2 3 2" xfId="1036" xr:uid="{00000000-0005-0000-0000-000079010000}"/>
    <cellStyle name="40% - Accent2 3 2 2" xfId="1037" xr:uid="{00000000-0005-0000-0000-00007A010000}"/>
    <cellStyle name="40% - Accent2 3 2 2 2" xfId="1038" xr:uid="{00000000-0005-0000-0000-00007B010000}"/>
    <cellStyle name="40% - Accent2 3 2 2 2 2" xfId="1039" xr:uid="{00000000-0005-0000-0000-00007C010000}"/>
    <cellStyle name="40% - Accent2 3 2 2 3" xfId="1040" xr:uid="{00000000-0005-0000-0000-00007D010000}"/>
    <cellStyle name="40% - Accent2 3 2 3" xfId="1041" xr:uid="{00000000-0005-0000-0000-00007E010000}"/>
    <cellStyle name="40% - Accent2 3 2 3 2" xfId="1042" xr:uid="{00000000-0005-0000-0000-00007F010000}"/>
    <cellStyle name="40% - Accent2 3 2 4" xfId="1043" xr:uid="{00000000-0005-0000-0000-000080010000}"/>
    <cellStyle name="40% - Accent2 3 3" xfId="1044" xr:uid="{00000000-0005-0000-0000-000081010000}"/>
    <cellStyle name="40% - Accent2 3 3 2" xfId="1045" xr:uid="{00000000-0005-0000-0000-000082010000}"/>
    <cellStyle name="40% - Accent2 3 3 2 2" xfId="1046" xr:uid="{00000000-0005-0000-0000-000083010000}"/>
    <cellStyle name="40% - Accent2 3 3 2 2 2" xfId="1047" xr:uid="{00000000-0005-0000-0000-000084010000}"/>
    <cellStyle name="40% - Accent2 3 3 2 3" xfId="1048" xr:uid="{00000000-0005-0000-0000-000085010000}"/>
    <cellStyle name="40% - Accent2 3 3 3" xfId="1049" xr:uid="{00000000-0005-0000-0000-000086010000}"/>
    <cellStyle name="40% - Accent2 3 3 3 2" xfId="1050" xr:uid="{00000000-0005-0000-0000-000087010000}"/>
    <cellStyle name="40% - Accent2 3 3 4" xfId="1051" xr:uid="{00000000-0005-0000-0000-000088010000}"/>
    <cellStyle name="40% - Accent2 3 4" xfId="1052" xr:uid="{00000000-0005-0000-0000-000089010000}"/>
    <cellStyle name="40% - Accent2 3 4 2" xfId="1053" xr:uid="{00000000-0005-0000-0000-00008A010000}"/>
    <cellStyle name="40% - Accent2 3 4 2 2" xfId="1054" xr:uid="{00000000-0005-0000-0000-00008B010000}"/>
    <cellStyle name="40% - Accent2 3 4 3" xfId="1055" xr:uid="{00000000-0005-0000-0000-00008C010000}"/>
    <cellStyle name="40% - Accent2 3 5" xfId="1056" xr:uid="{00000000-0005-0000-0000-00008D010000}"/>
    <cellStyle name="40% - Accent2 3 5 2" xfId="1057" xr:uid="{00000000-0005-0000-0000-00008E010000}"/>
    <cellStyle name="40% - Accent2 3 6" xfId="1058" xr:uid="{00000000-0005-0000-0000-00008F010000}"/>
    <cellStyle name="40% - Accent2 4" xfId="1059" xr:uid="{00000000-0005-0000-0000-000090010000}"/>
    <cellStyle name="40% - Accent2 5" xfId="1060" xr:uid="{00000000-0005-0000-0000-000091010000}"/>
    <cellStyle name="40% - Accent2 6" xfId="1061" xr:uid="{00000000-0005-0000-0000-000092010000}"/>
    <cellStyle name="40% - Accent2 7" xfId="1062" xr:uid="{00000000-0005-0000-0000-000093010000}"/>
    <cellStyle name="40% - Accent2 8" xfId="1063" xr:uid="{00000000-0005-0000-0000-000094010000}"/>
    <cellStyle name="40% - Accent2 9" xfId="1064" xr:uid="{00000000-0005-0000-0000-000095010000}"/>
    <cellStyle name="40% - Accent3 2" xfId="19" xr:uid="{00000000-0005-0000-0000-000096010000}"/>
    <cellStyle name="40% - Accent3 2 10" xfId="1065" xr:uid="{00000000-0005-0000-0000-000097010000}"/>
    <cellStyle name="40% - Accent3 2 2" xfId="1066" xr:uid="{00000000-0005-0000-0000-000098010000}"/>
    <cellStyle name="40% - Accent3 2 2 2" xfId="1067" xr:uid="{00000000-0005-0000-0000-000099010000}"/>
    <cellStyle name="40% - Accent3 2 2 3" xfId="1068" xr:uid="{00000000-0005-0000-0000-00009A010000}"/>
    <cellStyle name="40% - Accent3 2 3" xfId="1069" xr:uid="{00000000-0005-0000-0000-00009B010000}"/>
    <cellStyle name="40% - Accent3 2 3 2" xfId="1070" xr:uid="{00000000-0005-0000-0000-00009C010000}"/>
    <cellStyle name="40% - Accent3 2 4" xfId="1071" xr:uid="{00000000-0005-0000-0000-00009D010000}"/>
    <cellStyle name="40% - Accent3 2 5" xfId="1072" xr:uid="{00000000-0005-0000-0000-00009E010000}"/>
    <cellStyle name="40% - Accent3 2 6" xfId="1073" xr:uid="{00000000-0005-0000-0000-00009F010000}"/>
    <cellStyle name="40% - Accent3 2 7" xfId="1074" xr:uid="{00000000-0005-0000-0000-0000A0010000}"/>
    <cellStyle name="40% - Accent3 2 8" xfId="1075" xr:uid="{00000000-0005-0000-0000-0000A1010000}"/>
    <cellStyle name="40% - Accent3 2 9" xfId="1076" xr:uid="{00000000-0005-0000-0000-0000A2010000}"/>
    <cellStyle name="40% - Accent3 3" xfId="1077" xr:uid="{00000000-0005-0000-0000-0000A3010000}"/>
    <cellStyle name="40% - Accent3 3 2" xfId="1078" xr:uid="{00000000-0005-0000-0000-0000A4010000}"/>
    <cellStyle name="40% - Accent3 3 2 2" xfId="1079" xr:uid="{00000000-0005-0000-0000-0000A5010000}"/>
    <cellStyle name="40% - Accent3 3 2 2 2" xfId="1080" xr:uid="{00000000-0005-0000-0000-0000A6010000}"/>
    <cellStyle name="40% - Accent3 3 2 2 2 2" xfId="1081" xr:uid="{00000000-0005-0000-0000-0000A7010000}"/>
    <cellStyle name="40% - Accent3 3 2 2 3" xfId="1082" xr:uid="{00000000-0005-0000-0000-0000A8010000}"/>
    <cellStyle name="40% - Accent3 3 2 3" xfId="1083" xr:uid="{00000000-0005-0000-0000-0000A9010000}"/>
    <cellStyle name="40% - Accent3 3 2 3 2" xfId="1084" xr:uid="{00000000-0005-0000-0000-0000AA010000}"/>
    <cellStyle name="40% - Accent3 3 2 4" xfId="1085" xr:uid="{00000000-0005-0000-0000-0000AB010000}"/>
    <cellStyle name="40% - Accent3 3 3" xfId="1086" xr:uid="{00000000-0005-0000-0000-0000AC010000}"/>
    <cellStyle name="40% - Accent3 3 3 2" xfId="1087" xr:uid="{00000000-0005-0000-0000-0000AD010000}"/>
    <cellStyle name="40% - Accent3 3 3 2 2" xfId="1088" xr:uid="{00000000-0005-0000-0000-0000AE010000}"/>
    <cellStyle name="40% - Accent3 3 3 2 2 2" xfId="1089" xr:uid="{00000000-0005-0000-0000-0000AF010000}"/>
    <cellStyle name="40% - Accent3 3 3 2 3" xfId="1090" xr:uid="{00000000-0005-0000-0000-0000B0010000}"/>
    <cellStyle name="40% - Accent3 3 3 3" xfId="1091" xr:uid="{00000000-0005-0000-0000-0000B1010000}"/>
    <cellStyle name="40% - Accent3 3 3 3 2" xfId="1092" xr:uid="{00000000-0005-0000-0000-0000B2010000}"/>
    <cellStyle name="40% - Accent3 3 3 4" xfId="1093" xr:uid="{00000000-0005-0000-0000-0000B3010000}"/>
    <cellStyle name="40% - Accent3 3 4" xfId="1094" xr:uid="{00000000-0005-0000-0000-0000B4010000}"/>
    <cellStyle name="40% - Accent3 3 4 2" xfId="1095" xr:uid="{00000000-0005-0000-0000-0000B5010000}"/>
    <cellStyle name="40% - Accent3 3 4 2 2" xfId="1096" xr:uid="{00000000-0005-0000-0000-0000B6010000}"/>
    <cellStyle name="40% - Accent3 3 4 3" xfId="1097" xr:uid="{00000000-0005-0000-0000-0000B7010000}"/>
    <cellStyle name="40% - Accent3 3 5" xfId="1098" xr:uid="{00000000-0005-0000-0000-0000B8010000}"/>
    <cellStyle name="40% - Accent3 3 5 2" xfId="1099" xr:uid="{00000000-0005-0000-0000-0000B9010000}"/>
    <cellStyle name="40% - Accent3 3 6" xfId="1100" xr:uid="{00000000-0005-0000-0000-0000BA010000}"/>
    <cellStyle name="40% - Accent3 4" xfId="1101" xr:uid="{00000000-0005-0000-0000-0000BB010000}"/>
    <cellStyle name="40% - Accent3 5" xfId="1102" xr:uid="{00000000-0005-0000-0000-0000BC010000}"/>
    <cellStyle name="40% - Accent3 6" xfId="1103" xr:uid="{00000000-0005-0000-0000-0000BD010000}"/>
    <cellStyle name="40% - Accent3 7" xfId="1104" xr:uid="{00000000-0005-0000-0000-0000BE010000}"/>
    <cellStyle name="40% - Accent3 8" xfId="1105" xr:uid="{00000000-0005-0000-0000-0000BF010000}"/>
    <cellStyle name="40% - Accent3 9" xfId="1106" xr:uid="{00000000-0005-0000-0000-0000C0010000}"/>
    <cellStyle name="40% - Accent4 2" xfId="20" xr:uid="{00000000-0005-0000-0000-0000C1010000}"/>
    <cellStyle name="40% - Accent4 2 10" xfId="1107" xr:uid="{00000000-0005-0000-0000-0000C2010000}"/>
    <cellStyle name="40% - Accent4 2 2" xfId="1108" xr:uid="{00000000-0005-0000-0000-0000C3010000}"/>
    <cellStyle name="40% - Accent4 2 2 2" xfId="1109" xr:uid="{00000000-0005-0000-0000-0000C4010000}"/>
    <cellStyle name="40% - Accent4 2 2 3" xfId="1110" xr:uid="{00000000-0005-0000-0000-0000C5010000}"/>
    <cellStyle name="40% - Accent4 2 3" xfId="1111" xr:uid="{00000000-0005-0000-0000-0000C6010000}"/>
    <cellStyle name="40% - Accent4 2 3 2" xfId="1112" xr:uid="{00000000-0005-0000-0000-0000C7010000}"/>
    <cellStyle name="40% - Accent4 2 4" xfId="1113" xr:uid="{00000000-0005-0000-0000-0000C8010000}"/>
    <cellStyle name="40% - Accent4 2 5" xfId="1114" xr:uid="{00000000-0005-0000-0000-0000C9010000}"/>
    <cellStyle name="40% - Accent4 2 6" xfId="1115" xr:uid="{00000000-0005-0000-0000-0000CA010000}"/>
    <cellStyle name="40% - Accent4 2 7" xfId="1116" xr:uid="{00000000-0005-0000-0000-0000CB010000}"/>
    <cellStyle name="40% - Accent4 2 8" xfId="1117" xr:uid="{00000000-0005-0000-0000-0000CC010000}"/>
    <cellStyle name="40% - Accent4 2 9" xfId="1118" xr:uid="{00000000-0005-0000-0000-0000CD010000}"/>
    <cellStyle name="40% - Accent4 3" xfId="1119" xr:uid="{00000000-0005-0000-0000-0000CE010000}"/>
    <cellStyle name="40% - Accent4 3 2" xfId="1120" xr:uid="{00000000-0005-0000-0000-0000CF010000}"/>
    <cellStyle name="40% - Accent4 3 2 2" xfId="1121" xr:uid="{00000000-0005-0000-0000-0000D0010000}"/>
    <cellStyle name="40% - Accent4 3 2 2 2" xfId="1122" xr:uid="{00000000-0005-0000-0000-0000D1010000}"/>
    <cellStyle name="40% - Accent4 3 2 2 2 2" xfId="1123" xr:uid="{00000000-0005-0000-0000-0000D2010000}"/>
    <cellStyle name="40% - Accent4 3 2 2 3" xfId="1124" xr:uid="{00000000-0005-0000-0000-0000D3010000}"/>
    <cellStyle name="40% - Accent4 3 2 3" xfId="1125" xr:uid="{00000000-0005-0000-0000-0000D4010000}"/>
    <cellStyle name="40% - Accent4 3 2 3 2" xfId="1126" xr:uid="{00000000-0005-0000-0000-0000D5010000}"/>
    <cellStyle name="40% - Accent4 3 2 4" xfId="1127" xr:uid="{00000000-0005-0000-0000-0000D6010000}"/>
    <cellStyle name="40% - Accent4 3 3" xfId="1128" xr:uid="{00000000-0005-0000-0000-0000D7010000}"/>
    <cellStyle name="40% - Accent4 3 3 2" xfId="1129" xr:uid="{00000000-0005-0000-0000-0000D8010000}"/>
    <cellStyle name="40% - Accent4 3 3 2 2" xfId="1130" xr:uid="{00000000-0005-0000-0000-0000D9010000}"/>
    <cellStyle name="40% - Accent4 3 3 2 2 2" xfId="1131" xr:uid="{00000000-0005-0000-0000-0000DA010000}"/>
    <cellStyle name="40% - Accent4 3 3 2 3" xfId="1132" xr:uid="{00000000-0005-0000-0000-0000DB010000}"/>
    <cellStyle name="40% - Accent4 3 3 3" xfId="1133" xr:uid="{00000000-0005-0000-0000-0000DC010000}"/>
    <cellStyle name="40% - Accent4 3 3 3 2" xfId="1134" xr:uid="{00000000-0005-0000-0000-0000DD010000}"/>
    <cellStyle name="40% - Accent4 3 3 4" xfId="1135" xr:uid="{00000000-0005-0000-0000-0000DE010000}"/>
    <cellStyle name="40% - Accent4 3 4" xfId="1136" xr:uid="{00000000-0005-0000-0000-0000DF010000}"/>
    <cellStyle name="40% - Accent4 3 4 2" xfId="1137" xr:uid="{00000000-0005-0000-0000-0000E0010000}"/>
    <cellStyle name="40% - Accent4 3 4 2 2" xfId="1138" xr:uid="{00000000-0005-0000-0000-0000E1010000}"/>
    <cellStyle name="40% - Accent4 3 4 3" xfId="1139" xr:uid="{00000000-0005-0000-0000-0000E2010000}"/>
    <cellStyle name="40% - Accent4 3 5" xfId="1140" xr:uid="{00000000-0005-0000-0000-0000E3010000}"/>
    <cellStyle name="40% - Accent4 3 5 2" xfId="1141" xr:uid="{00000000-0005-0000-0000-0000E4010000}"/>
    <cellStyle name="40% - Accent4 3 6" xfId="1142" xr:uid="{00000000-0005-0000-0000-0000E5010000}"/>
    <cellStyle name="40% - Accent4 4" xfId="1143" xr:uid="{00000000-0005-0000-0000-0000E6010000}"/>
    <cellStyle name="40% - Accent4 5" xfId="1144" xr:uid="{00000000-0005-0000-0000-0000E7010000}"/>
    <cellStyle name="40% - Accent4 6" xfId="1145" xr:uid="{00000000-0005-0000-0000-0000E8010000}"/>
    <cellStyle name="40% - Accent4 7" xfId="1146" xr:uid="{00000000-0005-0000-0000-0000E9010000}"/>
    <cellStyle name="40% - Accent4 8" xfId="1147" xr:uid="{00000000-0005-0000-0000-0000EA010000}"/>
    <cellStyle name="40% - Accent4 9" xfId="1148" xr:uid="{00000000-0005-0000-0000-0000EB010000}"/>
    <cellStyle name="40% - Accent5 2" xfId="21" xr:uid="{00000000-0005-0000-0000-0000EC010000}"/>
    <cellStyle name="40% - Accent5 2 10" xfId="1149" xr:uid="{00000000-0005-0000-0000-0000ED010000}"/>
    <cellStyle name="40% - Accent5 2 2" xfId="1150" xr:uid="{00000000-0005-0000-0000-0000EE010000}"/>
    <cellStyle name="40% - Accent5 2 2 2" xfId="1151" xr:uid="{00000000-0005-0000-0000-0000EF010000}"/>
    <cellStyle name="40% - Accent5 2 2 3" xfId="1152" xr:uid="{00000000-0005-0000-0000-0000F0010000}"/>
    <cellStyle name="40% - Accent5 2 3" xfId="1153" xr:uid="{00000000-0005-0000-0000-0000F1010000}"/>
    <cellStyle name="40% - Accent5 2 3 2" xfId="1154" xr:uid="{00000000-0005-0000-0000-0000F2010000}"/>
    <cellStyle name="40% - Accent5 2 4" xfId="1155" xr:uid="{00000000-0005-0000-0000-0000F3010000}"/>
    <cellStyle name="40% - Accent5 2 5" xfId="1156" xr:uid="{00000000-0005-0000-0000-0000F4010000}"/>
    <cellStyle name="40% - Accent5 2 6" xfId="1157" xr:uid="{00000000-0005-0000-0000-0000F5010000}"/>
    <cellStyle name="40% - Accent5 2 7" xfId="1158" xr:uid="{00000000-0005-0000-0000-0000F6010000}"/>
    <cellStyle name="40% - Accent5 2 8" xfId="1159" xr:uid="{00000000-0005-0000-0000-0000F7010000}"/>
    <cellStyle name="40% - Accent5 2 9" xfId="1160" xr:uid="{00000000-0005-0000-0000-0000F8010000}"/>
    <cellStyle name="40% - Accent5 3" xfId="1161" xr:uid="{00000000-0005-0000-0000-0000F9010000}"/>
    <cellStyle name="40% - Accent5 3 2" xfId="1162" xr:uid="{00000000-0005-0000-0000-0000FA010000}"/>
    <cellStyle name="40% - Accent5 3 2 2" xfId="1163" xr:uid="{00000000-0005-0000-0000-0000FB010000}"/>
    <cellStyle name="40% - Accent5 3 2 2 2" xfId="1164" xr:uid="{00000000-0005-0000-0000-0000FC010000}"/>
    <cellStyle name="40% - Accent5 3 2 2 2 2" xfId="1165" xr:uid="{00000000-0005-0000-0000-0000FD010000}"/>
    <cellStyle name="40% - Accent5 3 2 2 3" xfId="1166" xr:uid="{00000000-0005-0000-0000-0000FE010000}"/>
    <cellStyle name="40% - Accent5 3 2 3" xfId="1167" xr:uid="{00000000-0005-0000-0000-0000FF010000}"/>
    <cellStyle name="40% - Accent5 3 2 3 2" xfId="1168" xr:uid="{00000000-0005-0000-0000-000000020000}"/>
    <cellStyle name="40% - Accent5 3 2 4" xfId="1169" xr:uid="{00000000-0005-0000-0000-000001020000}"/>
    <cellStyle name="40% - Accent5 3 3" xfId="1170" xr:uid="{00000000-0005-0000-0000-000002020000}"/>
    <cellStyle name="40% - Accent5 3 3 2" xfId="1171" xr:uid="{00000000-0005-0000-0000-000003020000}"/>
    <cellStyle name="40% - Accent5 3 3 2 2" xfId="1172" xr:uid="{00000000-0005-0000-0000-000004020000}"/>
    <cellStyle name="40% - Accent5 3 3 2 2 2" xfId="1173" xr:uid="{00000000-0005-0000-0000-000005020000}"/>
    <cellStyle name="40% - Accent5 3 3 2 3" xfId="1174" xr:uid="{00000000-0005-0000-0000-000006020000}"/>
    <cellStyle name="40% - Accent5 3 3 3" xfId="1175" xr:uid="{00000000-0005-0000-0000-000007020000}"/>
    <cellStyle name="40% - Accent5 3 3 3 2" xfId="1176" xr:uid="{00000000-0005-0000-0000-000008020000}"/>
    <cellStyle name="40% - Accent5 3 3 4" xfId="1177" xr:uid="{00000000-0005-0000-0000-000009020000}"/>
    <cellStyle name="40% - Accent5 3 4" xfId="1178" xr:uid="{00000000-0005-0000-0000-00000A020000}"/>
    <cellStyle name="40% - Accent5 3 4 2" xfId="1179" xr:uid="{00000000-0005-0000-0000-00000B020000}"/>
    <cellStyle name="40% - Accent5 3 4 2 2" xfId="1180" xr:uid="{00000000-0005-0000-0000-00000C020000}"/>
    <cellStyle name="40% - Accent5 3 4 3" xfId="1181" xr:uid="{00000000-0005-0000-0000-00000D020000}"/>
    <cellStyle name="40% - Accent5 3 5" xfId="1182" xr:uid="{00000000-0005-0000-0000-00000E020000}"/>
    <cellStyle name="40% - Accent5 3 5 2" xfId="1183" xr:uid="{00000000-0005-0000-0000-00000F020000}"/>
    <cellStyle name="40% - Accent5 3 6" xfId="1184" xr:uid="{00000000-0005-0000-0000-000010020000}"/>
    <cellStyle name="40% - Accent5 4" xfId="1185" xr:uid="{00000000-0005-0000-0000-000011020000}"/>
    <cellStyle name="40% - Accent5 5" xfId="1186" xr:uid="{00000000-0005-0000-0000-000012020000}"/>
    <cellStyle name="40% - Accent5 6" xfId="1187" xr:uid="{00000000-0005-0000-0000-000013020000}"/>
    <cellStyle name="40% - Accent5 7" xfId="1188" xr:uid="{00000000-0005-0000-0000-000014020000}"/>
    <cellStyle name="40% - Accent5 8" xfId="1189" xr:uid="{00000000-0005-0000-0000-000015020000}"/>
    <cellStyle name="40% - Accent5 9" xfId="1190" xr:uid="{00000000-0005-0000-0000-000016020000}"/>
    <cellStyle name="40% - Accent6 2" xfId="22" xr:uid="{00000000-0005-0000-0000-000017020000}"/>
    <cellStyle name="40% - Accent6 2 10" xfId="1191" xr:uid="{00000000-0005-0000-0000-000018020000}"/>
    <cellStyle name="40% - Accent6 2 2" xfId="1192" xr:uid="{00000000-0005-0000-0000-000019020000}"/>
    <cellStyle name="40% - Accent6 2 2 2" xfId="1193" xr:uid="{00000000-0005-0000-0000-00001A020000}"/>
    <cellStyle name="40% - Accent6 2 2 3" xfId="1194" xr:uid="{00000000-0005-0000-0000-00001B020000}"/>
    <cellStyle name="40% - Accent6 2 3" xfId="1195" xr:uid="{00000000-0005-0000-0000-00001C020000}"/>
    <cellStyle name="40% - Accent6 2 3 2" xfId="1196" xr:uid="{00000000-0005-0000-0000-00001D020000}"/>
    <cellStyle name="40% - Accent6 2 4" xfId="1197" xr:uid="{00000000-0005-0000-0000-00001E020000}"/>
    <cellStyle name="40% - Accent6 2 5" xfId="1198" xr:uid="{00000000-0005-0000-0000-00001F020000}"/>
    <cellStyle name="40% - Accent6 2 6" xfId="1199" xr:uid="{00000000-0005-0000-0000-000020020000}"/>
    <cellStyle name="40% - Accent6 2 7" xfId="1200" xr:uid="{00000000-0005-0000-0000-000021020000}"/>
    <cellStyle name="40% - Accent6 2 8" xfId="1201" xr:uid="{00000000-0005-0000-0000-000022020000}"/>
    <cellStyle name="40% - Accent6 2 9" xfId="1202" xr:uid="{00000000-0005-0000-0000-000023020000}"/>
    <cellStyle name="40% - Accent6 3" xfId="1203" xr:uid="{00000000-0005-0000-0000-000024020000}"/>
    <cellStyle name="40% - Accent6 3 2" xfId="1204" xr:uid="{00000000-0005-0000-0000-000025020000}"/>
    <cellStyle name="40% - Accent6 3 2 2" xfId="1205" xr:uid="{00000000-0005-0000-0000-000026020000}"/>
    <cellStyle name="40% - Accent6 3 2 2 2" xfId="1206" xr:uid="{00000000-0005-0000-0000-000027020000}"/>
    <cellStyle name="40% - Accent6 3 2 2 2 2" xfId="1207" xr:uid="{00000000-0005-0000-0000-000028020000}"/>
    <cellStyle name="40% - Accent6 3 2 2 3" xfId="1208" xr:uid="{00000000-0005-0000-0000-000029020000}"/>
    <cellStyle name="40% - Accent6 3 2 3" xfId="1209" xr:uid="{00000000-0005-0000-0000-00002A020000}"/>
    <cellStyle name="40% - Accent6 3 2 3 2" xfId="1210" xr:uid="{00000000-0005-0000-0000-00002B020000}"/>
    <cellStyle name="40% - Accent6 3 2 4" xfId="1211" xr:uid="{00000000-0005-0000-0000-00002C020000}"/>
    <cellStyle name="40% - Accent6 3 3" xfId="1212" xr:uid="{00000000-0005-0000-0000-00002D020000}"/>
    <cellStyle name="40% - Accent6 3 3 2" xfId="1213" xr:uid="{00000000-0005-0000-0000-00002E020000}"/>
    <cellStyle name="40% - Accent6 3 3 2 2" xfId="1214" xr:uid="{00000000-0005-0000-0000-00002F020000}"/>
    <cellStyle name="40% - Accent6 3 3 2 2 2" xfId="1215" xr:uid="{00000000-0005-0000-0000-000030020000}"/>
    <cellStyle name="40% - Accent6 3 3 2 3" xfId="1216" xr:uid="{00000000-0005-0000-0000-000031020000}"/>
    <cellStyle name="40% - Accent6 3 3 3" xfId="1217" xr:uid="{00000000-0005-0000-0000-000032020000}"/>
    <cellStyle name="40% - Accent6 3 3 3 2" xfId="1218" xr:uid="{00000000-0005-0000-0000-000033020000}"/>
    <cellStyle name="40% - Accent6 3 3 4" xfId="1219" xr:uid="{00000000-0005-0000-0000-000034020000}"/>
    <cellStyle name="40% - Accent6 3 4" xfId="1220" xr:uid="{00000000-0005-0000-0000-000035020000}"/>
    <cellStyle name="40% - Accent6 3 4 2" xfId="1221" xr:uid="{00000000-0005-0000-0000-000036020000}"/>
    <cellStyle name="40% - Accent6 3 4 2 2" xfId="1222" xr:uid="{00000000-0005-0000-0000-000037020000}"/>
    <cellStyle name="40% - Accent6 3 4 3" xfId="1223" xr:uid="{00000000-0005-0000-0000-000038020000}"/>
    <cellStyle name="40% - Accent6 3 5" xfId="1224" xr:uid="{00000000-0005-0000-0000-000039020000}"/>
    <cellStyle name="40% - Accent6 3 5 2" xfId="1225" xr:uid="{00000000-0005-0000-0000-00003A020000}"/>
    <cellStyle name="40% - Accent6 3 6" xfId="1226" xr:uid="{00000000-0005-0000-0000-00003B020000}"/>
    <cellStyle name="40% - Accent6 4" xfId="1227" xr:uid="{00000000-0005-0000-0000-00003C020000}"/>
    <cellStyle name="40% - Accent6 5" xfId="1228" xr:uid="{00000000-0005-0000-0000-00003D020000}"/>
    <cellStyle name="40% - Accent6 6" xfId="1229" xr:uid="{00000000-0005-0000-0000-00003E020000}"/>
    <cellStyle name="40% - Accent6 7" xfId="1230" xr:uid="{00000000-0005-0000-0000-00003F020000}"/>
    <cellStyle name="40% - Accent6 8" xfId="1231" xr:uid="{00000000-0005-0000-0000-000040020000}"/>
    <cellStyle name="40% - Accent6 9" xfId="1232" xr:uid="{00000000-0005-0000-0000-000041020000}"/>
    <cellStyle name="60 % - Accent1" xfId="1233" xr:uid="{00000000-0005-0000-0000-000042020000}"/>
    <cellStyle name="60 % - Accent2" xfId="1234" xr:uid="{00000000-0005-0000-0000-000043020000}"/>
    <cellStyle name="60 % - Accent3" xfId="1235" xr:uid="{00000000-0005-0000-0000-000044020000}"/>
    <cellStyle name="60 % - Accent4" xfId="1236" xr:uid="{00000000-0005-0000-0000-000045020000}"/>
    <cellStyle name="60 % - Accent5" xfId="1237" xr:uid="{00000000-0005-0000-0000-000046020000}"/>
    <cellStyle name="60 % - Accent6" xfId="1238" xr:uid="{00000000-0005-0000-0000-000047020000}"/>
    <cellStyle name="60% - Accent1 2" xfId="23" xr:uid="{00000000-0005-0000-0000-000048020000}"/>
    <cellStyle name="60% - Accent1 2 2" xfId="1239" xr:uid="{00000000-0005-0000-0000-000049020000}"/>
    <cellStyle name="60% - Accent1 2 3" xfId="1240" xr:uid="{00000000-0005-0000-0000-00004A020000}"/>
    <cellStyle name="60% - Accent1 2 4" xfId="1241" xr:uid="{00000000-0005-0000-0000-00004B020000}"/>
    <cellStyle name="60% - Accent1 2 5" xfId="1242" xr:uid="{00000000-0005-0000-0000-00004C020000}"/>
    <cellStyle name="60% - Accent1 2 6" xfId="1243" xr:uid="{00000000-0005-0000-0000-00004D020000}"/>
    <cellStyle name="60% - Accent1 2 7" xfId="1244" xr:uid="{00000000-0005-0000-0000-00004E020000}"/>
    <cellStyle name="60% - Accent1 2 8" xfId="1245" xr:uid="{00000000-0005-0000-0000-00004F020000}"/>
    <cellStyle name="60% - Accent1 2 9" xfId="1246" xr:uid="{00000000-0005-0000-0000-000050020000}"/>
    <cellStyle name="60% - Accent1 3" xfId="1247" xr:uid="{00000000-0005-0000-0000-000051020000}"/>
    <cellStyle name="60% - Accent2 2" xfId="24" xr:uid="{00000000-0005-0000-0000-000052020000}"/>
    <cellStyle name="60% - Accent2 2 2" xfId="1248" xr:uid="{00000000-0005-0000-0000-000053020000}"/>
    <cellStyle name="60% - Accent2 2 3" xfId="1249" xr:uid="{00000000-0005-0000-0000-000054020000}"/>
    <cellStyle name="60% - Accent2 2 4" xfId="1250" xr:uid="{00000000-0005-0000-0000-000055020000}"/>
    <cellStyle name="60% - Accent2 2 5" xfId="1251" xr:uid="{00000000-0005-0000-0000-000056020000}"/>
    <cellStyle name="60% - Accent2 2 6" xfId="1252" xr:uid="{00000000-0005-0000-0000-000057020000}"/>
    <cellStyle name="60% - Accent2 2 7" xfId="1253" xr:uid="{00000000-0005-0000-0000-000058020000}"/>
    <cellStyle name="60% - Accent2 2 8" xfId="1254" xr:uid="{00000000-0005-0000-0000-000059020000}"/>
    <cellStyle name="60% - Accent2 2 9" xfId="1255" xr:uid="{00000000-0005-0000-0000-00005A020000}"/>
    <cellStyle name="60% - Accent2 3" xfId="1256" xr:uid="{00000000-0005-0000-0000-00005B020000}"/>
    <cellStyle name="60% - Accent3 2" xfId="25" xr:uid="{00000000-0005-0000-0000-00005C020000}"/>
    <cellStyle name="60% - Accent3 2 2" xfId="1257" xr:uid="{00000000-0005-0000-0000-00005D020000}"/>
    <cellStyle name="60% - Accent3 2 3" xfId="1258" xr:uid="{00000000-0005-0000-0000-00005E020000}"/>
    <cellStyle name="60% - Accent3 2 4" xfId="1259" xr:uid="{00000000-0005-0000-0000-00005F020000}"/>
    <cellStyle name="60% - Accent3 2 5" xfId="1260" xr:uid="{00000000-0005-0000-0000-000060020000}"/>
    <cellStyle name="60% - Accent3 2 6" xfId="1261" xr:uid="{00000000-0005-0000-0000-000061020000}"/>
    <cellStyle name="60% - Accent3 2 7" xfId="1262" xr:uid="{00000000-0005-0000-0000-000062020000}"/>
    <cellStyle name="60% - Accent3 2 8" xfId="1263" xr:uid="{00000000-0005-0000-0000-000063020000}"/>
    <cellStyle name="60% - Accent3 2 9" xfId="1264" xr:uid="{00000000-0005-0000-0000-000064020000}"/>
    <cellStyle name="60% - Accent3 3" xfId="1265" xr:uid="{00000000-0005-0000-0000-000065020000}"/>
    <cellStyle name="60% - Accent4 2" xfId="26" xr:uid="{00000000-0005-0000-0000-000066020000}"/>
    <cellStyle name="60% - Accent4 2 2" xfId="1266" xr:uid="{00000000-0005-0000-0000-000067020000}"/>
    <cellStyle name="60% - Accent4 2 3" xfId="1267" xr:uid="{00000000-0005-0000-0000-000068020000}"/>
    <cellStyle name="60% - Accent4 2 4" xfId="1268" xr:uid="{00000000-0005-0000-0000-000069020000}"/>
    <cellStyle name="60% - Accent4 2 5" xfId="1269" xr:uid="{00000000-0005-0000-0000-00006A020000}"/>
    <cellStyle name="60% - Accent4 2 6" xfId="1270" xr:uid="{00000000-0005-0000-0000-00006B020000}"/>
    <cellStyle name="60% - Accent4 2 7" xfId="1271" xr:uid="{00000000-0005-0000-0000-00006C020000}"/>
    <cellStyle name="60% - Accent4 2 8" xfId="1272" xr:uid="{00000000-0005-0000-0000-00006D020000}"/>
    <cellStyle name="60% - Accent4 2 9" xfId="1273" xr:uid="{00000000-0005-0000-0000-00006E020000}"/>
    <cellStyle name="60% - Accent4 3" xfId="1274" xr:uid="{00000000-0005-0000-0000-00006F020000}"/>
    <cellStyle name="60% - Accent5 2" xfId="27" xr:uid="{00000000-0005-0000-0000-000070020000}"/>
    <cellStyle name="60% - Accent5 2 2" xfId="1275" xr:uid="{00000000-0005-0000-0000-000071020000}"/>
    <cellStyle name="60% - Accent5 2 3" xfId="1276" xr:uid="{00000000-0005-0000-0000-000072020000}"/>
    <cellStyle name="60% - Accent5 2 4" xfId="1277" xr:uid="{00000000-0005-0000-0000-000073020000}"/>
    <cellStyle name="60% - Accent5 2 5" xfId="1278" xr:uid="{00000000-0005-0000-0000-000074020000}"/>
    <cellStyle name="60% - Accent5 2 6" xfId="1279" xr:uid="{00000000-0005-0000-0000-000075020000}"/>
    <cellStyle name="60% - Accent5 2 7" xfId="1280" xr:uid="{00000000-0005-0000-0000-000076020000}"/>
    <cellStyle name="60% - Accent5 2 8" xfId="1281" xr:uid="{00000000-0005-0000-0000-000077020000}"/>
    <cellStyle name="60% - Accent5 2 9" xfId="1282" xr:uid="{00000000-0005-0000-0000-000078020000}"/>
    <cellStyle name="60% - Accent5 3" xfId="1283" xr:uid="{00000000-0005-0000-0000-000079020000}"/>
    <cellStyle name="60% - Accent6 2" xfId="28" xr:uid="{00000000-0005-0000-0000-00007A020000}"/>
    <cellStyle name="60% - Accent6 2 2" xfId="1284" xr:uid="{00000000-0005-0000-0000-00007B020000}"/>
    <cellStyle name="60% - Accent6 2 3" xfId="1285" xr:uid="{00000000-0005-0000-0000-00007C020000}"/>
    <cellStyle name="60% - Accent6 2 4" xfId="1286" xr:uid="{00000000-0005-0000-0000-00007D020000}"/>
    <cellStyle name="60% - Accent6 2 5" xfId="1287" xr:uid="{00000000-0005-0000-0000-00007E020000}"/>
    <cellStyle name="60% - Accent6 2 6" xfId="1288" xr:uid="{00000000-0005-0000-0000-00007F020000}"/>
    <cellStyle name="60% - Accent6 2 7" xfId="1289" xr:uid="{00000000-0005-0000-0000-000080020000}"/>
    <cellStyle name="60% - Accent6 2 8" xfId="1290" xr:uid="{00000000-0005-0000-0000-000081020000}"/>
    <cellStyle name="60% - Accent6 2 9" xfId="1291" xr:uid="{00000000-0005-0000-0000-000082020000}"/>
    <cellStyle name="60% - Accent6 3" xfId="1292" xr:uid="{00000000-0005-0000-0000-000083020000}"/>
    <cellStyle name="A%" xfId="1293" xr:uid="{00000000-0005-0000-0000-000084020000}"/>
    <cellStyle name="A% 2" xfId="5680" xr:uid="{00000000-0005-0000-0000-000085020000}"/>
    <cellStyle name="Accent1 2" xfId="29" xr:uid="{00000000-0005-0000-0000-000086020000}"/>
    <cellStyle name="Accent1 2 2" xfId="1294" xr:uid="{00000000-0005-0000-0000-000087020000}"/>
    <cellStyle name="Accent1 2 3" xfId="1295" xr:uid="{00000000-0005-0000-0000-000088020000}"/>
    <cellStyle name="Accent1 2 4" xfId="1296" xr:uid="{00000000-0005-0000-0000-000089020000}"/>
    <cellStyle name="Accent1 2 5" xfId="1297" xr:uid="{00000000-0005-0000-0000-00008A020000}"/>
    <cellStyle name="Accent1 2 6" xfId="1298" xr:uid="{00000000-0005-0000-0000-00008B020000}"/>
    <cellStyle name="Accent1 2 7" xfId="1299" xr:uid="{00000000-0005-0000-0000-00008C020000}"/>
    <cellStyle name="Accent1 2 8" xfId="1300" xr:uid="{00000000-0005-0000-0000-00008D020000}"/>
    <cellStyle name="Accent1 2 9" xfId="1301" xr:uid="{00000000-0005-0000-0000-00008E020000}"/>
    <cellStyle name="Accent1 3" xfId="1302" xr:uid="{00000000-0005-0000-0000-00008F020000}"/>
    <cellStyle name="Accent2 2" xfId="30" xr:uid="{00000000-0005-0000-0000-000090020000}"/>
    <cellStyle name="Accent2 2 2" xfId="1303" xr:uid="{00000000-0005-0000-0000-000091020000}"/>
    <cellStyle name="Accent2 2 3" xfId="1304" xr:uid="{00000000-0005-0000-0000-000092020000}"/>
    <cellStyle name="Accent2 2 4" xfId="1305" xr:uid="{00000000-0005-0000-0000-000093020000}"/>
    <cellStyle name="Accent2 2 5" xfId="1306" xr:uid="{00000000-0005-0000-0000-000094020000}"/>
    <cellStyle name="Accent2 2 6" xfId="1307" xr:uid="{00000000-0005-0000-0000-000095020000}"/>
    <cellStyle name="Accent2 2 7" xfId="1308" xr:uid="{00000000-0005-0000-0000-000096020000}"/>
    <cellStyle name="Accent2 2 8" xfId="1309" xr:uid="{00000000-0005-0000-0000-000097020000}"/>
    <cellStyle name="Accent2 2 9" xfId="1310" xr:uid="{00000000-0005-0000-0000-000098020000}"/>
    <cellStyle name="Accent2 3" xfId="1311" xr:uid="{00000000-0005-0000-0000-000099020000}"/>
    <cellStyle name="Accent3 2" xfId="31" xr:uid="{00000000-0005-0000-0000-00009A020000}"/>
    <cellStyle name="Accent3 2 2" xfId="1312" xr:uid="{00000000-0005-0000-0000-00009B020000}"/>
    <cellStyle name="Accent3 2 3" xfId="1313" xr:uid="{00000000-0005-0000-0000-00009C020000}"/>
    <cellStyle name="Accent3 2 4" xfId="1314" xr:uid="{00000000-0005-0000-0000-00009D020000}"/>
    <cellStyle name="Accent3 2 5" xfId="1315" xr:uid="{00000000-0005-0000-0000-00009E020000}"/>
    <cellStyle name="Accent3 2 6" xfId="1316" xr:uid="{00000000-0005-0000-0000-00009F020000}"/>
    <cellStyle name="Accent3 2 7" xfId="1317" xr:uid="{00000000-0005-0000-0000-0000A0020000}"/>
    <cellStyle name="Accent3 2 8" xfId="1318" xr:uid="{00000000-0005-0000-0000-0000A1020000}"/>
    <cellStyle name="Accent3 2 9" xfId="1319" xr:uid="{00000000-0005-0000-0000-0000A2020000}"/>
    <cellStyle name="Accent3 3" xfId="1320" xr:uid="{00000000-0005-0000-0000-0000A3020000}"/>
    <cellStyle name="Accent4 2" xfId="32" xr:uid="{00000000-0005-0000-0000-0000A4020000}"/>
    <cellStyle name="Accent4 2 2" xfId="1321" xr:uid="{00000000-0005-0000-0000-0000A5020000}"/>
    <cellStyle name="Accent4 2 3" xfId="1322" xr:uid="{00000000-0005-0000-0000-0000A6020000}"/>
    <cellStyle name="Accent4 2 4" xfId="1323" xr:uid="{00000000-0005-0000-0000-0000A7020000}"/>
    <cellStyle name="Accent4 2 5" xfId="1324" xr:uid="{00000000-0005-0000-0000-0000A8020000}"/>
    <cellStyle name="Accent4 2 6" xfId="1325" xr:uid="{00000000-0005-0000-0000-0000A9020000}"/>
    <cellStyle name="Accent4 2 7" xfId="1326" xr:uid="{00000000-0005-0000-0000-0000AA020000}"/>
    <cellStyle name="Accent4 2 8" xfId="1327" xr:uid="{00000000-0005-0000-0000-0000AB020000}"/>
    <cellStyle name="Accent4 2 9" xfId="1328" xr:uid="{00000000-0005-0000-0000-0000AC020000}"/>
    <cellStyle name="Accent4 3" xfId="1329" xr:uid="{00000000-0005-0000-0000-0000AD020000}"/>
    <cellStyle name="Accent5 2" xfId="33" xr:uid="{00000000-0005-0000-0000-0000AE020000}"/>
    <cellStyle name="Accent5 2 2" xfId="1330" xr:uid="{00000000-0005-0000-0000-0000AF020000}"/>
    <cellStyle name="Accent5 2 3" xfId="1331" xr:uid="{00000000-0005-0000-0000-0000B0020000}"/>
    <cellStyle name="Accent5 2 4" xfId="1332" xr:uid="{00000000-0005-0000-0000-0000B1020000}"/>
    <cellStyle name="Accent5 2 5" xfId="1333" xr:uid="{00000000-0005-0000-0000-0000B2020000}"/>
    <cellStyle name="Accent5 2 6" xfId="1334" xr:uid="{00000000-0005-0000-0000-0000B3020000}"/>
    <cellStyle name="Accent5 2 7" xfId="1335" xr:uid="{00000000-0005-0000-0000-0000B4020000}"/>
    <cellStyle name="Accent5 2 8" xfId="1336" xr:uid="{00000000-0005-0000-0000-0000B5020000}"/>
    <cellStyle name="Accent5 2 9" xfId="1337" xr:uid="{00000000-0005-0000-0000-0000B6020000}"/>
    <cellStyle name="Accent5 3" xfId="1338" xr:uid="{00000000-0005-0000-0000-0000B7020000}"/>
    <cellStyle name="Accent6 2" xfId="34" xr:uid="{00000000-0005-0000-0000-0000B8020000}"/>
    <cellStyle name="Accent6 2 2" xfId="1339" xr:uid="{00000000-0005-0000-0000-0000B9020000}"/>
    <cellStyle name="Accent6 2 3" xfId="1340" xr:uid="{00000000-0005-0000-0000-0000BA020000}"/>
    <cellStyle name="Accent6 2 4" xfId="1341" xr:uid="{00000000-0005-0000-0000-0000BB020000}"/>
    <cellStyle name="Accent6 2 5" xfId="1342" xr:uid="{00000000-0005-0000-0000-0000BC020000}"/>
    <cellStyle name="Accent6 2 6" xfId="1343" xr:uid="{00000000-0005-0000-0000-0000BD020000}"/>
    <cellStyle name="Accent6 2 7" xfId="1344" xr:uid="{00000000-0005-0000-0000-0000BE020000}"/>
    <cellStyle name="Accent6 2 8" xfId="1345" xr:uid="{00000000-0005-0000-0000-0000BF020000}"/>
    <cellStyle name="Accent6 2 9" xfId="1346" xr:uid="{00000000-0005-0000-0000-0000C0020000}"/>
    <cellStyle name="Accent6 3" xfId="1347" xr:uid="{00000000-0005-0000-0000-0000C1020000}"/>
    <cellStyle name="Accounting w/$" xfId="1348" xr:uid="{00000000-0005-0000-0000-0000C2020000}"/>
    <cellStyle name="Accounting w/$ Total" xfId="1349" xr:uid="{00000000-0005-0000-0000-0000C3020000}"/>
    <cellStyle name="Accounting w/o $" xfId="1350" xr:uid="{00000000-0005-0000-0000-0000C4020000}"/>
    <cellStyle name="Acinput" xfId="1351" xr:uid="{00000000-0005-0000-0000-0000C5020000}"/>
    <cellStyle name="Acinput 2" xfId="5681" xr:uid="{00000000-0005-0000-0000-0000C6020000}"/>
    <cellStyle name="Acinput,," xfId="1352" xr:uid="{00000000-0005-0000-0000-0000C7020000}"/>
    <cellStyle name="Acinput,, 2" xfId="5682" xr:uid="{00000000-0005-0000-0000-0000C8020000}"/>
    <cellStyle name="Acoutput" xfId="1353" xr:uid="{00000000-0005-0000-0000-0000C9020000}"/>
    <cellStyle name="Acoutput 2" xfId="5683" xr:uid="{00000000-0005-0000-0000-0000CA020000}"/>
    <cellStyle name="Acoutput,," xfId="1354" xr:uid="{00000000-0005-0000-0000-0000CB020000}"/>
    <cellStyle name="Acoutput,, 2" xfId="5684" xr:uid="{00000000-0005-0000-0000-0000CC020000}"/>
    <cellStyle name="Actual Date" xfId="1355" xr:uid="{00000000-0005-0000-0000-0000CD020000}"/>
    <cellStyle name="AFE" xfId="1356" xr:uid="{00000000-0005-0000-0000-0000CE020000}"/>
    <cellStyle name="al" xfId="1357" xr:uid="{00000000-0005-0000-0000-0000CF020000}"/>
    <cellStyle name="Amount_EQU_RIGH.XLS_Equity market_Preferred Securities " xfId="1358" xr:uid="{00000000-0005-0000-0000-0000D0020000}"/>
    <cellStyle name="Apershare" xfId="1359" xr:uid="{00000000-0005-0000-0000-0000D1020000}"/>
    <cellStyle name="Apershare 2" xfId="5685" xr:uid="{00000000-0005-0000-0000-0000D2020000}"/>
    <cellStyle name="Aprice" xfId="1360" xr:uid="{00000000-0005-0000-0000-0000D3020000}"/>
    <cellStyle name="Aprice 2" xfId="5686" xr:uid="{00000000-0005-0000-0000-0000D4020000}"/>
    <cellStyle name="ar" xfId="1361" xr:uid="{00000000-0005-0000-0000-0000D5020000}"/>
    <cellStyle name="ar 2" xfId="6858" xr:uid="{00000000-0005-0000-0000-0000D6020000}"/>
    <cellStyle name="Arial 10" xfId="1362" xr:uid="{00000000-0005-0000-0000-0000D7020000}"/>
    <cellStyle name="Arial 12" xfId="1363" xr:uid="{00000000-0005-0000-0000-0000D8020000}"/>
    <cellStyle name="Availability" xfId="1364" xr:uid="{00000000-0005-0000-0000-0000D9020000}"/>
    <cellStyle name="Bad 2" xfId="35" xr:uid="{00000000-0005-0000-0000-0000DB020000}"/>
    <cellStyle name="Bad 2 2" xfId="1365" xr:uid="{00000000-0005-0000-0000-0000DC020000}"/>
    <cellStyle name="Bad 2 3" xfId="1366" xr:uid="{00000000-0005-0000-0000-0000DD020000}"/>
    <cellStyle name="Bad 2 4" xfId="1367" xr:uid="{00000000-0005-0000-0000-0000DE020000}"/>
    <cellStyle name="Bad 2 5" xfId="1368" xr:uid="{00000000-0005-0000-0000-0000DF020000}"/>
    <cellStyle name="Bad 2 6" xfId="1369" xr:uid="{00000000-0005-0000-0000-0000E0020000}"/>
    <cellStyle name="Bad 2 7" xfId="1370" xr:uid="{00000000-0005-0000-0000-0000E1020000}"/>
    <cellStyle name="Bad 2 8" xfId="1371" xr:uid="{00000000-0005-0000-0000-0000E2020000}"/>
    <cellStyle name="Bad 2 9" xfId="1372" xr:uid="{00000000-0005-0000-0000-0000E3020000}"/>
    <cellStyle name="Bad 3" xfId="1373" xr:uid="{00000000-0005-0000-0000-0000E4020000}"/>
    <cellStyle name="Band 2" xfId="1374" xr:uid="{00000000-0005-0000-0000-0000E5020000}"/>
    <cellStyle name="Band 2 2" xfId="5687" xr:uid="{00000000-0005-0000-0000-0000E6020000}"/>
    <cellStyle name="Blank" xfId="1375" xr:uid="{00000000-0005-0000-0000-0000E7020000}"/>
    <cellStyle name="Blue" xfId="1376" xr:uid="{00000000-0005-0000-0000-0000E8020000}"/>
    <cellStyle name="Bold/Border" xfId="1377" xr:uid="{00000000-0005-0000-0000-0000E9020000}"/>
    <cellStyle name="Bold/Border 2" xfId="5688" xr:uid="{00000000-0005-0000-0000-0000EA020000}"/>
    <cellStyle name="Border Heavy" xfId="1378" xr:uid="{00000000-0005-0000-0000-0000EB020000}"/>
    <cellStyle name="Border Thin" xfId="1379" xr:uid="{00000000-0005-0000-0000-0000EC020000}"/>
    <cellStyle name="Border, Bottom" xfId="1380" xr:uid="{00000000-0005-0000-0000-0000ED020000}"/>
    <cellStyle name="Border, Bottom 2" xfId="5689" xr:uid="{00000000-0005-0000-0000-0000EE020000}"/>
    <cellStyle name="Border, Left" xfId="1381" xr:uid="{00000000-0005-0000-0000-0000EF020000}"/>
    <cellStyle name="Border, Left 2" xfId="5690" xr:uid="{00000000-0005-0000-0000-0000F0020000}"/>
    <cellStyle name="Border, Right" xfId="1382" xr:uid="{00000000-0005-0000-0000-0000F1020000}"/>
    <cellStyle name="Border, Top" xfId="1383" xr:uid="{00000000-0005-0000-0000-0000F2020000}"/>
    <cellStyle name="BritPound" xfId="1384" xr:uid="{00000000-0005-0000-0000-0000F4020000}"/>
    <cellStyle name="Bullet" xfId="1385" xr:uid="{00000000-0005-0000-0000-0000F5020000}"/>
    <cellStyle name="Calc Currency (0)" xfId="1386" xr:uid="{00000000-0005-0000-0000-0000F6020000}"/>
    <cellStyle name="Calc Currency (2)" xfId="1387" xr:uid="{00000000-0005-0000-0000-0000F7020000}"/>
    <cellStyle name="Calc Percent (0)" xfId="1388" xr:uid="{00000000-0005-0000-0000-0000F8020000}"/>
    <cellStyle name="Calc Percent (1)" xfId="1389" xr:uid="{00000000-0005-0000-0000-0000F9020000}"/>
    <cellStyle name="Calc Percent (2)" xfId="1390" xr:uid="{00000000-0005-0000-0000-0000FA020000}"/>
    <cellStyle name="Calc Units (0)" xfId="1391" xr:uid="{00000000-0005-0000-0000-0000FB020000}"/>
    <cellStyle name="Calc Units (1)" xfId="1392" xr:uid="{00000000-0005-0000-0000-0000FC020000}"/>
    <cellStyle name="Calc Units (2)" xfId="1393" xr:uid="{00000000-0005-0000-0000-0000FD020000}"/>
    <cellStyle name="Calcul" xfId="1394" xr:uid="{00000000-0005-0000-0000-0000FE020000}"/>
    <cellStyle name="Calculation 2" xfId="36" xr:uid="{00000000-0005-0000-0000-0000FF020000}"/>
    <cellStyle name="Calculation 2 10" xfId="9740" xr:uid="{00000000-0005-0000-0000-000000030000}"/>
    <cellStyle name="Calculation 2 2" xfId="64" xr:uid="{00000000-0005-0000-0000-000001030000}"/>
    <cellStyle name="Calculation 2 2 2" xfId="84" xr:uid="{00000000-0005-0000-0000-000002030000}"/>
    <cellStyle name="Calculation 2 2 2 2" xfId="9761" xr:uid="{00000000-0005-0000-0000-000003030000}"/>
    <cellStyle name="Calculation 2 2 3" xfId="9747" xr:uid="{00000000-0005-0000-0000-000004030000}"/>
    <cellStyle name="Calculation 2 3" xfId="78" xr:uid="{00000000-0005-0000-0000-000005030000}"/>
    <cellStyle name="Calculation 2 3 2" xfId="9755" xr:uid="{00000000-0005-0000-0000-000006030000}"/>
    <cellStyle name="Calculation 2 4" xfId="1395" xr:uid="{00000000-0005-0000-0000-000007030000}"/>
    <cellStyle name="Calculation 2 5" xfId="1396" xr:uid="{00000000-0005-0000-0000-000008030000}"/>
    <cellStyle name="Calculation 2 6" xfId="1397" xr:uid="{00000000-0005-0000-0000-000009030000}"/>
    <cellStyle name="Calculation 2 7" xfId="1398" xr:uid="{00000000-0005-0000-0000-00000A030000}"/>
    <cellStyle name="Calculation 2 8" xfId="1399" xr:uid="{00000000-0005-0000-0000-00000B030000}"/>
    <cellStyle name="Calculation 2 9" xfId="1400" xr:uid="{00000000-0005-0000-0000-00000C030000}"/>
    <cellStyle name="Calculation 3" xfId="1401" xr:uid="{00000000-0005-0000-0000-00000D030000}"/>
    <cellStyle name="Case" xfId="1402" xr:uid="{00000000-0005-0000-0000-00000E030000}"/>
    <cellStyle name="Cellule liée" xfId="1403" xr:uid="{00000000-0005-0000-0000-00000F030000}"/>
    <cellStyle name="Check" xfId="1404" xr:uid="{00000000-0005-0000-0000-000010030000}"/>
    <cellStyle name="Check Cell 2" xfId="37" xr:uid="{00000000-0005-0000-0000-000011030000}"/>
    <cellStyle name="Check Cell 2 2" xfId="1405" xr:uid="{00000000-0005-0000-0000-000012030000}"/>
    <cellStyle name="Check Cell 2 3" xfId="1406" xr:uid="{00000000-0005-0000-0000-000013030000}"/>
    <cellStyle name="Check Cell 2 4" xfId="1407" xr:uid="{00000000-0005-0000-0000-000014030000}"/>
    <cellStyle name="Check Cell 2 5" xfId="1408" xr:uid="{00000000-0005-0000-0000-000015030000}"/>
    <cellStyle name="Check Cell 2 6" xfId="1409" xr:uid="{00000000-0005-0000-0000-000016030000}"/>
    <cellStyle name="Check Cell 2 7" xfId="1410" xr:uid="{00000000-0005-0000-0000-000017030000}"/>
    <cellStyle name="Check Cell 2 8" xfId="1411" xr:uid="{00000000-0005-0000-0000-000018030000}"/>
    <cellStyle name="Check Cell 2 9" xfId="1412" xr:uid="{00000000-0005-0000-0000-000019030000}"/>
    <cellStyle name="Check Cell 3" xfId="1413" xr:uid="{00000000-0005-0000-0000-00001A030000}"/>
    <cellStyle name="Chiffre" xfId="1414" xr:uid="{00000000-0005-0000-0000-00001B030000}"/>
    <cellStyle name="Colhead_left" xfId="1415" xr:uid="{00000000-0005-0000-0000-00001C030000}"/>
    <cellStyle name="ColHeading" xfId="1416" xr:uid="{00000000-0005-0000-0000-00001D030000}"/>
    <cellStyle name="Column Title" xfId="1417" xr:uid="{00000000-0005-0000-0000-00001E030000}"/>
    <cellStyle name="ColumnHeadings" xfId="1418" xr:uid="{00000000-0005-0000-0000-00001F030000}"/>
    <cellStyle name="ColumnHeadings2" xfId="1419" xr:uid="{00000000-0005-0000-0000-000020030000}"/>
    <cellStyle name="Comma" xfId="71" builtinId="3"/>
    <cellStyle name="Comma  - Style1" xfId="1420" xr:uid="{00000000-0005-0000-0000-000022030000}"/>
    <cellStyle name="Comma  - Style2" xfId="1421" xr:uid="{00000000-0005-0000-0000-000023030000}"/>
    <cellStyle name="Comma  - Style3" xfId="1422" xr:uid="{00000000-0005-0000-0000-000024030000}"/>
    <cellStyle name="Comma  - Style4" xfId="1423" xr:uid="{00000000-0005-0000-0000-000025030000}"/>
    <cellStyle name="Comma  - Style5" xfId="1424" xr:uid="{00000000-0005-0000-0000-000026030000}"/>
    <cellStyle name="Comma  - Style6" xfId="1425" xr:uid="{00000000-0005-0000-0000-000027030000}"/>
    <cellStyle name="Comma  - Style7" xfId="1426" xr:uid="{00000000-0005-0000-0000-000028030000}"/>
    <cellStyle name="Comma  - Style8" xfId="1427" xr:uid="{00000000-0005-0000-0000-000029030000}"/>
    <cellStyle name="Comma ," xfId="1428" xr:uid="{00000000-0005-0000-0000-00002A030000}"/>
    <cellStyle name="Comma [00]" xfId="1429" xr:uid="{00000000-0005-0000-0000-00002B030000}"/>
    <cellStyle name="Comma [1]" xfId="1430" xr:uid="{00000000-0005-0000-0000-00002C030000}"/>
    <cellStyle name="Comma [2]" xfId="1431" xr:uid="{00000000-0005-0000-0000-00002D030000}"/>
    <cellStyle name="Comma [3]" xfId="1432" xr:uid="{00000000-0005-0000-0000-00002E030000}"/>
    <cellStyle name="Comma 0" xfId="1433" xr:uid="{00000000-0005-0000-0000-00002F030000}"/>
    <cellStyle name="Comma 0*" xfId="1434" xr:uid="{00000000-0005-0000-0000-000030030000}"/>
    <cellStyle name="Comma 10" xfId="1435" xr:uid="{00000000-0005-0000-0000-000031030000}"/>
    <cellStyle name="Comma 10 2" xfId="1436" xr:uid="{00000000-0005-0000-0000-000032030000}"/>
    <cellStyle name="Comma 10 3" xfId="1437" xr:uid="{00000000-0005-0000-0000-000033030000}"/>
    <cellStyle name="Comma 10 4" xfId="1438" xr:uid="{00000000-0005-0000-0000-000034030000}"/>
    <cellStyle name="Comma 10 5" xfId="1439" xr:uid="{00000000-0005-0000-0000-000035030000}"/>
    <cellStyle name="Comma 11" xfId="1440" xr:uid="{00000000-0005-0000-0000-000036030000}"/>
    <cellStyle name="Comma 12" xfId="1441" xr:uid="{00000000-0005-0000-0000-000037030000}"/>
    <cellStyle name="Comma 13" xfId="132" xr:uid="{00000000-0005-0000-0000-000038030000}"/>
    <cellStyle name="Comma 14" xfId="6205" xr:uid="{00000000-0005-0000-0000-000039030000}"/>
    <cellStyle name="Comma 15" xfId="6257" xr:uid="{00000000-0005-0000-0000-00003A030000}"/>
    <cellStyle name="Comma 16" xfId="6259" xr:uid="{00000000-0005-0000-0000-00003B030000}"/>
    <cellStyle name="Comma 17" xfId="6258" xr:uid="{00000000-0005-0000-0000-00003C030000}"/>
    <cellStyle name="Comma 2" xfId="1" xr:uid="{00000000-0005-0000-0000-00003D030000}"/>
    <cellStyle name="Comma 2 10" xfId="1442" xr:uid="{00000000-0005-0000-0000-00003E030000}"/>
    <cellStyle name="Comma 2 11" xfId="1443" xr:uid="{00000000-0005-0000-0000-00003F030000}"/>
    <cellStyle name="Comma 2 11 2" xfId="1444" xr:uid="{00000000-0005-0000-0000-000040030000}"/>
    <cellStyle name="Comma 2 11 2 2" xfId="1445" xr:uid="{00000000-0005-0000-0000-000041030000}"/>
    <cellStyle name="Comma 2 11 3" xfId="1446" xr:uid="{00000000-0005-0000-0000-000042030000}"/>
    <cellStyle name="Comma 2 12" xfId="1447" xr:uid="{00000000-0005-0000-0000-000043030000}"/>
    <cellStyle name="Comma 2 12 2" xfId="1448" xr:uid="{00000000-0005-0000-0000-000044030000}"/>
    <cellStyle name="Comma 2 13" xfId="1449" xr:uid="{00000000-0005-0000-0000-000045030000}"/>
    <cellStyle name="Comma 2 14" xfId="1450" xr:uid="{00000000-0005-0000-0000-000046030000}"/>
    <cellStyle name="Comma 2 15" xfId="1451" xr:uid="{00000000-0005-0000-0000-000047030000}"/>
    <cellStyle name="Comma 2 16" xfId="1452" xr:uid="{00000000-0005-0000-0000-000048030000}"/>
    <cellStyle name="Comma 2 17" xfId="1453" xr:uid="{00000000-0005-0000-0000-000049030000}"/>
    <cellStyle name="Comma 2 18" xfId="1454" xr:uid="{00000000-0005-0000-0000-00004A030000}"/>
    <cellStyle name="Comma 2 19" xfId="1455" xr:uid="{00000000-0005-0000-0000-00004B030000}"/>
    <cellStyle name="Comma 2 2" xfId="2" xr:uid="{00000000-0005-0000-0000-00004C030000}"/>
    <cellStyle name="Comma 2 2 10" xfId="1456" xr:uid="{00000000-0005-0000-0000-00004D030000}"/>
    <cellStyle name="Comma 2 2 11" xfId="1457" xr:uid="{00000000-0005-0000-0000-00004E030000}"/>
    <cellStyle name="Comma 2 2 2" xfId="1458" xr:uid="{00000000-0005-0000-0000-00004F030000}"/>
    <cellStyle name="Comma 2 2 2 2" xfId="1459" xr:uid="{00000000-0005-0000-0000-000050030000}"/>
    <cellStyle name="Comma 2 2 3" xfId="1460" xr:uid="{00000000-0005-0000-0000-000051030000}"/>
    <cellStyle name="Comma 2 2 4" xfId="1461" xr:uid="{00000000-0005-0000-0000-000052030000}"/>
    <cellStyle name="Comma 2 2 5" xfId="1462" xr:uid="{00000000-0005-0000-0000-000053030000}"/>
    <cellStyle name="Comma 2 2 6" xfId="1463" xr:uid="{00000000-0005-0000-0000-000054030000}"/>
    <cellStyle name="Comma 2 2 7" xfId="1464" xr:uid="{00000000-0005-0000-0000-000055030000}"/>
    <cellStyle name="Comma 2 2 8" xfId="1465" xr:uid="{00000000-0005-0000-0000-000056030000}"/>
    <cellStyle name="Comma 2 2 9" xfId="1466" xr:uid="{00000000-0005-0000-0000-000057030000}"/>
    <cellStyle name="Comma 2 3" xfId="39" xr:uid="{00000000-0005-0000-0000-000058030000}"/>
    <cellStyle name="Comma 2 3 2" xfId="1467" xr:uid="{00000000-0005-0000-0000-000059030000}"/>
    <cellStyle name="Comma 2 3 3" xfId="1468" xr:uid="{00000000-0005-0000-0000-00005A030000}"/>
    <cellStyle name="Comma 2 3 4" xfId="1469" xr:uid="{00000000-0005-0000-0000-00005B030000}"/>
    <cellStyle name="Comma 2 3 5" xfId="1470" xr:uid="{00000000-0005-0000-0000-00005C030000}"/>
    <cellStyle name="Comma 2 3 6" xfId="1471" xr:uid="{00000000-0005-0000-0000-00005D030000}"/>
    <cellStyle name="Comma 2 3 7" xfId="1472" xr:uid="{00000000-0005-0000-0000-00005E030000}"/>
    <cellStyle name="Comma 2 3 8" xfId="1473" xr:uid="{00000000-0005-0000-0000-00005F030000}"/>
    <cellStyle name="Comma 2 4" xfId="1474" xr:uid="{00000000-0005-0000-0000-000060030000}"/>
    <cellStyle name="Comma 2 4 2" xfId="1475" xr:uid="{00000000-0005-0000-0000-000061030000}"/>
    <cellStyle name="Comma 2 4 3" xfId="1476" xr:uid="{00000000-0005-0000-0000-000062030000}"/>
    <cellStyle name="Comma 2 5" xfId="1477" xr:uid="{00000000-0005-0000-0000-000063030000}"/>
    <cellStyle name="Comma 2 5 2" xfId="1478" xr:uid="{00000000-0005-0000-0000-000064030000}"/>
    <cellStyle name="Comma 2 5 2 2" xfId="1479" xr:uid="{00000000-0005-0000-0000-000065030000}"/>
    <cellStyle name="Comma 2 5 2 2 2" xfId="1480" xr:uid="{00000000-0005-0000-0000-000066030000}"/>
    <cellStyle name="Comma 2 5 2 2 2 2" xfId="1481" xr:uid="{00000000-0005-0000-0000-000067030000}"/>
    <cellStyle name="Comma 2 5 2 2 3" xfId="1482" xr:uid="{00000000-0005-0000-0000-000068030000}"/>
    <cellStyle name="Comma 2 5 2 3" xfId="1483" xr:uid="{00000000-0005-0000-0000-000069030000}"/>
    <cellStyle name="Comma 2 5 2 3 2" xfId="1484" xr:uid="{00000000-0005-0000-0000-00006A030000}"/>
    <cellStyle name="Comma 2 5 2 4" xfId="1485" xr:uid="{00000000-0005-0000-0000-00006B030000}"/>
    <cellStyle name="Comma 2 5 3" xfId="1486" xr:uid="{00000000-0005-0000-0000-00006C030000}"/>
    <cellStyle name="Comma 2 5 3 2" xfId="1487" xr:uid="{00000000-0005-0000-0000-00006D030000}"/>
    <cellStyle name="Comma 2 5 3 2 2" xfId="1488" xr:uid="{00000000-0005-0000-0000-00006E030000}"/>
    <cellStyle name="Comma 2 5 3 2 2 2" xfId="1489" xr:uid="{00000000-0005-0000-0000-00006F030000}"/>
    <cellStyle name="Comma 2 5 3 2 3" xfId="1490" xr:uid="{00000000-0005-0000-0000-000070030000}"/>
    <cellStyle name="Comma 2 5 3 3" xfId="1491" xr:uid="{00000000-0005-0000-0000-000071030000}"/>
    <cellStyle name="Comma 2 5 3 3 2" xfId="1492" xr:uid="{00000000-0005-0000-0000-000072030000}"/>
    <cellStyle name="Comma 2 5 3 4" xfId="1493" xr:uid="{00000000-0005-0000-0000-000073030000}"/>
    <cellStyle name="Comma 2 5 4" xfId="1494" xr:uid="{00000000-0005-0000-0000-000074030000}"/>
    <cellStyle name="Comma 2 5 4 2" xfId="1495" xr:uid="{00000000-0005-0000-0000-000075030000}"/>
    <cellStyle name="Comma 2 5 4 2 2" xfId="1496" xr:uid="{00000000-0005-0000-0000-000076030000}"/>
    <cellStyle name="Comma 2 5 4 3" xfId="1497" xr:uid="{00000000-0005-0000-0000-000077030000}"/>
    <cellStyle name="Comma 2 5 5" xfId="1498" xr:uid="{00000000-0005-0000-0000-000078030000}"/>
    <cellStyle name="Comma 2 5 5 2" xfId="1499" xr:uid="{00000000-0005-0000-0000-000079030000}"/>
    <cellStyle name="Comma 2 5 6" xfId="1500" xr:uid="{00000000-0005-0000-0000-00007A030000}"/>
    <cellStyle name="Comma 2 6" xfId="1501" xr:uid="{00000000-0005-0000-0000-00007B030000}"/>
    <cellStyle name="Comma 2 6 2" xfId="1502" xr:uid="{00000000-0005-0000-0000-00007C030000}"/>
    <cellStyle name="Comma 2 6 2 2" xfId="1503" xr:uid="{00000000-0005-0000-0000-00007D030000}"/>
    <cellStyle name="Comma 2 6 2 2 2" xfId="1504" xr:uid="{00000000-0005-0000-0000-00007E030000}"/>
    <cellStyle name="Comma 2 6 2 3" xfId="1505" xr:uid="{00000000-0005-0000-0000-00007F030000}"/>
    <cellStyle name="Comma 2 6 3" xfId="1506" xr:uid="{00000000-0005-0000-0000-000080030000}"/>
    <cellStyle name="Comma 2 6 3 2" xfId="1507" xr:uid="{00000000-0005-0000-0000-000081030000}"/>
    <cellStyle name="Comma 2 6 4" xfId="1508" xr:uid="{00000000-0005-0000-0000-000082030000}"/>
    <cellStyle name="Comma 2 7" xfId="1509" xr:uid="{00000000-0005-0000-0000-000083030000}"/>
    <cellStyle name="Comma 2 7 2" xfId="1510" xr:uid="{00000000-0005-0000-0000-000084030000}"/>
    <cellStyle name="Comma 2 7 2 2" xfId="1511" xr:uid="{00000000-0005-0000-0000-000085030000}"/>
    <cellStyle name="Comma 2 7 2 2 2" xfId="1512" xr:uid="{00000000-0005-0000-0000-000086030000}"/>
    <cellStyle name="Comma 2 7 2 3" xfId="1513" xr:uid="{00000000-0005-0000-0000-000087030000}"/>
    <cellStyle name="Comma 2 7 3" xfId="1514" xr:uid="{00000000-0005-0000-0000-000088030000}"/>
    <cellStyle name="Comma 2 7 3 2" xfId="1515" xr:uid="{00000000-0005-0000-0000-000089030000}"/>
    <cellStyle name="Comma 2 7 4" xfId="1516" xr:uid="{00000000-0005-0000-0000-00008A030000}"/>
    <cellStyle name="Comma 2 8" xfId="1517" xr:uid="{00000000-0005-0000-0000-00008B030000}"/>
    <cellStyle name="Comma 2 9" xfId="1518" xr:uid="{00000000-0005-0000-0000-00008C030000}"/>
    <cellStyle name="Comma 2 9 2" xfId="1519" xr:uid="{00000000-0005-0000-0000-00008D030000}"/>
    <cellStyle name="Comma 2 9 2 2" xfId="1520" xr:uid="{00000000-0005-0000-0000-00008E030000}"/>
    <cellStyle name="Comma 2 9 3" xfId="1521" xr:uid="{00000000-0005-0000-0000-00008F030000}"/>
    <cellStyle name="Comma 2*" xfId="1522" xr:uid="{00000000-0005-0000-0000-000090030000}"/>
    <cellStyle name="Comma 3" xfId="3" xr:uid="{00000000-0005-0000-0000-000091030000}"/>
    <cellStyle name="Comma 3 2" xfId="40" xr:uid="{00000000-0005-0000-0000-000092030000}"/>
    <cellStyle name="Comma 3 2 2" xfId="1523" xr:uid="{00000000-0005-0000-0000-000093030000}"/>
    <cellStyle name="Comma 3 3" xfId="1524" xr:uid="{00000000-0005-0000-0000-000094030000}"/>
    <cellStyle name="Comma 3 3 2" xfId="1525" xr:uid="{00000000-0005-0000-0000-000095030000}"/>
    <cellStyle name="Comma 3 3 2 2" xfId="1526" xr:uid="{00000000-0005-0000-0000-000096030000}"/>
    <cellStyle name="Comma 3 3 3" xfId="1527" xr:uid="{00000000-0005-0000-0000-000097030000}"/>
    <cellStyle name="Comma 3 3 4" xfId="1528" xr:uid="{00000000-0005-0000-0000-000098030000}"/>
    <cellStyle name="Comma 3 4" xfId="1529" xr:uid="{00000000-0005-0000-0000-000099030000}"/>
    <cellStyle name="Comma 3 4 2" xfId="1530" xr:uid="{00000000-0005-0000-0000-00009A030000}"/>
    <cellStyle name="Comma 3 4 3" xfId="1531" xr:uid="{00000000-0005-0000-0000-00009B030000}"/>
    <cellStyle name="Comma 3 5" xfId="1532" xr:uid="{00000000-0005-0000-0000-00009C030000}"/>
    <cellStyle name="Comma 3 6" xfId="1533" xr:uid="{00000000-0005-0000-0000-00009D030000}"/>
    <cellStyle name="Comma 3 7" xfId="1534" xr:uid="{00000000-0005-0000-0000-00009E030000}"/>
    <cellStyle name="Comma 3 8" xfId="1535" xr:uid="{00000000-0005-0000-0000-00009F030000}"/>
    <cellStyle name="Comma 3 9" xfId="1536" xr:uid="{00000000-0005-0000-0000-0000A0030000}"/>
    <cellStyle name="Comma 4" xfId="38" xr:uid="{00000000-0005-0000-0000-0000A1030000}"/>
    <cellStyle name="Comma 4 10" xfId="1537" xr:uid="{00000000-0005-0000-0000-0000A2030000}"/>
    <cellStyle name="Comma 4 11" xfId="1538" xr:uid="{00000000-0005-0000-0000-0000A3030000}"/>
    <cellStyle name="Comma 4 12" xfId="1539" xr:uid="{00000000-0005-0000-0000-0000A4030000}"/>
    <cellStyle name="Comma 4 13" xfId="1540" xr:uid="{00000000-0005-0000-0000-0000A5030000}"/>
    <cellStyle name="Comma 4 14" xfId="1541" xr:uid="{00000000-0005-0000-0000-0000A6030000}"/>
    <cellStyle name="Comma 4 2" xfId="1542" xr:uid="{00000000-0005-0000-0000-0000A7030000}"/>
    <cellStyle name="Comma 4 2 2" xfId="1543" xr:uid="{00000000-0005-0000-0000-0000A8030000}"/>
    <cellStyle name="Comma 4 2 2 2" xfId="1544" xr:uid="{00000000-0005-0000-0000-0000A9030000}"/>
    <cellStyle name="Comma 4 2 2 2 2" xfId="1545" xr:uid="{00000000-0005-0000-0000-0000AA030000}"/>
    <cellStyle name="Comma 4 2 2 3" xfId="1546" xr:uid="{00000000-0005-0000-0000-0000AB030000}"/>
    <cellStyle name="Comma 4 2 3" xfId="1547" xr:uid="{00000000-0005-0000-0000-0000AC030000}"/>
    <cellStyle name="Comma 4 2 3 2" xfId="1548" xr:uid="{00000000-0005-0000-0000-0000AD030000}"/>
    <cellStyle name="Comma 4 2 4" xfId="1549" xr:uid="{00000000-0005-0000-0000-0000AE030000}"/>
    <cellStyle name="Comma 4 2 5" xfId="1550" xr:uid="{00000000-0005-0000-0000-0000AF030000}"/>
    <cellStyle name="Comma 4 3" xfId="1551" xr:uid="{00000000-0005-0000-0000-0000B0030000}"/>
    <cellStyle name="Comma 4 3 2" xfId="1552" xr:uid="{00000000-0005-0000-0000-0000B1030000}"/>
    <cellStyle name="Comma 4 3 2 2" xfId="1553" xr:uid="{00000000-0005-0000-0000-0000B2030000}"/>
    <cellStyle name="Comma 4 3 2 2 2" xfId="1554" xr:uid="{00000000-0005-0000-0000-0000B3030000}"/>
    <cellStyle name="Comma 4 3 2 3" xfId="1555" xr:uid="{00000000-0005-0000-0000-0000B4030000}"/>
    <cellStyle name="Comma 4 3 3" xfId="1556" xr:uid="{00000000-0005-0000-0000-0000B5030000}"/>
    <cellStyle name="Comma 4 3 3 2" xfId="1557" xr:uid="{00000000-0005-0000-0000-0000B6030000}"/>
    <cellStyle name="Comma 4 3 4" xfId="1558" xr:uid="{00000000-0005-0000-0000-0000B7030000}"/>
    <cellStyle name="Comma 4 4" xfId="1559" xr:uid="{00000000-0005-0000-0000-0000B8030000}"/>
    <cellStyle name="Comma 4 4 2" xfId="1560" xr:uid="{00000000-0005-0000-0000-0000B9030000}"/>
    <cellStyle name="Comma 4 4 2 2" xfId="1561" xr:uid="{00000000-0005-0000-0000-0000BA030000}"/>
    <cellStyle name="Comma 4 4 2 2 2" xfId="1562" xr:uid="{00000000-0005-0000-0000-0000BB030000}"/>
    <cellStyle name="Comma 4 4 2 3" xfId="1563" xr:uid="{00000000-0005-0000-0000-0000BC030000}"/>
    <cellStyle name="Comma 4 4 3" xfId="1564" xr:uid="{00000000-0005-0000-0000-0000BD030000}"/>
    <cellStyle name="Comma 4 4 3 2" xfId="1565" xr:uid="{00000000-0005-0000-0000-0000BE030000}"/>
    <cellStyle name="Comma 4 4 4" xfId="1566" xr:uid="{00000000-0005-0000-0000-0000BF030000}"/>
    <cellStyle name="Comma 4 5" xfId="1567" xr:uid="{00000000-0005-0000-0000-0000C0030000}"/>
    <cellStyle name="Comma 4 5 2" xfId="1568" xr:uid="{00000000-0005-0000-0000-0000C1030000}"/>
    <cellStyle name="Comma 4 5 2 2" xfId="1569" xr:uid="{00000000-0005-0000-0000-0000C2030000}"/>
    <cellStyle name="Comma 4 5 3" xfId="1570" xr:uid="{00000000-0005-0000-0000-0000C3030000}"/>
    <cellStyle name="Comma 4 6" xfId="1571" xr:uid="{00000000-0005-0000-0000-0000C4030000}"/>
    <cellStyle name="Comma 4 6 2" xfId="1572" xr:uid="{00000000-0005-0000-0000-0000C5030000}"/>
    <cellStyle name="Comma 4 6 2 2" xfId="1573" xr:uid="{00000000-0005-0000-0000-0000C6030000}"/>
    <cellStyle name="Comma 4 6 3" xfId="1574" xr:uid="{00000000-0005-0000-0000-0000C7030000}"/>
    <cellStyle name="Comma 4 7" xfId="1575" xr:uid="{00000000-0005-0000-0000-0000C8030000}"/>
    <cellStyle name="Comma 4 7 2" xfId="1576" xr:uid="{00000000-0005-0000-0000-0000C9030000}"/>
    <cellStyle name="Comma 4 8" xfId="1577" xr:uid="{00000000-0005-0000-0000-0000CA030000}"/>
    <cellStyle name="Comma 4 9" xfId="1578" xr:uid="{00000000-0005-0000-0000-0000CB030000}"/>
    <cellStyle name="Comma 5" xfId="90" xr:uid="{00000000-0005-0000-0000-0000CC030000}"/>
    <cellStyle name="Comma 5 10" xfId="1579" xr:uid="{00000000-0005-0000-0000-0000CD030000}"/>
    <cellStyle name="Comma 5 11" xfId="1580" xr:uid="{00000000-0005-0000-0000-0000CE030000}"/>
    <cellStyle name="Comma 5 12" xfId="1581" xr:uid="{00000000-0005-0000-0000-0000CF030000}"/>
    <cellStyle name="Comma 5 2" xfId="1582" xr:uid="{00000000-0005-0000-0000-0000D0030000}"/>
    <cellStyle name="Comma 5 2 2" xfId="1583" xr:uid="{00000000-0005-0000-0000-0000D1030000}"/>
    <cellStyle name="Comma 5 2 2 2" xfId="1584" xr:uid="{00000000-0005-0000-0000-0000D2030000}"/>
    <cellStyle name="Comma 5 2 2 2 2" xfId="1585" xr:uid="{00000000-0005-0000-0000-0000D3030000}"/>
    <cellStyle name="Comma 5 2 2 3" xfId="1586" xr:uid="{00000000-0005-0000-0000-0000D4030000}"/>
    <cellStyle name="Comma 5 2 3" xfId="1587" xr:uid="{00000000-0005-0000-0000-0000D5030000}"/>
    <cellStyle name="Comma 5 2 3 2" xfId="1588" xr:uid="{00000000-0005-0000-0000-0000D6030000}"/>
    <cellStyle name="Comma 5 2 4" xfId="1589" xr:uid="{00000000-0005-0000-0000-0000D7030000}"/>
    <cellStyle name="Comma 5 3" xfId="1590" xr:uid="{00000000-0005-0000-0000-0000D8030000}"/>
    <cellStyle name="Comma 5 3 2" xfId="1591" xr:uid="{00000000-0005-0000-0000-0000D9030000}"/>
    <cellStyle name="Comma 5 3 2 2" xfId="1592" xr:uid="{00000000-0005-0000-0000-0000DA030000}"/>
    <cellStyle name="Comma 5 3 2 2 2" xfId="1593" xr:uid="{00000000-0005-0000-0000-0000DB030000}"/>
    <cellStyle name="Comma 5 3 2 3" xfId="1594" xr:uid="{00000000-0005-0000-0000-0000DC030000}"/>
    <cellStyle name="Comma 5 3 3" xfId="1595" xr:uid="{00000000-0005-0000-0000-0000DD030000}"/>
    <cellStyle name="Comma 5 3 3 2" xfId="1596" xr:uid="{00000000-0005-0000-0000-0000DE030000}"/>
    <cellStyle name="Comma 5 3 4" xfId="1597" xr:uid="{00000000-0005-0000-0000-0000DF030000}"/>
    <cellStyle name="Comma 5 4" xfId="1598" xr:uid="{00000000-0005-0000-0000-0000E0030000}"/>
    <cellStyle name="Comma 5 4 2" xfId="1599" xr:uid="{00000000-0005-0000-0000-0000E1030000}"/>
    <cellStyle name="Comma 5 4 2 2" xfId="1600" xr:uid="{00000000-0005-0000-0000-0000E2030000}"/>
    <cellStyle name="Comma 5 4 3" xfId="1601" xr:uid="{00000000-0005-0000-0000-0000E3030000}"/>
    <cellStyle name="Comma 5 5" xfId="1602" xr:uid="{00000000-0005-0000-0000-0000E4030000}"/>
    <cellStyle name="Comma 5 5 2" xfId="1603" xr:uid="{00000000-0005-0000-0000-0000E5030000}"/>
    <cellStyle name="Comma 5 5 2 2" xfId="1604" xr:uid="{00000000-0005-0000-0000-0000E6030000}"/>
    <cellStyle name="Comma 5 5 3" xfId="1605" xr:uid="{00000000-0005-0000-0000-0000E7030000}"/>
    <cellStyle name="Comma 5 6" xfId="1606" xr:uid="{00000000-0005-0000-0000-0000E8030000}"/>
    <cellStyle name="Comma 5 6 2" xfId="1607" xr:uid="{00000000-0005-0000-0000-0000E9030000}"/>
    <cellStyle name="Comma 5 7" xfId="1608" xr:uid="{00000000-0005-0000-0000-0000EA030000}"/>
    <cellStyle name="Comma 5 8" xfId="1609" xr:uid="{00000000-0005-0000-0000-0000EB030000}"/>
    <cellStyle name="Comma 5 9" xfId="1610" xr:uid="{00000000-0005-0000-0000-0000EC030000}"/>
    <cellStyle name="Comma 6" xfId="111" xr:uid="{00000000-0005-0000-0000-0000ED030000}"/>
    <cellStyle name="Comma 6 2" xfId="1611" xr:uid="{00000000-0005-0000-0000-0000EE030000}"/>
    <cellStyle name="Comma 6 3" xfId="1612" xr:uid="{00000000-0005-0000-0000-0000EF030000}"/>
    <cellStyle name="Comma 6 4" xfId="1613" xr:uid="{00000000-0005-0000-0000-0000F0030000}"/>
    <cellStyle name="Comma 6 5" xfId="1614" xr:uid="{00000000-0005-0000-0000-0000F1030000}"/>
    <cellStyle name="Comma 6 6" xfId="1615" xr:uid="{00000000-0005-0000-0000-0000F2030000}"/>
    <cellStyle name="Comma 6 7" xfId="622" xr:uid="{00000000-0005-0000-0000-0000F3030000}"/>
    <cellStyle name="Comma 7" xfId="1616" xr:uid="{00000000-0005-0000-0000-0000F4030000}"/>
    <cellStyle name="Comma 7 2" xfId="1617" xr:uid="{00000000-0005-0000-0000-0000F5030000}"/>
    <cellStyle name="Comma 7 2 2" xfId="1618" xr:uid="{00000000-0005-0000-0000-0000F6030000}"/>
    <cellStyle name="Comma 7 2 2 2" xfId="1619" xr:uid="{00000000-0005-0000-0000-0000F7030000}"/>
    <cellStyle name="Comma 7 2 3" xfId="1620" xr:uid="{00000000-0005-0000-0000-0000F8030000}"/>
    <cellStyle name="Comma 7 3" xfId="1621" xr:uid="{00000000-0005-0000-0000-0000F9030000}"/>
    <cellStyle name="Comma 7 3 2" xfId="1622" xr:uid="{00000000-0005-0000-0000-0000FA030000}"/>
    <cellStyle name="Comma 7 4" xfId="1623" xr:uid="{00000000-0005-0000-0000-0000FB030000}"/>
    <cellStyle name="Comma 7 5" xfId="1624" xr:uid="{00000000-0005-0000-0000-0000FC030000}"/>
    <cellStyle name="Comma 7 6" xfId="1625" xr:uid="{00000000-0005-0000-0000-0000FD030000}"/>
    <cellStyle name="Comma 7 7" xfId="1626" xr:uid="{00000000-0005-0000-0000-0000FE030000}"/>
    <cellStyle name="Comma 7 8" xfId="1627" xr:uid="{00000000-0005-0000-0000-0000FF030000}"/>
    <cellStyle name="Comma 8" xfId="1628" xr:uid="{00000000-0005-0000-0000-000000040000}"/>
    <cellStyle name="Comma 8 2" xfId="1629" xr:uid="{00000000-0005-0000-0000-000001040000}"/>
    <cellStyle name="Comma 8 2 2" xfId="1630" xr:uid="{00000000-0005-0000-0000-000002040000}"/>
    <cellStyle name="Comma 8 3" xfId="1631" xr:uid="{00000000-0005-0000-0000-000003040000}"/>
    <cellStyle name="Comma 8 4" xfId="1632" xr:uid="{00000000-0005-0000-0000-000004040000}"/>
    <cellStyle name="Comma 8 5" xfId="1633" xr:uid="{00000000-0005-0000-0000-000005040000}"/>
    <cellStyle name="Comma 8 6" xfId="1634" xr:uid="{00000000-0005-0000-0000-000006040000}"/>
    <cellStyle name="Comma 8 7" xfId="1635" xr:uid="{00000000-0005-0000-0000-000007040000}"/>
    <cellStyle name="Comma 9" xfId="1636" xr:uid="{00000000-0005-0000-0000-000008040000}"/>
    <cellStyle name="Comma 9 2" xfId="1637" xr:uid="{00000000-0005-0000-0000-000009040000}"/>
    <cellStyle name="Comma 9 3" xfId="1638" xr:uid="{00000000-0005-0000-0000-00000A040000}"/>
    <cellStyle name="Comma 9 4" xfId="1639" xr:uid="{00000000-0005-0000-0000-00000B040000}"/>
    <cellStyle name="Comma 9 5" xfId="1640" xr:uid="{00000000-0005-0000-0000-00000C040000}"/>
    <cellStyle name="Comma0" xfId="1641" xr:uid="{00000000-0005-0000-0000-00000D040000}"/>
    <cellStyle name="Comma2 (0)" xfId="1642" xr:uid="{00000000-0005-0000-0000-00000E040000}"/>
    <cellStyle name="Comment" xfId="1643" xr:uid="{00000000-0005-0000-0000-00000F040000}"/>
    <cellStyle name="Commentaire" xfId="1644" xr:uid="{00000000-0005-0000-0000-000010040000}"/>
    <cellStyle name="Company" xfId="1645" xr:uid="{00000000-0005-0000-0000-000011040000}"/>
    <cellStyle name="CurRatio" xfId="1646" xr:uid="{00000000-0005-0000-0000-000012040000}"/>
    <cellStyle name="Currency" xfId="70" builtinId="4"/>
    <cellStyle name="Currency [00]" xfId="1647" xr:uid="{00000000-0005-0000-0000-000015040000}"/>
    <cellStyle name="Currency [1]" xfId="1648" xr:uid="{00000000-0005-0000-0000-000016040000}"/>
    <cellStyle name="Currency [2]" xfId="1649" xr:uid="{00000000-0005-0000-0000-000017040000}"/>
    <cellStyle name="Currency [2] 2" xfId="6857" xr:uid="{00000000-0005-0000-0000-000018040000}"/>
    <cellStyle name="Currency [3]" xfId="1650" xr:uid="{00000000-0005-0000-0000-000019040000}"/>
    <cellStyle name="Currency 0" xfId="1651" xr:uid="{00000000-0005-0000-0000-00001A040000}"/>
    <cellStyle name="Currency 10" xfId="1652" xr:uid="{00000000-0005-0000-0000-00001B040000}"/>
    <cellStyle name="Currency 10 2" xfId="1653" xr:uid="{00000000-0005-0000-0000-00001C040000}"/>
    <cellStyle name="Currency 10 2 2" xfId="1654" xr:uid="{00000000-0005-0000-0000-00001D040000}"/>
    <cellStyle name="Currency 10 2 2 2" xfId="1655" xr:uid="{00000000-0005-0000-0000-00001E040000}"/>
    <cellStyle name="Currency 10 2 2 2 2" xfId="1656" xr:uid="{00000000-0005-0000-0000-00001F040000}"/>
    <cellStyle name="Currency 10 2 2 3" xfId="1657" xr:uid="{00000000-0005-0000-0000-000020040000}"/>
    <cellStyle name="Currency 10 2 3" xfId="1658" xr:uid="{00000000-0005-0000-0000-000021040000}"/>
    <cellStyle name="Currency 10 2 3 2" xfId="1659" xr:uid="{00000000-0005-0000-0000-000022040000}"/>
    <cellStyle name="Currency 10 2 4" xfId="1660" xr:uid="{00000000-0005-0000-0000-000023040000}"/>
    <cellStyle name="Currency 10 3" xfId="1661" xr:uid="{00000000-0005-0000-0000-000024040000}"/>
    <cellStyle name="Currency 10 3 2" xfId="1662" xr:uid="{00000000-0005-0000-0000-000025040000}"/>
    <cellStyle name="Currency 10 3 2 2" xfId="1663" xr:uid="{00000000-0005-0000-0000-000026040000}"/>
    <cellStyle name="Currency 10 3 2 2 2" xfId="1664" xr:uid="{00000000-0005-0000-0000-000027040000}"/>
    <cellStyle name="Currency 10 3 2 3" xfId="1665" xr:uid="{00000000-0005-0000-0000-000028040000}"/>
    <cellStyle name="Currency 10 3 3" xfId="1666" xr:uid="{00000000-0005-0000-0000-000029040000}"/>
    <cellStyle name="Currency 10 3 3 2" xfId="1667" xr:uid="{00000000-0005-0000-0000-00002A040000}"/>
    <cellStyle name="Currency 10 3 4" xfId="1668" xr:uid="{00000000-0005-0000-0000-00002B040000}"/>
    <cellStyle name="Currency 10 4" xfId="1669" xr:uid="{00000000-0005-0000-0000-00002C040000}"/>
    <cellStyle name="Currency 10 4 2" xfId="1670" xr:uid="{00000000-0005-0000-0000-00002D040000}"/>
    <cellStyle name="Currency 10 4 2 2" xfId="1671" xr:uid="{00000000-0005-0000-0000-00002E040000}"/>
    <cellStyle name="Currency 10 4 3" xfId="1672" xr:uid="{00000000-0005-0000-0000-00002F040000}"/>
    <cellStyle name="Currency 10 5" xfId="1673" xr:uid="{00000000-0005-0000-0000-000030040000}"/>
    <cellStyle name="Currency 10 5 2" xfId="1674" xr:uid="{00000000-0005-0000-0000-000031040000}"/>
    <cellStyle name="Currency 10 6" xfId="1675" xr:uid="{00000000-0005-0000-0000-000032040000}"/>
    <cellStyle name="Currency 11" xfId="1676" xr:uid="{00000000-0005-0000-0000-000033040000}"/>
    <cellStyle name="Currency 11 2" xfId="1677" xr:uid="{00000000-0005-0000-0000-000034040000}"/>
    <cellStyle name="Currency 11 2 2" xfId="1678" xr:uid="{00000000-0005-0000-0000-000035040000}"/>
    <cellStyle name="Currency 11 2 2 2" xfId="1679" xr:uid="{00000000-0005-0000-0000-000036040000}"/>
    <cellStyle name="Currency 11 2 2 2 2" xfId="1680" xr:uid="{00000000-0005-0000-0000-000037040000}"/>
    <cellStyle name="Currency 11 2 2 3" xfId="1681" xr:uid="{00000000-0005-0000-0000-000038040000}"/>
    <cellStyle name="Currency 11 2 3" xfId="1682" xr:uid="{00000000-0005-0000-0000-000039040000}"/>
    <cellStyle name="Currency 11 2 3 2" xfId="1683" xr:uid="{00000000-0005-0000-0000-00003A040000}"/>
    <cellStyle name="Currency 11 2 4" xfId="1684" xr:uid="{00000000-0005-0000-0000-00003B040000}"/>
    <cellStyle name="Currency 11 3" xfId="1685" xr:uid="{00000000-0005-0000-0000-00003C040000}"/>
    <cellStyle name="Currency 11 3 2" xfId="1686" xr:uid="{00000000-0005-0000-0000-00003D040000}"/>
    <cellStyle name="Currency 11 3 2 2" xfId="1687" xr:uid="{00000000-0005-0000-0000-00003E040000}"/>
    <cellStyle name="Currency 11 3 2 2 2" xfId="1688" xr:uid="{00000000-0005-0000-0000-00003F040000}"/>
    <cellStyle name="Currency 11 3 2 3" xfId="1689" xr:uid="{00000000-0005-0000-0000-000040040000}"/>
    <cellStyle name="Currency 11 3 3" xfId="1690" xr:uid="{00000000-0005-0000-0000-000041040000}"/>
    <cellStyle name="Currency 11 3 3 2" xfId="1691" xr:uid="{00000000-0005-0000-0000-000042040000}"/>
    <cellStyle name="Currency 11 3 4" xfId="1692" xr:uid="{00000000-0005-0000-0000-000043040000}"/>
    <cellStyle name="Currency 11 4" xfId="1693" xr:uid="{00000000-0005-0000-0000-000044040000}"/>
    <cellStyle name="Currency 11 4 2" xfId="1694" xr:uid="{00000000-0005-0000-0000-000045040000}"/>
    <cellStyle name="Currency 11 4 2 2" xfId="1695" xr:uid="{00000000-0005-0000-0000-000046040000}"/>
    <cellStyle name="Currency 11 4 3" xfId="1696" xr:uid="{00000000-0005-0000-0000-000047040000}"/>
    <cellStyle name="Currency 11 5" xfId="1697" xr:uid="{00000000-0005-0000-0000-000048040000}"/>
    <cellStyle name="Currency 11 5 2" xfId="1698" xr:uid="{00000000-0005-0000-0000-000049040000}"/>
    <cellStyle name="Currency 11 6" xfId="1699" xr:uid="{00000000-0005-0000-0000-00004A040000}"/>
    <cellStyle name="Currency 12" xfId="1700" xr:uid="{00000000-0005-0000-0000-00004B040000}"/>
    <cellStyle name="Currency 13" xfId="1701" xr:uid="{00000000-0005-0000-0000-00004C040000}"/>
    <cellStyle name="Currency 14" xfId="1702" xr:uid="{00000000-0005-0000-0000-00004D040000}"/>
    <cellStyle name="Currency 14 2" xfId="1703" xr:uid="{00000000-0005-0000-0000-00004E040000}"/>
    <cellStyle name="Currency 14 2 2" xfId="1704" xr:uid="{00000000-0005-0000-0000-00004F040000}"/>
    <cellStyle name="Currency 14 2 2 2" xfId="1705" xr:uid="{00000000-0005-0000-0000-000050040000}"/>
    <cellStyle name="Currency 14 2 2 2 2" xfId="1706" xr:uid="{00000000-0005-0000-0000-000051040000}"/>
    <cellStyle name="Currency 14 2 2 3" xfId="1707" xr:uid="{00000000-0005-0000-0000-000052040000}"/>
    <cellStyle name="Currency 14 2 3" xfId="1708" xr:uid="{00000000-0005-0000-0000-000053040000}"/>
    <cellStyle name="Currency 14 2 3 2" xfId="1709" xr:uid="{00000000-0005-0000-0000-000054040000}"/>
    <cellStyle name="Currency 14 2 4" xfId="1710" xr:uid="{00000000-0005-0000-0000-000055040000}"/>
    <cellStyle name="Currency 14 3" xfId="1711" xr:uid="{00000000-0005-0000-0000-000056040000}"/>
    <cellStyle name="Currency 14 3 2" xfId="1712" xr:uid="{00000000-0005-0000-0000-000057040000}"/>
    <cellStyle name="Currency 14 3 2 2" xfId="1713" xr:uid="{00000000-0005-0000-0000-000058040000}"/>
    <cellStyle name="Currency 14 3 2 2 2" xfId="1714" xr:uid="{00000000-0005-0000-0000-000059040000}"/>
    <cellStyle name="Currency 14 3 2 3" xfId="1715" xr:uid="{00000000-0005-0000-0000-00005A040000}"/>
    <cellStyle name="Currency 14 3 3" xfId="1716" xr:uid="{00000000-0005-0000-0000-00005B040000}"/>
    <cellStyle name="Currency 14 3 3 2" xfId="1717" xr:uid="{00000000-0005-0000-0000-00005C040000}"/>
    <cellStyle name="Currency 14 3 4" xfId="1718" xr:uid="{00000000-0005-0000-0000-00005D040000}"/>
    <cellStyle name="Currency 14 4" xfId="1719" xr:uid="{00000000-0005-0000-0000-00005E040000}"/>
    <cellStyle name="Currency 14 4 2" xfId="1720" xr:uid="{00000000-0005-0000-0000-00005F040000}"/>
    <cellStyle name="Currency 14 4 2 2" xfId="1721" xr:uid="{00000000-0005-0000-0000-000060040000}"/>
    <cellStyle name="Currency 14 4 2 2 2" xfId="1722" xr:uid="{00000000-0005-0000-0000-000061040000}"/>
    <cellStyle name="Currency 14 4 2 3" xfId="1723" xr:uid="{00000000-0005-0000-0000-000062040000}"/>
    <cellStyle name="Currency 14 4 3" xfId="1724" xr:uid="{00000000-0005-0000-0000-000063040000}"/>
    <cellStyle name="Currency 14 4 3 2" xfId="1725" xr:uid="{00000000-0005-0000-0000-000064040000}"/>
    <cellStyle name="Currency 14 4 4" xfId="1726" xr:uid="{00000000-0005-0000-0000-000065040000}"/>
    <cellStyle name="Currency 14 5" xfId="1727" xr:uid="{00000000-0005-0000-0000-000066040000}"/>
    <cellStyle name="Currency 14 5 2" xfId="1728" xr:uid="{00000000-0005-0000-0000-000067040000}"/>
    <cellStyle name="Currency 14 5 2 2" xfId="1729" xr:uid="{00000000-0005-0000-0000-000068040000}"/>
    <cellStyle name="Currency 14 5 3" xfId="1730" xr:uid="{00000000-0005-0000-0000-000069040000}"/>
    <cellStyle name="Currency 14 6" xfId="1731" xr:uid="{00000000-0005-0000-0000-00006A040000}"/>
    <cellStyle name="Currency 14 6 2" xfId="1732" xr:uid="{00000000-0005-0000-0000-00006B040000}"/>
    <cellStyle name="Currency 14 7" xfId="1733" xr:uid="{00000000-0005-0000-0000-00006C040000}"/>
    <cellStyle name="Currency 15" xfId="1734" xr:uid="{00000000-0005-0000-0000-00006D040000}"/>
    <cellStyle name="Currency 15 2" xfId="1735" xr:uid="{00000000-0005-0000-0000-00006E040000}"/>
    <cellStyle name="Currency 15 2 2" xfId="1736" xr:uid="{00000000-0005-0000-0000-00006F040000}"/>
    <cellStyle name="Currency 15 2 2 2" xfId="1737" xr:uid="{00000000-0005-0000-0000-000070040000}"/>
    <cellStyle name="Currency 15 2 3" xfId="1738" xr:uid="{00000000-0005-0000-0000-000071040000}"/>
    <cellStyle name="Currency 15 3" xfId="1739" xr:uid="{00000000-0005-0000-0000-000072040000}"/>
    <cellStyle name="Currency 15 3 2" xfId="1740" xr:uid="{00000000-0005-0000-0000-000073040000}"/>
    <cellStyle name="Currency 15 4" xfId="1741" xr:uid="{00000000-0005-0000-0000-000074040000}"/>
    <cellStyle name="Currency 16" xfId="1742" xr:uid="{00000000-0005-0000-0000-000075040000}"/>
    <cellStyle name="Currency 16 2" xfId="1743" xr:uid="{00000000-0005-0000-0000-000076040000}"/>
    <cellStyle name="Currency 17" xfId="1744" xr:uid="{00000000-0005-0000-0000-000077040000}"/>
    <cellStyle name="Currency 18" xfId="1745" xr:uid="{00000000-0005-0000-0000-000078040000}"/>
    <cellStyle name="Currency 19" xfId="1746" xr:uid="{00000000-0005-0000-0000-000079040000}"/>
    <cellStyle name="Currency 19 2" xfId="1747" xr:uid="{00000000-0005-0000-0000-00007A040000}"/>
    <cellStyle name="Currency 19 2 2" xfId="1748" xr:uid="{00000000-0005-0000-0000-00007B040000}"/>
    <cellStyle name="Currency 19 2 2 2" xfId="1749" xr:uid="{00000000-0005-0000-0000-00007C040000}"/>
    <cellStyle name="Currency 19 2 2 2 2" xfId="1750" xr:uid="{00000000-0005-0000-0000-00007D040000}"/>
    <cellStyle name="Currency 19 2 2 3" xfId="1751" xr:uid="{00000000-0005-0000-0000-00007E040000}"/>
    <cellStyle name="Currency 19 2 3" xfId="1752" xr:uid="{00000000-0005-0000-0000-00007F040000}"/>
    <cellStyle name="Currency 19 2 3 2" xfId="1753" xr:uid="{00000000-0005-0000-0000-000080040000}"/>
    <cellStyle name="Currency 19 2 4" xfId="1754" xr:uid="{00000000-0005-0000-0000-000081040000}"/>
    <cellStyle name="Currency 19 3" xfId="1755" xr:uid="{00000000-0005-0000-0000-000082040000}"/>
    <cellStyle name="Currency 19 3 2" xfId="1756" xr:uid="{00000000-0005-0000-0000-000083040000}"/>
    <cellStyle name="Currency 19 3 2 2" xfId="1757" xr:uid="{00000000-0005-0000-0000-000084040000}"/>
    <cellStyle name="Currency 19 3 2 2 2" xfId="1758" xr:uid="{00000000-0005-0000-0000-000085040000}"/>
    <cellStyle name="Currency 19 3 2 3" xfId="1759" xr:uid="{00000000-0005-0000-0000-000086040000}"/>
    <cellStyle name="Currency 19 3 3" xfId="1760" xr:uid="{00000000-0005-0000-0000-000087040000}"/>
    <cellStyle name="Currency 19 3 3 2" xfId="1761" xr:uid="{00000000-0005-0000-0000-000088040000}"/>
    <cellStyle name="Currency 19 3 4" xfId="1762" xr:uid="{00000000-0005-0000-0000-000089040000}"/>
    <cellStyle name="Currency 19 4" xfId="1763" xr:uid="{00000000-0005-0000-0000-00008A040000}"/>
    <cellStyle name="Currency 19 4 2" xfId="1764" xr:uid="{00000000-0005-0000-0000-00008B040000}"/>
    <cellStyle name="Currency 19 4 2 2" xfId="1765" xr:uid="{00000000-0005-0000-0000-00008C040000}"/>
    <cellStyle name="Currency 19 4 3" xfId="1766" xr:uid="{00000000-0005-0000-0000-00008D040000}"/>
    <cellStyle name="Currency 19 5" xfId="1767" xr:uid="{00000000-0005-0000-0000-00008E040000}"/>
    <cellStyle name="Currency 19 5 2" xfId="1768" xr:uid="{00000000-0005-0000-0000-00008F040000}"/>
    <cellStyle name="Currency 19 6" xfId="1769" xr:uid="{00000000-0005-0000-0000-000090040000}"/>
    <cellStyle name="Currency 2" xfId="4" xr:uid="{00000000-0005-0000-0000-000091040000}"/>
    <cellStyle name="Currency 2 10" xfId="1770" xr:uid="{00000000-0005-0000-0000-000092040000}"/>
    <cellStyle name="Currency 2 10 2" xfId="1771" xr:uid="{00000000-0005-0000-0000-000093040000}"/>
    <cellStyle name="Currency 2 10 2 2" xfId="1772" xr:uid="{00000000-0005-0000-0000-000094040000}"/>
    <cellStyle name="Currency 2 10 3" xfId="1773" xr:uid="{00000000-0005-0000-0000-000095040000}"/>
    <cellStyle name="Currency 2 11" xfId="1774" xr:uid="{00000000-0005-0000-0000-000096040000}"/>
    <cellStyle name="Currency 2 12" xfId="1775" xr:uid="{00000000-0005-0000-0000-000097040000}"/>
    <cellStyle name="Currency 2 13" xfId="1776" xr:uid="{00000000-0005-0000-0000-000098040000}"/>
    <cellStyle name="Currency 2 14" xfId="1777" xr:uid="{00000000-0005-0000-0000-000099040000}"/>
    <cellStyle name="Currency 2 15" xfId="1778" xr:uid="{00000000-0005-0000-0000-00009A040000}"/>
    <cellStyle name="Currency 2 16" xfId="1779" xr:uid="{00000000-0005-0000-0000-00009B040000}"/>
    <cellStyle name="Currency 2 17" xfId="1780" xr:uid="{00000000-0005-0000-0000-00009C040000}"/>
    <cellStyle name="Currency 2 18" xfId="1781" xr:uid="{00000000-0005-0000-0000-00009D040000}"/>
    <cellStyle name="Currency 2 2" xfId="1782" xr:uid="{00000000-0005-0000-0000-00009E040000}"/>
    <cellStyle name="Currency 2 2 10" xfId="1783" xr:uid="{00000000-0005-0000-0000-00009F040000}"/>
    <cellStyle name="Currency 2 2 11" xfId="1784" xr:uid="{00000000-0005-0000-0000-0000A0040000}"/>
    <cellStyle name="Currency 2 2 2" xfId="1785" xr:uid="{00000000-0005-0000-0000-0000A1040000}"/>
    <cellStyle name="Currency 2 2 3" xfId="1786" xr:uid="{00000000-0005-0000-0000-0000A2040000}"/>
    <cellStyle name="Currency 2 2 4" xfId="1787" xr:uid="{00000000-0005-0000-0000-0000A3040000}"/>
    <cellStyle name="Currency 2 2 5" xfId="1788" xr:uid="{00000000-0005-0000-0000-0000A4040000}"/>
    <cellStyle name="Currency 2 2 6" xfId="1789" xr:uid="{00000000-0005-0000-0000-0000A5040000}"/>
    <cellStyle name="Currency 2 2 7" xfId="1790" xr:uid="{00000000-0005-0000-0000-0000A6040000}"/>
    <cellStyle name="Currency 2 2 8" xfId="1791" xr:uid="{00000000-0005-0000-0000-0000A7040000}"/>
    <cellStyle name="Currency 2 2 9" xfId="1792" xr:uid="{00000000-0005-0000-0000-0000A8040000}"/>
    <cellStyle name="Currency 2 3" xfId="1793" xr:uid="{00000000-0005-0000-0000-0000A9040000}"/>
    <cellStyle name="Currency 2 3 2" xfId="1794" xr:uid="{00000000-0005-0000-0000-0000AA040000}"/>
    <cellStyle name="Currency 2 3 3" xfId="1795" xr:uid="{00000000-0005-0000-0000-0000AB040000}"/>
    <cellStyle name="Currency 2 3 4" xfId="1796" xr:uid="{00000000-0005-0000-0000-0000AC040000}"/>
    <cellStyle name="Currency 2 3 5" xfId="1797" xr:uid="{00000000-0005-0000-0000-0000AD040000}"/>
    <cellStyle name="Currency 2 4" xfId="1798" xr:uid="{00000000-0005-0000-0000-0000AE040000}"/>
    <cellStyle name="Currency 2 5" xfId="1799" xr:uid="{00000000-0005-0000-0000-0000AF040000}"/>
    <cellStyle name="Currency 2 6" xfId="1800" xr:uid="{00000000-0005-0000-0000-0000B0040000}"/>
    <cellStyle name="Currency 2 7" xfId="1801" xr:uid="{00000000-0005-0000-0000-0000B1040000}"/>
    <cellStyle name="Currency 2 8" xfId="1802" xr:uid="{00000000-0005-0000-0000-0000B2040000}"/>
    <cellStyle name="Currency 2 9" xfId="1803" xr:uid="{00000000-0005-0000-0000-0000B3040000}"/>
    <cellStyle name="Currency 2_CLdcfmodel" xfId="1804" xr:uid="{00000000-0005-0000-0000-0000B5040000}"/>
    <cellStyle name="Currency 2*" xfId="1805" xr:uid="{00000000-0005-0000-0000-0000B4040000}"/>
    <cellStyle name="Currency 20" xfId="1806" xr:uid="{00000000-0005-0000-0000-0000B6040000}"/>
    <cellStyle name="Currency 20 2" xfId="1807" xr:uid="{00000000-0005-0000-0000-0000B7040000}"/>
    <cellStyle name="Currency 20 2 2" xfId="1808" xr:uid="{00000000-0005-0000-0000-0000B8040000}"/>
    <cellStyle name="Currency 20 2 2 2" xfId="1809" xr:uid="{00000000-0005-0000-0000-0000B9040000}"/>
    <cellStyle name="Currency 20 2 2 2 2" xfId="1810" xr:uid="{00000000-0005-0000-0000-0000BA040000}"/>
    <cellStyle name="Currency 20 2 2 3" xfId="1811" xr:uid="{00000000-0005-0000-0000-0000BB040000}"/>
    <cellStyle name="Currency 20 2 3" xfId="1812" xr:uid="{00000000-0005-0000-0000-0000BC040000}"/>
    <cellStyle name="Currency 20 2 3 2" xfId="1813" xr:uid="{00000000-0005-0000-0000-0000BD040000}"/>
    <cellStyle name="Currency 20 2 4" xfId="1814" xr:uid="{00000000-0005-0000-0000-0000BE040000}"/>
    <cellStyle name="Currency 20 3" xfId="1815" xr:uid="{00000000-0005-0000-0000-0000BF040000}"/>
    <cellStyle name="Currency 20 3 2" xfId="1816" xr:uid="{00000000-0005-0000-0000-0000C0040000}"/>
    <cellStyle name="Currency 20 3 2 2" xfId="1817" xr:uid="{00000000-0005-0000-0000-0000C1040000}"/>
    <cellStyle name="Currency 20 3 2 2 2" xfId="1818" xr:uid="{00000000-0005-0000-0000-0000C2040000}"/>
    <cellStyle name="Currency 20 3 2 3" xfId="1819" xr:uid="{00000000-0005-0000-0000-0000C3040000}"/>
    <cellStyle name="Currency 20 3 3" xfId="1820" xr:uid="{00000000-0005-0000-0000-0000C4040000}"/>
    <cellStyle name="Currency 20 3 3 2" xfId="1821" xr:uid="{00000000-0005-0000-0000-0000C5040000}"/>
    <cellStyle name="Currency 20 3 4" xfId="1822" xr:uid="{00000000-0005-0000-0000-0000C6040000}"/>
    <cellStyle name="Currency 20 4" xfId="1823" xr:uid="{00000000-0005-0000-0000-0000C7040000}"/>
    <cellStyle name="Currency 20 4 2" xfId="1824" xr:uid="{00000000-0005-0000-0000-0000C8040000}"/>
    <cellStyle name="Currency 20 4 2 2" xfId="1825" xr:uid="{00000000-0005-0000-0000-0000C9040000}"/>
    <cellStyle name="Currency 20 4 3" xfId="1826" xr:uid="{00000000-0005-0000-0000-0000CA040000}"/>
    <cellStyle name="Currency 20 5" xfId="1827" xr:uid="{00000000-0005-0000-0000-0000CB040000}"/>
    <cellStyle name="Currency 20 5 2" xfId="1828" xr:uid="{00000000-0005-0000-0000-0000CC040000}"/>
    <cellStyle name="Currency 20 6" xfId="1829" xr:uid="{00000000-0005-0000-0000-0000CD040000}"/>
    <cellStyle name="Currency 21" xfId="1830" xr:uid="{00000000-0005-0000-0000-0000CE040000}"/>
    <cellStyle name="Currency 21 2" xfId="1831" xr:uid="{00000000-0005-0000-0000-0000CF040000}"/>
    <cellStyle name="Currency 21 2 2" xfId="1832" xr:uid="{00000000-0005-0000-0000-0000D0040000}"/>
    <cellStyle name="Currency 21 2 2 2" xfId="1833" xr:uid="{00000000-0005-0000-0000-0000D1040000}"/>
    <cellStyle name="Currency 21 2 2 2 2" xfId="1834" xr:uid="{00000000-0005-0000-0000-0000D2040000}"/>
    <cellStyle name="Currency 21 2 2 3" xfId="1835" xr:uid="{00000000-0005-0000-0000-0000D3040000}"/>
    <cellStyle name="Currency 21 2 3" xfId="1836" xr:uid="{00000000-0005-0000-0000-0000D4040000}"/>
    <cellStyle name="Currency 21 2 3 2" xfId="1837" xr:uid="{00000000-0005-0000-0000-0000D5040000}"/>
    <cellStyle name="Currency 21 2 4" xfId="1838" xr:uid="{00000000-0005-0000-0000-0000D6040000}"/>
    <cellStyle name="Currency 21 3" xfId="1839" xr:uid="{00000000-0005-0000-0000-0000D7040000}"/>
    <cellStyle name="Currency 21 3 2" xfId="1840" xr:uid="{00000000-0005-0000-0000-0000D8040000}"/>
    <cellStyle name="Currency 21 3 2 2" xfId="1841" xr:uid="{00000000-0005-0000-0000-0000D9040000}"/>
    <cellStyle name="Currency 21 3 2 2 2" xfId="1842" xr:uid="{00000000-0005-0000-0000-0000DA040000}"/>
    <cellStyle name="Currency 21 3 2 3" xfId="1843" xr:uid="{00000000-0005-0000-0000-0000DB040000}"/>
    <cellStyle name="Currency 21 3 3" xfId="1844" xr:uid="{00000000-0005-0000-0000-0000DC040000}"/>
    <cellStyle name="Currency 21 3 3 2" xfId="1845" xr:uid="{00000000-0005-0000-0000-0000DD040000}"/>
    <cellStyle name="Currency 21 3 4" xfId="1846" xr:uid="{00000000-0005-0000-0000-0000DE040000}"/>
    <cellStyle name="Currency 21 4" xfId="1847" xr:uid="{00000000-0005-0000-0000-0000DF040000}"/>
    <cellStyle name="Currency 21 4 2" xfId="1848" xr:uid="{00000000-0005-0000-0000-0000E0040000}"/>
    <cellStyle name="Currency 21 4 2 2" xfId="1849" xr:uid="{00000000-0005-0000-0000-0000E1040000}"/>
    <cellStyle name="Currency 21 4 3" xfId="1850" xr:uid="{00000000-0005-0000-0000-0000E2040000}"/>
    <cellStyle name="Currency 21 5" xfId="1851" xr:uid="{00000000-0005-0000-0000-0000E3040000}"/>
    <cellStyle name="Currency 21 5 2" xfId="1852" xr:uid="{00000000-0005-0000-0000-0000E4040000}"/>
    <cellStyle name="Currency 21 6" xfId="1853" xr:uid="{00000000-0005-0000-0000-0000E5040000}"/>
    <cellStyle name="Currency 22" xfId="1854" xr:uid="{00000000-0005-0000-0000-0000E6040000}"/>
    <cellStyle name="Currency 22 2" xfId="1855" xr:uid="{00000000-0005-0000-0000-0000E7040000}"/>
    <cellStyle name="Currency 22 2 2" xfId="1856" xr:uid="{00000000-0005-0000-0000-0000E8040000}"/>
    <cellStyle name="Currency 22 2 2 2" xfId="1857" xr:uid="{00000000-0005-0000-0000-0000E9040000}"/>
    <cellStyle name="Currency 22 2 2 2 2" xfId="1858" xr:uid="{00000000-0005-0000-0000-0000EA040000}"/>
    <cellStyle name="Currency 22 2 2 3" xfId="1859" xr:uid="{00000000-0005-0000-0000-0000EB040000}"/>
    <cellStyle name="Currency 22 2 3" xfId="1860" xr:uid="{00000000-0005-0000-0000-0000EC040000}"/>
    <cellStyle name="Currency 22 2 3 2" xfId="1861" xr:uid="{00000000-0005-0000-0000-0000ED040000}"/>
    <cellStyle name="Currency 22 2 4" xfId="1862" xr:uid="{00000000-0005-0000-0000-0000EE040000}"/>
    <cellStyle name="Currency 22 3" xfId="1863" xr:uid="{00000000-0005-0000-0000-0000EF040000}"/>
    <cellStyle name="Currency 22 3 2" xfId="1864" xr:uid="{00000000-0005-0000-0000-0000F0040000}"/>
    <cellStyle name="Currency 22 3 2 2" xfId="1865" xr:uid="{00000000-0005-0000-0000-0000F1040000}"/>
    <cellStyle name="Currency 22 3 2 2 2" xfId="1866" xr:uid="{00000000-0005-0000-0000-0000F2040000}"/>
    <cellStyle name="Currency 22 3 2 3" xfId="1867" xr:uid="{00000000-0005-0000-0000-0000F3040000}"/>
    <cellStyle name="Currency 22 3 3" xfId="1868" xr:uid="{00000000-0005-0000-0000-0000F4040000}"/>
    <cellStyle name="Currency 22 3 3 2" xfId="1869" xr:uid="{00000000-0005-0000-0000-0000F5040000}"/>
    <cellStyle name="Currency 22 3 4" xfId="1870" xr:uid="{00000000-0005-0000-0000-0000F6040000}"/>
    <cellStyle name="Currency 22 4" xfId="1871" xr:uid="{00000000-0005-0000-0000-0000F7040000}"/>
    <cellStyle name="Currency 22 4 2" xfId="1872" xr:uid="{00000000-0005-0000-0000-0000F8040000}"/>
    <cellStyle name="Currency 22 4 2 2" xfId="1873" xr:uid="{00000000-0005-0000-0000-0000F9040000}"/>
    <cellStyle name="Currency 22 4 3" xfId="1874" xr:uid="{00000000-0005-0000-0000-0000FA040000}"/>
    <cellStyle name="Currency 22 5" xfId="1875" xr:uid="{00000000-0005-0000-0000-0000FB040000}"/>
    <cellStyle name="Currency 22 5 2" xfId="1876" xr:uid="{00000000-0005-0000-0000-0000FC040000}"/>
    <cellStyle name="Currency 22 6" xfId="1877" xr:uid="{00000000-0005-0000-0000-0000FD040000}"/>
    <cellStyle name="Currency 23" xfId="1878" xr:uid="{00000000-0005-0000-0000-0000FE040000}"/>
    <cellStyle name="Currency 23 2" xfId="1879" xr:uid="{00000000-0005-0000-0000-0000FF040000}"/>
    <cellStyle name="Currency 23 2 2" xfId="1880" xr:uid="{00000000-0005-0000-0000-000000050000}"/>
    <cellStyle name="Currency 23 2 2 2" xfId="1881" xr:uid="{00000000-0005-0000-0000-000001050000}"/>
    <cellStyle name="Currency 23 2 2 2 2" xfId="1882" xr:uid="{00000000-0005-0000-0000-000002050000}"/>
    <cellStyle name="Currency 23 2 2 3" xfId="1883" xr:uid="{00000000-0005-0000-0000-000003050000}"/>
    <cellStyle name="Currency 23 2 3" xfId="1884" xr:uid="{00000000-0005-0000-0000-000004050000}"/>
    <cellStyle name="Currency 23 2 3 2" xfId="1885" xr:uid="{00000000-0005-0000-0000-000005050000}"/>
    <cellStyle name="Currency 23 2 4" xfId="1886" xr:uid="{00000000-0005-0000-0000-000006050000}"/>
    <cellStyle name="Currency 23 3" xfId="1887" xr:uid="{00000000-0005-0000-0000-000007050000}"/>
    <cellStyle name="Currency 23 3 2" xfId="1888" xr:uid="{00000000-0005-0000-0000-000008050000}"/>
    <cellStyle name="Currency 23 3 2 2" xfId="1889" xr:uid="{00000000-0005-0000-0000-000009050000}"/>
    <cellStyle name="Currency 23 3 2 2 2" xfId="1890" xr:uid="{00000000-0005-0000-0000-00000A050000}"/>
    <cellStyle name="Currency 23 3 2 3" xfId="1891" xr:uid="{00000000-0005-0000-0000-00000B050000}"/>
    <cellStyle name="Currency 23 3 3" xfId="1892" xr:uid="{00000000-0005-0000-0000-00000C050000}"/>
    <cellStyle name="Currency 23 3 3 2" xfId="1893" xr:uid="{00000000-0005-0000-0000-00000D050000}"/>
    <cellStyle name="Currency 23 3 4" xfId="1894" xr:uid="{00000000-0005-0000-0000-00000E050000}"/>
    <cellStyle name="Currency 23 4" xfId="1895" xr:uid="{00000000-0005-0000-0000-00000F050000}"/>
    <cellStyle name="Currency 23 4 2" xfId="1896" xr:uid="{00000000-0005-0000-0000-000010050000}"/>
    <cellStyle name="Currency 23 4 2 2" xfId="1897" xr:uid="{00000000-0005-0000-0000-000011050000}"/>
    <cellStyle name="Currency 23 4 3" xfId="1898" xr:uid="{00000000-0005-0000-0000-000012050000}"/>
    <cellStyle name="Currency 23 5" xfId="1899" xr:uid="{00000000-0005-0000-0000-000013050000}"/>
    <cellStyle name="Currency 23 5 2" xfId="1900" xr:uid="{00000000-0005-0000-0000-000014050000}"/>
    <cellStyle name="Currency 23 6" xfId="1901" xr:uid="{00000000-0005-0000-0000-000015050000}"/>
    <cellStyle name="Currency 24" xfId="1902" xr:uid="{00000000-0005-0000-0000-000016050000}"/>
    <cellStyle name="Currency 24 2" xfId="1903" xr:uid="{00000000-0005-0000-0000-000017050000}"/>
    <cellStyle name="Currency 24 2 2" xfId="1904" xr:uid="{00000000-0005-0000-0000-000018050000}"/>
    <cellStyle name="Currency 24 2 2 2" xfId="1905" xr:uid="{00000000-0005-0000-0000-000019050000}"/>
    <cellStyle name="Currency 24 2 2 2 2" xfId="1906" xr:uid="{00000000-0005-0000-0000-00001A050000}"/>
    <cellStyle name="Currency 24 2 2 3" xfId="1907" xr:uid="{00000000-0005-0000-0000-00001B050000}"/>
    <cellStyle name="Currency 24 2 3" xfId="1908" xr:uid="{00000000-0005-0000-0000-00001C050000}"/>
    <cellStyle name="Currency 24 2 3 2" xfId="1909" xr:uid="{00000000-0005-0000-0000-00001D050000}"/>
    <cellStyle name="Currency 24 2 4" xfId="1910" xr:uid="{00000000-0005-0000-0000-00001E050000}"/>
    <cellStyle name="Currency 24 3" xfId="1911" xr:uid="{00000000-0005-0000-0000-00001F050000}"/>
    <cellStyle name="Currency 24 3 2" xfId="1912" xr:uid="{00000000-0005-0000-0000-000020050000}"/>
    <cellStyle name="Currency 24 3 2 2" xfId="1913" xr:uid="{00000000-0005-0000-0000-000021050000}"/>
    <cellStyle name="Currency 24 3 2 2 2" xfId="1914" xr:uid="{00000000-0005-0000-0000-000022050000}"/>
    <cellStyle name="Currency 24 3 2 3" xfId="1915" xr:uid="{00000000-0005-0000-0000-000023050000}"/>
    <cellStyle name="Currency 24 3 3" xfId="1916" xr:uid="{00000000-0005-0000-0000-000024050000}"/>
    <cellStyle name="Currency 24 3 3 2" xfId="1917" xr:uid="{00000000-0005-0000-0000-000025050000}"/>
    <cellStyle name="Currency 24 3 4" xfId="1918" xr:uid="{00000000-0005-0000-0000-000026050000}"/>
    <cellStyle name="Currency 24 4" xfId="1919" xr:uid="{00000000-0005-0000-0000-000027050000}"/>
    <cellStyle name="Currency 24 4 2" xfId="1920" xr:uid="{00000000-0005-0000-0000-000028050000}"/>
    <cellStyle name="Currency 24 4 2 2" xfId="1921" xr:uid="{00000000-0005-0000-0000-000029050000}"/>
    <cellStyle name="Currency 24 4 3" xfId="1922" xr:uid="{00000000-0005-0000-0000-00002A050000}"/>
    <cellStyle name="Currency 24 5" xfId="1923" xr:uid="{00000000-0005-0000-0000-00002B050000}"/>
    <cellStyle name="Currency 24 5 2" xfId="1924" xr:uid="{00000000-0005-0000-0000-00002C050000}"/>
    <cellStyle name="Currency 24 6" xfId="1925" xr:uid="{00000000-0005-0000-0000-00002D050000}"/>
    <cellStyle name="Currency 25" xfId="1926" xr:uid="{00000000-0005-0000-0000-00002E050000}"/>
    <cellStyle name="Currency 26" xfId="1927" xr:uid="{00000000-0005-0000-0000-00002F050000}"/>
    <cellStyle name="Currency 26 2" xfId="1928" xr:uid="{00000000-0005-0000-0000-000030050000}"/>
    <cellStyle name="Currency 26 2 2" xfId="1929" xr:uid="{00000000-0005-0000-0000-000031050000}"/>
    <cellStyle name="Currency 26 2 2 2" xfId="1930" xr:uid="{00000000-0005-0000-0000-000032050000}"/>
    <cellStyle name="Currency 26 2 2 2 2" xfId="1931" xr:uid="{00000000-0005-0000-0000-000033050000}"/>
    <cellStyle name="Currency 26 2 2 3" xfId="1932" xr:uid="{00000000-0005-0000-0000-000034050000}"/>
    <cellStyle name="Currency 26 2 3" xfId="1933" xr:uid="{00000000-0005-0000-0000-000035050000}"/>
    <cellStyle name="Currency 26 2 3 2" xfId="1934" xr:uid="{00000000-0005-0000-0000-000036050000}"/>
    <cellStyle name="Currency 26 2 4" xfId="1935" xr:uid="{00000000-0005-0000-0000-000037050000}"/>
    <cellStyle name="Currency 26 3" xfId="1936" xr:uid="{00000000-0005-0000-0000-000038050000}"/>
    <cellStyle name="Currency 26 3 2" xfId="1937" xr:uid="{00000000-0005-0000-0000-000039050000}"/>
    <cellStyle name="Currency 26 3 2 2" xfId="1938" xr:uid="{00000000-0005-0000-0000-00003A050000}"/>
    <cellStyle name="Currency 26 3 2 2 2" xfId="1939" xr:uid="{00000000-0005-0000-0000-00003B050000}"/>
    <cellStyle name="Currency 26 3 2 3" xfId="1940" xr:uid="{00000000-0005-0000-0000-00003C050000}"/>
    <cellStyle name="Currency 26 3 3" xfId="1941" xr:uid="{00000000-0005-0000-0000-00003D050000}"/>
    <cellStyle name="Currency 26 3 3 2" xfId="1942" xr:uid="{00000000-0005-0000-0000-00003E050000}"/>
    <cellStyle name="Currency 26 3 4" xfId="1943" xr:uid="{00000000-0005-0000-0000-00003F050000}"/>
    <cellStyle name="Currency 26 4" xfId="1944" xr:uid="{00000000-0005-0000-0000-000040050000}"/>
    <cellStyle name="Currency 26 4 2" xfId="1945" xr:uid="{00000000-0005-0000-0000-000041050000}"/>
    <cellStyle name="Currency 26 4 2 2" xfId="1946" xr:uid="{00000000-0005-0000-0000-000042050000}"/>
    <cellStyle name="Currency 26 4 3" xfId="1947" xr:uid="{00000000-0005-0000-0000-000043050000}"/>
    <cellStyle name="Currency 26 5" xfId="1948" xr:uid="{00000000-0005-0000-0000-000044050000}"/>
    <cellStyle name="Currency 26 5 2" xfId="1949" xr:uid="{00000000-0005-0000-0000-000045050000}"/>
    <cellStyle name="Currency 26 6" xfId="1950" xr:uid="{00000000-0005-0000-0000-000046050000}"/>
    <cellStyle name="Currency 27" xfId="1951" xr:uid="{00000000-0005-0000-0000-000047050000}"/>
    <cellStyle name="Currency 27 2" xfId="1952" xr:uid="{00000000-0005-0000-0000-000048050000}"/>
    <cellStyle name="Currency 27 2 2" xfId="1953" xr:uid="{00000000-0005-0000-0000-000049050000}"/>
    <cellStyle name="Currency 27 2 2 2" xfId="1954" xr:uid="{00000000-0005-0000-0000-00004A050000}"/>
    <cellStyle name="Currency 27 2 2 2 2" xfId="1955" xr:uid="{00000000-0005-0000-0000-00004B050000}"/>
    <cellStyle name="Currency 27 2 2 3" xfId="1956" xr:uid="{00000000-0005-0000-0000-00004C050000}"/>
    <cellStyle name="Currency 27 2 3" xfId="1957" xr:uid="{00000000-0005-0000-0000-00004D050000}"/>
    <cellStyle name="Currency 27 2 3 2" xfId="1958" xr:uid="{00000000-0005-0000-0000-00004E050000}"/>
    <cellStyle name="Currency 27 2 4" xfId="1959" xr:uid="{00000000-0005-0000-0000-00004F050000}"/>
    <cellStyle name="Currency 27 3" xfId="1960" xr:uid="{00000000-0005-0000-0000-000050050000}"/>
    <cellStyle name="Currency 27 3 2" xfId="1961" xr:uid="{00000000-0005-0000-0000-000051050000}"/>
    <cellStyle name="Currency 27 3 2 2" xfId="1962" xr:uid="{00000000-0005-0000-0000-000052050000}"/>
    <cellStyle name="Currency 27 3 2 2 2" xfId="1963" xr:uid="{00000000-0005-0000-0000-000053050000}"/>
    <cellStyle name="Currency 27 3 2 3" xfId="1964" xr:uid="{00000000-0005-0000-0000-000054050000}"/>
    <cellStyle name="Currency 27 3 3" xfId="1965" xr:uid="{00000000-0005-0000-0000-000055050000}"/>
    <cellStyle name="Currency 27 3 3 2" xfId="1966" xr:uid="{00000000-0005-0000-0000-000056050000}"/>
    <cellStyle name="Currency 27 3 4" xfId="1967" xr:uid="{00000000-0005-0000-0000-000057050000}"/>
    <cellStyle name="Currency 27 4" xfId="1968" xr:uid="{00000000-0005-0000-0000-000058050000}"/>
    <cellStyle name="Currency 27 4 2" xfId="1969" xr:uid="{00000000-0005-0000-0000-000059050000}"/>
    <cellStyle name="Currency 27 4 2 2" xfId="1970" xr:uid="{00000000-0005-0000-0000-00005A050000}"/>
    <cellStyle name="Currency 27 4 3" xfId="1971" xr:uid="{00000000-0005-0000-0000-00005B050000}"/>
    <cellStyle name="Currency 27 5" xfId="1972" xr:uid="{00000000-0005-0000-0000-00005C050000}"/>
    <cellStyle name="Currency 27 5 2" xfId="1973" xr:uid="{00000000-0005-0000-0000-00005D050000}"/>
    <cellStyle name="Currency 27 6" xfId="1974" xr:uid="{00000000-0005-0000-0000-00005E050000}"/>
    <cellStyle name="Currency 28" xfId="1975" xr:uid="{00000000-0005-0000-0000-00005F050000}"/>
    <cellStyle name="Currency 28 2" xfId="1976" xr:uid="{00000000-0005-0000-0000-000060050000}"/>
    <cellStyle name="Currency 28 2 2" xfId="1977" xr:uid="{00000000-0005-0000-0000-000061050000}"/>
    <cellStyle name="Currency 28 2 2 2" xfId="1978" xr:uid="{00000000-0005-0000-0000-000062050000}"/>
    <cellStyle name="Currency 28 2 2 2 2" xfId="1979" xr:uid="{00000000-0005-0000-0000-000063050000}"/>
    <cellStyle name="Currency 28 2 2 3" xfId="1980" xr:uid="{00000000-0005-0000-0000-000064050000}"/>
    <cellStyle name="Currency 28 2 3" xfId="1981" xr:uid="{00000000-0005-0000-0000-000065050000}"/>
    <cellStyle name="Currency 28 2 3 2" xfId="1982" xr:uid="{00000000-0005-0000-0000-000066050000}"/>
    <cellStyle name="Currency 28 2 4" xfId="1983" xr:uid="{00000000-0005-0000-0000-000067050000}"/>
    <cellStyle name="Currency 28 3" xfId="1984" xr:uid="{00000000-0005-0000-0000-000068050000}"/>
    <cellStyle name="Currency 28 3 2" xfId="1985" xr:uid="{00000000-0005-0000-0000-000069050000}"/>
    <cellStyle name="Currency 28 3 2 2" xfId="1986" xr:uid="{00000000-0005-0000-0000-00006A050000}"/>
    <cellStyle name="Currency 28 3 2 2 2" xfId="1987" xr:uid="{00000000-0005-0000-0000-00006B050000}"/>
    <cellStyle name="Currency 28 3 2 3" xfId="1988" xr:uid="{00000000-0005-0000-0000-00006C050000}"/>
    <cellStyle name="Currency 28 3 3" xfId="1989" xr:uid="{00000000-0005-0000-0000-00006D050000}"/>
    <cellStyle name="Currency 28 3 3 2" xfId="1990" xr:uid="{00000000-0005-0000-0000-00006E050000}"/>
    <cellStyle name="Currency 28 3 4" xfId="1991" xr:uid="{00000000-0005-0000-0000-00006F050000}"/>
    <cellStyle name="Currency 28 4" xfId="1992" xr:uid="{00000000-0005-0000-0000-000070050000}"/>
    <cellStyle name="Currency 28 4 2" xfId="1993" xr:uid="{00000000-0005-0000-0000-000071050000}"/>
    <cellStyle name="Currency 28 4 2 2" xfId="1994" xr:uid="{00000000-0005-0000-0000-000072050000}"/>
    <cellStyle name="Currency 28 4 3" xfId="1995" xr:uid="{00000000-0005-0000-0000-000073050000}"/>
    <cellStyle name="Currency 28 5" xfId="1996" xr:uid="{00000000-0005-0000-0000-000074050000}"/>
    <cellStyle name="Currency 28 5 2" xfId="1997" xr:uid="{00000000-0005-0000-0000-000075050000}"/>
    <cellStyle name="Currency 28 6" xfId="1998" xr:uid="{00000000-0005-0000-0000-000076050000}"/>
    <cellStyle name="Currency 29" xfId="1999" xr:uid="{00000000-0005-0000-0000-000077050000}"/>
    <cellStyle name="Currency 29 2" xfId="2000" xr:uid="{00000000-0005-0000-0000-000078050000}"/>
    <cellStyle name="Currency 29 2 2" xfId="2001" xr:uid="{00000000-0005-0000-0000-000079050000}"/>
    <cellStyle name="Currency 29 2 2 2" xfId="2002" xr:uid="{00000000-0005-0000-0000-00007A050000}"/>
    <cellStyle name="Currency 29 2 2 2 2" xfId="2003" xr:uid="{00000000-0005-0000-0000-00007B050000}"/>
    <cellStyle name="Currency 29 2 2 3" xfId="2004" xr:uid="{00000000-0005-0000-0000-00007C050000}"/>
    <cellStyle name="Currency 29 2 3" xfId="2005" xr:uid="{00000000-0005-0000-0000-00007D050000}"/>
    <cellStyle name="Currency 29 2 3 2" xfId="2006" xr:uid="{00000000-0005-0000-0000-00007E050000}"/>
    <cellStyle name="Currency 29 2 4" xfId="2007" xr:uid="{00000000-0005-0000-0000-00007F050000}"/>
    <cellStyle name="Currency 29 3" xfId="2008" xr:uid="{00000000-0005-0000-0000-000080050000}"/>
    <cellStyle name="Currency 29 3 2" xfId="2009" xr:uid="{00000000-0005-0000-0000-000081050000}"/>
    <cellStyle name="Currency 29 3 2 2" xfId="2010" xr:uid="{00000000-0005-0000-0000-000082050000}"/>
    <cellStyle name="Currency 29 3 2 2 2" xfId="2011" xr:uid="{00000000-0005-0000-0000-000083050000}"/>
    <cellStyle name="Currency 29 3 2 3" xfId="2012" xr:uid="{00000000-0005-0000-0000-000084050000}"/>
    <cellStyle name="Currency 29 3 3" xfId="2013" xr:uid="{00000000-0005-0000-0000-000085050000}"/>
    <cellStyle name="Currency 29 3 3 2" xfId="2014" xr:uid="{00000000-0005-0000-0000-000086050000}"/>
    <cellStyle name="Currency 29 3 4" xfId="2015" xr:uid="{00000000-0005-0000-0000-000087050000}"/>
    <cellStyle name="Currency 29 4" xfId="2016" xr:uid="{00000000-0005-0000-0000-000088050000}"/>
    <cellStyle name="Currency 29 4 2" xfId="2017" xr:uid="{00000000-0005-0000-0000-000089050000}"/>
    <cellStyle name="Currency 29 4 2 2" xfId="2018" xr:uid="{00000000-0005-0000-0000-00008A050000}"/>
    <cellStyle name="Currency 29 4 3" xfId="2019" xr:uid="{00000000-0005-0000-0000-00008B050000}"/>
    <cellStyle name="Currency 29 5" xfId="2020" xr:uid="{00000000-0005-0000-0000-00008C050000}"/>
    <cellStyle name="Currency 29 5 2" xfId="2021" xr:uid="{00000000-0005-0000-0000-00008D050000}"/>
    <cellStyle name="Currency 29 6" xfId="2022" xr:uid="{00000000-0005-0000-0000-00008E050000}"/>
    <cellStyle name="Currency 3" xfId="2023" xr:uid="{00000000-0005-0000-0000-00008F050000}"/>
    <cellStyle name="Currency 3 2" xfId="2024" xr:uid="{00000000-0005-0000-0000-000090050000}"/>
    <cellStyle name="Currency 3 2 2" xfId="2025" xr:uid="{00000000-0005-0000-0000-000091050000}"/>
    <cellStyle name="Currency 3 2 2 2" xfId="2026" xr:uid="{00000000-0005-0000-0000-000092050000}"/>
    <cellStyle name="Currency 3 2 3" xfId="2027" xr:uid="{00000000-0005-0000-0000-000093050000}"/>
    <cellStyle name="Currency 3 2 4" xfId="2028" xr:uid="{00000000-0005-0000-0000-000094050000}"/>
    <cellStyle name="Currency 3 2 5" xfId="2029" xr:uid="{00000000-0005-0000-0000-000095050000}"/>
    <cellStyle name="Currency 3 3" xfId="2030" xr:uid="{00000000-0005-0000-0000-000096050000}"/>
    <cellStyle name="Currency 3 4" xfId="2031" xr:uid="{00000000-0005-0000-0000-000097050000}"/>
    <cellStyle name="Currency 3 5" xfId="2032" xr:uid="{00000000-0005-0000-0000-000098050000}"/>
    <cellStyle name="Currency 3 6" xfId="2033" xr:uid="{00000000-0005-0000-0000-000099050000}"/>
    <cellStyle name="Currency 4" xfId="2034" xr:uid="{00000000-0005-0000-0000-00009A050000}"/>
    <cellStyle name="Currency 4 10" xfId="2035" xr:uid="{00000000-0005-0000-0000-00009B050000}"/>
    <cellStyle name="Currency 4 2" xfId="2036" xr:uid="{00000000-0005-0000-0000-00009C050000}"/>
    <cellStyle name="Currency 4 2 2" xfId="2037" xr:uid="{00000000-0005-0000-0000-00009D050000}"/>
    <cellStyle name="Currency 4 2 2 2" xfId="2038" xr:uid="{00000000-0005-0000-0000-00009E050000}"/>
    <cellStyle name="Currency 4 2 2 2 2" xfId="2039" xr:uid="{00000000-0005-0000-0000-00009F050000}"/>
    <cellStyle name="Currency 4 2 2 3" xfId="2040" xr:uid="{00000000-0005-0000-0000-0000A0050000}"/>
    <cellStyle name="Currency 4 2 3" xfId="2041" xr:uid="{00000000-0005-0000-0000-0000A1050000}"/>
    <cellStyle name="Currency 4 2 3 2" xfId="2042" xr:uid="{00000000-0005-0000-0000-0000A2050000}"/>
    <cellStyle name="Currency 4 2 4" xfId="2043" xr:uid="{00000000-0005-0000-0000-0000A3050000}"/>
    <cellStyle name="Currency 4 3" xfId="2044" xr:uid="{00000000-0005-0000-0000-0000A4050000}"/>
    <cellStyle name="Currency 4 3 2" xfId="2045" xr:uid="{00000000-0005-0000-0000-0000A5050000}"/>
    <cellStyle name="Currency 4 3 2 2" xfId="2046" xr:uid="{00000000-0005-0000-0000-0000A6050000}"/>
    <cellStyle name="Currency 4 3 2 2 2" xfId="2047" xr:uid="{00000000-0005-0000-0000-0000A7050000}"/>
    <cellStyle name="Currency 4 3 2 3" xfId="2048" xr:uid="{00000000-0005-0000-0000-0000A8050000}"/>
    <cellStyle name="Currency 4 3 3" xfId="2049" xr:uid="{00000000-0005-0000-0000-0000A9050000}"/>
    <cellStyle name="Currency 4 3 3 2" xfId="2050" xr:uid="{00000000-0005-0000-0000-0000AA050000}"/>
    <cellStyle name="Currency 4 3 4" xfId="2051" xr:uid="{00000000-0005-0000-0000-0000AB050000}"/>
    <cellStyle name="Currency 4 4" xfId="2052" xr:uid="{00000000-0005-0000-0000-0000AC050000}"/>
    <cellStyle name="Currency 4 4 2" xfId="2053" xr:uid="{00000000-0005-0000-0000-0000AD050000}"/>
    <cellStyle name="Currency 4 4 2 2" xfId="2054" xr:uid="{00000000-0005-0000-0000-0000AE050000}"/>
    <cellStyle name="Currency 4 4 3" xfId="2055" xr:uid="{00000000-0005-0000-0000-0000AF050000}"/>
    <cellStyle name="Currency 4 5" xfId="2056" xr:uid="{00000000-0005-0000-0000-0000B0050000}"/>
    <cellStyle name="Currency 4 5 2" xfId="2057" xr:uid="{00000000-0005-0000-0000-0000B1050000}"/>
    <cellStyle name="Currency 4 5 2 2" xfId="2058" xr:uid="{00000000-0005-0000-0000-0000B2050000}"/>
    <cellStyle name="Currency 4 5 3" xfId="2059" xr:uid="{00000000-0005-0000-0000-0000B3050000}"/>
    <cellStyle name="Currency 4 6" xfId="2060" xr:uid="{00000000-0005-0000-0000-0000B4050000}"/>
    <cellStyle name="Currency 4 6 2" xfId="2061" xr:uid="{00000000-0005-0000-0000-0000B5050000}"/>
    <cellStyle name="Currency 4 6 2 2" xfId="2062" xr:uid="{00000000-0005-0000-0000-0000B6050000}"/>
    <cellStyle name="Currency 4 6 3" xfId="2063" xr:uid="{00000000-0005-0000-0000-0000B7050000}"/>
    <cellStyle name="Currency 4 7" xfId="2064" xr:uid="{00000000-0005-0000-0000-0000B8050000}"/>
    <cellStyle name="Currency 4 7 2" xfId="2065" xr:uid="{00000000-0005-0000-0000-0000B9050000}"/>
    <cellStyle name="Currency 4 8" xfId="2066" xr:uid="{00000000-0005-0000-0000-0000BA050000}"/>
    <cellStyle name="Currency 4 9" xfId="2067" xr:uid="{00000000-0005-0000-0000-0000BB050000}"/>
    <cellStyle name="Currency 5" xfId="2068" xr:uid="{00000000-0005-0000-0000-0000BC050000}"/>
    <cellStyle name="Currency 5 2" xfId="2069" xr:uid="{00000000-0005-0000-0000-0000BD050000}"/>
    <cellStyle name="Currency 5 2 2" xfId="2070" xr:uid="{00000000-0005-0000-0000-0000BE050000}"/>
    <cellStyle name="Currency 5 2 2 2" xfId="2071" xr:uid="{00000000-0005-0000-0000-0000BF050000}"/>
    <cellStyle name="Currency 5 2 2 2 2" xfId="2072" xr:uid="{00000000-0005-0000-0000-0000C0050000}"/>
    <cellStyle name="Currency 5 2 2 3" xfId="2073" xr:uid="{00000000-0005-0000-0000-0000C1050000}"/>
    <cellStyle name="Currency 5 2 3" xfId="2074" xr:uid="{00000000-0005-0000-0000-0000C2050000}"/>
    <cellStyle name="Currency 5 2 3 2" xfId="2075" xr:uid="{00000000-0005-0000-0000-0000C3050000}"/>
    <cellStyle name="Currency 5 2 4" xfId="2076" xr:uid="{00000000-0005-0000-0000-0000C4050000}"/>
    <cellStyle name="Currency 5 3" xfId="2077" xr:uid="{00000000-0005-0000-0000-0000C5050000}"/>
    <cellStyle name="Currency 5 3 2" xfId="2078" xr:uid="{00000000-0005-0000-0000-0000C6050000}"/>
    <cellStyle name="Currency 5 3 2 2" xfId="2079" xr:uid="{00000000-0005-0000-0000-0000C7050000}"/>
    <cellStyle name="Currency 5 3 2 2 2" xfId="2080" xr:uid="{00000000-0005-0000-0000-0000C8050000}"/>
    <cellStyle name="Currency 5 3 2 3" xfId="2081" xr:uid="{00000000-0005-0000-0000-0000C9050000}"/>
    <cellStyle name="Currency 5 3 3" xfId="2082" xr:uid="{00000000-0005-0000-0000-0000CA050000}"/>
    <cellStyle name="Currency 5 3 3 2" xfId="2083" xr:uid="{00000000-0005-0000-0000-0000CB050000}"/>
    <cellStyle name="Currency 5 3 4" xfId="2084" xr:uid="{00000000-0005-0000-0000-0000CC050000}"/>
    <cellStyle name="Currency 5 4" xfId="2085" xr:uid="{00000000-0005-0000-0000-0000CD050000}"/>
    <cellStyle name="Currency 5 4 2" xfId="2086" xr:uid="{00000000-0005-0000-0000-0000CE050000}"/>
    <cellStyle name="Currency 5 4 2 2" xfId="2087" xr:uid="{00000000-0005-0000-0000-0000CF050000}"/>
    <cellStyle name="Currency 5 4 3" xfId="2088" xr:uid="{00000000-0005-0000-0000-0000D0050000}"/>
    <cellStyle name="Currency 5 5" xfId="2089" xr:uid="{00000000-0005-0000-0000-0000D1050000}"/>
    <cellStyle name="Currency 5 5 2" xfId="2090" xr:uid="{00000000-0005-0000-0000-0000D2050000}"/>
    <cellStyle name="Currency 5 6" xfId="2091" xr:uid="{00000000-0005-0000-0000-0000D3050000}"/>
    <cellStyle name="Currency 6" xfId="2092" xr:uid="{00000000-0005-0000-0000-0000D4050000}"/>
    <cellStyle name="Currency 6 2" xfId="2093" xr:uid="{00000000-0005-0000-0000-0000D5050000}"/>
    <cellStyle name="Currency 6 2 2" xfId="2094" xr:uid="{00000000-0005-0000-0000-0000D6050000}"/>
    <cellStyle name="Currency 6 2 2 2" xfId="2095" xr:uid="{00000000-0005-0000-0000-0000D7050000}"/>
    <cellStyle name="Currency 6 2 2 2 2" xfId="2096" xr:uid="{00000000-0005-0000-0000-0000D8050000}"/>
    <cellStyle name="Currency 6 2 2 3" xfId="2097" xr:uid="{00000000-0005-0000-0000-0000D9050000}"/>
    <cellStyle name="Currency 6 2 3" xfId="2098" xr:uid="{00000000-0005-0000-0000-0000DA050000}"/>
    <cellStyle name="Currency 6 2 3 2" xfId="2099" xr:uid="{00000000-0005-0000-0000-0000DB050000}"/>
    <cellStyle name="Currency 6 2 4" xfId="2100" xr:uid="{00000000-0005-0000-0000-0000DC050000}"/>
    <cellStyle name="Currency 6 3" xfId="2101" xr:uid="{00000000-0005-0000-0000-0000DD050000}"/>
    <cellStyle name="Currency 6 3 2" xfId="2102" xr:uid="{00000000-0005-0000-0000-0000DE050000}"/>
    <cellStyle name="Currency 6 3 2 2" xfId="2103" xr:uid="{00000000-0005-0000-0000-0000DF050000}"/>
    <cellStyle name="Currency 6 3 2 2 2" xfId="2104" xr:uid="{00000000-0005-0000-0000-0000E0050000}"/>
    <cellStyle name="Currency 6 3 2 3" xfId="2105" xr:uid="{00000000-0005-0000-0000-0000E1050000}"/>
    <cellStyle name="Currency 6 3 3" xfId="2106" xr:uid="{00000000-0005-0000-0000-0000E2050000}"/>
    <cellStyle name="Currency 6 3 3 2" xfId="2107" xr:uid="{00000000-0005-0000-0000-0000E3050000}"/>
    <cellStyle name="Currency 6 3 4" xfId="2108" xr:uid="{00000000-0005-0000-0000-0000E4050000}"/>
    <cellStyle name="Currency 6 4" xfId="2109" xr:uid="{00000000-0005-0000-0000-0000E5050000}"/>
    <cellStyle name="Currency 6 4 2" xfId="2110" xr:uid="{00000000-0005-0000-0000-0000E6050000}"/>
    <cellStyle name="Currency 6 4 2 2" xfId="2111" xr:uid="{00000000-0005-0000-0000-0000E7050000}"/>
    <cellStyle name="Currency 6 4 3" xfId="2112" xr:uid="{00000000-0005-0000-0000-0000E8050000}"/>
    <cellStyle name="Currency 6 5" xfId="2113" xr:uid="{00000000-0005-0000-0000-0000E9050000}"/>
    <cellStyle name="Currency 6 5 2" xfId="2114" xr:uid="{00000000-0005-0000-0000-0000EA050000}"/>
    <cellStyle name="Currency 6 6" xfId="2115" xr:uid="{00000000-0005-0000-0000-0000EB050000}"/>
    <cellStyle name="Currency 7" xfId="2116" xr:uid="{00000000-0005-0000-0000-0000EC050000}"/>
    <cellStyle name="Currency 7 2" xfId="2117" xr:uid="{00000000-0005-0000-0000-0000ED050000}"/>
    <cellStyle name="Currency 8" xfId="2118" xr:uid="{00000000-0005-0000-0000-0000EE050000}"/>
    <cellStyle name="Currency 8 2" xfId="2119" xr:uid="{00000000-0005-0000-0000-0000EF050000}"/>
    <cellStyle name="Currency 8 2 2" xfId="2120" xr:uid="{00000000-0005-0000-0000-0000F0050000}"/>
    <cellStyle name="Currency 8 2 2 2" xfId="2121" xr:uid="{00000000-0005-0000-0000-0000F1050000}"/>
    <cellStyle name="Currency 8 2 2 2 2" xfId="2122" xr:uid="{00000000-0005-0000-0000-0000F2050000}"/>
    <cellStyle name="Currency 8 2 2 3" xfId="2123" xr:uid="{00000000-0005-0000-0000-0000F3050000}"/>
    <cellStyle name="Currency 8 2 3" xfId="2124" xr:uid="{00000000-0005-0000-0000-0000F4050000}"/>
    <cellStyle name="Currency 8 2 3 2" xfId="2125" xr:uid="{00000000-0005-0000-0000-0000F5050000}"/>
    <cellStyle name="Currency 8 2 4" xfId="2126" xr:uid="{00000000-0005-0000-0000-0000F6050000}"/>
    <cellStyle name="Currency 8 3" xfId="2127" xr:uid="{00000000-0005-0000-0000-0000F7050000}"/>
    <cellStyle name="Currency 8 3 2" xfId="2128" xr:uid="{00000000-0005-0000-0000-0000F8050000}"/>
    <cellStyle name="Currency 8 3 2 2" xfId="2129" xr:uid="{00000000-0005-0000-0000-0000F9050000}"/>
    <cellStyle name="Currency 8 3 2 2 2" xfId="2130" xr:uid="{00000000-0005-0000-0000-0000FA050000}"/>
    <cellStyle name="Currency 8 3 2 3" xfId="2131" xr:uid="{00000000-0005-0000-0000-0000FB050000}"/>
    <cellStyle name="Currency 8 3 3" xfId="2132" xr:uid="{00000000-0005-0000-0000-0000FC050000}"/>
    <cellStyle name="Currency 8 3 3 2" xfId="2133" xr:uid="{00000000-0005-0000-0000-0000FD050000}"/>
    <cellStyle name="Currency 8 3 4" xfId="2134" xr:uid="{00000000-0005-0000-0000-0000FE050000}"/>
    <cellStyle name="Currency 8 4" xfId="2135" xr:uid="{00000000-0005-0000-0000-0000FF050000}"/>
    <cellStyle name="Currency 8 4 2" xfId="2136" xr:uid="{00000000-0005-0000-0000-000000060000}"/>
    <cellStyle name="Currency 8 4 2 2" xfId="2137" xr:uid="{00000000-0005-0000-0000-000001060000}"/>
    <cellStyle name="Currency 8 4 3" xfId="2138" xr:uid="{00000000-0005-0000-0000-000002060000}"/>
    <cellStyle name="Currency 8 5" xfId="2139" xr:uid="{00000000-0005-0000-0000-000003060000}"/>
    <cellStyle name="Currency 8 5 2" xfId="2140" xr:uid="{00000000-0005-0000-0000-000004060000}"/>
    <cellStyle name="Currency 8 6" xfId="2141" xr:uid="{00000000-0005-0000-0000-000005060000}"/>
    <cellStyle name="Currency 8 7" xfId="2142" xr:uid="{00000000-0005-0000-0000-000006060000}"/>
    <cellStyle name="Currency 9" xfId="2143" xr:uid="{00000000-0005-0000-0000-000007060000}"/>
    <cellStyle name="Currency 9 2" xfId="2144" xr:uid="{00000000-0005-0000-0000-000008060000}"/>
    <cellStyle name="Currency 9 2 2" xfId="2145" xr:uid="{00000000-0005-0000-0000-000009060000}"/>
    <cellStyle name="Currency 9 2 2 2" xfId="2146" xr:uid="{00000000-0005-0000-0000-00000A060000}"/>
    <cellStyle name="Currency 9 2 2 2 2" xfId="2147" xr:uid="{00000000-0005-0000-0000-00000B060000}"/>
    <cellStyle name="Currency 9 2 2 3" xfId="2148" xr:uid="{00000000-0005-0000-0000-00000C060000}"/>
    <cellStyle name="Currency 9 2 3" xfId="2149" xr:uid="{00000000-0005-0000-0000-00000D060000}"/>
    <cellStyle name="Currency 9 2 3 2" xfId="2150" xr:uid="{00000000-0005-0000-0000-00000E060000}"/>
    <cellStyle name="Currency 9 2 4" xfId="2151" xr:uid="{00000000-0005-0000-0000-00000F060000}"/>
    <cellStyle name="Currency 9 3" xfId="2152" xr:uid="{00000000-0005-0000-0000-000010060000}"/>
    <cellStyle name="Currency 9 3 2" xfId="2153" xr:uid="{00000000-0005-0000-0000-000011060000}"/>
    <cellStyle name="Currency 9 3 2 2" xfId="2154" xr:uid="{00000000-0005-0000-0000-000012060000}"/>
    <cellStyle name="Currency 9 3 2 2 2" xfId="2155" xr:uid="{00000000-0005-0000-0000-000013060000}"/>
    <cellStyle name="Currency 9 3 2 3" xfId="2156" xr:uid="{00000000-0005-0000-0000-000014060000}"/>
    <cellStyle name="Currency 9 3 3" xfId="2157" xr:uid="{00000000-0005-0000-0000-000015060000}"/>
    <cellStyle name="Currency 9 3 3 2" xfId="2158" xr:uid="{00000000-0005-0000-0000-000016060000}"/>
    <cellStyle name="Currency 9 3 4" xfId="2159" xr:uid="{00000000-0005-0000-0000-000017060000}"/>
    <cellStyle name="Currency 9 4" xfId="2160" xr:uid="{00000000-0005-0000-0000-000018060000}"/>
    <cellStyle name="Currency 9 4 2" xfId="2161" xr:uid="{00000000-0005-0000-0000-000019060000}"/>
    <cellStyle name="Currency 9 4 2 2" xfId="2162" xr:uid="{00000000-0005-0000-0000-00001A060000}"/>
    <cellStyle name="Currency 9 4 3" xfId="2163" xr:uid="{00000000-0005-0000-0000-00001B060000}"/>
    <cellStyle name="Currency 9 5" xfId="2164" xr:uid="{00000000-0005-0000-0000-00001C060000}"/>
    <cellStyle name="Currency 9 5 2" xfId="2165" xr:uid="{00000000-0005-0000-0000-00001D060000}"/>
    <cellStyle name="Currency 9 6" xfId="2166" xr:uid="{00000000-0005-0000-0000-00001E060000}"/>
    <cellStyle name="Currency Per Share" xfId="2167" xr:uid="{00000000-0005-0000-0000-00001F060000}"/>
    <cellStyle name="Currency--" xfId="2168" xr:uid="{00000000-0005-0000-0000-000014040000}"/>
    <cellStyle name="Currency0" xfId="2169" xr:uid="{00000000-0005-0000-0000-000020060000}"/>
    <cellStyle name="Currency2" xfId="2170" xr:uid="{00000000-0005-0000-0000-000021060000}"/>
    <cellStyle name="CUS.Work.Area" xfId="2171" xr:uid="{00000000-0005-0000-0000-000022060000}"/>
    <cellStyle name="Dash" xfId="2172" xr:uid="{00000000-0005-0000-0000-000023060000}"/>
    <cellStyle name="Data" xfId="2173" xr:uid="{00000000-0005-0000-0000-000024060000}"/>
    <cellStyle name="Data 2" xfId="2174" xr:uid="{00000000-0005-0000-0000-000025060000}"/>
    <cellStyle name="Data 3" xfId="2175" xr:uid="{00000000-0005-0000-0000-000026060000}"/>
    <cellStyle name="Date" xfId="2176" xr:uid="{00000000-0005-0000-0000-000027060000}"/>
    <cellStyle name="Date [mm-d-yyyy]" xfId="2177" xr:uid="{00000000-0005-0000-0000-00002A060000}"/>
    <cellStyle name="Date [mm-d-yyyy] 2" xfId="5691" xr:uid="{00000000-0005-0000-0000-00002B060000}"/>
    <cellStyle name="Date [mm-dd-yyyy]" xfId="2178" xr:uid="{00000000-0005-0000-0000-000028060000}"/>
    <cellStyle name="Date [mm-dd-yyyy] 2" xfId="2179" xr:uid="{00000000-0005-0000-0000-000029060000}"/>
    <cellStyle name="Date [mmm-yyyy]" xfId="2180" xr:uid="{00000000-0005-0000-0000-00002C060000}"/>
    <cellStyle name="Date [mmm-yyyy] 2" xfId="5692" xr:uid="{00000000-0005-0000-0000-00002D060000}"/>
    <cellStyle name="Date Aligned" xfId="2181" xr:uid="{00000000-0005-0000-0000-00002E060000}"/>
    <cellStyle name="Date Aligned*" xfId="2182" xr:uid="{00000000-0005-0000-0000-00002F060000}"/>
    <cellStyle name="Date Short" xfId="2183" xr:uid="{00000000-0005-0000-0000-000030060000}"/>
    <cellStyle name="date_ Pies " xfId="2184" xr:uid="{00000000-0005-0000-0000-000031060000}"/>
    <cellStyle name="DblLineDollarAcct" xfId="2185" xr:uid="{00000000-0005-0000-0000-000032060000}"/>
    <cellStyle name="DblLinePercent" xfId="2186" xr:uid="{00000000-0005-0000-0000-000033060000}"/>
    <cellStyle name="Dezimal [0]_A17 - 31.03.1998" xfId="2187" xr:uid="{00000000-0005-0000-0000-000034060000}"/>
    <cellStyle name="Dezimal_A17 - 31.03.1998" xfId="2188" xr:uid="{00000000-0005-0000-0000-000035060000}"/>
    <cellStyle name="Dia" xfId="2189" xr:uid="{00000000-0005-0000-0000-000036060000}"/>
    <cellStyle name="Dollar_ Pies " xfId="2190" xr:uid="{00000000-0005-0000-0000-000037060000}"/>
    <cellStyle name="DollarAccounting" xfId="2191" xr:uid="{00000000-0005-0000-0000-000038060000}"/>
    <cellStyle name="Dotted Line" xfId="2192" xr:uid="{00000000-0005-0000-0000-000039060000}"/>
    <cellStyle name="Dotted Line 2" xfId="2193" xr:uid="{00000000-0005-0000-0000-00003A060000}"/>
    <cellStyle name="Dotted Line 3" xfId="2194" xr:uid="{00000000-0005-0000-0000-00003B060000}"/>
    <cellStyle name="Double Accounting" xfId="2195" xr:uid="{00000000-0005-0000-0000-00003C060000}"/>
    <cellStyle name="Duizenden" xfId="2196" xr:uid="{00000000-0005-0000-0000-00003D060000}"/>
    <cellStyle name="Encabez1" xfId="2197" xr:uid="{00000000-0005-0000-0000-00003E060000}"/>
    <cellStyle name="Encabez2" xfId="2198" xr:uid="{00000000-0005-0000-0000-00003F060000}"/>
    <cellStyle name="Enter Currency (0)" xfId="2199" xr:uid="{00000000-0005-0000-0000-000040060000}"/>
    <cellStyle name="Enter Currency (2)" xfId="2200" xr:uid="{00000000-0005-0000-0000-000041060000}"/>
    <cellStyle name="Enter Units (0)" xfId="2201" xr:uid="{00000000-0005-0000-0000-000042060000}"/>
    <cellStyle name="Enter Units (1)" xfId="2202" xr:uid="{00000000-0005-0000-0000-000043060000}"/>
    <cellStyle name="Enter Units (2)" xfId="2203" xr:uid="{00000000-0005-0000-0000-000044060000}"/>
    <cellStyle name="Entrée" xfId="2204" xr:uid="{00000000-0005-0000-0000-000045060000}"/>
    <cellStyle name="Euro" xfId="2205" xr:uid="{00000000-0005-0000-0000-000046060000}"/>
    <cellStyle name="Explanatory Text 2" xfId="41" xr:uid="{00000000-0005-0000-0000-000047060000}"/>
    <cellStyle name="Explanatory Text 2 2" xfId="2206" xr:uid="{00000000-0005-0000-0000-000048060000}"/>
    <cellStyle name="Explanatory Text 2 3" xfId="2207" xr:uid="{00000000-0005-0000-0000-000049060000}"/>
    <cellStyle name="Explanatory Text 2 4" xfId="2208" xr:uid="{00000000-0005-0000-0000-00004A060000}"/>
    <cellStyle name="Explanatory Text 2 5" xfId="2209" xr:uid="{00000000-0005-0000-0000-00004B060000}"/>
    <cellStyle name="Explanatory Text 2 6" xfId="2210" xr:uid="{00000000-0005-0000-0000-00004C060000}"/>
    <cellStyle name="Explanatory Text 2 7" xfId="2211" xr:uid="{00000000-0005-0000-0000-00004D060000}"/>
    <cellStyle name="Explanatory Text 2 8" xfId="2212" xr:uid="{00000000-0005-0000-0000-00004E060000}"/>
    <cellStyle name="Explanatory Text 2 9" xfId="2213" xr:uid="{00000000-0005-0000-0000-00004F060000}"/>
    <cellStyle name="Explanatory Text 3" xfId="2214" xr:uid="{00000000-0005-0000-0000-000050060000}"/>
    <cellStyle name="fact" xfId="2215" xr:uid="{00000000-0005-0000-0000-000051060000}"/>
    <cellStyle name="fact 2" xfId="5693" xr:uid="{00000000-0005-0000-0000-000052060000}"/>
    <cellStyle name="FieldName" xfId="2216" xr:uid="{00000000-0005-0000-0000-000053060000}"/>
    <cellStyle name="Fijo" xfId="2217" xr:uid="{00000000-0005-0000-0000-000054060000}"/>
    <cellStyle name="Financiero" xfId="2218" xr:uid="{00000000-0005-0000-0000-000055060000}"/>
    <cellStyle name="Fixed" xfId="2219" xr:uid="{00000000-0005-0000-0000-00005606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4" builtinId="9" hidden="1"/>
    <cellStyle name="Followed Hyperlink" xfId="5105" builtinId="9" hidden="1"/>
    <cellStyle name="Followed Hyperlink" xfId="5106" builtinId="9" hidden="1"/>
    <cellStyle name="Followed Hyperlink" xfId="5107" builtinId="9" hidden="1"/>
    <cellStyle name="Followed Hyperlink" xfId="510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1"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6210" builtinId="9" hidden="1"/>
    <cellStyle name="Followed Hyperlink" xfId="6211"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134" builtinId="9" hidden="1"/>
    <cellStyle name="Followed Hyperlink" xfId="123"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133"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110"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122"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12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118" builtinId="9" hidden="1"/>
    <cellStyle name="Followed Hyperlink" xfId="116"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5700" builtinId="9" hidden="1"/>
    <cellStyle name="Followed Hyperlink" xfId="5699" builtinId="9" hidden="1"/>
    <cellStyle name="Followed Hyperlink" xfId="5698" builtinId="9" hidden="1"/>
    <cellStyle name="Followed Hyperlink" xfId="5697" builtinId="9" hidden="1"/>
    <cellStyle name="Followed Hyperlink" xfId="5696"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7384" builtinId="9" hidden="1"/>
    <cellStyle name="Followed Hyperlink" xfId="7385" builtinId="9" hidden="1"/>
    <cellStyle name="Followed Hyperlink" xfId="7386" builtinId="9" hidden="1"/>
    <cellStyle name="Followed Hyperlink" xfId="7387" builtinId="9" hidden="1"/>
    <cellStyle name="Followed Hyperlink" xfId="7388"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8467" builtinId="9" hidden="1"/>
    <cellStyle name="Followed Hyperlink" xfId="8468" builtinId="9" hidden="1"/>
    <cellStyle name="Followed Hyperlink" xfId="8469" builtinId="9" hidden="1"/>
    <cellStyle name="Followed Hyperlink" xfId="8470" builtinId="9" hidden="1"/>
    <cellStyle name="Followed Hyperlink" xfId="8471"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6323" builtinId="9" hidden="1"/>
    <cellStyle name="Followed Hyperlink" xfId="6319" builtinId="9" hidden="1"/>
    <cellStyle name="Followed Hyperlink" xfId="6311" builtinId="9" hidden="1"/>
    <cellStyle name="Followed Hyperlink" xfId="101"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6325" builtinId="9" hidden="1"/>
    <cellStyle name="Followed Hyperlink" xfId="6315"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6324"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102"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6314"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6320"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6327" builtinId="9" hidden="1"/>
    <cellStyle name="Followed Hyperlink" xfId="6322" builtinId="9" hidden="1"/>
    <cellStyle name="Followed Hyperlink" xfId="6318" builtinId="9" hidden="1"/>
    <cellStyle name="Followed Hyperlink" xfId="6326"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6321" builtinId="9" hidden="1"/>
    <cellStyle name="Followed Hyperlink" xfId="6309" builtinId="9" hidden="1"/>
    <cellStyle name="Followed Hyperlink" xfId="6317" builtinId="9" hidden="1"/>
    <cellStyle name="Followed Hyperlink" xfId="63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6310" builtinId="9" hidden="1"/>
    <cellStyle name="Followed Hyperlink" xfId="6308"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7963" builtinId="9" hidden="1"/>
    <cellStyle name="Followed Hyperlink" xfId="7962" builtinId="9" hidden="1"/>
    <cellStyle name="Followed Hyperlink" xfId="7961" builtinId="9" hidden="1"/>
    <cellStyle name="Followed Hyperlink" xfId="7960" builtinId="9" hidden="1"/>
    <cellStyle name="Followed Hyperlink" xfId="7959"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6312" builtinId="9" hidden="1"/>
    <cellStyle name="Followed Hyperlink" xfId="98" builtinId="9" hidden="1"/>
    <cellStyle name="Followed Hyperlink" xfId="6313" builtinId="9" hidden="1"/>
    <cellStyle name="Followed Hyperlink" xfId="99" builtinId="9" hidden="1"/>
    <cellStyle name="Followed Hyperlink" xfId="109" builtinId="9" hidden="1"/>
    <cellStyle name="Followed Hyperlink" xfId="115"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100" builtinId="9" hidden="1"/>
    <cellStyle name="Followed Hyperlink" xfId="114"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113"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107"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10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95" builtinId="9" hidden="1"/>
    <cellStyle name="Followed Hyperlink" xfId="6307" builtinId="9" hidden="1"/>
    <cellStyle name="Followed Hyperlink" xfId="103" builtinId="9" hidden="1"/>
    <cellStyle name="Followed Hyperlink" xfId="106"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0" builtinId="9" hidden="1"/>
    <cellStyle name="Followed Hyperlink" xfId="6919"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6914" builtinId="9" hidden="1"/>
    <cellStyle name="Followed Hyperlink" xfId="96"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93" builtinId="9" hidden="1"/>
    <cellStyle name="Followed Hyperlink" xfId="104" builtinId="9" hidden="1"/>
    <cellStyle name="Followed Hyperlink" xfId="91"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6863" builtinId="9" hidden="1"/>
    <cellStyle name="Followed Hyperlink" xfId="6862" builtinId="9" hidden="1"/>
    <cellStyle name="Followed Hyperlink" xfId="6861" builtinId="9" hidden="1"/>
    <cellStyle name="Followed Hyperlink" xfId="6860" builtinId="9" hidden="1"/>
    <cellStyle name="Followed Hyperlink" xfId="6859" builtinId="9" hidden="1"/>
    <cellStyle name="Followed Hyperlink" xfId="8563" builtinId="9" hidden="1"/>
    <cellStyle name="Followed Hyperlink" xfId="8564" builtinId="9" hidden="1"/>
    <cellStyle name="Followed Hyperlink" xfId="8565" builtinId="9" hidden="1"/>
    <cellStyle name="Followed Hyperlink" xfId="8566" builtinId="9" hidden="1"/>
    <cellStyle name="Followed Hyperlink" xfId="8567"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646" builtinId="9" hidden="1"/>
    <cellStyle name="Followed Hyperlink" xfId="9647" builtinId="9" hidden="1"/>
    <cellStyle name="Followed Hyperlink" xfId="9648" builtinId="9" hidden="1"/>
    <cellStyle name="Followed Hyperlink" xfId="9649" builtinId="9" hidden="1"/>
    <cellStyle name="Followed Hyperlink" xfId="9650"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7368" builtinId="9" hidden="1"/>
    <cellStyle name="Followed Hyperlink" xfId="7372" builtinId="9" hidden="1"/>
    <cellStyle name="Followed Hyperlink" xfId="7378" builtinId="9" hidden="1"/>
    <cellStyle name="Followed Hyperlink" xfId="7382"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7366" builtinId="9" hidden="1"/>
    <cellStyle name="Followed Hyperlink" xfId="7376"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7367"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7383"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7377"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7371"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7364" builtinId="9" hidden="1"/>
    <cellStyle name="Followed Hyperlink" xfId="7369" builtinId="9" hidden="1"/>
    <cellStyle name="Followed Hyperlink" xfId="7373" builtinId="9" hidden="1"/>
    <cellStyle name="Followed Hyperlink" xfId="7365"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7370" builtinId="9" hidden="1"/>
    <cellStyle name="Followed Hyperlink" xfId="7380" builtinId="9" hidden="1"/>
    <cellStyle name="Followed Hyperlink" xfId="7374" builtinId="9" hidden="1"/>
    <cellStyle name="Followed Hyperlink" xfId="737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7379" builtinId="9" hidden="1"/>
    <cellStyle name="Followed Hyperlink" xfId="7381"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142" builtinId="9" hidden="1"/>
    <cellStyle name="Followed Hyperlink" xfId="9141" builtinId="9" hidden="1"/>
    <cellStyle name="Followed Hyperlink" xfId="9140" builtinId="9" hidden="1"/>
    <cellStyle name="Followed Hyperlink" xfId="9139" builtinId="9" hidden="1"/>
    <cellStyle name="Followed Hyperlink" xfId="9138"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2" xfId="2220" xr:uid="{00000000-0005-0000-0000-00008E1A0000}"/>
    <cellStyle name="Footnote" xfId="2221" xr:uid="{00000000-0005-0000-0000-00008F1A0000}"/>
    <cellStyle name="Good 2" xfId="42" xr:uid="{00000000-0005-0000-0000-0000901A0000}"/>
    <cellStyle name="Good 2 2" xfId="2222" xr:uid="{00000000-0005-0000-0000-0000911A0000}"/>
    <cellStyle name="Good 2 3" xfId="2223" xr:uid="{00000000-0005-0000-0000-0000921A0000}"/>
    <cellStyle name="Good 2 4" xfId="2224" xr:uid="{00000000-0005-0000-0000-0000931A0000}"/>
    <cellStyle name="Good 2 5" xfId="2225" xr:uid="{00000000-0005-0000-0000-0000941A0000}"/>
    <cellStyle name="Good 2 6" xfId="2226" xr:uid="{00000000-0005-0000-0000-0000951A0000}"/>
    <cellStyle name="Good 2 7" xfId="2227" xr:uid="{00000000-0005-0000-0000-0000961A0000}"/>
    <cellStyle name="Good 2 8" xfId="2228" xr:uid="{00000000-0005-0000-0000-0000971A0000}"/>
    <cellStyle name="Good 2 9" xfId="2229" xr:uid="{00000000-0005-0000-0000-0000981A0000}"/>
    <cellStyle name="Good 3" xfId="2230" xr:uid="{00000000-0005-0000-0000-0000991A0000}"/>
    <cellStyle name="Grey" xfId="2231" xr:uid="{00000000-0005-0000-0000-00009A1A0000}"/>
    <cellStyle name="GWN Table Body" xfId="2232" xr:uid="{00000000-0005-0000-0000-00009B1A0000}"/>
    <cellStyle name="GWN Table Header" xfId="2233" xr:uid="{00000000-0005-0000-0000-00009C1A0000}"/>
    <cellStyle name="GWN Table Left Header" xfId="2234" xr:uid="{00000000-0005-0000-0000-00009D1A0000}"/>
    <cellStyle name="GWN Table Note" xfId="2235" xr:uid="{00000000-0005-0000-0000-00009E1A0000}"/>
    <cellStyle name="GWN Table Title" xfId="2236" xr:uid="{00000000-0005-0000-0000-00009F1A0000}"/>
    <cellStyle name="hard no" xfId="2237" xr:uid="{00000000-0005-0000-0000-0000A01A0000}"/>
    <cellStyle name="Hard Percent" xfId="2238" xr:uid="{00000000-0005-0000-0000-0000A11A0000}"/>
    <cellStyle name="hardno" xfId="2239" xr:uid="{00000000-0005-0000-0000-0000A21A0000}"/>
    <cellStyle name="Header" xfId="2240" xr:uid="{00000000-0005-0000-0000-0000A31A0000}"/>
    <cellStyle name="Header1" xfId="2241" xr:uid="{00000000-0005-0000-0000-0000A41A0000}"/>
    <cellStyle name="Header2" xfId="2242" xr:uid="{00000000-0005-0000-0000-0000A51A0000}"/>
    <cellStyle name="Heading" xfId="2243" xr:uid="{00000000-0005-0000-0000-0000A61A0000}"/>
    <cellStyle name="Heading 1" xfId="9767" builtinId="16"/>
    <cellStyle name="Heading 1 2" xfId="43" xr:uid="{00000000-0005-0000-0000-0000A71A0000}"/>
    <cellStyle name="Heading 1 2 2" xfId="2244" xr:uid="{00000000-0005-0000-0000-0000A81A0000}"/>
    <cellStyle name="Heading 1 2 3" xfId="2245" xr:uid="{00000000-0005-0000-0000-0000A91A0000}"/>
    <cellStyle name="Heading 1 2 4" xfId="2246" xr:uid="{00000000-0005-0000-0000-0000AA1A0000}"/>
    <cellStyle name="Heading 1 2 5" xfId="2247" xr:uid="{00000000-0005-0000-0000-0000AB1A0000}"/>
    <cellStyle name="Heading 1 2 6" xfId="2248" xr:uid="{00000000-0005-0000-0000-0000AC1A0000}"/>
    <cellStyle name="Heading 1 3" xfId="2249" xr:uid="{00000000-0005-0000-0000-0000AD1A0000}"/>
    <cellStyle name="Heading 2 2" xfId="44" xr:uid="{00000000-0005-0000-0000-0000AE1A0000}"/>
    <cellStyle name="Heading 2 2 2" xfId="2250" xr:uid="{00000000-0005-0000-0000-0000AF1A0000}"/>
    <cellStyle name="Heading 2 2 3" xfId="2251" xr:uid="{00000000-0005-0000-0000-0000B01A0000}"/>
    <cellStyle name="Heading 2 2 4" xfId="2252" xr:uid="{00000000-0005-0000-0000-0000B11A0000}"/>
    <cellStyle name="Heading 2 2 5" xfId="2253" xr:uid="{00000000-0005-0000-0000-0000B21A0000}"/>
    <cellStyle name="Heading 2 2 6" xfId="2254" xr:uid="{00000000-0005-0000-0000-0000B31A0000}"/>
    <cellStyle name="Heading 2 3" xfId="2255" xr:uid="{00000000-0005-0000-0000-0000B41A0000}"/>
    <cellStyle name="Heading 3 2" xfId="45" xr:uid="{00000000-0005-0000-0000-0000B51A0000}"/>
    <cellStyle name="Heading 3 2 2" xfId="2256" xr:uid="{00000000-0005-0000-0000-0000B61A0000}"/>
    <cellStyle name="Heading 3 2 3" xfId="2257" xr:uid="{00000000-0005-0000-0000-0000B71A0000}"/>
    <cellStyle name="Heading 3 2 4" xfId="2258" xr:uid="{00000000-0005-0000-0000-0000B81A0000}"/>
    <cellStyle name="Heading 3 2 5" xfId="2259" xr:uid="{00000000-0005-0000-0000-0000B91A0000}"/>
    <cellStyle name="Heading 3 2 6" xfId="2260" xr:uid="{00000000-0005-0000-0000-0000BA1A0000}"/>
    <cellStyle name="Heading 3 2 7" xfId="2261" xr:uid="{00000000-0005-0000-0000-0000BB1A0000}"/>
    <cellStyle name="Heading 3 2 8" xfId="9741" xr:uid="{00000000-0005-0000-0000-0000BC1A0000}"/>
    <cellStyle name="Heading 3 3" xfId="2262" xr:uid="{00000000-0005-0000-0000-0000BD1A0000}"/>
    <cellStyle name="Heading 4 2" xfId="46" xr:uid="{00000000-0005-0000-0000-0000BE1A0000}"/>
    <cellStyle name="Heading 4 2 2" xfId="2263" xr:uid="{00000000-0005-0000-0000-0000BF1A0000}"/>
    <cellStyle name="Heading 4 3" xfId="2264" xr:uid="{00000000-0005-0000-0000-0000C01A0000}"/>
    <cellStyle name="Heading2" xfId="2265" xr:uid="{00000000-0005-0000-0000-0000C11A0000}"/>
    <cellStyle name="Heading3" xfId="2266" xr:uid="{00000000-0005-0000-0000-0000C21A0000}"/>
    <cellStyle name="HeadingColumn" xfId="2267" xr:uid="{00000000-0005-0000-0000-0000C31A0000}"/>
    <cellStyle name="HeadingS" xfId="2268" xr:uid="{00000000-0005-0000-0000-0000C41A0000}"/>
    <cellStyle name="HeadingYear" xfId="2269" xr:uid="{00000000-0005-0000-0000-0000C51A0000}"/>
    <cellStyle name="HeadlineStyle" xfId="2270" xr:uid="{00000000-0005-0000-0000-0000C61A0000}"/>
    <cellStyle name="HeadlineStyleJustified" xfId="2271" xr:uid="{00000000-0005-0000-0000-0000C71A0000}"/>
    <cellStyle name="Hed Side_Sheet1" xfId="2272" xr:uid="{00000000-0005-0000-0000-0000C81A0000}"/>
    <cellStyle name="Hed Top" xfId="2273" xr:uid="{00000000-0005-0000-0000-0000C91A0000}"/>
    <cellStyle name="Hyperlink" xfId="73" builtinId="8"/>
    <cellStyle name="Hyperlink 2" xfId="2274" xr:uid="{00000000-0005-0000-0000-0000CB1A0000}"/>
    <cellStyle name="Hyperlink 2 10" xfId="2275" xr:uid="{00000000-0005-0000-0000-0000CC1A0000}"/>
    <cellStyle name="Hyperlink 2 11" xfId="2276" xr:uid="{00000000-0005-0000-0000-0000CD1A0000}"/>
    <cellStyle name="Hyperlink 2 12" xfId="2277" xr:uid="{00000000-0005-0000-0000-0000CE1A0000}"/>
    <cellStyle name="Hyperlink 2 13" xfId="2278" xr:uid="{00000000-0005-0000-0000-0000CF1A0000}"/>
    <cellStyle name="Hyperlink 2 2" xfId="2279" xr:uid="{00000000-0005-0000-0000-0000D01A0000}"/>
    <cellStyle name="Hyperlink 2 2 2" xfId="2280" xr:uid="{00000000-0005-0000-0000-0000D11A0000}"/>
    <cellStyle name="Hyperlink 2 3" xfId="2281" xr:uid="{00000000-0005-0000-0000-0000D21A0000}"/>
    <cellStyle name="Hyperlink 2 3 2" xfId="2282" xr:uid="{00000000-0005-0000-0000-0000D31A0000}"/>
    <cellStyle name="Hyperlink 2 4" xfId="2283" xr:uid="{00000000-0005-0000-0000-0000D41A0000}"/>
    <cellStyle name="Hyperlink 2 5" xfId="2284" xr:uid="{00000000-0005-0000-0000-0000D51A0000}"/>
    <cellStyle name="Hyperlink 2 6" xfId="2285" xr:uid="{00000000-0005-0000-0000-0000D61A0000}"/>
    <cellStyle name="Hyperlink 2 7" xfId="2286" xr:uid="{00000000-0005-0000-0000-0000D71A0000}"/>
    <cellStyle name="Hyperlink 2 8" xfId="2287" xr:uid="{00000000-0005-0000-0000-0000D81A0000}"/>
    <cellStyle name="Hyperlink 2 9" xfId="2288" xr:uid="{00000000-0005-0000-0000-0000D91A0000}"/>
    <cellStyle name="Hyperlink 3" xfId="2289" xr:uid="{00000000-0005-0000-0000-0000DA1A0000}"/>
    <cellStyle name="Hyperlink 3 10" xfId="2290" xr:uid="{00000000-0005-0000-0000-0000DB1A0000}"/>
    <cellStyle name="Hyperlink 3 11" xfId="2291" xr:uid="{00000000-0005-0000-0000-0000DC1A0000}"/>
    <cellStyle name="Hyperlink 3 12" xfId="2292" xr:uid="{00000000-0005-0000-0000-0000DD1A0000}"/>
    <cellStyle name="Hyperlink 3 2" xfId="2293" xr:uid="{00000000-0005-0000-0000-0000DE1A0000}"/>
    <cellStyle name="Hyperlink 3 3" xfId="2294" xr:uid="{00000000-0005-0000-0000-0000DF1A0000}"/>
    <cellStyle name="Hyperlink 3 4" xfId="2295" xr:uid="{00000000-0005-0000-0000-0000E01A0000}"/>
    <cellStyle name="Hyperlink 3 5" xfId="2296" xr:uid="{00000000-0005-0000-0000-0000E11A0000}"/>
    <cellStyle name="Hyperlink 3 6" xfId="2297" xr:uid="{00000000-0005-0000-0000-0000E21A0000}"/>
    <cellStyle name="Hyperlink 3 7" xfId="2298" xr:uid="{00000000-0005-0000-0000-0000E31A0000}"/>
    <cellStyle name="Hyperlink 3 8" xfId="2299" xr:uid="{00000000-0005-0000-0000-0000E41A0000}"/>
    <cellStyle name="Hyperlink 3 9" xfId="2300" xr:uid="{00000000-0005-0000-0000-0000E51A0000}"/>
    <cellStyle name="Hyperlink 4" xfId="2301" xr:uid="{00000000-0005-0000-0000-0000E61A0000}"/>
    <cellStyle name="Hyperlink 5" xfId="2302" xr:uid="{00000000-0005-0000-0000-0000E71A0000}"/>
    <cellStyle name="InLink_Acquis_CapitalCost " xfId="2303" xr:uid="{00000000-0005-0000-0000-0000E81A0000}"/>
    <cellStyle name="Input (1dp#)_ Pies " xfId="2304" xr:uid="{00000000-0005-0000-0000-0000E91A0000}"/>
    <cellStyle name="Input [yellow]" xfId="2305" xr:uid="{00000000-0005-0000-0000-0000EA1A0000}"/>
    <cellStyle name="Input 2" xfId="47" xr:uid="{00000000-0005-0000-0000-0000EB1A0000}"/>
    <cellStyle name="Input 2 10" xfId="9742" xr:uid="{00000000-0005-0000-0000-0000EC1A0000}"/>
    <cellStyle name="Input 2 2" xfId="65" xr:uid="{00000000-0005-0000-0000-0000ED1A0000}"/>
    <cellStyle name="Input 2 2 2" xfId="85" xr:uid="{00000000-0005-0000-0000-0000EE1A0000}"/>
    <cellStyle name="Input 2 2 2 2" xfId="9762" xr:uid="{00000000-0005-0000-0000-0000EF1A0000}"/>
    <cellStyle name="Input 2 2 3" xfId="9748" xr:uid="{00000000-0005-0000-0000-0000F01A0000}"/>
    <cellStyle name="Input 2 3" xfId="79" xr:uid="{00000000-0005-0000-0000-0000F11A0000}"/>
    <cellStyle name="Input 2 3 2" xfId="9756" xr:uid="{00000000-0005-0000-0000-0000F21A0000}"/>
    <cellStyle name="Input 2 4" xfId="2306" xr:uid="{00000000-0005-0000-0000-0000F31A0000}"/>
    <cellStyle name="Input 2 5" xfId="2307" xr:uid="{00000000-0005-0000-0000-0000F41A0000}"/>
    <cellStyle name="Input 2 6" xfId="2308" xr:uid="{00000000-0005-0000-0000-0000F51A0000}"/>
    <cellStyle name="Input 2 7" xfId="2309" xr:uid="{00000000-0005-0000-0000-0000F61A0000}"/>
    <cellStyle name="Input 2 8" xfId="2310" xr:uid="{00000000-0005-0000-0000-0000F71A0000}"/>
    <cellStyle name="Input 2 9" xfId="2311" xr:uid="{00000000-0005-0000-0000-0000F81A0000}"/>
    <cellStyle name="Input 3" xfId="2312" xr:uid="{00000000-0005-0000-0000-0000F91A0000}"/>
    <cellStyle name="InputBlueFont" xfId="2313" xr:uid="{00000000-0005-0000-0000-0000FA1A0000}"/>
    <cellStyle name="InputGen" xfId="2314" xr:uid="{00000000-0005-0000-0000-0000FB1A0000}"/>
    <cellStyle name="InputKeepColour" xfId="2315" xr:uid="{00000000-0005-0000-0000-0000FC1A0000}"/>
    <cellStyle name="InputKeepPale" xfId="2316" xr:uid="{00000000-0005-0000-0000-0000FD1A0000}"/>
    <cellStyle name="InputVariColour" xfId="2317" xr:uid="{00000000-0005-0000-0000-0000FE1A0000}"/>
    <cellStyle name="Integer" xfId="2318" xr:uid="{00000000-0005-0000-0000-0000FF1A0000}"/>
    <cellStyle name="Invisible" xfId="2319" xr:uid="{00000000-0005-0000-0000-0000001B0000}"/>
    <cellStyle name="Item" xfId="2320" xr:uid="{00000000-0005-0000-0000-0000011B0000}"/>
    <cellStyle name="Items_Obligatory" xfId="2321" xr:uid="{00000000-0005-0000-0000-0000021B0000}"/>
    <cellStyle name="ItemTypeClass" xfId="2322" xr:uid="{00000000-0005-0000-0000-0000031B0000}"/>
    <cellStyle name="ItemTypeClass 2" xfId="6856" xr:uid="{00000000-0005-0000-0000-0000041B0000}"/>
    <cellStyle name="KP_Normal" xfId="2323" xr:uid="{00000000-0005-0000-0000-0000051B0000}"/>
    <cellStyle name="Lien hypertexte visité_index" xfId="2324" xr:uid="{00000000-0005-0000-0000-0000061B0000}"/>
    <cellStyle name="Lien hypertexte_index" xfId="2325" xr:uid="{00000000-0005-0000-0000-0000071B0000}"/>
    <cellStyle name="ligne_detail" xfId="2326" xr:uid="{00000000-0005-0000-0000-0000081B0000}"/>
    <cellStyle name="Line" xfId="2327" xr:uid="{00000000-0005-0000-0000-0000091B0000}"/>
    <cellStyle name="Line 2" xfId="5694" xr:uid="{00000000-0005-0000-0000-00000A1B0000}"/>
    <cellStyle name="Link Currency (0)" xfId="2328" xr:uid="{00000000-0005-0000-0000-00000B1B0000}"/>
    <cellStyle name="Link Currency (2)" xfId="2329" xr:uid="{00000000-0005-0000-0000-00000C1B0000}"/>
    <cellStyle name="Link Units (0)" xfId="2330" xr:uid="{00000000-0005-0000-0000-00000D1B0000}"/>
    <cellStyle name="Link Units (1)" xfId="2331" xr:uid="{00000000-0005-0000-0000-00000E1B0000}"/>
    <cellStyle name="Link Units (2)" xfId="2332" xr:uid="{00000000-0005-0000-0000-00000F1B0000}"/>
    <cellStyle name="Linked Cell 2" xfId="48" xr:uid="{00000000-0005-0000-0000-0000101B0000}"/>
    <cellStyle name="Linked Cell 2 2" xfId="2333" xr:uid="{00000000-0005-0000-0000-0000111B0000}"/>
    <cellStyle name="Linked Cell 2 3" xfId="2334" xr:uid="{00000000-0005-0000-0000-0000121B0000}"/>
    <cellStyle name="Linked Cell 2 4" xfId="2335" xr:uid="{00000000-0005-0000-0000-0000131B0000}"/>
    <cellStyle name="Linked Cell 2 5" xfId="2336" xr:uid="{00000000-0005-0000-0000-0000141B0000}"/>
    <cellStyle name="Linked Cell 2 6" xfId="2337" xr:uid="{00000000-0005-0000-0000-0000151B0000}"/>
    <cellStyle name="Linked Cell 2 7" xfId="2338" xr:uid="{00000000-0005-0000-0000-0000161B0000}"/>
    <cellStyle name="Linked Cell 2 8" xfId="2339" xr:uid="{00000000-0005-0000-0000-0000171B0000}"/>
    <cellStyle name="Linked Cell 2 9" xfId="2340" xr:uid="{00000000-0005-0000-0000-0000181B0000}"/>
    <cellStyle name="Linked Cell 3" xfId="2341" xr:uid="{00000000-0005-0000-0000-0000191B0000}"/>
    <cellStyle name="m/d/yy" xfId="2342" xr:uid="{00000000-0005-0000-0000-00001A1B0000}"/>
    <cellStyle name="m/d/yy 2" xfId="5695" xr:uid="{00000000-0005-0000-0000-00001B1B0000}"/>
    <cellStyle name="m1" xfId="2343" xr:uid="{00000000-0005-0000-0000-00001C1B0000}"/>
    <cellStyle name="Major item" xfId="2344" xr:uid="{00000000-0005-0000-0000-00001D1B0000}"/>
    <cellStyle name="Margin" xfId="2345" xr:uid="{00000000-0005-0000-0000-00001E1B0000}"/>
    <cellStyle name="Migliaia (0)_Sheet1" xfId="2346" xr:uid="{00000000-0005-0000-0000-00001F1B0000}"/>
    <cellStyle name="Migliaia_piv_polio" xfId="2347" xr:uid="{00000000-0005-0000-0000-0000201B0000}"/>
    <cellStyle name="Millares [0]_Asset Mgmt " xfId="2348" xr:uid="{00000000-0005-0000-0000-0000211B0000}"/>
    <cellStyle name="Millares_2AV_M_M " xfId="2349" xr:uid="{00000000-0005-0000-0000-0000221B0000}"/>
    <cellStyle name="Milliers [0]_CANADA1" xfId="2350" xr:uid="{00000000-0005-0000-0000-0000231B0000}"/>
    <cellStyle name="Milliers 2" xfId="2351" xr:uid="{00000000-0005-0000-0000-0000241B0000}"/>
    <cellStyle name="Milliers_CANADA1" xfId="2352" xr:uid="{00000000-0005-0000-0000-0000251B0000}"/>
    <cellStyle name="mm/dd/yy" xfId="2353" xr:uid="{00000000-0005-0000-0000-0000261B0000}"/>
    <cellStyle name="mod1" xfId="2354" xr:uid="{00000000-0005-0000-0000-0000271B0000}"/>
    <cellStyle name="modelo1" xfId="2355" xr:uid="{00000000-0005-0000-0000-0000281B0000}"/>
    <cellStyle name="Moneda [0]_2AV_M_M " xfId="2356" xr:uid="{00000000-0005-0000-0000-0000291B0000}"/>
    <cellStyle name="Moneda_2AV_M_M " xfId="2357" xr:uid="{00000000-0005-0000-0000-00002A1B0000}"/>
    <cellStyle name="Monétaire [0]_CANADA1" xfId="2358" xr:uid="{00000000-0005-0000-0000-00002B1B0000}"/>
    <cellStyle name="Monétaire 2" xfId="2359" xr:uid="{00000000-0005-0000-0000-00002C1B0000}"/>
    <cellStyle name="Monétaire_CANADA1" xfId="2360" xr:uid="{00000000-0005-0000-0000-00002D1B0000}"/>
    <cellStyle name="Monetario" xfId="2361" xr:uid="{00000000-0005-0000-0000-00002E1B0000}"/>
    <cellStyle name="MonthYears" xfId="2362" xr:uid="{00000000-0005-0000-0000-00002F1B0000}"/>
    <cellStyle name="Multiple" xfId="2363" xr:uid="{00000000-0005-0000-0000-0000301B0000}"/>
    <cellStyle name="Multiple (no x)" xfId="2364" xr:uid="{00000000-0005-0000-0000-0000311B0000}"/>
    <cellStyle name="Multiple (x)" xfId="2365" xr:uid="{00000000-0005-0000-0000-0000321B0000}"/>
    <cellStyle name="Multiple [0]" xfId="2366" xr:uid="{00000000-0005-0000-0000-0000331B0000}"/>
    <cellStyle name="Multiple [1]" xfId="2367" xr:uid="{00000000-0005-0000-0000-0000341B0000}"/>
    <cellStyle name="Multiple [2]" xfId="2368" xr:uid="{00000000-0005-0000-0000-0000351B0000}"/>
    <cellStyle name="Multiple [3]" xfId="2369" xr:uid="{00000000-0005-0000-0000-0000361B0000}"/>
    <cellStyle name="Multiple_1030171N" xfId="2370" xr:uid="{00000000-0005-0000-0000-0000371B0000}"/>
    <cellStyle name="neg0.0_CapitalCost " xfId="2371" xr:uid="{00000000-0005-0000-0000-0000381B0000}"/>
    <cellStyle name="Neutral 2" xfId="49" xr:uid="{00000000-0005-0000-0000-0000391B0000}"/>
    <cellStyle name="Neutral 2 2" xfId="2372" xr:uid="{00000000-0005-0000-0000-00003A1B0000}"/>
    <cellStyle name="Neutral 2 3" xfId="2373" xr:uid="{00000000-0005-0000-0000-00003B1B0000}"/>
    <cellStyle name="Neutral 2 4" xfId="2374" xr:uid="{00000000-0005-0000-0000-00003C1B0000}"/>
    <cellStyle name="Neutral 2 5" xfId="2375" xr:uid="{00000000-0005-0000-0000-00003D1B0000}"/>
    <cellStyle name="Neutral 2 6" xfId="2376" xr:uid="{00000000-0005-0000-0000-00003E1B0000}"/>
    <cellStyle name="Neutral 2 7" xfId="2377" xr:uid="{00000000-0005-0000-0000-00003F1B0000}"/>
    <cellStyle name="Neutral 2 8" xfId="2378" xr:uid="{00000000-0005-0000-0000-0000401B0000}"/>
    <cellStyle name="Neutral 2 9" xfId="2379" xr:uid="{00000000-0005-0000-0000-0000411B0000}"/>
    <cellStyle name="Neutral 3" xfId="2380" xr:uid="{00000000-0005-0000-0000-0000421B0000}"/>
    <cellStyle name="New" xfId="2381" xr:uid="{00000000-0005-0000-0000-0000431B0000}"/>
    <cellStyle name="Nil" xfId="2382" xr:uid="{00000000-0005-0000-0000-0000441B0000}"/>
    <cellStyle name="no dec" xfId="2383" xr:uid="{00000000-0005-0000-0000-0000451B0000}"/>
    <cellStyle name="No-definido" xfId="2384" xr:uid="{00000000-0005-0000-0000-0000461B0000}"/>
    <cellStyle name="Non_Input_Cell_Figures" xfId="2385" xr:uid="{00000000-0005-0000-0000-0000471B0000}"/>
    <cellStyle name="NonPrintingArea" xfId="2386" xr:uid="{00000000-0005-0000-0000-0000481B0000}"/>
    <cellStyle name="NORAYAS" xfId="2387" xr:uid="{00000000-0005-0000-0000-0000491B0000}"/>
    <cellStyle name="Normal" xfId="0" builtinId="0"/>
    <cellStyle name="Normal - Style1" xfId="2388" xr:uid="{00000000-0005-0000-0000-00004C1B0000}"/>
    <cellStyle name="Normal [0]" xfId="2389" xr:uid="{00000000-0005-0000-0000-00004D1B0000}"/>
    <cellStyle name="Normal [1]" xfId="2390" xr:uid="{00000000-0005-0000-0000-00004E1B0000}"/>
    <cellStyle name="Normal [3]" xfId="2391" xr:uid="{00000000-0005-0000-0000-00004F1B0000}"/>
    <cellStyle name="Normal [3] 2" xfId="2392" xr:uid="{00000000-0005-0000-0000-0000501B0000}"/>
    <cellStyle name="Normal [3] 3" xfId="2393" xr:uid="{00000000-0005-0000-0000-0000511B0000}"/>
    <cellStyle name="Normal 10" xfId="2394" xr:uid="{00000000-0005-0000-0000-0000521B0000}"/>
    <cellStyle name="Normal 10 2" xfId="2395" xr:uid="{00000000-0005-0000-0000-0000531B0000}"/>
    <cellStyle name="Normal 10 3" xfId="2396" xr:uid="{00000000-0005-0000-0000-0000541B0000}"/>
    <cellStyle name="Normal 10 4" xfId="2397" xr:uid="{00000000-0005-0000-0000-0000551B0000}"/>
    <cellStyle name="Normal 10 5" xfId="2398" xr:uid="{00000000-0005-0000-0000-0000561B0000}"/>
    <cellStyle name="Normal 10 6" xfId="2399" xr:uid="{00000000-0005-0000-0000-0000571B0000}"/>
    <cellStyle name="Normal 10 7" xfId="669" xr:uid="{00000000-0005-0000-0000-0000581B0000}"/>
    <cellStyle name="Normal 11" xfId="2400" xr:uid="{00000000-0005-0000-0000-0000591B0000}"/>
    <cellStyle name="Normal 11 2" xfId="2401" xr:uid="{00000000-0005-0000-0000-00005A1B0000}"/>
    <cellStyle name="Normal 11 2 2" xfId="2402" xr:uid="{00000000-0005-0000-0000-00005B1B0000}"/>
    <cellStyle name="Normal 11 3" xfId="2403" xr:uid="{00000000-0005-0000-0000-00005C1B0000}"/>
    <cellStyle name="Normal 11 4" xfId="2404" xr:uid="{00000000-0005-0000-0000-00005D1B0000}"/>
    <cellStyle name="Normal 11 5" xfId="2405" xr:uid="{00000000-0005-0000-0000-00005E1B0000}"/>
    <cellStyle name="Normal 11 6" xfId="2406" xr:uid="{00000000-0005-0000-0000-00005F1B0000}"/>
    <cellStyle name="Normal 11 7" xfId="2407" xr:uid="{00000000-0005-0000-0000-0000601B0000}"/>
    <cellStyle name="Normal 12" xfId="2408" xr:uid="{00000000-0005-0000-0000-0000611B0000}"/>
    <cellStyle name="Normal 12 2" xfId="2409" xr:uid="{00000000-0005-0000-0000-0000621B0000}"/>
    <cellStyle name="Normal 12 3" xfId="2410" xr:uid="{00000000-0005-0000-0000-0000631B0000}"/>
    <cellStyle name="Normal 12 4" xfId="2411" xr:uid="{00000000-0005-0000-0000-0000641B0000}"/>
    <cellStyle name="Normal 12 5" xfId="2412" xr:uid="{00000000-0005-0000-0000-0000651B0000}"/>
    <cellStyle name="Normal 13" xfId="2413" xr:uid="{00000000-0005-0000-0000-0000661B0000}"/>
    <cellStyle name="Normal 13 2" xfId="2414" xr:uid="{00000000-0005-0000-0000-0000671B0000}"/>
    <cellStyle name="Normal 13 3" xfId="2415" xr:uid="{00000000-0005-0000-0000-0000681B0000}"/>
    <cellStyle name="Normal 14" xfId="2416" xr:uid="{00000000-0005-0000-0000-0000691B0000}"/>
    <cellStyle name="Normal 14 2" xfId="2417" xr:uid="{00000000-0005-0000-0000-00006A1B0000}"/>
    <cellStyle name="Normal 14 3" xfId="2418" xr:uid="{00000000-0005-0000-0000-00006B1B0000}"/>
    <cellStyle name="Normal 15" xfId="2419" xr:uid="{00000000-0005-0000-0000-00006C1B0000}"/>
    <cellStyle name="Normal 15 2" xfId="2420" xr:uid="{00000000-0005-0000-0000-00006D1B0000}"/>
    <cellStyle name="Normal 15 2 2" xfId="2421" xr:uid="{00000000-0005-0000-0000-00006E1B0000}"/>
    <cellStyle name="Normal 15 3" xfId="2422" xr:uid="{00000000-0005-0000-0000-00006F1B0000}"/>
    <cellStyle name="Normal 15 4" xfId="2423" xr:uid="{00000000-0005-0000-0000-0000701B0000}"/>
    <cellStyle name="Normal 16" xfId="2424" xr:uid="{00000000-0005-0000-0000-0000711B0000}"/>
    <cellStyle name="Normal 16 2" xfId="2425" xr:uid="{00000000-0005-0000-0000-0000721B0000}"/>
    <cellStyle name="Normal 16 3" xfId="2426" xr:uid="{00000000-0005-0000-0000-0000731B0000}"/>
    <cellStyle name="Normal 17" xfId="2427" xr:uid="{00000000-0005-0000-0000-0000741B0000}"/>
    <cellStyle name="Normal 18" xfId="2428" xr:uid="{00000000-0005-0000-0000-0000751B0000}"/>
    <cellStyle name="Normal 18 2" xfId="2429" xr:uid="{00000000-0005-0000-0000-0000761B0000}"/>
    <cellStyle name="Normal 19" xfId="2430" xr:uid="{00000000-0005-0000-0000-0000771B0000}"/>
    <cellStyle name="Normal 2" xfId="5" xr:uid="{00000000-0005-0000-0000-0000781B0000}"/>
    <cellStyle name="Normal 2 10" xfId="2431" xr:uid="{00000000-0005-0000-0000-00007A1B0000}"/>
    <cellStyle name="Normal 2 10 2" xfId="2432" xr:uid="{00000000-0005-0000-0000-00007B1B0000}"/>
    <cellStyle name="Normal 2 11" xfId="2433" xr:uid="{00000000-0005-0000-0000-00007C1B0000}"/>
    <cellStyle name="Normal 2 11 2" xfId="2434" xr:uid="{00000000-0005-0000-0000-00007D1B0000}"/>
    <cellStyle name="Normal 2 12" xfId="2435" xr:uid="{00000000-0005-0000-0000-00007E1B0000}"/>
    <cellStyle name="Normal 2 12 2" xfId="2436" xr:uid="{00000000-0005-0000-0000-00007F1B0000}"/>
    <cellStyle name="Normal 2 13" xfId="2437" xr:uid="{00000000-0005-0000-0000-0000801B0000}"/>
    <cellStyle name="Normal 2 13 2" xfId="2438" xr:uid="{00000000-0005-0000-0000-0000811B0000}"/>
    <cellStyle name="Normal 2 14" xfId="2439" xr:uid="{00000000-0005-0000-0000-0000821B0000}"/>
    <cellStyle name="Normal 2 14 2" xfId="2440" xr:uid="{00000000-0005-0000-0000-0000831B0000}"/>
    <cellStyle name="Normal 2 15" xfId="2441" xr:uid="{00000000-0005-0000-0000-0000841B0000}"/>
    <cellStyle name="Normal 2 15 2" xfId="2442" xr:uid="{00000000-0005-0000-0000-0000851B0000}"/>
    <cellStyle name="Normal 2 16" xfId="2443" xr:uid="{00000000-0005-0000-0000-0000861B0000}"/>
    <cellStyle name="Normal 2 16 2" xfId="2444" xr:uid="{00000000-0005-0000-0000-0000871B0000}"/>
    <cellStyle name="Normal 2 17" xfId="2445" xr:uid="{00000000-0005-0000-0000-0000881B0000}"/>
    <cellStyle name="Normal 2 17 2" xfId="2446" xr:uid="{00000000-0005-0000-0000-0000891B0000}"/>
    <cellStyle name="Normal 2 18" xfId="2447" xr:uid="{00000000-0005-0000-0000-00008A1B0000}"/>
    <cellStyle name="Normal 2 18 2" xfId="2448" xr:uid="{00000000-0005-0000-0000-00008B1B0000}"/>
    <cellStyle name="Normal 2 19" xfId="2449" xr:uid="{00000000-0005-0000-0000-00008C1B0000}"/>
    <cellStyle name="Normal 2 19 2" xfId="2450" xr:uid="{00000000-0005-0000-0000-00008D1B0000}"/>
    <cellStyle name="Normal 2 2" xfId="6" xr:uid="{00000000-0005-0000-0000-00008E1B0000}"/>
    <cellStyle name="Normal 2 2 2" xfId="51" xr:uid="{00000000-0005-0000-0000-00008F1B0000}"/>
    <cellStyle name="Normal 2 2 2 2" xfId="2451" xr:uid="{00000000-0005-0000-0000-0000901B0000}"/>
    <cellStyle name="Normal 2 2 2 2 2" xfId="2452" xr:uid="{00000000-0005-0000-0000-0000911B0000}"/>
    <cellStyle name="Normal 2 2 2 3" xfId="2453" xr:uid="{00000000-0005-0000-0000-0000921B0000}"/>
    <cellStyle name="Normal 2 2 2 4" xfId="2454" xr:uid="{00000000-0005-0000-0000-0000931B0000}"/>
    <cellStyle name="Normal 2 2 2 5" xfId="2455" xr:uid="{00000000-0005-0000-0000-0000941B0000}"/>
    <cellStyle name="Normal 2 2 2 6" xfId="2456" xr:uid="{00000000-0005-0000-0000-0000951B0000}"/>
    <cellStyle name="Normal 2 2 3" xfId="2457" xr:uid="{00000000-0005-0000-0000-0000961B0000}"/>
    <cellStyle name="Normal 2 2 4" xfId="2458" xr:uid="{00000000-0005-0000-0000-0000971B0000}"/>
    <cellStyle name="Normal 2 2 4 2" xfId="2459" xr:uid="{00000000-0005-0000-0000-0000981B0000}"/>
    <cellStyle name="Normal 2 2 4 3" xfId="2460" xr:uid="{00000000-0005-0000-0000-0000991B0000}"/>
    <cellStyle name="Normal 2 2 5" xfId="2461" xr:uid="{00000000-0005-0000-0000-00009A1B0000}"/>
    <cellStyle name="Normal 2 2 6" xfId="2462" xr:uid="{00000000-0005-0000-0000-00009B1B0000}"/>
    <cellStyle name="Normal 2 20" xfId="2463" xr:uid="{00000000-0005-0000-0000-00009C1B0000}"/>
    <cellStyle name="Normal 2 20 2" xfId="2464" xr:uid="{00000000-0005-0000-0000-00009D1B0000}"/>
    <cellStyle name="Normal 2 21" xfId="2465" xr:uid="{00000000-0005-0000-0000-00009E1B0000}"/>
    <cellStyle name="Normal 2 21 2" xfId="2466" xr:uid="{00000000-0005-0000-0000-00009F1B0000}"/>
    <cellStyle name="Normal 2 22" xfId="2467" xr:uid="{00000000-0005-0000-0000-0000A01B0000}"/>
    <cellStyle name="Normal 2 22 2" xfId="2468" xr:uid="{00000000-0005-0000-0000-0000A11B0000}"/>
    <cellStyle name="Normal 2 23" xfId="2469" xr:uid="{00000000-0005-0000-0000-0000A21B0000}"/>
    <cellStyle name="Normal 2 23 2" xfId="2470" xr:uid="{00000000-0005-0000-0000-0000A31B0000}"/>
    <cellStyle name="Normal 2 24" xfId="2471" xr:uid="{00000000-0005-0000-0000-0000A41B0000}"/>
    <cellStyle name="Normal 2 24 2" xfId="2472" xr:uid="{00000000-0005-0000-0000-0000A51B0000}"/>
    <cellStyle name="Normal 2 24 2 2" xfId="2473" xr:uid="{00000000-0005-0000-0000-0000A61B0000}"/>
    <cellStyle name="Normal 2 24 3" xfId="2474" xr:uid="{00000000-0005-0000-0000-0000A71B0000}"/>
    <cellStyle name="Normal 2 24 4" xfId="2475" xr:uid="{00000000-0005-0000-0000-0000A81B0000}"/>
    <cellStyle name="Normal 2 25" xfId="2476" xr:uid="{00000000-0005-0000-0000-0000A91B0000}"/>
    <cellStyle name="Normal 2 25 2" xfId="2477" xr:uid="{00000000-0005-0000-0000-0000AA1B0000}"/>
    <cellStyle name="Normal 2 26" xfId="2478" xr:uid="{00000000-0005-0000-0000-0000AB1B0000}"/>
    <cellStyle name="Normal 2 26 2" xfId="2479" xr:uid="{00000000-0005-0000-0000-0000AC1B0000}"/>
    <cellStyle name="Normal 2 27" xfId="2480" xr:uid="{00000000-0005-0000-0000-0000AD1B0000}"/>
    <cellStyle name="Normal 2 27 2" xfId="2481" xr:uid="{00000000-0005-0000-0000-0000AE1B0000}"/>
    <cellStyle name="Normal 2 28" xfId="2482" xr:uid="{00000000-0005-0000-0000-0000AF1B0000}"/>
    <cellStyle name="Normal 2 28 2" xfId="2483" xr:uid="{00000000-0005-0000-0000-0000B01B0000}"/>
    <cellStyle name="Normal 2 29" xfId="2484" xr:uid="{00000000-0005-0000-0000-0000B11B0000}"/>
    <cellStyle name="Normal 2 29 2" xfId="2485" xr:uid="{00000000-0005-0000-0000-0000B21B0000}"/>
    <cellStyle name="Normal 2 3" xfId="50" xr:uid="{00000000-0005-0000-0000-0000B31B0000}"/>
    <cellStyle name="Normal 2 3 2" xfId="2486" xr:uid="{00000000-0005-0000-0000-0000B41B0000}"/>
    <cellStyle name="Normal 2 3 3" xfId="2487" xr:uid="{00000000-0005-0000-0000-0000B51B0000}"/>
    <cellStyle name="Normal 2 30" xfId="2488" xr:uid="{00000000-0005-0000-0000-0000B61B0000}"/>
    <cellStyle name="Normal 2 30 2" xfId="2489" xr:uid="{00000000-0005-0000-0000-0000B71B0000}"/>
    <cellStyle name="Normal 2 31" xfId="2490" xr:uid="{00000000-0005-0000-0000-0000B81B0000}"/>
    <cellStyle name="Normal 2 31 2" xfId="2491" xr:uid="{00000000-0005-0000-0000-0000B91B0000}"/>
    <cellStyle name="Normal 2 32" xfId="2492" xr:uid="{00000000-0005-0000-0000-0000BA1B0000}"/>
    <cellStyle name="Normal 2 33" xfId="2493" xr:uid="{00000000-0005-0000-0000-0000BB1B0000}"/>
    <cellStyle name="Normal 2 34" xfId="2494" xr:uid="{00000000-0005-0000-0000-0000BC1B0000}"/>
    <cellStyle name="Normal 2 35" xfId="2495" xr:uid="{00000000-0005-0000-0000-0000BD1B0000}"/>
    <cellStyle name="Normal 2 36" xfId="2496" xr:uid="{00000000-0005-0000-0000-0000BE1B0000}"/>
    <cellStyle name="Normal 2 37" xfId="2497" xr:uid="{00000000-0005-0000-0000-0000BF1B0000}"/>
    <cellStyle name="Normal 2 38" xfId="2498" xr:uid="{00000000-0005-0000-0000-0000C01B0000}"/>
    <cellStyle name="Normal 2 38 2" xfId="2499" xr:uid="{00000000-0005-0000-0000-0000C11B0000}"/>
    <cellStyle name="Normal 2 39" xfId="2500" xr:uid="{00000000-0005-0000-0000-0000C21B0000}"/>
    <cellStyle name="Normal 2 4" xfId="614" xr:uid="{00000000-0005-0000-0000-0000C31B0000}"/>
    <cellStyle name="Normal 2 4 2" xfId="2501" xr:uid="{00000000-0005-0000-0000-0000C41B0000}"/>
    <cellStyle name="Normal 2 4 3" xfId="2502" xr:uid="{00000000-0005-0000-0000-0000C51B0000}"/>
    <cellStyle name="Normal 2 4 4" xfId="2503" xr:uid="{00000000-0005-0000-0000-0000C61B0000}"/>
    <cellStyle name="Normal 2 40" xfId="2504" xr:uid="{00000000-0005-0000-0000-0000C71B0000}"/>
    <cellStyle name="Normal 2 41" xfId="2505" xr:uid="{00000000-0005-0000-0000-0000C81B0000}"/>
    <cellStyle name="Normal 2 42" xfId="2506" xr:uid="{00000000-0005-0000-0000-0000C91B0000}"/>
    <cellStyle name="Normal 2 43" xfId="2507" xr:uid="{00000000-0005-0000-0000-0000CA1B0000}"/>
    <cellStyle name="Normal 2 44" xfId="2508" xr:uid="{00000000-0005-0000-0000-0000CB1B0000}"/>
    <cellStyle name="Normal 2 45" xfId="2509" xr:uid="{00000000-0005-0000-0000-0000CC1B0000}"/>
    <cellStyle name="Normal 2 46" xfId="2510" xr:uid="{00000000-0005-0000-0000-0000CD1B0000}"/>
    <cellStyle name="Normal 2 47" xfId="2511" xr:uid="{00000000-0005-0000-0000-0000CE1B0000}"/>
    <cellStyle name="Normal 2 48" xfId="5146" xr:uid="{00000000-0005-0000-0000-0000CF1B0000}"/>
    <cellStyle name="Normal 2 48 2" xfId="9769" xr:uid="{66C8CC9F-A1F8-FD4C-B3FF-E8A5D43408B8}"/>
    <cellStyle name="Normal 2 5" xfId="623" xr:uid="{00000000-0005-0000-0000-0000D01B0000}"/>
    <cellStyle name="Normal 2 5 2" xfId="2512" xr:uid="{00000000-0005-0000-0000-0000D11B0000}"/>
    <cellStyle name="Normal 2 5 3" xfId="2513" xr:uid="{00000000-0005-0000-0000-0000D21B0000}"/>
    <cellStyle name="Normal 2 59 2" xfId="9768" xr:uid="{83A1C326-97BD-4A45-B22B-7759A6A4017C}"/>
    <cellStyle name="Normal 2 6" xfId="2514" xr:uid="{00000000-0005-0000-0000-0000D31B0000}"/>
    <cellStyle name="Normal 2 6 2" xfId="2515" xr:uid="{00000000-0005-0000-0000-0000D41B0000}"/>
    <cellStyle name="Normal 2 7" xfId="2516" xr:uid="{00000000-0005-0000-0000-0000D51B0000}"/>
    <cellStyle name="Normal 2 7 2" xfId="2517" xr:uid="{00000000-0005-0000-0000-0000D61B0000}"/>
    <cellStyle name="Normal 2 8" xfId="2518" xr:uid="{00000000-0005-0000-0000-0000D71B0000}"/>
    <cellStyle name="Normal 2 8 2" xfId="2519" xr:uid="{00000000-0005-0000-0000-0000D81B0000}"/>
    <cellStyle name="Normal 2 9" xfId="2520" xr:uid="{00000000-0005-0000-0000-0000D91B0000}"/>
    <cellStyle name="Normal 2 9 2" xfId="2521" xr:uid="{00000000-0005-0000-0000-0000DA1B0000}"/>
    <cellStyle name="Normal 20" xfId="2522" xr:uid="{00000000-0005-0000-0000-0000DB1B0000}"/>
    <cellStyle name="Normal 21" xfId="2523" xr:uid="{00000000-0005-0000-0000-0000DC1B0000}"/>
    <cellStyle name="Normal 22" xfId="2524" xr:uid="{00000000-0005-0000-0000-0000DD1B0000}"/>
    <cellStyle name="Normal 23" xfId="2525" xr:uid="{00000000-0005-0000-0000-0000DE1B0000}"/>
    <cellStyle name="Normal 24" xfId="2526" xr:uid="{00000000-0005-0000-0000-0000DF1B0000}"/>
    <cellStyle name="Normal 25" xfId="2527" xr:uid="{00000000-0005-0000-0000-0000E01B0000}"/>
    <cellStyle name="Normal 25 10" xfId="2528" xr:uid="{00000000-0005-0000-0000-0000E11B0000}"/>
    <cellStyle name="Normal 25 100" xfId="2529" xr:uid="{00000000-0005-0000-0000-0000E21B0000}"/>
    <cellStyle name="Normal 25 101" xfId="2530" xr:uid="{00000000-0005-0000-0000-0000E31B0000}"/>
    <cellStyle name="Normal 25 102" xfId="2531" xr:uid="{00000000-0005-0000-0000-0000E41B0000}"/>
    <cellStyle name="Normal 25 103" xfId="2532" xr:uid="{00000000-0005-0000-0000-0000E51B0000}"/>
    <cellStyle name="Normal 25 104" xfId="2533" xr:uid="{00000000-0005-0000-0000-0000E61B0000}"/>
    <cellStyle name="Normal 25 105" xfId="2534" xr:uid="{00000000-0005-0000-0000-0000E71B0000}"/>
    <cellStyle name="Normal 25 106" xfId="2535" xr:uid="{00000000-0005-0000-0000-0000E81B0000}"/>
    <cellStyle name="Normal 25 107" xfId="2536" xr:uid="{00000000-0005-0000-0000-0000E91B0000}"/>
    <cellStyle name="Normal 25 108" xfId="2537" xr:uid="{00000000-0005-0000-0000-0000EA1B0000}"/>
    <cellStyle name="Normal 25 109" xfId="2538" xr:uid="{00000000-0005-0000-0000-0000EB1B0000}"/>
    <cellStyle name="Normal 25 11" xfId="2539" xr:uid="{00000000-0005-0000-0000-0000EC1B0000}"/>
    <cellStyle name="Normal 25 12" xfId="2540" xr:uid="{00000000-0005-0000-0000-0000ED1B0000}"/>
    <cellStyle name="Normal 25 13" xfId="2541" xr:uid="{00000000-0005-0000-0000-0000EE1B0000}"/>
    <cellStyle name="Normal 25 14" xfId="2542" xr:uid="{00000000-0005-0000-0000-0000EF1B0000}"/>
    <cellStyle name="Normal 25 15" xfId="2543" xr:uid="{00000000-0005-0000-0000-0000F01B0000}"/>
    <cellStyle name="Normal 25 16" xfId="2544" xr:uid="{00000000-0005-0000-0000-0000F11B0000}"/>
    <cellStyle name="Normal 25 17" xfId="2545" xr:uid="{00000000-0005-0000-0000-0000F21B0000}"/>
    <cellStyle name="Normal 25 18" xfId="2546" xr:uid="{00000000-0005-0000-0000-0000F31B0000}"/>
    <cellStyle name="Normal 25 19" xfId="2547" xr:uid="{00000000-0005-0000-0000-0000F41B0000}"/>
    <cellStyle name="Normal 25 2" xfId="2548" xr:uid="{00000000-0005-0000-0000-0000F51B0000}"/>
    <cellStyle name="Normal 25 20" xfId="2549" xr:uid="{00000000-0005-0000-0000-0000F61B0000}"/>
    <cellStyle name="Normal 25 21" xfId="2550" xr:uid="{00000000-0005-0000-0000-0000F71B0000}"/>
    <cellStyle name="Normal 25 22" xfId="2551" xr:uid="{00000000-0005-0000-0000-0000F81B0000}"/>
    <cellStyle name="Normal 25 23" xfId="2552" xr:uid="{00000000-0005-0000-0000-0000F91B0000}"/>
    <cellStyle name="Normal 25 24" xfId="2553" xr:uid="{00000000-0005-0000-0000-0000FA1B0000}"/>
    <cellStyle name="Normal 25 25" xfId="2554" xr:uid="{00000000-0005-0000-0000-0000FB1B0000}"/>
    <cellStyle name="Normal 25 26" xfId="2555" xr:uid="{00000000-0005-0000-0000-0000FC1B0000}"/>
    <cellStyle name="Normal 25 27" xfId="2556" xr:uid="{00000000-0005-0000-0000-0000FD1B0000}"/>
    <cellStyle name="Normal 25 28" xfId="2557" xr:uid="{00000000-0005-0000-0000-0000FE1B0000}"/>
    <cellStyle name="Normal 25 29" xfId="2558" xr:uid="{00000000-0005-0000-0000-0000FF1B0000}"/>
    <cellStyle name="Normal 25 3" xfId="2559" xr:uid="{00000000-0005-0000-0000-0000001C0000}"/>
    <cellStyle name="Normal 25 30" xfId="2560" xr:uid="{00000000-0005-0000-0000-0000011C0000}"/>
    <cellStyle name="Normal 25 31" xfId="2561" xr:uid="{00000000-0005-0000-0000-0000021C0000}"/>
    <cellStyle name="Normal 25 32" xfId="2562" xr:uid="{00000000-0005-0000-0000-0000031C0000}"/>
    <cellStyle name="Normal 25 33" xfId="2563" xr:uid="{00000000-0005-0000-0000-0000041C0000}"/>
    <cellStyle name="Normal 25 34" xfId="2564" xr:uid="{00000000-0005-0000-0000-0000051C0000}"/>
    <cellStyle name="Normal 25 35" xfId="2565" xr:uid="{00000000-0005-0000-0000-0000061C0000}"/>
    <cellStyle name="Normal 25 36" xfId="2566" xr:uid="{00000000-0005-0000-0000-0000071C0000}"/>
    <cellStyle name="Normal 25 37" xfId="2567" xr:uid="{00000000-0005-0000-0000-0000081C0000}"/>
    <cellStyle name="Normal 25 38" xfId="2568" xr:uid="{00000000-0005-0000-0000-0000091C0000}"/>
    <cellStyle name="Normal 25 39" xfId="2569" xr:uid="{00000000-0005-0000-0000-00000A1C0000}"/>
    <cellStyle name="Normal 25 4" xfId="2570" xr:uid="{00000000-0005-0000-0000-00000B1C0000}"/>
    <cellStyle name="Normal 25 40" xfId="2571" xr:uid="{00000000-0005-0000-0000-00000C1C0000}"/>
    <cellStyle name="Normal 25 41" xfId="2572" xr:uid="{00000000-0005-0000-0000-00000D1C0000}"/>
    <cellStyle name="Normal 25 42" xfId="2573" xr:uid="{00000000-0005-0000-0000-00000E1C0000}"/>
    <cellStyle name="Normal 25 43" xfId="2574" xr:uid="{00000000-0005-0000-0000-00000F1C0000}"/>
    <cellStyle name="Normal 25 44" xfId="2575" xr:uid="{00000000-0005-0000-0000-0000101C0000}"/>
    <cellStyle name="Normal 25 45" xfId="2576" xr:uid="{00000000-0005-0000-0000-0000111C0000}"/>
    <cellStyle name="Normal 25 46" xfId="2577" xr:uid="{00000000-0005-0000-0000-0000121C0000}"/>
    <cellStyle name="Normal 25 47" xfId="2578" xr:uid="{00000000-0005-0000-0000-0000131C0000}"/>
    <cellStyle name="Normal 25 48" xfId="2579" xr:uid="{00000000-0005-0000-0000-0000141C0000}"/>
    <cellStyle name="Normal 25 49" xfId="2580" xr:uid="{00000000-0005-0000-0000-0000151C0000}"/>
    <cellStyle name="Normal 25 5" xfId="2581" xr:uid="{00000000-0005-0000-0000-0000161C0000}"/>
    <cellStyle name="Normal 25 50" xfId="2582" xr:uid="{00000000-0005-0000-0000-0000171C0000}"/>
    <cellStyle name="Normal 25 51" xfId="2583" xr:uid="{00000000-0005-0000-0000-0000181C0000}"/>
    <cellStyle name="Normal 25 52" xfId="2584" xr:uid="{00000000-0005-0000-0000-0000191C0000}"/>
    <cellStyle name="Normal 25 53" xfId="2585" xr:uid="{00000000-0005-0000-0000-00001A1C0000}"/>
    <cellStyle name="Normal 25 54" xfId="2586" xr:uid="{00000000-0005-0000-0000-00001B1C0000}"/>
    <cellStyle name="Normal 25 55" xfId="2587" xr:uid="{00000000-0005-0000-0000-00001C1C0000}"/>
    <cellStyle name="Normal 25 56" xfId="2588" xr:uid="{00000000-0005-0000-0000-00001D1C0000}"/>
    <cellStyle name="Normal 25 57" xfId="2589" xr:uid="{00000000-0005-0000-0000-00001E1C0000}"/>
    <cellStyle name="Normal 25 58" xfId="2590" xr:uid="{00000000-0005-0000-0000-00001F1C0000}"/>
    <cellStyle name="Normal 25 59" xfId="2591" xr:uid="{00000000-0005-0000-0000-0000201C0000}"/>
    <cellStyle name="Normal 25 6" xfId="2592" xr:uid="{00000000-0005-0000-0000-0000211C0000}"/>
    <cellStyle name="Normal 25 60" xfId="2593" xr:uid="{00000000-0005-0000-0000-0000221C0000}"/>
    <cellStyle name="Normal 25 61" xfId="2594" xr:uid="{00000000-0005-0000-0000-0000231C0000}"/>
    <cellStyle name="Normal 25 62" xfId="2595" xr:uid="{00000000-0005-0000-0000-0000241C0000}"/>
    <cellStyle name="Normal 25 63" xfId="2596" xr:uid="{00000000-0005-0000-0000-0000251C0000}"/>
    <cellStyle name="Normal 25 64" xfId="2597" xr:uid="{00000000-0005-0000-0000-0000261C0000}"/>
    <cellStyle name="Normal 25 65" xfId="2598" xr:uid="{00000000-0005-0000-0000-0000271C0000}"/>
    <cellStyle name="Normal 25 66" xfId="2599" xr:uid="{00000000-0005-0000-0000-0000281C0000}"/>
    <cellStyle name="Normal 25 67" xfId="2600" xr:uid="{00000000-0005-0000-0000-0000291C0000}"/>
    <cellStyle name="Normal 25 68" xfId="2601" xr:uid="{00000000-0005-0000-0000-00002A1C0000}"/>
    <cellStyle name="Normal 25 69" xfId="2602" xr:uid="{00000000-0005-0000-0000-00002B1C0000}"/>
    <cellStyle name="Normal 25 7" xfId="2603" xr:uid="{00000000-0005-0000-0000-00002C1C0000}"/>
    <cellStyle name="Normal 25 70" xfId="2604" xr:uid="{00000000-0005-0000-0000-00002D1C0000}"/>
    <cellStyle name="Normal 25 71" xfId="2605" xr:uid="{00000000-0005-0000-0000-00002E1C0000}"/>
    <cellStyle name="Normal 25 72" xfId="2606" xr:uid="{00000000-0005-0000-0000-00002F1C0000}"/>
    <cellStyle name="Normal 25 73" xfId="2607" xr:uid="{00000000-0005-0000-0000-0000301C0000}"/>
    <cellStyle name="Normal 25 74" xfId="2608" xr:uid="{00000000-0005-0000-0000-0000311C0000}"/>
    <cellStyle name="Normal 25 75" xfId="2609" xr:uid="{00000000-0005-0000-0000-0000321C0000}"/>
    <cellStyle name="Normal 25 76" xfId="2610" xr:uid="{00000000-0005-0000-0000-0000331C0000}"/>
    <cellStyle name="Normal 25 77" xfId="2611" xr:uid="{00000000-0005-0000-0000-0000341C0000}"/>
    <cellStyle name="Normal 25 78" xfId="2612" xr:uid="{00000000-0005-0000-0000-0000351C0000}"/>
    <cellStyle name="Normal 25 79" xfId="2613" xr:uid="{00000000-0005-0000-0000-0000361C0000}"/>
    <cellStyle name="Normal 25 8" xfId="2614" xr:uid="{00000000-0005-0000-0000-0000371C0000}"/>
    <cellStyle name="Normal 25 80" xfId="2615" xr:uid="{00000000-0005-0000-0000-0000381C0000}"/>
    <cellStyle name="Normal 25 81" xfId="2616" xr:uid="{00000000-0005-0000-0000-0000391C0000}"/>
    <cellStyle name="Normal 25 82" xfId="2617" xr:uid="{00000000-0005-0000-0000-00003A1C0000}"/>
    <cellStyle name="Normal 25 83" xfId="2618" xr:uid="{00000000-0005-0000-0000-00003B1C0000}"/>
    <cellStyle name="Normal 25 84" xfId="2619" xr:uid="{00000000-0005-0000-0000-00003C1C0000}"/>
    <cellStyle name="Normal 25 85" xfId="2620" xr:uid="{00000000-0005-0000-0000-00003D1C0000}"/>
    <cellStyle name="Normal 25 86" xfId="2621" xr:uid="{00000000-0005-0000-0000-00003E1C0000}"/>
    <cellStyle name="Normal 25 87" xfId="2622" xr:uid="{00000000-0005-0000-0000-00003F1C0000}"/>
    <cellStyle name="Normal 25 88" xfId="2623" xr:uid="{00000000-0005-0000-0000-0000401C0000}"/>
    <cellStyle name="Normal 25 89" xfId="2624" xr:uid="{00000000-0005-0000-0000-0000411C0000}"/>
    <cellStyle name="Normal 25 9" xfId="2625" xr:uid="{00000000-0005-0000-0000-0000421C0000}"/>
    <cellStyle name="Normal 25 90" xfId="2626" xr:uid="{00000000-0005-0000-0000-0000431C0000}"/>
    <cellStyle name="Normal 25 91" xfId="2627" xr:uid="{00000000-0005-0000-0000-0000441C0000}"/>
    <cellStyle name="Normal 25 92" xfId="2628" xr:uid="{00000000-0005-0000-0000-0000451C0000}"/>
    <cellStyle name="Normal 25 93" xfId="2629" xr:uid="{00000000-0005-0000-0000-0000461C0000}"/>
    <cellStyle name="Normal 25 94" xfId="2630" xr:uid="{00000000-0005-0000-0000-0000471C0000}"/>
    <cellStyle name="Normal 25 95" xfId="2631" xr:uid="{00000000-0005-0000-0000-0000481C0000}"/>
    <cellStyle name="Normal 25 96" xfId="2632" xr:uid="{00000000-0005-0000-0000-0000491C0000}"/>
    <cellStyle name="Normal 25 97" xfId="2633" xr:uid="{00000000-0005-0000-0000-00004A1C0000}"/>
    <cellStyle name="Normal 25 98" xfId="2634" xr:uid="{00000000-0005-0000-0000-00004B1C0000}"/>
    <cellStyle name="Normal 25 99" xfId="2635" xr:uid="{00000000-0005-0000-0000-00004C1C0000}"/>
    <cellStyle name="Normal 26" xfId="2636" xr:uid="{00000000-0005-0000-0000-00004D1C0000}"/>
    <cellStyle name="Normal 26 10" xfId="2637" xr:uid="{00000000-0005-0000-0000-00004E1C0000}"/>
    <cellStyle name="Normal 26 100" xfId="2638" xr:uid="{00000000-0005-0000-0000-00004F1C0000}"/>
    <cellStyle name="Normal 26 101" xfId="2639" xr:uid="{00000000-0005-0000-0000-0000501C0000}"/>
    <cellStyle name="Normal 26 102" xfId="2640" xr:uid="{00000000-0005-0000-0000-0000511C0000}"/>
    <cellStyle name="Normal 26 103" xfId="2641" xr:uid="{00000000-0005-0000-0000-0000521C0000}"/>
    <cellStyle name="Normal 26 104" xfId="2642" xr:uid="{00000000-0005-0000-0000-0000531C0000}"/>
    <cellStyle name="Normal 26 105" xfId="2643" xr:uid="{00000000-0005-0000-0000-0000541C0000}"/>
    <cellStyle name="Normal 26 106" xfId="2644" xr:uid="{00000000-0005-0000-0000-0000551C0000}"/>
    <cellStyle name="Normal 26 107" xfId="2645" xr:uid="{00000000-0005-0000-0000-0000561C0000}"/>
    <cellStyle name="Normal 26 108" xfId="2646" xr:uid="{00000000-0005-0000-0000-0000571C0000}"/>
    <cellStyle name="Normal 26 109" xfId="2647" xr:uid="{00000000-0005-0000-0000-0000581C0000}"/>
    <cellStyle name="Normal 26 11" xfId="2648" xr:uid="{00000000-0005-0000-0000-0000591C0000}"/>
    <cellStyle name="Normal 26 12" xfId="2649" xr:uid="{00000000-0005-0000-0000-00005A1C0000}"/>
    <cellStyle name="Normal 26 13" xfId="2650" xr:uid="{00000000-0005-0000-0000-00005B1C0000}"/>
    <cellStyle name="Normal 26 14" xfId="2651" xr:uid="{00000000-0005-0000-0000-00005C1C0000}"/>
    <cellStyle name="Normal 26 15" xfId="2652" xr:uid="{00000000-0005-0000-0000-00005D1C0000}"/>
    <cellStyle name="Normal 26 16" xfId="2653" xr:uid="{00000000-0005-0000-0000-00005E1C0000}"/>
    <cellStyle name="Normal 26 17" xfId="2654" xr:uid="{00000000-0005-0000-0000-00005F1C0000}"/>
    <cellStyle name="Normal 26 18" xfId="2655" xr:uid="{00000000-0005-0000-0000-0000601C0000}"/>
    <cellStyle name="Normal 26 19" xfId="2656" xr:uid="{00000000-0005-0000-0000-0000611C0000}"/>
    <cellStyle name="Normal 26 2" xfId="2657" xr:uid="{00000000-0005-0000-0000-0000621C0000}"/>
    <cellStyle name="Normal 26 20" xfId="2658" xr:uid="{00000000-0005-0000-0000-0000631C0000}"/>
    <cellStyle name="Normal 26 21" xfId="2659" xr:uid="{00000000-0005-0000-0000-0000641C0000}"/>
    <cellStyle name="Normal 26 22" xfId="2660" xr:uid="{00000000-0005-0000-0000-0000651C0000}"/>
    <cellStyle name="Normal 26 23" xfId="2661" xr:uid="{00000000-0005-0000-0000-0000661C0000}"/>
    <cellStyle name="Normal 26 24" xfId="2662" xr:uid="{00000000-0005-0000-0000-0000671C0000}"/>
    <cellStyle name="Normal 26 25" xfId="2663" xr:uid="{00000000-0005-0000-0000-0000681C0000}"/>
    <cellStyle name="Normal 26 26" xfId="2664" xr:uid="{00000000-0005-0000-0000-0000691C0000}"/>
    <cellStyle name="Normal 26 27" xfId="2665" xr:uid="{00000000-0005-0000-0000-00006A1C0000}"/>
    <cellStyle name="Normal 26 28" xfId="2666" xr:uid="{00000000-0005-0000-0000-00006B1C0000}"/>
    <cellStyle name="Normal 26 29" xfId="2667" xr:uid="{00000000-0005-0000-0000-00006C1C0000}"/>
    <cellStyle name="Normal 26 3" xfId="2668" xr:uid="{00000000-0005-0000-0000-00006D1C0000}"/>
    <cellStyle name="Normal 26 30" xfId="2669" xr:uid="{00000000-0005-0000-0000-00006E1C0000}"/>
    <cellStyle name="Normal 26 31" xfId="2670" xr:uid="{00000000-0005-0000-0000-00006F1C0000}"/>
    <cellStyle name="Normal 26 32" xfId="2671" xr:uid="{00000000-0005-0000-0000-0000701C0000}"/>
    <cellStyle name="Normal 26 33" xfId="2672" xr:uid="{00000000-0005-0000-0000-0000711C0000}"/>
    <cellStyle name="Normal 26 34" xfId="2673" xr:uid="{00000000-0005-0000-0000-0000721C0000}"/>
    <cellStyle name="Normal 26 35" xfId="2674" xr:uid="{00000000-0005-0000-0000-0000731C0000}"/>
    <cellStyle name="Normal 26 36" xfId="2675" xr:uid="{00000000-0005-0000-0000-0000741C0000}"/>
    <cellStyle name="Normal 26 37" xfId="2676" xr:uid="{00000000-0005-0000-0000-0000751C0000}"/>
    <cellStyle name="Normal 26 38" xfId="2677" xr:uid="{00000000-0005-0000-0000-0000761C0000}"/>
    <cellStyle name="Normal 26 39" xfId="2678" xr:uid="{00000000-0005-0000-0000-0000771C0000}"/>
    <cellStyle name="Normal 26 4" xfId="2679" xr:uid="{00000000-0005-0000-0000-0000781C0000}"/>
    <cellStyle name="Normal 26 40" xfId="2680" xr:uid="{00000000-0005-0000-0000-0000791C0000}"/>
    <cellStyle name="Normal 26 41" xfId="2681" xr:uid="{00000000-0005-0000-0000-00007A1C0000}"/>
    <cellStyle name="Normal 26 42" xfId="2682" xr:uid="{00000000-0005-0000-0000-00007B1C0000}"/>
    <cellStyle name="Normal 26 43" xfId="2683" xr:uid="{00000000-0005-0000-0000-00007C1C0000}"/>
    <cellStyle name="Normal 26 44" xfId="2684" xr:uid="{00000000-0005-0000-0000-00007D1C0000}"/>
    <cellStyle name="Normal 26 45" xfId="2685" xr:uid="{00000000-0005-0000-0000-00007E1C0000}"/>
    <cellStyle name="Normal 26 46" xfId="2686" xr:uid="{00000000-0005-0000-0000-00007F1C0000}"/>
    <cellStyle name="Normal 26 47" xfId="2687" xr:uid="{00000000-0005-0000-0000-0000801C0000}"/>
    <cellStyle name="Normal 26 48" xfId="2688" xr:uid="{00000000-0005-0000-0000-0000811C0000}"/>
    <cellStyle name="Normal 26 49" xfId="2689" xr:uid="{00000000-0005-0000-0000-0000821C0000}"/>
    <cellStyle name="Normal 26 5" xfId="2690" xr:uid="{00000000-0005-0000-0000-0000831C0000}"/>
    <cellStyle name="Normal 26 50" xfId="2691" xr:uid="{00000000-0005-0000-0000-0000841C0000}"/>
    <cellStyle name="Normal 26 51" xfId="2692" xr:uid="{00000000-0005-0000-0000-0000851C0000}"/>
    <cellStyle name="Normal 26 52" xfId="2693" xr:uid="{00000000-0005-0000-0000-0000861C0000}"/>
    <cellStyle name="Normal 26 53" xfId="2694" xr:uid="{00000000-0005-0000-0000-0000871C0000}"/>
    <cellStyle name="Normal 26 54" xfId="2695" xr:uid="{00000000-0005-0000-0000-0000881C0000}"/>
    <cellStyle name="Normal 26 55" xfId="2696" xr:uid="{00000000-0005-0000-0000-0000891C0000}"/>
    <cellStyle name="Normal 26 56" xfId="2697" xr:uid="{00000000-0005-0000-0000-00008A1C0000}"/>
    <cellStyle name="Normal 26 57" xfId="2698" xr:uid="{00000000-0005-0000-0000-00008B1C0000}"/>
    <cellStyle name="Normal 26 58" xfId="2699" xr:uid="{00000000-0005-0000-0000-00008C1C0000}"/>
    <cellStyle name="Normal 26 59" xfId="2700" xr:uid="{00000000-0005-0000-0000-00008D1C0000}"/>
    <cellStyle name="Normal 26 6" xfId="2701" xr:uid="{00000000-0005-0000-0000-00008E1C0000}"/>
    <cellStyle name="Normal 26 60" xfId="2702" xr:uid="{00000000-0005-0000-0000-00008F1C0000}"/>
    <cellStyle name="Normal 26 61" xfId="2703" xr:uid="{00000000-0005-0000-0000-0000901C0000}"/>
    <cellStyle name="Normal 26 62" xfId="2704" xr:uid="{00000000-0005-0000-0000-0000911C0000}"/>
    <cellStyle name="Normal 26 63" xfId="2705" xr:uid="{00000000-0005-0000-0000-0000921C0000}"/>
    <cellStyle name="Normal 26 64" xfId="2706" xr:uid="{00000000-0005-0000-0000-0000931C0000}"/>
    <cellStyle name="Normal 26 65" xfId="2707" xr:uid="{00000000-0005-0000-0000-0000941C0000}"/>
    <cellStyle name="Normal 26 66" xfId="2708" xr:uid="{00000000-0005-0000-0000-0000951C0000}"/>
    <cellStyle name="Normal 26 67" xfId="2709" xr:uid="{00000000-0005-0000-0000-0000961C0000}"/>
    <cellStyle name="Normal 26 68" xfId="2710" xr:uid="{00000000-0005-0000-0000-0000971C0000}"/>
    <cellStyle name="Normal 26 69" xfId="2711" xr:uid="{00000000-0005-0000-0000-0000981C0000}"/>
    <cellStyle name="Normal 26 7" xfId="2712" xr:uid="{00000000-0005-0000-0000-0000991C0000}"/>
    <cellStyle name="Normal 26 70" xfId="2713" xr:uid="{00000000-0005-0000-0000-00009A1C0000}"/>
    <cellStyle name="Normal 26 71" xfId="2714" xr:uid="{00000000-0005-0000-0000-00009B1C0000}"/>
    <cellStyle name="Normal 26 72" xfId="2715" xr:uid="{00000000-0005-0000-0000-00009C1C0000}"/>
    <cellStyle name="Normal 26 73" xfId="2716" xr:uid="{00000000-0005-0000-0000-00009D1C0000}"/>
    <cellStyle name="Normal 26 74" xfId="2717" xr:uid="{00000000-0005-0000-0000-00009E1C0000}"/>
    <cellStyle name="Normal 26 75" xfId="2718" xr:uid="{00000000-0005-0000-0000-00009F1C0000}"/>
    <cellStyle name="Normal 26 76" xfId="2719" xr:uid="{00000000-0005-0000-0000-0000A01C0000}"/>
    <cellStyle name="Normal 26 77" xfId="2720" xr:uid="{00000000-0005-0000-0000-0000A11C0000}"/>
    <cellStyle name="Normal 26 78" xfId="2721" xr:uid="{00000000-0005-0000-0000-0000A21C0000}"/>
    <cellStyle name="Normal 26 79" xfId="2722" xr:uid="{00000000-0005-0000-0000-0000A31C0000}"/>
    <cellStyle name="Normal 26 8" xfId="2723" xr:uid="{00000000-0005-0000-0000-0000A41C0000}"/>
    <cellStyle name="Normal 26 80" xfId="2724" xr:uid="{00000000-0005-0000-0000-0000A51C0000}"/>
    <cellStyle name="Normal 26 81" xfId="2725" xr:uid="{00000000-0005-0000-0000-0000A61C0000}"/>
    <cellStyle name="Normal 26 82" xfId="2726" xr:uid="{00000000-0005-0000-0000-0000A71C0000}"/>
    <cellStyle name="Normal 26 83" xfId="2727" xr:uid="{00000000-0005-0000-0000-0000A81C0000}"/>
    <cellStyle name="Normal 26 84" xfId="2728" xr:uid="{00000000-0005-0000-0000-0000A91C0000}"/>
    <cellStyle name="Normal 26 85" xfId="2729" xr:uid="{00000000-0005-0000-0000-0000AA1C0000}"/>
    <cellStyle name="Normal 26 86" xfId="2730" xr:uid="{00000000-0005-0000-0000-0000AB1C0000}"/>
    <cellStyle name="Normal 26 87" xfId="2731" xr:uid="{00000000-0005-0000-0000-0000AC1C0000}"/>
    <cellStyle name="Normal 26 88" xfId="2732" xr:uid="{00000000-0005-0000-0000-0000AD1C0000}"/>
    <cellStyle name="Normal 26 89" xfId="2733" xr:uid="{00000000-0005-0000-0000-0000AE1C0000}"/>
    <cellStyle name="Normal 26 9" xfId="2734" xr:uid="{00000000-0005-0000-0000-0000AF1C0000}"/>
    <cellStyle name="Normal 26 90" xfId="2735" xr:uid="{00000000-0005-0000-0000-0000B01C0000}"/>
    <cellStyle name="Normal 26 91" xfId="2736" xr:uid="{00000000-0005-0000-0000-0000B11C0000}"/>
    <cellStyle name="Normal 26 92" xfId="2737" xr:uid="{00000000-0005-0000-0000-0000B21C0000}"/>
    <cellStyle name="Normal 26 93" xfId="2738" xr:uid="{00000000-0005-0000-0000-0000B31C0000}"/>
    <cellStyle name="Normal 26 94" xfId="2739" xr:uid="{00000000-0005-0000-0000-0000B41C0000}"/>
    <cellStyle name="Normal 26 95" xfId="2740" xr:uid="{00000000-0005-0000-0000-0000B51C0000}"/>
    <cellStyle name="Normal 26 96" xfId="2741" xr:uid="{00000000-0005-0000-0000-0000B61C0000}"/>
    <cellStyle name="Normal 26 97" xfId="2742" xr:uid="{00000000-0005-0000-0000-0000B71C0000}"/>
    <cellStyle name="Normal 26 98" xfId="2743" xr:uid="{00000000-0005-0000-0000-0000B81C0000}"/>
    <cellStyle name="Normal 26 99" xfId="2744" xr:uid="{00000000-0005-0000-0000-0000B91C0000}"/>
    <cellStyle name="Normal 27" xfId="2745" xr:uid="{00000000-0005-0000-0000-0000BA1C0000}"/>
    <cellStyle name="Normal 27 10" xfId="2746" xr:uid="{00000000-0005-0000-0000-0000BB1C0000}"/>
    <cellStyle name="Normal 27 100" xfId="2747" xr:uid="{00000000-0005-0000-0000-0000BC1C0000}"/>
    <cellStyle name="Normal 27 101" xfId="2748" xr:uid="{00000000-0005-0000-0000-0000BD1C0000}"/>
    <cellStyle name="Normal 27 102" xfId="2749" xr:uid="{00000000-0005-0000-0000-0000BE1C0000}"/>
    <cellStyle name="Normal 27 103" xfId="2750" xr:uid="{00000000-0005-0000-0000-0000BF1C0000}"/>
    <cellStyle name="Normal 27 104" xfId="2751" xr:uid="{00000000-0005-0000-0000-0000C01C0000}"/>
    <cellStyle name="Normal 27 105" xfId="2752" xr:uid="{00000000-0005-0000-0000-0000C11C0000}"/>
    <cellStyle name="Normal 27 106" xfId="2753" xr:uid="{00000000-0005-0000-0000-0000C21C0000}"/>
    <cellStyle name="Normal 27 107" xfId="2754" xr:uid="{00000000-0005-0000-0000-0000C31C0000}"/>
    <cellStyle name="Normal 27 108" xfId="2755" xr:uid="{00000000-0005-0000-0000-0000C41C0000}"/>
    <cellStyle name="Normal 27 109" xfId="2756" xr:uid="{00000000-0005-0000-0000-0000C51C0000}"/>
    <cellStyle name="Normal 27 11" xfId="2757" xr:uid="{00000000-0005-0000-0000-0000C61C0000}"/>
    <cellStyle name="Normal 27 12" xfId="2758" xr:uid="{00000000-0005-0000-0000-0000C71C0000}"/>
    <cellStyle name="Normal 27 13" xfId="2759" xr:uid="{00000000-0005-0000-0000-0000C81C0000}"/>
    <cellStyle name="Normal 27 14" xfId="2760" xr:uid="{00000000-0005-0000-0000-0000C91C0000}"/>
    <cellStyle name="Normal 27 15" xfId="2761" xr:uid="{00000000-0005-0000-0000-0000CA1C0000}"/>
    <cellStyle name="Normal 27 16" xfId="2762" xr:uid="{00000000-0005-0000-0000-0000CB1C0000}"/>
    <cellStyle name="Normal 27 17" xfId="2763" xr:uid="{00000000-0005-0000-0000-0000CC1C0000}"/>
    <cellStyle name="Normal 27 18" xfId="2764" xr:uid="{00000000-0005-0000-0000-0000CD1C0000}"/>
    <cellStyle name="Normal 27 19" xfId="2765" xr:uid="{00000000-0005-0000-0000-0000CE1C0000}"/>
    <cellStyle name="Normal 27 2" xfId="2766" xr:uid="{00000000-0005-0000-0000-0000CF1C0000}"/>
    <cellStyle name="Normal 27 20" xfId="2767" xr:uid="{00000000-0005-0000-0000-0000D01C0000}"/>
    <cellStyle name="Normal 27 21" xfId="2768" xr:uid="{00000000-0005-0000-0000-0000D11C0000}"/>
    <cellStyle name="Normal 27 22" xfId="2769" xr:uid="{00000000-0005-0000-0000-0000D21C0000}"/>
    <cellStyle name="Normal 27 23" xfId="2770" xr:uid="{00000000-0005-0000-0000-0000D31C0000}"/>
    <cellStyle name="Normal 27 24" xfId="2771" xr:uid="{00000000-0005-0000-0000-0000D41C0000}"/>
    <cellStyle name="Normal 27 25" xfId="2772" xr:uid="{00000000-0005-0000-0000-0000D51C0000}"/>
    <cellStyle name="Normal 27 26" xfId="2773" xr:uid="{00000000-0005-0000-0000-0000D61C0000}"/>
    <cellStyle name="Normal 27 27" xfId="2774" xr:uid="{00000000-0005-0000-0000-0000D71C0000}"/>
    <cellStyle name="Normal 27 28" xfId="2775" xr:uid="{00000000-0005-0000-0000-0000D81C0000}"/>
    <cellStyle name="Normal 27 29" xfId="2776" xr:uid="{00000000-0005-0000-0000-0000D91C0000}"/>
    <cellStyle name="Normal 27 3" xfId="2777" xr:uid="{00000000-0005-0000-0000-0000DA1C0000}"/>
    <cellStyle name="Normal 27 30" xfId="2778" xr:uid="{00000000-0005-0000-0000-0000DB1C0000}"/>
    <cellStyle name="Normal 27 31" xfId="2779" xr:uid="{00000000-0005-0000-0000-0000DC1C0000}"/>
    <cellStyle name="Normal 27 32" xfId="2780" xr:uid="{00000000-0005-0000-0000-0000DD1C0000}"/>
    <cellStyle name="Normal 27 33" xfId="2781" xr:uid="{00000000-0005-0000-0000-0000DE1C0000}"/>
    <cellStyle name="Normal 27 34" xfId="2782" xr:uid="{00000000-0005-0000-0000-0000DF1C0000}"/>
    <cellStyle name="Normal 27 35" xfId="2783" xr:uid="{00000000-0005-0000-0000-0000E01C0000}"/>
    <cellStyle name="Normal 27 36" xfId="2784" xr:uid="{00000000-0005-0000-0000-0000E11C0000}"/>
    <cellStyle name="Normal 27 37" xfId="2785" xr:uid="{00000000-0005-0000-0000-0000E21C0000}"/>
    <cellStyle name="Normal 27 38" xfId="2786" xr:uid="{00000000-0005-0000-0000-0000E31C0000}"/>
    <cellStyle name="Normal 27 39" xfId="2787" xr:uid="{00000000-0005-0000-0000-0000E41C0000}"/>
    <cellStyle name="Normal 27 4" xfId="2788" xr:uid="{00000000-0005-0000-0000-0000E51C0000}"/>
    <cellStyle name="Normal 27 40" xfId="2789" xr:uid="{00000000-0005-0000-0000-0000E61C0000}"/>
    <cellStyle name="Normal 27 41" xfId="2790" xr:uid="{00000000-0005-0000-0000-0000E71C0000}"/>
    <cellStyle name="Normal 27 42" xfId="2791" xr:uid="{00000000-0005-0000-0000-0000E81C0000}"/>
    <cellStyle name="Normal 27 43" xfId="2792" xr:uid="{00000000-0005-0000-0000-0000E91C0000}"/>
    <cellStyle name="Normal 27 44" xfId="2793" xr:uid="{00000000-0005-0000-0000-0000EA1C0000}"/>
    <cellStyle name="Normal 27 45" xfId="2794" xr:uid="{00000000-0005-0000-0000-0000EB1C0000}"/>
    <cellStyle name="Normal 27 46" xfId="2795" xr:uid="{00000000-0005-0000-0000-0000EC1C0000}"/>
    <cellStyle name="Normal 27 47" xfId="2796" xr:uid="{00000000-0005-0000-0000-0000ED1C0000}"/>
    <cellStyle name="Normal 27 48" xfId="2797" xr:uid="{00000000-0005-0000-0000-0000EE1C0000}"/>
    <cellStyle name="Normal 27 49" xfId="2798" xr:uid="{00000000-0005-0000-0000-0000EF1C0000}"/>
    <cellStyle name="Normal 27 5" xfId="2799" xr:uid="{00000000-0005-0000-0000-0000F01C0000}"/>
    <cellStyle name="Normal 27 50" xfId="2800" xr:uid="{00000000-0005-0000-0000-0000F11C0000}"/>
    <cellStyle name="Normal 27 51" xfId="2801" xr:uid="{00000000-0005-0000-0000-0000F21C0000}"/>
    <cellStyle name="Normal 27 52" xfId="2802" xr:uid="{00000000-0005-0000-0000-0000F31C0000}"/>
    <cellStyle name="Normal 27 53" xfId="2803" xr:uid="{00000000-0005-0000-0000-0000F41C0000}"/>
    <cellStyle name="Normal 27 54" xfId="2804" xr:uid="{00000000-0005-0000-0000-0000F51C0000}"/>
    <cellStyle name="Normal 27 55" xfId="2805" xr:uid="{00000000-0005-0000-0000-0000F61C0000}"/>
    <cellStyle name="Normal 27 56" xfId="2806" xr:uid="{00000000-0005-0000-0000-0000F71C0000}"/>
    <cellStyle name="Normal 27 57" xfId="2807" xr:uid="{00000000-0005-0000-0000-0000F81C0000}"/>
    <cellStyle name="Normal 27 58" xfId="2808" xr:uid="{00000000-0005-0000-0000-0000F91C0000}"/>
    <cellStyle name="Normal 27 59" xfId="2809" xr:uid="{00000000-0005-0000-0000-0000FA1C0000}"/>
    <cellStyle name="Normal 27 6" xfId="2810" xr:uid="{00000000-0005-0000-0000-0000FB1C0000}"/>
    <cellStyle name="Normal 27 60" xfId="2811" xr:uid="{00000000-0005-0000-0000-0000FC1C0000}"/>
    <cellStyle name="Normal 27 61" xfId="2812" xr:uid="{00000000-0005-0000-0000-0000FD1C0000}"/>
    <cellStyle name="Normal 27 62" xfId="2813" xr:uid="{00000000-0005-0000-0000-0000FE1C0000}"/>
    <cellStyle name="Normal 27 63" xfId="2814" xr:uid="{00000000-0005-0000-0000-0000FF1C0000}"/>
    <cellStyle name="Normal 27 64" xfId="2815" xr:uid="{00000000-0005-0000-0000-0000001D0000}"/>
    <cellStyle name="Normal 27 65" xfId="2816" xr:uid="{00000000-0005-0000-0000-0000011D0000}"/>
    <cellStyle name="Normal 27 66" xfId="2817" xr:uid="{00000000-0005-0000-0000-0000021D0000}"/>
    <cellStyle name="Normal 27 67" xfId="2818" xr:uid="{00000000-0005-0000-0000-0000031D0000}"/>
    <cellStyle name="Normal 27 68" xfId="2819" xr:uid="{00000000-0005-0000-0000-0000041D0000}"/>
    <cellStyle name="Normal 27 69" xfId="2820" xr:uid="{00000000-0005-0000-0000-0000051D0000}"/>
    <cellStyle name="Normal 27 7" xfId="2821" xr:uid="{00000000-0005-0000-0000-0000061D0000}"/>
    <cellStyle name="Normal 27 70" xfId="2822" xr:uid="{00000000-0005-0000-0000-0000071D0000}"/>
    <cellStyle name="Normal 27 71" xfId="2823" xr:uid="{00000000-0005-0000-0000-0000081D0000}"/>
    <cellStyle name="Normal 27 72" xfId="2824" xr:uid="{00000000-0005-0000-0000-0000091D0000}"/>
    <cellStyle name="Normal 27 73" xfId="2825" xr:uid="{00000000-0005-0000-0000-00000A1D0000}"/>
    <cellStyle name="Normal 27 74" xfId="2826" xr:uid="{00000000-0005-0000-0000-00000B1D0000}"/>
    <cellStyle name="Normal 27 75" xfId="2827" xr:uid="{00000000-0005-0000-0000-00000C1D0000}"/>
    <cellStyle name="Normal 27 76" xfId="2828" xr:uid="{00000000-0005-0000-0000-00000D1D0000}"/>
    <cellStyle name="Normal 27 77" xfId="2829" xr:uid="{00000000-0005-0000-0000-00000E1D0000}"/>
    <cellStyle name="Normal 27 78" xfId="2830" xr:uid="{00000000-0005-0000-0000-00000F1D0000}"/>
    <cellStyle name="Normal 27 79" xfId="2831" xr:uid="{00000000-0005-0000-0000-0000101D0000}"/>
    <cellStyle name="Normal 27 8" xfId="2832" xr:uid="{00000000-0005-0000-0000-0000111D0000}"/>
    <cellStyle name="Normal 27 80" xfId="2833" xr:uid="{00000000-0005-0000-0000-0000121D0000}"/>
    <cellStyle name="Normal 27 81" xfId="2834" xr:uid="{00000000-0005-0000-0000-0000131D0000}"/>
    <cellStyle name="Normal 27 82" xfId="2835" xr:uid="{00000000-0005-0000-0000-0000141D0000}"/>
    <cellStyle name="Normal 27 83" xfId="2836" xr:uid="{00000000-0005-0000-0000-0000151D0000}"/>
    <cellStyle name="Normal 27 84" xfId="2837" xr:uid="{00000000-0005-0000-0000-0000161D0000}"/>
    <cellStyle name="Normal 27 85" xfId="2838" xr:uid="{00000000-0005-0000-0000-0000171D0000}"/>
    <cellStyle name="Normal 27 86" xfId="2839" xr:uid="{00000000-0005-0000-0000-0000181D0000}"/>
    <cellStyle name="Normal 27 87" xfId="2840" xr:uid="{00000000-0005-0000-0000-0000191D0000}"/>
    <cellStyle name="Normal 27 88" xfId="2841" xr:uid="{00000000-0005-0000-0000-00001A1D0000}"/>
    <cellStyle name="Normal 27 89" xfId="2842" xr:uid="{00000000-0005-0000-0000-00001B1D0000}"/>
    <cellStyle name="Normal 27 9" xfId="2843" xr:uid="{00000000-0005-0000-0000-00001C1D0000}"/>
    <cellStyle name="Normal 27 90" xfId="2844" xr:uid="{00000000-0005-0000-0000-00001D1D0000}"/>
    <cellStyle name="Normal 27 91" xfId="2845" xr:uid="{00000000-0005-0000-0000-00001E1D0000}"/>
    <cellStyle name="Normal 27 92" xfId="2846" xr:uid="{00000000-0005-0000-0000-00001F1D0000}"/>
    <cellStyle name="Normal 27 93" xfId="2847" xr:uid="{00000000-0005-0000-0000-0000201D0000}"/>
    <cellStyle name="Normal 27 94" xfId="2848" xr:uid="{00000000-0005-0000-0000-0000211D0000}"/>
    <cellStyle name="Normal 27 95" xfId="2849" xr:uid="{00000000-0005-0000-0000-0000221D0000}"/>
    <cellStyle name="Normal 27 96" xfId="2850" xr:uid="{00000000-0005-0000-0000-0000231D0000}"/>
    <cellStyle name="Normal 27 97" xfId="2851" xr:uid="{00000000-0005-0000-0000-0000241D0000}"/>
    <cellStyle name="Normal 27 98" xfId="2852" xr:uid="{00000000-0005-0000-0000-0000251D0000}"/>
    <cellStyle name="Normal 27 99" xfId="2853" xr:uid="{00000000-0005-0000-0000-0000261D0000}"/>
    <cellStyle name="Normal 28" xfId="2854" xr:uid="{00000000-0005-0000-0000-0000271D0000}"/>
    <cellStyle name="Normal 28 10" xfId="2855" xr:uid="{00000000-0005-0000-0000-0000281D0000}"/>
    <cellStyle name="Normal 28 100" xfId="2856" xr:uid="{00000000-0005-0000-0000-0000291D0000}"/>
    <cellStyle name="Normal 28 101" xfId="2857" xr:uid="{00000000-0005-0000-0000-00002A1D0000}"/>
    <cellStyle name="Normal 28 102" xfId="2858" xr:uid="{00000000-0005-0000-0000-00002B1D0000}"/>
    <cellStyle name="Normal 28 103" xfId="2859" xr:uid="{00000000-0005-0000-0000-00002C1D0000}"/>
    <cellStyle name="Normal 28 104" xfId="2860" xr:uid="{00000000-0005-0000-0000-00002D1D0000}"/>
    <cellStyle name="Normal 28 105" xfId="2861" xr:uid="{00000000-0005-0000-0000-00002E1D0000}"/>
    <cellStyle name="Normal 28 106" xfId="2862" xr:uid="{00000000-0005-0000-0000-00002F1D0000}"/>
    <cellStyle name="Normal 28 107" xfId="2863" xr:uid="{00000000-0005-0000-0000-0000301D0000}"/>
    <cellStyle name="Normal 28 108" xfId="2864" xr:uid="{00000000-0005-0000-0000-0000311D0000}"/>
    <cellStyle name="Normal 28 109" xfId="2865" xr:uid="{00000000-0005-0000-0000-0000321D0000}"/>
    <cellStyle name="Normal 28 11" xfId="2866" xr:uid="{00000000-0005-0000-0000-0000331D0000}"/>
    <cellStyle name="Normal 28 12" xfId="2867" xr:uid="{00000000-0005-0000-0000-0000341D0000}"/>
    <cellStyle name="Normal 28 13" xfId="2868" xr:uid="{00000000-0005-0000-0000-0000351D0000}"/>
    <cellStyle name="Normal 28 14" xfId="2869" xr:uid="{00000000-0005-0000-0000-0000361D0000}"/>
    <cellStyle name="Normal 28 15" xfId="2870" xr:uid="{00000000-0005-0000-0000-0000371D0000}"/>
    <cellStyle name="Normal 28 16" xfId="2871" xr:uid="{00000000-0005-0000-0000-0000381D0000}"/>
    <cellStyle name="Normal 28 17" xfId="2872" xr:uid="{00000000-0005-0000-0000-0000391D0000}"/>
    <cellStyle name="Normal 28 18" xfId="2873" xr:uid="{00000000-0005-0000-0000-00003A1D0000}"/>
    <cellStyle name="Normal 28 19" xfId="2874" xr:uid="{00000000-0005-0000-0000-00003B1D0000}"/>
    <cellStyle name="Normal 28 2" xfId="2875" xr:uid="{00000000-0005-0000-0000-00003C1D0000}"/>
    <cellStyle name="Normal 28 20" xfId="2876" xr:uid="{00000000-0005-0000-0000-00003D1D0000}"/>
    <cellStyle name="Normal 28 21" xfId="2877" xr:uid="{00000000-0005-0000-0000-00003E1D0000}"/>
    <cellStyle name="Normal 28 22" xfId="2878" xr:uid="{00000000-0005-0000-0000-00003F1D0000}"/>
    <cellStyle name="Normal 28 23" xfId="2879" xr:uid="{00000000-0005-0000-0000-0000401D0000}"/>
    <cellStyle name="Normal 28 24" xfId="2880" xr:uid="{00000000-0005-0000-0000-0000411D0000}"/>
    <cellStyle name="Normal 28 25" xfId="2881" xr:uid="{00000000-0005-0000-0000-0000421D0000}"/>
    <cellStyle name="Normal 28 26" xfId="2882" xr:uid="{00000000-0005-0000-0000-0000431D0000}"/>
    <cellStyle name="Normal 28 27" xfId="2883" xr:uid="{00000000-0005-0000-0000-0000441D0000}"/>
    <cellStyle name="Normal 28 28" xfId="2884" xr:uid="{00000000-0005-0000-0000-0000451D0000}"/>
    <cellStyle name="Normal 28 29" xfId="2885" xr:uid="{00000000-0005-0000-0000-0000461D0000}"/>
    <cellStyle name="Normal 28 3" xfId="2886" xr:uid="{00000000-0005-0000-0000-0000471D0000}"/>
    <cellStyle name="Normal 28 30" xfId="2887" xr:uid="{00000000-0005-0000-0000-0000481D0000}"/>
    <cellStyle name="Normal 28 31" xfId="2888" xr:uid="{00000000-0005-0000-0000-0000491D0000}"/>
    <cellStyle name="Normal 28 32" xfId="2889" xr:uid="{00000000-0005-0000-0000-00004A1D0000}"/>
    <cellStyle name="Normal 28 33" xfId="2890" xr:uid="{00000000-0005-0000-0000-00004B1D0000}"/>
    <cellStyle name="Normal 28 34" xfId="2891" xr:uid="{00000000-0005-0000-0000-00004C1D0000}"/>
    <cellStyle name="Normal 28 35" xfId="2892" xr:uid="{00000000-0005-0000-0000-00004D1D0000}"/>
    <cellStyle name="Normal 28 36" xfId="2893" xr:uid="{00000000-0005-0000-0000-00004E1D0000}"/>
    <cellStyle name="Normal 28 37" xfId="2894" xr:uid="{00000000-0005-0000-0000-00004F1D0000}"/>
    <cellStyle name="Normal 28 38" xfId="2895" xr:uid="{00000000-0005-0000-0000-0000501D0000}"/>
    <cellStyle name="Normal 28 39" xfId="2896" xr:uid="{00000000-0005-0000-0000-0000511D0000}"/>
    <cellStyle name="Normal 28 4" xfId="2897" xr:uid="{00000000-0005-0000-0000-0000521D0000}"/>
    <cellStyle name="Normal 28 40" xfId="2898" xr:uid="{00000000-0005-0000-0000-0000531D0000}"/>
    <cellStyle name="Normal 28 41" xfId="2899" xr:uid="{00000000-0005-0000-0000-0000541D0000}"/>
    <cellStyle name="Normal 28 42" xfId="2900" xr:uid="{00000000-0005-0000-0000-0000551D0000}"/>
    <cellStyle name="Normal 28 43" xfId="2901" xr:uid="{00000000-0005-0000-0000-0000561D0000}"/>
    <cellStyle name="Normal 28 44" xfId="2902" xr:uid="{00000000-0005-0000-0000-0000571D0000}"/>
    <cellStyle name="Normal 28 45" xfId="2903" xr:uid="{00000000-0005-0000-0000-0000581D0000}"/>
    <cellStyle name="Normal 28 46" xfId="2904" xr:uid="{00000000-0005-0000-0000-0000591D0000}"/>
    <cellStyle name="Normal 28 47" xfId="2905" xr:uid="{00000000-0005-0000-0000-00005A1D0000}"/>
    <cellStyle name="Normal 28 48" xfId="2906" xr:uid="{00000000-0005-0000-0000-00005B1D0000}"/>
    <cellStyle name="Normal 28 49" xfId="2907" xr:uid="{00000000-0005-0000-0000-00005C1D0000}"/>
    <cellStyle name="Normal 28 5" xfId="2908" xr:uid="{00000000-0005-0000-0000-00005D1D0000}"/>
    <cellStyle name="Normal 28 50" xfId="2909" xr:uid="{00000000-0005-0000-0000-00005E1D0000}"/>
    <cellStyle name="Normal 28 51" xfId="2910" xr:uid="{00000000-0005-0000-0000-00005F1D0000}"/>
    <cellStyle name="Normal 28 52" xfId="2911" xr:uid="{00000000-0005-0000-0000-0000601D0000}"/>
    <cellStyle name="Normal 28 53" xfId="2912" xr:uid="{00000000-0005-0000-0000-0000611D0000}"/>
    <cellStyle name="Normal 28 54" xfId="2913" xr:uid="{00000000-0005-0000-0000-0000621D0000}"/>
    <cellStyle name="Normal 28 55" xfId="2914" xr:uid="{00000000-0005-0000-0000-0000631D0000}"/>
    <cellStyle name="Normal 28 56" xfId="2915" xr:uid="{00000000-0005-0000-0000-0000641D0000}"/>
    <cellStyle name="Normal 28 57" xfId="2916" xr:uid="{00000000-0005-0000-0000-0000651D0000}"/>
    <cellStyle name="Normal 28 58" xfId="2917" xr:uid="{00000000-0005-0000-0000-0000661D0000}"/>
    <cellStyle name="Normal 28 59" xfId="2918" xr:uid="{00000000-0005-0000-0000-0000671D0000}"/>
    <cellStyle name="Normal 28 6" xfId="2919" xr:uid="{00000000-0005-0000-0000-0000681D0000}"/>
    <cellStyle name="Normal 28 60" xfId="2920" xr:uid="{00000000-0005-0000-0000-0000691D0000}"/>
    <cellStyle name="Normal 28 61" xfId="2921" xr:uid="{00000000-0005-0000-0000-00006A1D0000}"/>
    <cellStyle name="Normal 28 62" xfId="2922" xr:uid="{00000000-0005-0000-0000-00006B1D0000}"/>
    <cellStyle name="Normal 28 63" xfId="2923" xr:uid="{00000000-0005-0000-0000-00006C1D0000}"/>
    <cellStyle name="Normal 28 64" xfId="2924" xr:uid="{00000000-0005-0000-0000-00006D1D0000}"/>
    <cellStyle name="Normal 28 65" xfId="2925" xr:uid="{00000000-0005-0000-0000-00006E1D0000}"/>
    <cellStyle name="Normal 28 66" xfId="2926" xr:uid="{00000000-0005-0000-0000-00006F1D0000}"/>
    <cellStyle name="Normal 28 67" xfId="2927" xr:uid="{00000000-0005-0000-0000-0000701D0000}"/>
    <cellStyle name="Normal 28 68" xfId="2928" xr:uid="{00000000-0005-0000-0000-0000711D0000}"/>
    <cellStyle name="Normal 28 69" xfId="2929" xr:uid="{00000000-0005-0000-0000-0000721D0000}"/>
    <cellStyle name="Normal 28 7" xfId="2930" xr:uid="{00000000-0005-0000-0000-0000731D0000}"/>
    <cellStyle name="Normal 28 70" xfId="2931" xr:uid="{00000000-0005-0000-0000-0000741D0000}"/>
    <cellStyle name="Normal 28 71" xfId="2932" xr:uid="{00000000-0005-0000-0000-0000751D0000}"/>
    <cellStyle name="Normal 28 72" xfId="2933" xr:uid="{00000000-0005-0000-0000-0000761D0000}"/>
    <cellStyle name="Normal 28 73" xfId="2934" xr:uid="{00000000-0005-0000-0000-0000771D0000}"/>
    <cellStyle name="Normal 28 74" xfId="2935" xr:uid="{00000000-0005-0000-0000-0000781D0000}"/>
    <cellStyle name="Normal 28 75" xfId="2936" xr:uid="{00000000-0005-0000-0000-0000791D0000}"/>
    <cellStyle name="Normal 28 76" xfId="2937" xr:uid="{00000000-0005-0000-0000-00007A1D0000}"/>
    <cellStyle name="Normal 28 77" xfId="2938" xr:uid="{00000000-0005-0000-0000-00007B1D0000}"/>
    <cellStyle name="Normal 28 78" xfId="2939" xr:uid="{00000000-0005-0000-0000-00007C1D0000}"/>
    <cellStyle name="Normal 28 79" xfId="2940" xr:uid="{00000000-0005-0000-0000-00007D1D0000}"/>
    <cellStyle name="Normal 28 8" xfId="2941" xr:uid="{00000000-0005-0000-0000-00007E1D0000}"/>
    <cellStyle name="Normal 28 80" xfId="2942" xr:uid="{00000000-0005-0000-0000-00007F1D0000}"/>
    <cellStyle name="Normal 28 81" xfId="2943" xr:uid="{00000000-0005-0000-0000-0000801D0000}"/>
    <cellStyle name="Normal 28 82" xfId="2944" xr:uid="{00000000-0005-0000-0000-0000811D0000}"/>
    <cellStyle name="Normal 28 83" xfId="2945" xr:uid="{00000000-0005-0000-0000-0000821D0000}"/>
    <cellStyle name="Normal 28 84" xfId="2946" xr:uid="{00000000-0005-0000-0000-0000831D0000}"/>
    <cellStyle name="Normal 28 85" xfId="2947" xr:uid="{00000000-0005-0000-0000-0000841D0000}"/>
    <cellStyle name="Normal 28 86" xfId="2948" xr:uid="{00000000-0005-0000-0000-0000851D0000}"/>
    <cellStyle name="Normal 28 87" xfId="2949" xr:uid="{00000000-0005-0000-0000-0000861D0000}"/>
    <cellStyle name="Normal 28 88" xfId="2950" xr:uid="{00000000-0005-0000-0000-0000871D0000}"/>
    <cellStyle name="Normal 28 89" xfId="2951" xr:uid="{00000000-0005-0000-0000-0000881D0000}"/>
    <cellStyle name="Normal 28 9" xfId="2952" xr:uid="{00000000-0005-0000-0000-0000891D0000}"/>
    <cellStyle name="Normal 28 90" xfId="2953" xr:uid="{00000000-0005-0000-0000-00008A1D0000}"/>
    <cellStyle name="Normal 28 91" xfId="2954" xr:uid="{00000000-0005-0000-0000-00008B1D0000}"/>
    <cellStyle name="Normal 28 92" xfId="2955" xr:uid="{00000000-0005-0000-0000-00008C1D0000}"/>
    <cellStyle name="Normal 28 93" xfId="2956" xr:uid="{00000000-0005-0000-0000-00008D1D0000}"/>
    <cellStyle name="Normal 28 94" xfId="2957" xr:uid="{00000000-0005-0000-0000-00008E1D0000}"/>
    <cellStyle name="Normal 28 95" xfId="2958" xr:uid="{00000000-0005-0000-0000-00008F1D0000}"/>
    <cellStyle name="Normal 28 96" xfId="2959" xr:uid="{00000000-0005-0000-0000-0000901D0000}"/>
    <cellStyle name="Normal 28 97" xfId="2960" xr:uid="{00000000-0005-0000-0000-0000911D0000}"/>
    <cellStyle name="Normal 28 98" xfId="2961" xr:uid="{00000000-0005-0000-0000-0000921D0000}"/>
    <cellStyle name="Normal 28 99" xfId="2962" xr:uid="{00000000-0005-0000-0000-0000931D0000}"/>
    <cellStyle name="Normal 29" xfId="2963" xr:uid="{00000000-0005-0000-0000-0000941D0000}"/>
    <cellStyle name="Normal 29 10" xfId="2964" xr:uid="{00000000-0005-0000-0000-0000951D0000}"/>
    <cellStyle name="Normal 29 100" xfId="2965" xr:uid="{00000000-0005-0000-0000-0000961D0000}"/>
    <cellStyle name="Normal 29 101" xfId="2966" xr:uid="{00000000-0005-0000-0000-0000971D0000}"/>
    <cellStyle name="Normal 29 102" xfId="2967" xr:uid="{00000000-0005-0000-0000-0000981D0000}"/>
    <cellStyle name="Normal 29 103" xfId="2968" xr:uid="{00000000-0005-0000-0000-0000991D0000}"/>
    <cellStyle name="Normal 29 104" xfId="2969" xr:uid="{00000000-0005-0000-0000-00009A1D0000}"/>
    <cellStyle name="Normal 29 105" xfId="2970" xr:uid="{00000000-0005-0000-0000-00009B1D0000}"/>
    <cellStyle name="Normal 29 106" xfId="2971" xr:uid="{00000000-0005-0000-0000-00009C1D0000}"/>
    <cellStyle name="Normal 29 107" xfId="2972" xr:uid="{00000000-0005-0000-0000-00009D1D0000}"/>
    <cellStyle name="Normal 29 108" xfId="2973" xr:uid="{00000000-0005-0000-0000-00009E1D0000}"/>
    <cellStyle name="Normal 29 109" xfId="2974" xr:uid="{00000000-0005-0000-0000-00009F1D0000}"/>
    <cellStyle name="Normal 29 11" xfId="2975" xr:uid="{00000000-0005-0000-0000-0000A01D0000}"/>
    <cellStyle name="Normal 29 12" xfId="2976" xr:uid="{00000000-0005-0000-0000-0000A11D0000}"/>
    <cellStyle name="Normal 29 13" xfId="2977" xr:uid="{00000000-0005-0000-0000-0000A21D0000}"/>
    <cellStyle name="Normal 29 14" xfId="2978" xr:uid="{00000000-0005-0000-0000-0000A31D0000}"/>
    <cellStyle name="Normal 29 15" xfId="2979" xr:uid="{00000000-0005-0000-0000-0000A41D0000}"/>
    <cellStyle name="Normal 29 16" xfId="2980" xr:uid="{00000000-0005-0000-0000-0000A51D0000}"/>
    <cellStyle name="Normal 29 17" xfId="2981" xr:uid="{00000000-0005-0000-0000-0000A61D0000}"/>
    <cellStyle name="Normal 29 18" xfId="2982" xr:uid="{00000000-0005-0000-0000-0000A71D0000}"/>
    <cellStyle name="Normal 29 19" xfId="2983" xr:uid="{00000000-0005-0000-0000-0000A81D0000}"/>
    <cellStyle name="Normal 29 2" xfId="2984" xr:uid="{00000000-0005-0000-0000-0000A91D0000}"/>
    <cellStyle name="Normal 29 20" xfId="2985" xr:uid="{00000000-0005-0000-0000-0000AA1D0000}"/>
    <cellStyle name="Normal 29 21" xfId="2986" xr:uid="{00000000-0005-0000-0000-0000AB1D0000}"/>
    <cellStyle name="Normal 29 22" xfId="2987" xr:uid="{00000000-0005-0000-0000-0000AC1D0000}"/>
    <cellStyle name="Normal 29 23" xfId="2988" xr:uid="{00000000-0005-0000-0000-0000AD1D0000}"/>
    <cellStyle name="Normal 29 24" xfId="2989" xr:uid="{00000000-0005-0000-0000-0000AE1D0000}"/>
    <cellStyle name="Normal 29 25" xfId="2990" xr:uid="{00000000-0005-0000-0000-0000AF1D0000}"/>
    <cellStyle name="Normal 29 26" xfId="2991" xr:uid="{00000000-0005-0000-0000-0000B01D0000}"/>
    <cellStyle name="Normal 29 27" xfId="2992" xr:uid="{00000000-0005-0000-0000-0000B11D0000}"/>
    <cellStyle name="Normal 29 28" xfId="2993" xr:uid="{00000000-0005-0000-0000-0000B21D0000}"/>
    <cellStyle name="Normal 29 29" xfId="2994" xr:uid="{00000000-0005-0000-0000-0000B31D0000}"/>
    <cellStyle name="Normal 29 3" xfId="2995" xr:uid="{00000000-0005-0000-0000-0000B41D0000}"/>
    <cellStyle name="Normal 29 30" xfId="2996" xr:uid="{00000000-0005-0000-0000-0000B51D0000}"/>
    <cellStyle name="Normal 29 31" xfId="2997" xr:uid="{00000000-0005-0000-0000-0000B61D0000}"/>
    <cellStyle name="Normal 29 32" xfId="2998" xr:uid="{00000000-0005-0000-0000-0000B71D0000}"/>
    <cellStyle name="Normal 29 33" xfId="2999" xr:uid="{00000000-0005-0000-0000-0000B81D0000}"/>
    <cellStyle name="Normal 29 34" xfId="3000" xr:uid="{00000000-0005-0000-0000-0000B91D0000}"/>
    <cellStyle name="Normal 29 35" xfId="3001" xr:uid="{00000000-0005-0000-0000-0000BA1D0000}"/>
    <cellStyle name="Normal 29 36" xfId="3002" xr:uid="{00000000-0005-0000-0000-0000BB1D0000}"/>
    <cellStyle name="Normal 29 37" xfId="3003" xr:uid="{00000000-0005-0000-0000-0000BC1D0000}"/>
    <cellStyle name="Normal 29 38" xfId="3004" xr:uid="{00000000-0005-0000-0000-0000BD1D0000}"/>
    <cellStyle name="Normal 29 39" xfId="3005" xr:uid="{00000000-0005-0000-0000-0000BE1D0000}"/>
    <cellStyle name="Normal 29 4" xfId="3006" xr:uid="{00000000-0005-0000-0000-0000BF1D0000}"/>
    <cellStyle name="Normal 29 40" xfId="3007" xr:uid="{00000000-0005-0000-0000-0000C01D0000}"/>
    <cellStyle name="Normal 29 41" xfId="3008" xr:uid="{00000000-0005-0000-0000-0000C11D0000}"/>
    <cellStyle name="Normal 29 42" xfId="3009" xr:uid="{00000000-0005-0000-0000-0000C21D0000}"/>
    <cellStyle name="Normal 29 43" xfId="3010" xr:uid="{00000000-0005-0000-0000-0000C31D0000}"/>
    <cellStyle name="Normal 29 44" xfId="3011" xr:uid="{00000000-0005-0000-0000-0000C41D0000}"/>
    <cellStyle name="Normal 29 45" xfId="3012" xr:uid="{00000000-0005-0000-0000-0000C51D0000}"/>
    <cellStyle name="Normal 29 46" xfId="3013" xr:uid="{00000000-0005-0000-0000-0000C61D0000}"/>
    <cellStyle name="Normal 29 47" xfId="3014" xr:uid="{00000000-0005-0000-0000-0000C71D0000}"/>
    <cellStyle name="Normal 29 48" xfId="3015" xr:uid="{00000000-0005-0000-0000-0000C81D0000}"/>
    <cellStyle name="Normal 29 49" xfId="3016" xr:uid="{00000000-0005-0000-0000-0000C91D0000}"/>
    <cellStyle name="Normal 29 5" xfId="3017" xr:uid="{00000000-0005-0000-0000-0000CA1D0000}"/>
    <cellStyle name="Normal 29 50" xfId="3018" xr:uid="{00000000-0005-0000-0000-0000CB1D0000}"/>
    <cellStyle name="Normal 29 51" xfId="3019" xr:uid="{00000000-0005-0000-0000-0000CC1D0000}"/>
    <cellStyle name="Normal 29 52" xfId="3020" xr:uid="{00000000-0005-0000-0000-0000CD1D0000}"/>
    <cellStyle name="Normal 29 53" xfId="3021" xr:uid="{00000000-0005-0000-0000-0000CE1D0000}"/>
    <cellStyle name="Normal 29 54" xfId="3022" xr:uid="{00000000-0005-0000-0000-0000CF1D0000}"/>
    <cellStyle name="Normal 29 55" xfId="3023" xr:uid="{00000000-0005-0000-0000-0000D01D0000}"/>
    <cellStyle name="Normal 29 56" xfId="3024" xr:uid="{00000000-0005-0000-0000-0000D11D0000}"/>
    <cellStyle name="Normal 29 57" xfId="3025" xr:uid="{00000000-0005-0000-0000-0000D21D0000}"/>
    <cellStyle name="Normal 29 58" xfId="3026" xr:uid="{00000000-0005-0000-0000-0000D31D0000}"/>
    <cellStyle name="Normal 29 59" xfId="3027" xr:uid="{00000000-0005-0000-0000-0000D41D0000}"/>
    <cellStyle name="Normal 29 6" xfId="3028" xr:uid="{00000000-0005-0000-0000-0000D51D0000}"/>
    <cellStyle name="Normal 29 60" xfId="3029" xr:uid="{00000000-0005-0000-0000-0000D61D0000}"/>
    <cellStyle name="Normal 29 61" xfId="3030" xr:uid="{00000000-0005-0000-0000-0000D71D0000}"/>
    <cellStyle name="Normal 29 62" xfId="3031" xr:uid="{00000000-0005-0000-0000-0000D81D0000}"/>
    <cellStyle name="Normal 29 63" xfId="3032" xr:uid="{00000000-0005-0000-0000-0000D91D0000}"/>
    <cellStyle name="Normal 29 64" xfId="3033" xr:uid="{00000000-0005-0000-0000-0000DA1D0000}"/>
    <cellStyle name="Normal 29 65" xfId="3034" xr:uid="{00000000-0005-0000-0000-0000DB1D0000}"/>
    <cellStyle name="Normal 29 66" xfId="3035" xr:uid="{00000000-0005-0000-0000-0000DC1D0000}"/>
    <cellStyle name="Normal 29 67" xfId="3036" xr:uid="{00000000-0005-0000-0000-0000DD1D0000}"/>
    <cellStyle name="Normal 29 68" xfId="3037" xr:uid="{00000000-0005-0000-0000-0000DE1D0000}"/>
    <cellStyle name="Normal 29 69" xfId="3038" xr:uid="{00000000-0005-0000-0000-0000DF1D0000}"/>
    <cellStyle name="Normal 29 7" xfId="3039" xr:uid="{00000000-0005-0000-0000-0000E01D0000}"/>
    <cellStyle name="Normal 29 70" xfId="3040" xr:uid="{00000000-0005-0000-0000-0000E11D0000}"/>
    <cellStyle name="Normal 29 71" xfId="3041" xr:uid="{00000000-0005-0000-0000-0000E21D0000}"/>
    <cellStyle name="Normal 29 72" xfId="3042" xr:uid="{00000000-0005-0000-0000-0000E31D0000}"/>
    <cellStyle name="Normal 29 73" xfId="3043" xr:uid="{00000000-0005-0000-0000-0000E41D0000}"/>
    <cellStyle name="Normal 29 74" xfId="3044" xr:uid="{00000000-0005-0000-0000-0000E51D0000}"/>
    <cellStyle name="Normal 29 75" xfId="3045" xr:uid="{00000000-0005-0000-0000-0000E61D0000}"/>
    <cellStyle name="Normal 29 76" xfId="3046" xr:uid="{00000000-0005-0000-0000-0000E71D0000}"/>
    <cellStyle name="Normal 29 77" xfId="3047" xr:uid="{00000000-0005-0000-0000-0000E81D0000}"/>
    <cellStyle name="Normal 29 78" xfId="3048" xr:uid="{00000000-0005-0000-0000-0000E91D0000}"/>
    <cellStyle name="Normal 29 79" xfId="3049" xr:uid="{00000000-0005-0000-0000-0000EA1D0000}"/>
    <cellStyle name="Normal 29 8" xfId="3050" xr:uid="{00000000-0005-0000-0000-0000EB1D0000}"/>
    <cellStyle name="Normal 29 80" xfId="3051" xr:uid="{00000000-0005-0000-0000-0000EC1D0000}"/>
    <cellStyle name="Normal 29 81" xfId="3052" xr:uid="{00000000-0005-0000-0000-0000ED1D0000}"/>
    <cellStyle name="Normal 29 82" xfId="3053" xr:uid="{00000000-0005-0000-0000-0000EE1D0000}"/>
    <cellStyle name="Normal 29 83" xfId="3054" xr:uid="{00000000-0005-0000-0000-0000EF1D0000}"/>
    <cellStyle name="Normal 29 84" xfId="3055" xr:uid="{00000000-0005-0000-0000-0000F01D0000}"/>
    <cellStyle name="Normal 29 85" xfId="3056" xr:uid="{00000000-0005-0000-0000-0000F11D0000}"/>
    <cellStyle name="Normal 29 86" xfId="3057" xr:uid="{00000000-0005-0000-0000-0000F21D0000}"/>
    <cellStyle name="Normal 29 87" xfId="3058" xr:uid="{00000000-0005-0000-0000-0000F31D0000}"/>
    <cellStyle name="Normal 29 88" xfId="3059" xr:uid="{00000000-0005-0000-0000-0000F41D0000}"/>
    <cellStyle name="Normal 29 89" xfId="3060" xr:uid="{00000000-0005-0000-0000-0000F51D0000}"/>
    <cellStyle name="Normal 29 9" xfId="3061" xr:uid="{00000000-0005-0000-0000-0000F61D0000}"/>
    <cellStyle name="Normal 29 90" xfId="3062" xr:uid="{00000000-0005-0000-0000-0000F71D0000}"/>
    <cellStyle name="Normal 29 91" xfId="3063" xr:uid="{00000000-0005-0000-0000-0000F81D0000}"/>
    <cellStyle name="Normal 29 92" xfId="3064" xr:uid="{00000000-0005-0000-0000-0000F91D0000}"/>
    <cellStyle name="Normal 29 93" xfId="3065" xr:uid="{00000000-0005-0000-0000-0000FA1D0000}"/>
    <cellStyle name="Normal 29 94" xfId="3066" xr:uid="{00000000-0005-0000-0000-0000FB1D0000}"/>
    <cellStyle name="Normal 29 95" xfId="3067" xr:uid="{00000000-0005-0000-0000-0000FC1D0000}"/>
    <cellStyle name="Normal 29 96" xfId="3068" xr:uid="{00000000-0005-0000-0000-0000FD1D0000}"/>
    <cellStyle name="Normal 29 97" xfId="3069" xr:uid="{00000000-0005-0000-0000-0000FE1D0000}"/>
    <cellStyle name="Normal 29 98" xfId="3070" xr:uid="{00000000-0005-0000-0000-0000FF1D0000}"/>
    <cellStyle name="Normal 29 99" xfId="3071" xr:uid="{00000000-0005-0000-0000-0000001E0000}"/>
    <cellStyle name="Normal 3" xfId="7" xr:uid="{00000000-0005-0000-0000-0000011E0000}"/>
    <cellStyle name="Normal 3 10" xfId="3072" xr:uid="{00000000-0005-0000-0000-0000031E0000}"/>
    <cellStyle name="Normal 3 11" xfId="3073" xr:uid="{00000000-0005-0000-0000-0000041E0000}"/>
    <cellStyle name="Normal 3 12" xfId="3074" xr:uid="{00000000-0005-0000-0000-0000051E0000}"/>
    <cellStyle name="Normal 3 13" xfId="3075" xr:uid="{00000000-0005-0000-0000-0000061E0000}"/>
    <cellStyle name="Normal 3 14" xfId="3076" xr:uid="{00000000-0005-0000-0000-0000071E0000}"/>
    <cellStyle name="Normal 3 15" xfId="3077" xr:uid="{00000000-0005-0000-0000-0000081E0000}"/>
    <cellStyle name="Normal 3 16" xfId="3078" xr:uid="{00000000-0005-0000-0000-0000091E0000}"/>
    <cellStyle name="Normal 3 17" xfId="3079" xr:uid="{00000000-0005-0000-0000-00000A1E0000}"/>
    <cellStyle name="Normal 3 18" xfId="3080" xr:uid="{00000000-0005-0000-0000-00000B1E0000}"/>
    <cellStyle name="Normal 3 19" xfId="3081" xr:uid="{00000000-0005-0000-0000-00000C1E0000}"/>
    <cellStyle name="Normal 3 2" xfId="52" xr:uid="{00000000-0005-0000-0000-00000D1E0000}"/>
    <cellStyle name="Normal 3 2 2" xfId="3082" xr:uid="{00000000-0005-0000-0000-00000E1E0000}"/>
    <cellStyle name="Normal 3 2 2 2" xfId="3083" xr:uid="{00000000-0005-0000-0000-00000F1E0000}"/>
    <cellStyle name="Normal 3 2 3" xfId="3084" xr:uid="{00000000-0005-0000-0000-0000101E0000}"/>
    <cellStyle name="Normal 3 2 4" xfId="3085" xr:uid="{00000000-0005-0000-0000-0000111E0000}"/>
    <cellStyle name="Normal 3 20" xfId="3086" xr:uid="{00000000-0005-0000-0000-0000121E0000}"/>
    <cellStyle name="Normal 3 21" xfId="3087" xr:uid="{00000000-0005-0000-0000-0000131E0000}"/>
    <cellStyle name="Normal 3 22" xfId="3088" xr:uid="{00000000-0005-0000-0000-0000141E0000}"/>
    <cellStyle name="Normal 3 22 2" xfId="3089" xr:uid="{00000000-0005-0000-0000-0000151E0000}"/>
    <cellStyle name="Normal 3 22 2 2" xfId="3090" xr:uid="{00000000-0005-0000-0000-0000161E0000}"/>
    <cellStyle name="Normal 3 22 2 2 2" xfId="3091" xr:uid="{00000000-0005-0000-0000-0000171E0000}"/>
    <cellStyle name="Normal 3 22 2 3" xfId="3092" xr:uid="{00000000-0005-0000-0000-0000181E0000}"/>
    <cellStyle name="Normal 3 22 3" xfId="3093" xr:uid="{00000000-0005-0000-0000-0000191E0000}"/>
    <cellStyle name="Normal 3 22 3 2" xfId="3094" xr:uid="{00000000-0005-0000-0000-00001A1E0000}"/>
    <cellStyle name="Normal 3 22 4" xfId="3095" xr:uid="{00000000-0005-0000-0000-00001B1E0000}"/>
    <cellStyle name="Normal 3 23" xfId="3096" xr:uid="{00000000-0005-0000-0000-00001C1E0000}"/>
    <cellStyle name="Normal 3 24" xfId="3097" xr:uid="{00000000-0005-0000-0000-00001D1E0000}"/>
    <cellStyle name="Normal 3 24 2" xfId="3098" xr:uid="{00000000-0005-0000-0000-00001E1E0000}"/>
    <cellStyle name="Normal 3 24 2 2" xfId="3099" xr:uid="{00000000-0005-0000-0000-00001F1E0000}"/>
    <cellStyle name="Normal 3 24 3" xfId="3100" xr:uid="{00000000-0005-0000-0000-0000201E0000}"/>
    <cellStyle name="Normal 3 25" xfId="3101" xr:uid="{00000000-0005-0000-0000-0000211E0000}"/>
    <cellStyle name="Normal 3 26" xfId="3102" xr:uid="{00000000-0005-0000-0000-0000221E0000}"/>
    <cellStyle name="Normal 3 27" xfId="3103" xr:uid="{00000000-0005-0000-0000-0000231E0000}"/>
    <cellStyle name="Normal 3 28" xfId="3104" xr:uid="{00000000-0005-0000-0000-0000241E0000}"/>
    <cellStyle name="Normal 3 29" xfId="3105" xr:uid="{00000000-0005-0000-0000-0000251E0000}"/>
    <cellStyle name="Normal 3 3" xfId="3106" xr:uid="{00000000-0005-0000-0000-0000261E0000}"/>
    <cellStyle name="Normal 3 3 2" xfId="3107" xr:uid="{00000000-0005-0000-0000-0000271E0000}"/>
    <cellStyle name="Normal 3 3 3" xfId="3108" xr:uid="{00000000-0005-0000-0000-0000281E0000}"/>
    <cellStyle name="Normal 3 3 4" xfId="3109" xr:uid="{00000000-0005-0000-0000-0000291E0000}"/>
    <cellStyle name="Normal 3 30" xfId="3110" xr:uid="{00000000-0005-0000-0000-00002A1E0000}"/>
    <cellStyle name="Normal 3 31" xfId="3111" xr:uid="{00000000-0005-0000-0000-00002B1E0000}"/>
    <cellStyle name="Normal 3 32" xfId="3112" xr:uid="{00000000-0005-0000-0000-00002C1E0000}"/>
    <cellStyle name="Normal 3 33" xfId="3113" xr:uid="{00000000-0005-0000-0000-00002D1E0000}"/>
    <cellStyle name="Normal 3 34" xfId="3114" xr:uid="{00000000-0005-0000-0000-00002E1E0000}"/>
    <cellStyle name="Normal 3 35" xfId="3115" xr:uid="{00000000-0005-0000-0000-00002F1E0000}"/>
    <cellStyle name="Normal 3 36" xfId="3116" xr:uid="{00000000-0005-0000-0000-0000301E0000}"/>
    <cellStyle name="Normal 3 37" xfId="3117" xr:uid="{00000000-0005-0000-0000-0000311E0000}"/>
    <cellStyle name="Normal 3 38" xfId="3118" xr:uid="{00000000-0005-0000-0000-0000321E0000}"/>
    <cellStyle name="Normal 3 39" xfId="3119" xr:uid="{00000000-0005-0000-0000-0000331E0000}"/>
    <cellStyle name="Normal 3 39 2" xfId="3120" xr:uid="{00000000-0005-0000-0000-0000341E0000}"/>
    <cellStyle name="Normal 3 4" xfId="3121" xr:uid="{00000000-0005-0000-0000-0000351E0000}"/>
    <cellStyle name="Normal 3 4 2" xfId="3122" xr:uid="{00000000-0005-0000-0000-0000361E0000}"/>
    <cellStyle name="Normal 3 4 3" xfId="3123" xr:uid="{00000000-0005-0000-0000-0000371E0000}"/>
    <cellStyle name="Normal 3 40" xfId="3124" xr:uid="{00000000-0005-0000-0000-0000381E0000}"/>
    <cellStyle name="Normal 3 41" xfId="3125" xr:uid="{00000000-0005-0000-0000-0000391E0000}"/>
    <cellStyle name="Normal 3 42" xfId="3126" xr:uid="{00000000-0005-0000-0000-00003A1E0000}"/>
    <cellStyle name="Normal 3 43" xfId="3127" xr:uid="{00000000-0005-0000-0000-00003B1E0000}"/>
    <cellStyle name="Normal 3 44" xfId="3128" xr:uid="{00000000-0005-0000-0000-00003C1E0000}"/>
    <cellStyle name="Normal 3 45" xfId="3129" xr:uid="{00000000-0005-0000-0000-00003D1E0000}"/>
    <cellStyle name="Normal 3 46" xfId="3130" xr:uid="{00000000-0005-0000-0000-00003E1E0000}"/>
    <cellStyle name="Normal 3 47" xfId="3131" xr:uid="{00000000-0005-0000-0000-00003F1E0000}"/>
    <cellStyle name="Normal 3 48" xfId="3132" xr:uid="{00000000-0005-0000-0000-0000401E0000}"/>
    <cellStyle name="Normal 3 49" xfId="3133" xr:uid="{00000000-0005-0000-0000-0000411E0000}"/>
    <cellStyle name="Normal 3 5" xfId="3134" xr:uid="{00000000-0005-0000-0000-0000421E0000}"/>
    <cellStyle name="Normal 3 5 2" xfId="3135" xr:uid="{00000000-0005-0000-0000-0000431E0000}"/>
    <cellStyle name="Normal 3 50" xfId="3136" xr:uid="{00000000-0005-0000-0000-0000441E0000}"/>
    <cellStyle name="Normal 3 51" xfId="3137" xr:uid="{00000000-0005-0000-0000-0000451E0000}"/>
    <cellStyle name="Normal 3 52" xfId="3138" xr:uid="{00000000-0005-0000-0000-0000461E0000}"/>
    <cellStyle name="Normal 3 53" xfId="3139" xr:uid="{00000000-0005-0000-0000-0000471E0000}"/>
    <cellStyle name="Normal 3 6" xfId="3140" xr:uid="{00000000-0005-0000-0000-0000481E0000}"/>
    <cellStyle name="Normal 3 7" xfId="3141" xr:uid="{00000000-0005-0000-0000-0000491E0000}"/>
    <cellStyle name="Normal 3 8" xfId="3142" xr:uid="{00000000-0005-0000-0000-00004A1E0000}"/>
    <cellStyle name="Normal 3 9" xfId="3143" xr:uid="{00000000-0005-0000-0000-00004B1E0000}"/>
    <cellStyle name="Normal 30" xfId="3144" xr:uid="{00000000-0005-0000-0000-00004C1E0000}"/>
    <cellStyle name="Normal 30 10" xfId="3145" xr:uid="{00000000-0005-0000-0000-00004D1E0000}"/>
    <cellStyle name="Normal 30 100" xfId="3146" xr:uid="{00000000-0005-0000-0000-00004E1E0000}"/>
    <cellStyle name="Normal 30 101" xfId="3147" xr:uid="{00000000-0005-0000-0000-00004F1E0000}"/>
    <cellStyle name="Normal 30 102" xfId="3148" xr:uid="{00000000-0005-0000-0000-0000501E0000}"/>
    <cellStyle name="Normal 30 103" xfId="3149" xr:uid="{00000000-0005-0000-0000-0000511E0000}"/>
    <cellStyle name="Normal 30 104" xfId="3150" xr:uid="{00000000-0005-0000-0000-0000521E0000}"/>
    <cellStyle name="Normal 30 105" xfId="3151" xr:uid="{00000000-0005-0000-0000-0000531E0000}"/>
    <cellStyle name="Normal 30 106" xfId="3152" xr:uid="{00000000-0005-0000-0000-0000541E0000}"/>
    <cellStyle name="Normal 30 107" xfId="3153" xr:uid="{00000000-0005-0000-0000-0000551E0000}"/>
    <cellStyle name="Normal 30 108" xfId="3154" xr:uid="{00000000-0005-0000-0000-0000561E0000}"/>
    <cellStyle name="Normal 30 109" xfId="3155" xr:uid="{00000000-0005-0000-0000-0000571E0000}"/>
    <cellStyle name="Normal 30 11" xfId="3156" xr:uid="{00000000-0005-0000-0000-0000581E0000}"/>
    <cellStyle name="Normal 30 12" xfId="3157" xr:uid="{00000000-0005-0000-0000-0000591E0000}"/>
    <cellStyle name="Normal 30 13" xfId="3158" xr:uid="{00000000-0005-0000-0000-00005A1E0000}"/>
    <cellStyle name="Normal 30 14" xfId="3159" xr:uid="{00000000-0005-0000-0000-00005B1E0000}"/>
    <cellStyle name="Normal 30 15" xfId="3160" xr:uid="{00000000-0005-0000-0000-00005C1E0000}"/>
    <cellStyle name="Normal 30 16" xfId="3161" xr:uid="{00000000-0005-0000-0000-00005D1E0000}"/>
    <cellStyle name="Normal 30 17" xfId="3162" xr:uid="{00000000-0005-0000-0000-00005E1E0000}"/>
    <cellStyle name="Normal 30 18" xfId="3163" xr:uid="{00000000-0005-0000-0000-00005F1E0000}"/>
    <cellStyle name="Normal 30 19" xfId="3164" xr:uid="{00000000-0005-0000-0000-0000601E0000}"/>
    <cellStyle name="Normal 30 2" xfId="3165" xr:uid="{00000000-0005-0000-0000-0000611E0000}"/>
    <cellStyle name="Normal 30 20" xfId="3166" xr:uid="{00000000-0005-0000-0000-0000621E0000}"/>
    <cellStyle name="Normal 30 21" xfId="3167" xr:uid="{00000000-0005-0000-0000-0000631E0000}"/>
    <cellStyle name="Normal 30 22" xfId="3168" xr:uid="{00000000-0005-0000-0000-0000641E0000}"/>
    <cellStyle name="Normal 30 23" xfId="3169" xr:uid="{00000000-0005-0000-0000-0000651E0000}"/>
    <cellStyle name="Normal 30 24" xfId="3170" xr:uid="{00000000-0005-0000-0000-0000661E0000}"/>
    <cellStyle name="Normal 30 25" xfId="3171" xr:uid="{00000000-0005-0000-0000-0000671E0000}"/>
    <cellStyle name="Normal 30 26" xfId="3172" xr:uid="{00000000-0005-0000-0000-0000681E0000}"/>
    <cellStyle name="Normal 30 27" xfId="3173" xr:uid="{00000000-0005-0000-0000-0000691E0000}"/>
    <cellStyle name="Normal 30 28" xfId="3174" xr:uid="{00000000-0005-0000-0000-00006A1E0000}"/>
    <cellStyle name="Normal 30 29" xfId="3175" xr:uid="{00000000-0005-0000-0000-00006B1E0000}"/>
    <cellStyle name="Normal 30 3" xfId="3176" xr:uid="{00000000-0005-0000-0000-00006C1E0000}"/>
    <cellStyle name="Normal 30 30" xfId="3177" xr:uid="{00000000-0005-0000-0000-00006D1E0000}"/>
    <cellStyle name="Normal 30 31" xfId="3178" xr:uid="{00000000-0005-0000-0000-00006E1E0000}"/>
    <cellStyle name="Normal 30 32" xfId="3179" xr:uid="{00000000-0005-0000-0000-00006F1E0000}"/>
    <cellStyle name="Normal 30 33" xfId="3180" xr:uid="{00000000-0005-0000-0000-0000701E0000}"/>
    <cellStyle name="Normal 30 34" xfId="3181" xr:uid="{00000000-0005-0000-0000-0000711E0000}"/>
    <cellStyle name="Normal 30 35" xfId="3182" xr:uid="{00000000-0005-0000-0000-0000721E0000}"/>
    <cellStyle name="Normal 30 36" xfId="3183" xr:uid="{00000000-0005-0000-0000-0000731E0000}"/>
    <cellStyle name="Normal 30 37" xfId="3184" xr:uid="{00000000-0005-0000-0000-0000741E0000}"/>
    <cellStyle name="Normal 30 38" xfId="3185" xr:uid="{00000000-0005-0000-0000-0000751E0000}"/>
    <cellStyle name="Normal 30 39" xfId="3186" xr:uid="{00000000-0005-0000-0000-0000761E0000}"/>
    <cellStyle name="Normal 30 4" xfId="3187" xr:uid="{00000000-0005-0000-0000-0000771E0000}"/>
    <cellStyle name="Normal 30 40" xfId="3188" xr:uid="{00000000-0005-0000-0000-0000781E0000}"/>
    <cellStyle name="Normal 30 41" xfId="3189" xr:uid="{00000000-0005-0000-0000-0000791E0000}"/>
    <cellStyle name="Normal 30 42" xfId="3190" xr:uid="{00000000-0005-0000-0000-00007A1E0000}"/>
    <cellStyle name="Normal 30 43" xfId="3191" xr:uid="{00000000-0005-0000-0000-00007B1E0000}"/>
    <cellStyle name="Normal 30 44" xfId="3192" xr:uid="{00000000-0005-0000-0000-00007C1E0000}"/>
    <cellStyle name="Normal 30 45" xfId="3193" xr:uid="{00000000-0005-0000-0000-00007D1E0000}"/>
    <cellStyle name="Normal 30 46" xfId="3194" xr:uid="{00000000-0005-0000-0000-00007E1E0000}"/>
    <cellStyle name="Normal 30 47" xfId="3195" xr:uid="{00000000-0005-0000-0000-00007F1E0000}"/>
    <cellStyle name="Normal 30 48" xfId="3196" xr:uid="{00000000-0005-0000-0000-0000801E0000}"/>
    <cellStyle name="Normal 30 49" xfId="3197" xr:uid="{00000000-0005-0000-0000-0000811E0000}"/>
    <cellStyle name="Normal 30 5" xfId="3198" xr:uid="{00000000-0005-0000-0000-0000821E0000}"/>
    <cellStyle name="Normal 30 50" xfId="3199" xr:uid="{00000000-0005-0000-0000-0000831E0000}"/>
    <cellStyle name="Normal 30 51" xfId="3200" xr:uid="{00000000-0005-0000-0000-0000841E0000}"/>
    <cellStyle name="Normal 30 52" xfId="3201" xr:uid="{00000000-0005-0000-0000-0000851E0000}"/>
    <cellStyle name="Normal 30 53" xfId="3202" xr:uid="{00000000-0005-0000-0000-0000861E0000}"/>
    <cellStyle name="Normal 30 54" xfId="3203" xr:uid="{00000000-0005-0000-0000-0000871E0000}"/>
    <cellStyle name="Normal 30 55" xfId="3204" xr:uid="{00000000-0005-0000-0000-0000881E0000}"/>
    <cellStyle name="Normal 30 56" xfId="3205" xr:uid="{00000000-0005-0000-0000-0000891E0000}"/>
    <cellStyle name="Normal 30 57" xfId="3206" xr:uid="{00000000-0005-0000-0000-00008A1E0000}"/>
    <cellStyle name="Normal 30 58" xfId="3207" xr:uid="{00000000-0005-0000-0000-00008B1E0000}"/>
    <cellStyle name="Normal 30 59" xfId="3208" xr:uid="{00000000-0005-0000-0000-00008C1E0000}"/>
    <cellStyle name="Normal 30 6" xfId="3209" xr:uid="{00000000-0005-0000-0000-00008D1E0000}"/>
    <cellStyle name="Normal 30 60" xfId="3210" xr:uid="{00000000-0005-0000-0000-00008E1E0000}"/>
    <cellStyle name="Normal 30 61" xfId="3211" xr:uid="{00000000-0005-0000-0000-00008F1E0000}"/>
    <cellStyle name="Normal 30 62" xfId="3212" xr:uid="{00000000-0005-0000-0000-0000901E0000}"/>
    <cellStyle name="Normal 30 63" xfId="3213" xr:uid="{00000000-0005-0000-0000-0000911E0000}"/>
    <cellStyle name="Normal 30 64" xfId="3214" xr:uid="{00000000-0005-0000-0000-0000921E0000}"/>
    <cellStyle name="Normal 30 65" xfId="3215" xr:uid="{00000000-0005-0000-0000-0000931E0000}"/>
    <cellStyle name="Normal 30 66" xfId="3216" xr:uid="{00000000-0005-0000-0000-0000941E0000}"/>
    <cellStyle name="Normal 30 67" xfId="3217" xr:uid="{00000000-0005-0000-0000-0000951E0000}"/>
    <cellStyle name="Normal 30 68" xfId="3218" xr:uid="{00000000-0005-0000-0000-0000961E0000}"/>
    <cellStyle name="Normal 30 69" xfId="3219" xr:uid="{00000000-0005-0000-0000-0000971E0000}"/>
    <cellStyle name="Normal 30 7" xfId="3220" xr:uid="{00000000-0005-0000-0000-0000981E0000}"/>
    <cellStyle name="Normal 30 70" xfId="3221" xr:uid="{00000000-0005-0000-0000-0000991E0000}"/>
    <cellStyle name="Normal 30 71" xfId="3222" xr:uid="{00000000-0005-0000-0000-00009A1E0000}"/>
    <cellStyle name="Normal 30 72" xfId="3223" xr:uid="{00000000-0005-0000-0000-00009B1E0000}"/>
    <cellStyle name="Normal 30 73" xfId="3224" xr:uid="{00000000-0005-0000-0000-00009C1E0000}"/>
    <cellStyle name="Normal 30 74" xfId="3225" xr:uid="{00000000-0005-0000-0000-00009D1E0000}"/>
    <cellStyle name="Normal 30 75" xfId="3226" xr:uid="{00000000-0005-0000-0000-00009E1E0000}"/>
    <cellStyle name="Normal 30 76" xfId="3227" xr:uid="{00000000-0005-0000-0000-00009F1E0000}"/>
    <cellStyle name="Normal 30 77" xfId="3228" xr:uid="{00000000-0005-0000-0000-0000A01E0000}"/>
    <cellStyle name="Normal 30 78" xfId="3229" xr:uid="{00000000-0005-0000-0000-0000A11E0000}"/>
    <cellStyle name="Normal 30 79" xfId="3230" xr:uid="{00000000-0005-0000-0000-0000A21E0000}"/>
    <cellStyle name="Normal 30 8" xfId="3231" xr:uid="{00000000-0005-0000-0000-0000A31E0000}"/>
    <cellStyle name="Normal 30 80" xfId="3232" xr:uid="{00000000-0005-0000-0000-0000A41E0000}"/>
    <cellStyle name="Normal 30 81" xfId="3233" xr:uid="{00000000-0005-0000-0000-0000A51E0000}"/>
    <cellStyle name="Normal 30 82" xfId="3234" xr:uid="{00000000-0005-0000-0000-0000A61E0000}"/>
    <cellStyle name="Normal 30 83" xfId="3235" xr:uid="{00000000-0005-0000-0000-0000A71E0000}"/>
    <cellStyle name="Normal 30 84" xfId="3236" xr:uid="{00000000-0005-0000-0000-0000A81E0000}"/>
    <cellStyle name="Normal 30 85" xfId="3237" xr:uid="{00000000-0005-0000-0000-0000A91E0000}"/>
    <cellStyle name="Normal 30 86" xfId="3238" xr:uid="{00000000-0005-0000-0000-0000AA1E0000}"/>
    <cellStyle name="Normal 30 87" xfId="3239" xr:uid="{00000000-0005-0000-0000-0000AB1E0000}"/>
    <cellStyle name="Normal 30 88" xfId="3240" xr:uid="{00000000-0005-0000-0000-0000AC1E0000}"/>
    <cellStyle name="Normal 30 89" xfId="3241" xr:uid="{00000000-0005-0000-0000-0000AD1E0000}"/>
    <cellStyle name="Normal 30 9" xfId="3242" xr:uid="{00000000-0005-0000-0000-0000AE1E0000}"/>
    <cellStyle name="Normal 30 90" xfId="3243" xr:uid="{00000000-0005-0000-0000-0000AF1E0000}"/>
    <cellStyle name="Normal 30 91" xfId="3244" xr:uid="{00000000-0005-0000-0000-0000B01E0000}"/>
    <cellStyle name="Normal 30 92" xfId="3245" xr:uid="{00000000-0005-0000-0000-0000B11E0000}"/>
    <cellStyle name="Normal 30 93" xfId="3246" xr:uid="{00000000-0005-0000-0000-0000B21E0000}"/>
    <cellStyle name="Normal 30 94" xfId="3247" xr:uid="{00000000-0005-0000-0000-0000B31E0000}"/>
    <cellStyle name="Normal 30 95" xfId="3248" xr:uid="{00000000-0005-0000-0000-0000B41E0000}"/>
    <cellStyle name="Normal 30 96" xfId="3249" xr:uid="{00000000-0005-0000-0000-0000B51E0000}"/>
    <cellStyle name="Normal 30 97" xfId="3250" xr:uid="{00000000-0005-0000-0000-0000B61E0000}"/>
    <cellStyle name="Normal 30 98" xfId="3251" xr:uid="{00000000-0005-0000-0000-0000B71E0000}"/>
    <cellStyle name="Normal 30 99" xfId="3252" xr:uid="{00000000-0005-0000-0000-0000B81E0000}"/>
    <cellStyle name="Normal 31" xfId="3253" xr:uid="{00000000-0005-0000-0000-0000B91E0000}"/>
    <cellStyle name="Normal 31 10" xfId="3254" xr:uid="{00000000-0005-0000-0000-0000BA1E0000}"/>
    <cellStyle name="Normal 31 100" xfId="3255" xr:uid="{00000000-0005-0000-0000-0000BB1E0000}"/>
    <cellStyle name="Normal 31 101" xfId="3256" xr:uid="{00000000-0005-0000-0000-0000BC1E0000}"/>
    <cellStyle name="Normal 31 102" xfId="3257" xr:uid="{00000000-0005-0000-0000-0000BD1E0000}"/>
    <cellStyle name="Normal 31 103" xfId="3258" xr:uid="{00000000-0005-0000-0000-0000BE1E0000}"/>
    <cellStyle name="Normal 31 104" xfId="3259" xr:uid="{00000000-0005-0000-0000-0000BF1E0000}"/>
    <cellStyle name="Normal 31 105" xfId="3260" xr:uid="{00000000-0005-0000-0000-0000C01E0000}"/>
    <cellStyle name="Normal 31 106" xfId="3261" xr:uid="{00000000-0005-0000-0000-0000C11E0000}"/>
    <cellStyle name="Normal 31 107" xfId="3262" xr:uid="{00000000-0005-0000-0000-0000C21E0000}"/>
    <cellStyle name="Normal 31 108" xfId="3263" xr:uid="{00000000-0005-0000-0000-0000C31E0000}"/>
    <cellStyle name="Normal 31 109" xfId="3264" xr:uid="{00000000-0005-0000-0000-0000C41E0000}"/>
    <cellStyle name="Normal 31 11" xfId="3265" xr:uid="{00000000-0005-0000-0000-0000C51E0000}"/>
    <cellStyle name="Normal 31 12" xfId="3266" xr:uid="{00000000-0005-0000-0000-0000C61E0000}"/>
    <cellStyle name="Normal 31 13" xfId="3267" xr:uid="{00000000-0005-0000-0000-0000C71E0000}"/>
    <cellStyle name="Normal 31 14" xfId="3268" xr:uid="{00000000-0005-0000-0000-0000C81E0000}"/>
    <cellStyle name="Normal 31 15" xfId="3269" xr:uid="{00000000-0005-0000-0000-0000C91E0000}"/>
    <cellStyle name="Normal 31 16" xfId="3270" xr:uid="{00000000-0005-0000-0000-0000CA1E0000}"/>
    <cellStyle name="Normal 31 17" xfId="3271" xr:uid="{00000000-0005-0000-0000-0000CB1E0000}"/>
    <cellStyle name="Normal 31 18" xfId="3272" xr:uid="{00000000-0005-0000-0000-0000CC1E0000}"/>
    <cellStyle name="Normal 31 19" xfId="3273" xr:uid="{00000000-0005-0000-0000-0000CD1E0000}"/>
    <cellStyle name="Normal 31 2" xfId="3274" xr:uid="{00000000-0005-0000-0000-0000CE1E0000}"/>
    <cellStyle name="Normal 31 20" xfId="3275" xr:uid="{00000000-0005-0000-0000-0000CF1E0000}"/>
    <cellStyle name="Normal 31 21" xfId="3276" xr:uid="{00000000-0005-0000-0000-0000D01E0000}"/>
    <cellStyle name="Normal 31 22" xfId="3277" xr:uid="{00000000-0005-0000-0000-0000D11E0000}"/>
    <cellStyle name="Normal 31 23" xfId="3278" xr:uid="{00000000-0005-0000-0000-0000D21E0000}"/>
    <cellStyle name="Normal 31 24" xfId="3279" xr:uid="{00000000-0005-0000-0000-0000D31E0000}"/>
    <cellStyle name="Normal 31 25" xfId="3280" xr:uid="{00000000-0005-0000-0000-0000D41E0000}"/>
    <cellStyle name="Normal 31 26" xfId="3281" xr:uid="{00000000-0005-0000-0000-0000D51E0000}"/>
    <cellStyle name="Normal 31 27" xfId="3282" xr:uid="{00000000-0005-0000-0000-0000D61E0000}"/>
    <cellStyle name="Normal 31 28" xfId="3283" xr:uid="{00000000-0005-0000-0000-0000D71E0000}"/>
    <cellStyle name="Normal 31 29" xfId="3284" xr:uid="{00000000-0005-0000-0000-0000D81E0000}"/>
    <cellStyle name="Normal 31 3" xfId="3285" xr:uid="{00000000-0005-0000-0000-0000D91E0000}"/>
    <cellStyle name="Normal 31 30" xfId="3286" xr:uid="{00000000-0005-0000-0000-0000DA1E0000}"/>
    <cellStyle name="Normal 31 31" xfId="3287" xr:uid="{00000000-0005-0000-0000-0000DB1E0000}"/>
    <cellStyle name="Normal 31 32" xfId="3288" xr:uid="{00000000-0005-0000-0000-0000DC1E0000}"/>
    <cellStyle name="Normal 31 33" xfId="3289" xr:uid="{00000000-0005-0000-0000-0000DD1E0000}"/>
    <cellStyle name="Normal 31 34" xfId="3290" xr:uid="{00000000-0005-0000-0000-0000DE1E0000}"/>
    <cellStyle name="Normal 31 35" xfId="3291" xr:uid="{00000000-0005-0000-0000-0000DF1E0000}"/>
    <cellStyle name="Normal 31 36" xfId="3292" xr:uid="{00000000-0005-0000-0000-0000E01E0000}"/>
    <cellStyle name="Normal 31 37" xfId="3293" xr:uid="{00000000-0005-0000-0000-0000E11E0000}"/>
    <cellStyle name="Normal 31 38" xfId="3294" xr:uid="{00000000-0005-0000-0000-0000E21E0000}"/>
    <cellStyle name="Normal 31 39" xfId="3295" xr:uid="{00000000-0005-0000-0000-0000E31E0000}"/>
    <cellStyle name="Normal 31 4" xfId="3296" xr:uid="{00000000-0005-0000-0000-0000E41E0000}"/>
    <cellStyle name="Normal 31 40" xfId="3297" xr:uid="{00000000-0005-0000-0000-0000E51E0000}"/>
    <cellStyle name="Normal 31 41" xfId="3298" xr:uid="{00000000-0005-0000-0000-0000E61E0000}"/>
    <cellStyle name="Normal 31 42" xfId="3299" xr:uid="{00000000-0005-0000-0000-0000E71E0000}"/>
    <cellStyle name="Normal 31 43" xfId="3300" xr:uid="{00000000-0005-0000-0000-0000E81E0000}"/>
    <cellStyle name="Normal 31 44" xfId="3301" xr:uid="{00000000-0005-0000-0000-0000E91E0000}"/>
    <cellStyle name="Normal 31 45" xfId="3302" xr:uid="{00000000-0005-0000-0000-0000EA1E0000}"/>
    <cellStyle name="Normal 31 46" xfId="3303" xr:uid="{00000000-0005-0000-0000-0000EB1E0000}"/>
    <cellStyle name="Normal 31 47" xfId="3304" xr:uid="{00000000-0005-0000-0000-0000EC1E0000}"/>
    <cellStyle name="Normal 31 48" xfId="3305" xr:uid="{00000000-0005-0000-0000-0000ED1E0000}"/>
    <cellStyle name="Normal 31 49" xfId="3306" xr:uid="{00000000-0005-0000-0000-0000EE1E0000}"/>
    <cellStyle name="Normal 31 5" xfId="3307" xr:uid="{00000000-0005-0000-0000-0000EF1E0000}"/>
    <cellStyle name="Normal 31 50" xfId="3308" xr:uid="{00000000-0005-0000-0000-0000F01E0000}"/>
    <cellStyle name="Normal 31 51" xfId="3309" xr:uid="{00000000-0005-0000-0000-0000F11E0000}"/>
    <cellStyle name="Normal 31 52" xfId="3310" xr:uid="{00000000-0005-0000-0000-0000F21E0000}"/>
    <cellStyle name="Normal 31 53" xfId="3311" xr:uid="{00000000-0005-0000-0000-0000F31E0000}"/>
    <cellStyle name="Normal 31 54" xfId="3312" xr:uid="{00000000-0005-0000-0000-0000F41E0000}"/>
    <cellStyle name="Normal 31 55" xfId="3313" xr:uid="{00000000-0005-0000-0000-0000F51E0000}"/>
    <cellStyle name="Normal 31 56" xfId="3314" xr:uid="{00000000-0005-0000-0000-0000F61E0000}"/>
    <cellStyle name="Normal 31 57" xfId="3315" xr:uid="{00000000-0005-0000-0000-0000F71E0000}"/>
    <cellStyle name="Normal 31 58" xfId="3316" xr:uid="{00000000-0005-0000-0000-0000F81E0000}"/>
    <cellStyle name="Normal 31 59" xfId="3317" xr:uid="{00000000-0005-0000-0000-0000F91E0000}"/>
    <cellStyle name="Normal 31 6" xfId="3318" xr:uid="{00000000-0005-0000-0000-0000FA1E0000}"/>
    <cellStyle name="Normal 31 60" xfId="3319" xr:uid="{00000000-0005-0000-0000-0000FB1E0000}"/>
    <cellStyle name="Normal 31 61" xfId="3320" xr:uid="{00000000-0005-0000-0000-0000FC1E0000}"/>
    <cellStyle name="Normal 31 62" xfId="3321" xr:uid="{00000000-0005-0000-0000-0000FD1E0000}"/>
    <cellStyle name="Normal 31 63" xfId="3322" xr:uid="{00000000-0005-0000-0000-0000FE1E0000}"/>
    <cellStyle name="Normal 31 64" xfId="3323" xr:uid="{00000000-0005-0000-0000-0000FF1E0000}"/>
    <cellStyle name="Normal 31 65" xfId="3324" xr:uid="{00000000-0005-0000-0000-0000001F0000}"/>
    <cellStyle name="Normal 31 66" xfId="3325" xr:uid="{00000000-0005-0000-0000-0000011F0000}"/>
    <cellStyle name="Normal 31 67" xfId="3326" xr:uid="{00000000-0005-0000-0000-0000021F0000}"/>
    <cellStyle name="Normal 31 68" xfId="3327" xr:uid="{00000000-0005-0000-0000-0000031F0000}"/>
    <cellStyle name="Normal 31 69" xfId="3328" xr:uid="{00000000-0005-0000-0000-0000041F0000}"/>
    <cellStyle name="Normal 31 7" xfId="3329" xr:uid="{00000000-0005-0000-0000-0000051F0000}"/>
    <cellStyle name="Normal 31 70" xfId="3330" xr:uid="{00000000-0005-0000-0000-0000061F0000}"/>
    <cellStyle name="Normal 31 71" xfId="3331" xr:uid="{00000000-0005-0000-0000-0000071F0000}"/>
    <cellStyle name="Normal 31 72" xfId="3332" xr:uid="{00000000-0005-0000-0000-0000081F0000}"/>
    <cellStyle name="Normal 31 73" xfId="3333" xr:uid="{00000000-0005-0000-0000-0000091F0000}"/>
    <cellStyle name="Normal 31 74" xfId="3334" xr:uid="{00000000-0005-0000-0000-00000A1F0000}"/>
    <cellStyle name="Normal 31 75" xfId="3335" xr:uid="{00000000-0005-0000-0000-00000B1F0000}"/>
    <cellStyle name="Normal 31 76" xfId="3336" xr:uid="{00000000-0005-0000-0000-00000C1F0000}"/>
    <cellStyle name="Normal 31 77" xfId="3337" xr:uid="{00000000-0005-0000-0000-00000D1F0000}"/>
    <cellStyle name="Normal 31 78" xfId="3338" xr:uid="{00000000-0005-0000-0000-00000E1F0000}"/>
    <cellStyle name="Normal 31 79" xfId="3339" xr:uid="{00000000-0005-0000-0000-00000F1F0000}"/>
    <cellStyle name="Normal 31 8" xfId="3340" xr:uid="{00000000-0005-0000-0000-0000101F0000}"/>
    <cellStyle name="Normal 31 80" xfId="3341" xr:uid="{00000000-0005-0000-0000-0000111F0000}"/>
    <cellStyle name="Normal 31 81" xfId="3342" xr:uid="{00000000-0005-0000-0000-0000121F0000}"/>
    <cellStyle name="Normal 31 82" xfId="3343" xr:uid="{00000000-0005-0000-0000-0000131F0000}"/>
    <cellStyle name="Normal 31 83" xfId="3344" xr:uid="{00000000-0005-0000-0000-0000141F0000}"/>
    <cellStyle name="Normal 31 84" xfId="3345" xr:uid="{00000000-0005-0000-0000-0000151F0000}"/>
    <cellStyle name="Normal 31 85" xfId="3346" xr:uid="{00000000-0005-0000-0000-0000161F0000}"/>
    <cellStyle name="Normal 31 86" xfId="3347" xr:uid="{00000000-0005-0000-0000-0000171F0000}"/>
    <cellStyle name="Normal 31 87" xfId="3348" xr:uid="{00000000-0005-0000-0000-0000181F0000}"/>
    <cellStyle name="Normal 31 88" xfId="3349" xr:uid="{00000000-0005-0000-0000-0000191F0000}"/>
    <cellStyle name="Normal 31 89" xfId="3350" xr:uid="{00000000-0005-0000-0000-00001A1F0000}"/>
    <cellStyle name="Normal 31 9" xfId="3351" xr:uid="{00000000-0005-0000-0000-00001B1F0000}"/>
    <cellStyle name="Normal 31 90" xfId="3352" xr:uid="{00000000-0005-0000-0000-00001C1F0000}"/>
    <cellStyle name="Normal 31 91" xfId="3353" xr:uid="{00000000-0005-0000-0000-00001D1F0000}"/>
    <cellStyle name="Normal 31 92" xfId="3354" xr:uid="{00000000-0005-0000-0000-00001E1F0000}"/>
    <cellStyle name="Normal 31 93" xfId="3355" xr:uid="{00000000-0005-0000-0000-00001F1F0000}"/>
    <cellStyle name="Normal 31 94" xfId="3356" xr:uid="{00000000-0005-0000-0000-0000201F0000}"/>
    <cellStyle name="Normal 31 95" xfId="3357" xr:uid="{00000000-0005-0000-0000-0000211F0000}"/>
    <cellStyle name="Normal 31 96" xfId="3358" xr:uid="{00000000-0005-0000-0000-0000221F0000}"/>
    <cellStyle name="Normal 31 97" xfId="3359" xr:uid="{00000000-0005-0000-0000-0000231F0000}"/>
    <cellStyle name="Normal 31 98" xfId="3360" xr:uid="{00000000-0005-0000-0000-0000241F0000}"/>
    <cellStyle name="Normal 31 99" xfId="3361" xr:uid="{00000000-0005-0000-0000-0000251F0000}"/>
    <cellStyle name="Normal 32" xfId="3362" xr:uid="{00000000-0005-0000-0000-0000261F0000}"/>
    <cellStyle name="Normal 32 2" xfId="3363" xr:uid="{00000000-0005-0000-0000-0000271F0000}"/>
    <cellStyle name="Normal 33" xfId="3364" xr:uid="{00000000-0005-0000-0000-0000281F0000}"/>
    <cellStyle name="Normal 33 2" xfId="3365" xr:uid="{00000000-0005-0000-0000-0000291F0000}"/>
    <cellStyle name="Normal 34" xfId="3366" xr:uid="{00000000-0005-0000-0000-00002A1F0000}"/>
    <cellStyle name="Normal 35" xfId="3367" xr:uid="{00000000-0005-0000-0000-00002B1F0000}"/>
    <cellStyle name="Normal 35 10" xfId="3368" xr:uid="{00000000-0005-0000-0000-00002C1F0000}"/>
    <cellStyle name="Normal 35 100" xfId="3369" xr:uid="{00000000-0005-0000-0000-00002D1F0000}"/>
    <cellStyle name="Normal 35 101" xfId="3370" xr:uid="{00000000-0005-0000-0000-00002E1F0000}"/>
    <cellStyle name="Normal 35 102" xfId="3371" xr:uid="{00000000-0005-0000-0000-00002F1F0000}"/>
    <cellStyle name="Normal 35 103" xfId="3372" xr:uid="{00000000-0005-0000-0000-0000301F0000}"/>
    <cellStyle name="Normal 35 104" xfId="3373" xr:uid="{00000000-0005-0000-0000-0000311F0000}"/>
    <cellStyle name="Normal 35 105" xfId="3374" xr:uid="{00000000-0005-0000-0000-0000321F0000}"/>
    <cellStyle name="Normal 35 106" xfId="3375" xr:uid="{00000000-0005-0000-0000-0000331F0000}"/>
    <cellStyle name="Normal 35 107" xfId="3376" xr:uid="{00000000-0005-0000-0000-0000341F0000}"/>
    <cellStyle name="Normal 35 108" xfId="3377" xr:uid="{00000000-0005-0000-0000-0000351F0000}"/>
    <cellStyle name="Normal 35 109" xfId="3378" xr:uid="{00000000-0005-0000-0000-0000361F0000}"/>
    <cellStyle name="Normal 35 11" xfId="3379" xr:uid="{00000000-0005-0000-0000-0000371F0000}"/>
    <cellStyle name="Normal 35 12" xfId="3380" xr:uid="{00000000-0005-0000-0000-0000381F0000}"/>
    <cellStyle name="Normal 35 13" xfId="3381" xr:uid="{00000000-0005-0000-0000-0000391F0000}"/>
    <cellStyle name="Normal 35 14" xfId="3382" xr:uid="{00000000-0005-0000-0000-00003A1F0000}"/>
    <cellStyle name="Normal 35 15" xfId="3383" xr:uid="{00000000-0005-0000-0000-00003B1F0000}"/>
    <cellStyle name="Normal 35 16" xfId="3384" xr:uid="{00000000-0005-0000-0000-00003C1F0000}"/>
    <cellStyle name="Normal 35 17" xfId="3385" xr:uid="{00000000-0005-0000-0000-00003D1F0000}"/>
    <cellStyle name="Normal 35 18" xfId="3386" xr:uid="{00000000-0005-0000-0000-00003E1F0000}"/>
    <cellStyle name="Normal 35 19" xfId="3387" xr:uid="{00000000-0005-0000-0000-00003F1F0000}"/>
    <cellStyle name="Normal 35 2" xfId="3388" xr:uid="{00000000-0005-0000-0000-0000401F0000}"/>
    <cellStyle name="Normal 35 20" xfId="3389" xr:uid="{00000000-0005-0000-0000-0000411F0000}"/>
    <cellStyle name="Normal 35 21" xfId="3390" xr:uid="{00000000-0005-0000-0000-0000421F0000}"/>
    <cellStyle name="Normal 35 22" xfId="3391" xr:uid="{00000000-0005-0000-0000-0000431F0000}"/>
    <cellStyle name="Normal 35 23" xfId="3392" xr:uid="{00000000-0005-0000-0000-0000441F0000}"/>
    <cellStyle name="Normal 35 24" xfId="3393" xr:uid="{00000000-0005-0000-0000-0000451F0000}"/>
    <cellStyle name="Normal 35 25" xfId="3394" xr:uid="{00000000-0005-0000-0000-0000461F0000}"/>
    <cellStyle name="Normal 35 26" xfId="3395" xr:uid="{00000000-0005-0000-0000-0000471F0000}"/>
    <cellStyle name="Normal 35 27" xfId="3396" xr:uid="{00000000-0005-0000-0000-0000481F0000}"/>
    <cellStyle name="Normal 35 28" xfId="3397" xr:uid="{00000000-0005-0000-0000-0000491F0000}"/>
    <cellStyle name="Normal 35 29" xfId="3398" xr:uid="{00000000-0005-0000-0000-00004A1F0000}"/>
    <cellStyle name="Normal 35 3" xfId="3399" xr:uid="{00000000-0005-0000-0000-00004B1F0000}"/>
    <cellStyle name="Normal 35 30" xfId="3400" xr:uid="{00000000-0005-0000-0000-00004C1F0000}"/>
    <cellStyle name="Normal 35 31" xfId="3401" xr:uid="{00000000-0005-0000-0000-00004D1F0000}"/>
    <cellStyle name="Normal 35 32" xfId="3402" xr:uid="{00000000-0005-0000-0000-00004E1F0000}"/>
    <cellStyle name="Normal 35 33" xfId="3403" xr:uid="{00000000-0005-0000-0000-00004F1F0000}"/>
    <cellStyle name="Normal 35 34" xfId="3404" xr:uid="{00000000-0005-0000-0000-0000501F0000}"/>
    <cellStyle name="Normal 35 35" xfId="3405" xr:uid="{00000000-0005-0000-0000-0000511F0000}"/>
    <cellStyle name="Normal 35 36" xfId="3406" xr:uid="{00000000-0005-0000-0000-0000521F0000}"/>
    <cellStyle name="Normal 35 37" xfId="3407" xr:uid="{00000000-0005-0000-0000-0000531F0000}"/>
    <cellStyle name="Normal 35 38" xfId="3408" xr:uid="{00000000-0005-0000-0000-0000541F0000}"/>
    <cellStyle name="Normal 35 39" xfId="3409" xr:uid="{00000000-0005-0000-0000-0000551F0000}"/>
    <cellStyle name="Normal 35 4" xfId="3410" xr:uid="{00000000-0005-0000-0000-0000561F0000}"/>
    <cellStyle name="Normal 35 40" xfId="3411" xr:uid="{00000000-0005-0000-0000-0000571F0000}"/>
    <cellStyle name="Normal 35 41" xfId="3412" xr:uid="{00000000-0005-0000-0000-0000581F0000}"/>
    <cellStyle name="Normal 35 42" xfId="3413" xr:uid="{00000000-0005-0000-0000-0000591F0000}"/>
    <cellStyle name="Normal 35 43" xfId="3414" xr:uid="{00000000-0005-0000-0000-00005A1F0000}"/>
    <cellStyle name="Normal 35 44" xfId="3415" xr:uid="{00000000-0005-0000-0000-00005B1F0000}"/>
    <cellStyle name="Normal 35 45" xfId="3416" xr:uid="{00000000-0005-0000-0000-00005C1F0000}"/>
    <cellStyle name="Normal 35 46" xfId="3417" xr:uid="{00000000-0005-0000-0000-00005D1F0000}"/>
    <cellStyle name="Normal 35 47" xfId="3418" xr:uid="{00000000-0005-0000-0000-00005E1F0000}"/>
    <cellStyle name="Normal 35 48" xfId="3419" xr:uid="{00000000-0005-0000-0000-00005F1F0000}"/>
    <cellStyle name="Normal 35 49" xfId="3420" xr:uid="{00000000-0005-0000-0000-0000601F0000}"/>
    <cellStyle name="Normal 35 5" xfId="3421" xr:uid="{00000000-0005-0000-0000-0000611F0000}"/>
    <cellStyle name="Normal 35 50" xfId="3422" xr:uid="{00000000-0005-0000-0000-0000621F0000}"/>
    <cellStyle name="Normal 35 51" xfId="3423" xr:uid="{00000000-0005-0000-0000-0000631F0000}"/>
    <cellStyle name="Normal 35 52" xfId="3424" xr:uid="{00000000-0005-0000-0000-0000641F0000}"/>
    <cellStyle name="Normal 35 53" xfId="3425" xr:uid="{00000000-0005-0000-0000-0000651F0000}"/>
    <cellStyle name="Normal 35 54" xfId="3426" xr:uid="{00000000-0005-0000-0000-0000661F0000}"/>
    <cellStyle name="Normal 35 55" xfId="3427" xr:uid="{00000000-0005-0000-0000-0000671F0000}"/>
    <cellStyle name="Normal 35 56" xfId="3428" xr:uid="{00000000-0005-0000-0000-0000681F0000}"/>
    <cellStyle name="Normal 35 57" xfId="3429" xr:uid="{00000000-0005-0000-0000-0000691F0000}"/>
    <cellStyle name="Normal 35 58" xfId="3430" xr:uid="{00000000-0005-0000-0000-00006A1F0000}"/>
    <cellStyle name="Normal 35 59" xfId="3431" xr:uid="{00000000-0005-0000-0000-00006B1F0000}"/>
    <cellStyle name="Normal 35 6" xfId="3432" xr:uid="{00000000-0005-0000-0000-00006C1F0000}"/>
    <cellStyle name="Normal 35 60" xfId="3433" xr:uid="{00000000-0005-0000-0000-00006D1F0000}"/>
    <cellStyle name="Normal 35 61" xfId="3434" xr:uid="{00000000-0005-0000-0000-00006E1F0000}"/>
    <cellStyle name="Normal 35 62" xfId="3435" xr:uid="{00000000-0005-0000-0000-00006F1F0000}"/>
    <cellStyle name="Normal 35 63" xfId="3436" xr:uid="{00000000-0005-0000-0000-0000701F0000}"/>
    <cellStyle name="Normal 35 64" xfId="3437" xr:uid="{00000000-0005-0000-0000-0000711F0000}"/>
    <cellStyle name="Normal 35 65" xfId="3438" xr:uid="{00000000-0005-0000-0000-0000721F0000}"/>
    <cellStyle name="Normal 35 66" xfId="3439" xr:uid="{00000000-0005-0000-0000-0000731F0000}"/>
    <cellStyle name="Normal 35 67" xfId="3440" xr:uid="{00000000-0005-0000-0000-0000741F0000}"/>
    <cellStyle name="Normal 35 68" xfId="3441" xr:uid="{00000000-0005-0000-0000-0000751F0000}"/>
    <cellStyle name="Normal 35 69" xfId="3442" xr:uid="{00000000-0005-0000-0000-0000761F0000}"/>
    <cellStyle name="Normal 35 7" xfId="3443" xr:uid="{00000000-0005-0000-0000-0000771F0000}"/>
    <cellStyle name="Normal 35 70" xfId="3444" xr:uid="{00000000-0005-0000-0000-0000781F0000}"/>
    <cellStyle name="Normal 35 71" xfId="3445" xr:uid="{00000000-0005-0000-0000-0000791F0000}"/>
    <cellStyle name="Normal 35 72" xfId="3446" xr:uid="{00000000-0005-0000-0000-00007A1F0000}"/>
    <cellStyle name="Normal 35 73" xfId="3447" xr:uid="{00000000-0005-0000-0000-00007B1F0000}"/>
    <cellStyle name="Normal 35 74" xfId="3448" xr:uid="{00000000-0005-0000-0000-00007C1F0000}"/>
    <cellStyle name="Normal 35 75" xfId="3449" xr:uid="{00000000-0005-0000-0000-00007D1F0000}"/>
    <cellStyle name="Normal 35 76" xfId="3450" xr:uid="{00000000-0005-0000-0000-00007E1F0000}"/>
    <cellStyle name="Normal 35 77" xfId="3451" xr:uid="{00000000-0005-0000-0000-00007F1F0000}"/>
    <cellStyle name="Normal 35 78" xfId="3452" xr:uid="{00000000-0005-0000-0000-0000801F0000}"/>
    <cellStyle name="Normal 35 79" xfId="3453" xr:uid="{00000000-0005-0000-0000-0000811F0000}"/>
    <cellStyle name="Normal 35 8" xfId="3454" xr:uid="{00000000-0005-0000-0000-0000821F0000}"/>
    <cellStyle name="Normal 35 80" xfId="3455" xr:uid="{00000000-0005-0000-0000-0000831F0000}"/>
    <cellStyle name="Normal 35 81" xfId="3456" xr:uid="{00000000-0005-0000-0000-0000841F0000}"/>
    <cellStyle name="Normal 35 82" xfId="3457" xr:uid="{00000000-0005-0000-0000-0000851F0000}"/>
    <cellStyle name="Normal 35 83" xfId="3458" xr:uid="{00000000-0005-0000-0000-0000861F0000}"/>
    <cellStyle name="Normal 35 84" xfId="3459" xr:uid="{00000000-0005-0000-0000-0000871F0000}"/>
    <cellStyle name="Normal 35 85" xfId="3460" xr:uid="{00000000-0005-0000-0000-0000881F0000}"/>
    <cellStyle name="Normal 35 86" xfId="3461" xr:uid="{00000000-0005-0000-0000-0000891F0000}"/>
    <cellStyle name="Normal 35 87" xfId="3462" xr:uid="{00000000-0005-0000-0000-00008A1F0000}"/>
    <cellStyle name="Normal 35 88" xfId="3463" xr:uid="{00000000-0005-0000-0000-00008B1F0000}"/>
    <cellStyle name="Normal 35 89" xfId="3464" xr:uid="{00000000-0005-0000-0000-00008C1F0000}"/>
    <cellStyle name="Normal 35 9" xfId="3465" xr:uid="{00000000-0005-0000-0000-00008D1F0000}"/>
    <cellStyle name="Normal 35 90" xfId="3466" xr:uid="{00000000-0005-0000-0000-00008E1F0000}"/>
    <cellStyle name="Normal 35 91" xfId="3467" xr:uid="{00000000-0005-0000-0000-00008F1F0000}"/>
    <cellStyle name="Normal 35 92" xfId="3468" xr:uid="{00000000-0005-0000-0000-0000901F0000}"/>
    <cellStyle name="Normal 35 93" xfId="3469" xr:uid="{00000000-0005-0000-0000-0000911F0000}"/>
    <cellStyle name="Normal 35 94" xfId="3470" xr:uid="{00000000-0005-0000-0000-0000921F0000}"/>
    <cellStyle name="Normal 35 95" xfId="3471" xr:uid="{00000000-0005-0000-0000-0000931F0000}"/>
    <cellStyle name="Normal 35 96" xfId="3472" xr:uid="{00000000-0005-0000-0000-0000941F0000}"/>
    <cellStyle name="Normal 35 97" xfId="3473" xr:uid="{00000000-0005-0000-0000-0000951F0000}"/>
    <cellStyle name="Normal 35 98" xfId="3474" xr:uid="{00000000-0005-0000-0000-0000961F0000}"/>
    <cellStyle name="Normal 35 99" xfId="3475" xr:uid="{00000000-0005-0000-0000-0000971F0000}"/>
    <cellStyle name="Normal 36" xfId="3476" xr:uid="{00000000-0005-0000-0000-0000981F0000}"/>
    <cellStyle name="Normal 36 10" xfId="3477" xr:uid="{00000000-0005-0000-0000-0000991F0000}"/>
    <cellStyle name="Normal 36 100" xfId="3478" xr:uid="{00000000-0005-0000-0000-00009A1F0000}"/>
    <cellStyle name="Normal 36 101" xfId="3479" xr:uid="{00000000-0005-0000-0000-00009B1F0000}"/>
    <cellStyle name="Normal 36 102" xfId="3480" xr:uid="{00000000-0005-0000-0000-00009C1F0000}"/>
    <cellStyle name="Normal 36 103" xfId="3481" xr:uid="{00000000-0005-0000-0000-00009D1F0000}"/>
    <cellStyle name="Normal 36 104" xfId="3482" xr:uid="{00000000-0005-0000-0000-00009E1F0000}"/>
    <cellStyle name="Normal 36 105" xfId="3483" xr:uid="{00000000-0005-0000-0000-00009F1F0000}"/>
    <cellStyle name="Normal 36 106" xfId="3484" xr:uid="{00000000-0005-0000-0000-0000A01F0000}"/>
    <cellStyle name="Normal 36 107" xfId="3485" xr:uid="{00000000-0005-0000-0000-0000A11F0000}"/>
    <cellStyle name="Normal 36 108" xfId="3486" xr:uid="{00000000-0005-0000-0000-0000A21F0000}"/>
    <cellStyle name="Normal 36 109" xfId="3487" xr:uid="{00000000-0005-0000-0000-0000A31F0000}"/>
    <cellStyle name="Normal 36 11" xfId="3488" xr:uid="{00000000-0005-0000-0000-0000A41F0000}"/>
    <cellStyle name="Normal 36 12" xfId="3489" xr:uid="{00000000-0005-0000-0000-0000A51F0000}"/>
    <cellStyle name="Normal 36 13" xfId="3490" xr:uid="{00000000-0005-0000-0000-0000A61F0000}"/>
    <cellStyle name="Normal 36 14" xfId="3491" xr:uid="{00000000-0005-0000-0000-0000A71F0000}"/>
    <cellStyle name="Normal 36 15" xfId="3492" xr:uid="{00000000-0005-0000-0000-0000A81F0000}"/>
    <cellStyle name="Normal 36 16" xfId="3493" xr:uid="{00000000-0005-0000-0000-0000A91F0000}"/>
    <cellStyle name="Normal 36 17" xfId="3494" xr:uid="{00000000-0005-0000-0000-0000AA1F0000}"/>
    <cellStyle name="Normal 36 18" xfId="3495" xr:uid="{00000000-0005-0000-0000-0000AB1F0000}"/>
    <cellStyle name="Normal 36 19" xfId="3496" xr:uid="{00000000-0005-0000-0000-0000AC1F0000}"/>
    <cellStyle name="Normal 36 2" xfId="3497" xr:uid="{00000000-0005-0000-0000-0000AD1F0000}"/>
    <cellStyle name="Normal 36 20" xfId="3498" xr:uid="{00000000-0005-0000-0000-0000AE1F0000}"/>
    <cellStyle name="Normal 36 21" xfId="3499" xr:uid="{00000000-0005-0000-0000-0000AF1F0000}"/>
    <cellStyle name="Normal 36 22" xfId="3500" xr:uid="{00000000-0005-0000-0000-0000B01F0000}"/>
    <cellStyle name="Normal 36 23" xfId="3501" xr:uid="{00000000-0005-0000-0000-0000B11F0000}"/>
    <cellStyle name="Normal 36 24" xfId="3502" xr:uid="{00000000-0005-0000-0000-0000B21F0000}"/>
    <cellStyle name="Normal 36 25" xfId="3503" xr:uid="{00000000-0005-0000-0000-0000B31F0000}"/>
    <cellStyle name="Normal 36 26" xfId="3504" xr:uid="{00000000-0005-0000-0000-0000B41F0000}"/>
    <cellStyle name="Normal 36 27" xfId="3505" xr:uid="{00000000-0005-0000-0000-0000B51F0000}"/>
    <cellStyle name="Normal 36 28" xfId="3506" xr:uid="{00000000-0005-0000-0000-0000B61F0000}"/>
    <cellStyle name="Normal 36 29" xfId="3507" xr:uid="{00000000-0005-0000-0000-0000B71F0000}"/>
    <cellStyle name="Normal 36 3" xfId="3508" xr:uid="{00000000-0005-0000-0000-0000B81F0000}"/>
    <cellStyle name="Normal 36 30" xfId="3509" xr:uid="{00000000-0005-0000-0000-0000B91F0000}"/>
    <cellStyle name="Normal 36 31" xfId="3510" xr:uid="{00000000-0005-0000-0000-0000BA1F0000}"/>
    <cellStyle name="Normal 36 32" xfId="3511" xr:uid="{00000000-0005-0000-0000-0000BB1F0000}"/>
    <cellStyle name="Normal 36 33" xfId="3512" xr:uid="{00000000-0005-0000-0000-0000BC1F0000}"/>
    <cellStyle name="Normal 36 34" xfId="3513" xr:uid="{00000000-0005-0000-0000-0000BD1F0000}"/>
    <cellStyle name="Normal 36 35" xfId="3514" xr:uid="{00000000-0005-0000-0000-0000BE1F0000}"/>
    <cellStyle name="Normal 36 36" xfId="3515" xr:uid="{00000000-0005-0000-0000-0000BF1F0000}"/>
    <cellStyle name="Normal 36 37" xfId="3516" xr:uid="{00000000-0005-0000-0000-0000C01F0000}"/>
    <cellStyle name="Normal 36 38" xfId="3517" xr:uid="{00000000-0005-0000-0000-0000C11F0000}"/>
    <cellStyle name="Normal 36 39" xfId="3518" xr:uid="{00000000-0005-0000-0000-0000C21F0000}"/>
    <cellStyle name="Normal 36 4" xfId="3519" xr:uid="{00000000-0005-0000-0000-0000C31F0000}"/>
    <cellStyle name="Normal 36 40" xfId="3520" xr:uid="{00000000-0005-0000-0000-0000C41F0000}"/>
    <cellStyle name="Normal 36 41" xfId="3521" xr:uid="{00000000-0005-0000-0000-0000C51F0000}"/>
    <cellStyle name="Normal 36 42" xfId="3522" xr:uid="{00000000-0005-0000-0000-0000C61F0000}"/>
    <cellStyle name="Normal 36 43" xfId="3523" xr:uid="{00000000-0005-0000-0000-0000C71F0000}"/>
    <cellStyle name="Normal 36 44" xfId="3524" xr:uid="{00000000-0005-0000-0000-0000C81F0000}"/>
    <cellStyle name="Normal 36 45" xfId="3525" xr:uid="{00000000-0005-0000-0000-0000C91F0000}"/>
    <cellStyle name="Normal 36 46" xfId="3526" xr:uid="{00000000-0005-0000-0000-0000CA1F0000}"/>
    <cellStyle name="Normal 36 47" xfId="3527" xr:uid="{00000000-0005-0000-0000-0000CB1F0000}"/>
    <cellStyle name="Normal 36 48" xfId="3528" xr:uid="{00000000-0005-0000-0000-0000CC1F0000}"/>
    <cellStyle name="Normal 36 49" xfId="3529" xr:uid="{00000000-0005-0000-0000-0000CD1F0000}"/>
    <cellStyle name="Normal 36 5" xfId="3530" xr:uid="{00000000-0005-0000-0000-0000CE1F0000}"/>
    <cellStyle name="Normal 36 50" xfId="3531" xr:uid="{00000000-0005-0000-0000-0000CF1F0000}"/>
    <cellStyle name="Normal 36 51" xfId="3532" xr:uid="{00000000-0005-0000-0000-0000D01F0000}"/>
    <cellStyle name="Normal 36 52" xfId="3533" xr:uid="{00000000-0005-0000-0000-0000D11F0000}"/>
    <cellStyle name="Normal 36 53" xfId="3534" xr:uid="{00000000-0005-0000-0000-0000D21F0000}"/>
    <cellStyle name="Normal 36 54" xfId="3535" xr:uid="{00000000-0005-0000-0000-0000D31F0000}"/>
    <cellStyle name="Normal 36 55" xfId="3536" xr:uid="{00000000-0005-0000-0000-0000D41F0000}"/>
    <cellStyle name="Normal 36 56" xfId="3537" xr:uid="{00000000-0005-0000-0000-0000D51F0000}"/>
    <cellStyle name="Normal 36 57" xfId="3538" xr:uid="{00000000-0005-0000-0000-0000D61F0000}"/>
    <cellStyle name="Normal 36 58" xfId="3539" xr:uid="{00000000-0005-0000-0000-0000D71F0000}"/>
    <cellStyle name="Normal 36 59" xfId="3540" xr:uid="{00000000-0005-0000-0000-0000D81F0000}"/>
    <cellStyle name="Normal 36 6" xfId="3541" xr:uid="{00000000-0005-0000-0000-0000D91F0000}"/>
    <cellStyle name="Normal 36 60" xfId="3542" xr:uid="{00000000-0005-0000-0000-0000DA1F0000}"/>
    <cellStyle name="Normal 36 61" xfId="3543" xr:uid="{00000000-0005-0000-0000-0000DB1F0000}"/>
    <cellStyle name="Normal 36 62" xfId="3544" xr:uid="{00000000-0005-0000-0000-0000DC1F0000}"/>
    <cellStyle name="Normal 36 63" xfId="3545" xr:uid="{00000000-0005-0000-0000-0000DD1F0000}"/>
    <cellStyle name="Normal 36 64" xfId="3546" xr:uid="{00000000-0005-0000-0000-0000DE1F0000}"/>
    <cellStyle name="Normal 36 65" xfId="3547" xr:uid="{00000000-0005-0000-0000-0000DF1F0000}"/>
    <cellStyle name="Normal 36 66" xfId="3548" xr:uid="{00000000-0005-0000-0000-0000E01F0000}"/>
    <cellStyle name="Normal 36 67" xfId="3549" xr:uid="{00000000-0005-0000-0000-0000E11F0000}"/>
    <cellStyle name="Normal 36 68" xfId="3550" xr:uid="{00000000-0005-0000-0000-0000E21F0000}"/>
    <cellStyle name="Normal 36 69" xfId="3551" xr:uid="{00000000-0005-0000-0000-0000E31F0000}"/>
    <cellStyle name="Normal 36 7" xfId="3552" xr:uid="{00000000-0005-0000-0000-0000E41F0000}"/>
    <cellStyle name="Normal 36 70" xfId="3553" xr:uid="{00000000-0005-0000-0000-0000E51F0000}"/>
    <cellStyle name="Normal 36 71" xfId="3554" xr:uid="{00000000-0005-0000-0000-0000E61F0000}"/>
    <cellStyle name="Normal 36 72" xfId="3555" xr:uid="{00000000-0005-0000-0000-0000E71F0000}"/>
    <cellStyle name="Normal 36 73" xfId="3556" xr:uid="{00000000-0005-0000-0000-0000E81F0000}"/>
    <cellStyle name="Normal 36 74" xfId="3557" xr:uid="{00000000-0005-0000-0000-0000E91F0000}"/>
    <cellStyle name="Normal 36 75" xfId="3558" xr:uid="{00000000-0005-0000-0000-0000EA1F0000}"/>
    <cellStyle name="Normal 36 76" xfId="3559" xr:uid="{00000000-0005-0000-0000-0000EB1F0000}"/>
    <cellStyle name="Normal 36 77" xfId="3560" xr:uid="{00000000-0005-0000-0000-0000EC1F0000}"/>
    <cellStyle name="Normal 36 78" xfId="3561" xr:uid="{00000000-0005-0000-0000-0000ED1F0000}"/>
    <cellStyle name="Normal 36 79" xfId="3562" xr:uid="{00000000-0005-0000-0000-0000EE1F0000}"/>
    <cellStyle name="Normal 36 8" xfId="3563" xr:uid="{00000000-0005-0000-0000-0000EF1F0000}"/>
    <cellStyle name="Normal 36 80" xfId="3564" xr:uid="{00000000-0005-0000-0000-0000F01F0000}"/>
    <cellStyle name="Normal 36 81" xfId="3565" xr:uid="{00000000-0005-0000-0000-0000F11F0000}"/>
    <cellStyle name="Normal 36 82" xfId="3566" xr:uid="{00000000-0005-0000-0000-0000F21F0000}"/>
    <cellStyle name="Normal 36 83" xfId="3567" xr:uid="{00000000-0005-0000-0000-0000F31F0000}"/>
    <cellStyle name="Normal 36 84" xfId="3568" xr:uid="{00000000-0005-0000-0000-0000F41F0000}"/>
    <cellStyle name="Normal 36 85" xfId="3569" xr:uid="{00000000-0005-0000-0000-0000F51F0000}"/>
    <cellStyle name="Normal 36 86" xfId="3570" xr:uid="{00000000-0005-0000-0000-0000F61F0000}"/>
    <cellStyle name="Normal 36 87" xfId="3571" xr:uid="{00000000-0005-0000-0000-0000F71F0000}"/>
    <cellStyle name="Normal 36 88" xfId="3572" xr:uid="{00000000-0005-0000-0000-0000F81F0000}"/>
    <cellStyle name="Normal 36 89" xfId="3573" xr:uid="{00000000-0005-0000-0000-0000F91F0000}"/>
    <cellStyle name="Normal 36 9" xfId="3574" xr:uid="{00000000-0005-0000-0000-0000FA1F0000}"/>
    <cellStyle name="Normal 36 90" xfId="3575" xr:uid="{00000000-0005-0000-0000-0000FB1F0000}"/>
    <cellStyle name="Normal 36 91" xfId="3576" xr:uid="{00000000-0005-0000-0000-0000FC1F0000}"/>
    <cellStyle name="Normal 36 92" xfId="3577" xr:uid="{00000000-0005-0000-0000-0000FD1F0000}"/>
    <cellStyle name="Normal 36 93" xfId="3578" xr:uid="{00000000-0005-0000-0000-0000FE1F0000}"/>
    <cellStyle name="Normal 36 94" xfId="3579" xr:uid="{00000000-0005-0000-0000-0000FF1F0000}"/>
    <cellStyle name="Normal 36 95" xfId="3580" xr:uid="{00000000-0005-0000-0000-000000200000}"/>
    <cellStyle name="Normal 36 96" xfId="3581" xr:uid="{00000000-0005-0000-0000-000001200000}"/>
    <cellStyle name="Normal 36 97" xfId="3582" xr:uid="{00000000-0005-0000-0000-000002200000}"/>
    <cellStyle name="Normal 36 98" xfId="3583" xr:uid="{00000000-0005-0000-0000-000003200000}"/>
    <cellStyle name="Normal 36 99" xfId="3584" xr:uid="{00000000-0005-0000-0000-000004200000}"/>
    <cellStyle name="Normal 37" xfId="3585" xr:uid="{00000000-0005-0000-0000-000005200000}"/>
    <cellStyle name="Normal 38" xfId="3586" xr:uid="{00000000-0005-0000-0000-000006200000}"/>
    <cellStyle name="Normal 39" xfId="3587" xr:uid="{00000000-0005-0000-0000-000007200000}"/>
    <cellStyle name="Normal 4" xfId="53" xr:uid="{00000000-0005-0000-0000-000008200000}"/>
    <cellStyle name="Normal 4 10" xfId="3588" xr:uid="{00000000-0005-0000-0000-00000A200000}"/>
    <cellStyle name="Normal 4 10 2" xfId="3589" xr:uid="{00000000-0005-0000-0000-00000B200000}"/>
    <cellStyle name="Normal 4 100" xfId="3590" xr:uid="{00000000-0005-0000-0000-00000C200000}"/>
    <cellStyle name="Normal 4 101" xfId="3591" xr:uid="{00000000-0005-0000-0000-00000D200000}"/>
    <cellStyle name="Normal 4 102" xfId="3592" xr:uid="{00000000-0005-0000-0000-00000E200000}"/>
    <cellStyle name="Normal 4 103" xfId="3593" xr:uid="{00000000-0005-0000-0000-00000F200000}"/>
    <cellStyle name="Normal 4 104" xfId="3594" xr:uid="{00000000-0005-0000-0000-000010200000}"/>
    <cellStyle name="Normal 4 105" xfId="3595" xr:uid="{00000000-0005-0000-0000-000011200000}"/>
    <cellStyle name="Normal 4 106" xfId="3596" xr:uid="{00000000-0005-0000-0000-000012200000}"/>
    <cellStyle name="Normal 4 107" xfId="3597" xr:uid="{00000000-0005-0000-0000-000013200000}"/>
    <cellStyle name="Normal 4 108" xfId="3598" xr:uid="{00000000-0005-0000-0000-000014200000}"/>
    <cellStyle name="Normal 4 109" xfId="3599" xr:uid="{00000000-0005-0000-0000-000015200000}"/>
    <cellStyle name="Normal 4 11" xfId="3600" xr:uid="{00000000-0005-0000-0000-000016200000}"/>
    <cellStyle name="Normal 4 11 2" xfId="3601" xr:uid="{00000000-0005-0000-0000-000017200000}"/>
    <cellStyle name="Normal 4 110" xfId="3602" xr:uid="{00000000-0005-0000-0000-000018200000}"/>
    <cellStyle name="Normal 4 111" xfId="3603" xr:uid="{00000000-0005-0000-0000-000019200000}"/>
    <cellStyle name="Normal 4 112" xfId="3604" xr:uid="{00000000-0005-0000-0000-00001A200000}"/>
    <cellStyle name="Normal 4 113" xfId="3605" xr:uid="{00000000-0005-0000-0000-00001B200000}"/>
    <cellStyle name="Normal 4 114" xfId="3606" xr:uid="{00000000-0005-0000-0000-00001C200000}"/>
    <cellStyle name="Normal 4 115" xfId="3607" xr:uid="{00000000-0005-0000-0000-00001D200000}"/>
    <cellStyle name="Normal 4 116" xfId="3608" xr:uid="{00000000-0005-0000-0000-00001E200000}"/>
    <cellStyle name="Normal 4 117" xfId="3609" xr:uid="{00000000-0005-0000-0000-00001F200000}"/>
    <cellStyle name="Normal 4 118" xfId="3610" xr:uid="{00000000-0005-0000-0000-000020200000}"/>
    <cellStyle name="Normal 4 119" xfId="3611" xr:uid="{00000000-0005-0000-0000-000021200000}"/>
    <cellStyle name="Normal 4 12" xfId="3612" xr:uid="{00000000-0005-0000-0000-000022200000}"/>
    <cellStyle name="Normal 4 12 2" xfId="3613" xr:uid="{00000000-0005-0000-0000-000023200000}"/>
    <cellStyle name="Normal 4 120" xfId="3614" xr:uid="{00000000-0005-0000-0000-000024200000}"/>
    <cellStyle name="Normal 4 13" xfId="3615" xr:uid="{00000000-0005-0000-0000-000025200000}"/>
    <cellStyle name="Normal 4 13 2" xfId="3616" xr:uid="{00000000-0005-0000-0000-000026200000}"/>
    <cellStyle name="Normal 4 14" xfId="3617" xr:uid="{00000000-0005-0000-0000-000027200000}"/>
    <cellStyle name="Normal 4 14 2" xfId="3618" xr:uid="{00000000-0005-0000-0000-000028200000}"/>
    <cellStyle name="Normal 4 15" xfId="3619" xr:uid="{00000000-0005-0000-0000-000029200000}"/>
    <cellStyle name="Normal 4 15 2" xfId="3620" xr:uid="{00000000-0005-0000-0000-00002A200000}"/>
    <cellStyle name="Normal 4 16" xfId="3621" xr:uid="{00000000-0005-0000-0000-00002B200000}"/>
    <cellStyle name="Normal 4 16 2" xfId="3622" xr:uid="{00000000-0005-0000-0000-00002C200000}"/>
    <cellStyle name="Normal 4 17" xfId="3623" xr:uid="{00000000-0005-0000-0000-00002D200000}"/>
    <cellStyle name="Normal 4 17 2" xfId="3624" xr:uid="{00000000-0005-0000-0000-00002E200000}"/>
    <cellStyle name="Normal 4 18" xfId="3625" xr:uid="{00000000-0005-0000-0000-00002F200000}"/>
    <cellStyle name="Normal 4 18 2" xfId="3626" xr:uid="{00000000-0005-0000-0000-000030200000}"/>
    <cellStyle name="Normal 4 19" xfId="3627" xr:uid="{00000000-0005-0000-0000-000031200000}"/>
    <cellStyle name="Normal 4 19 2" xfId="3628" xr:uid="{00000000-0005-0000-0000-000032200000}"/>
    <cellStyle name="Normal 4 2" xfId="3629" xr:uid="{00000000-0005-0000-0000-000033200000}"/>
    <cellStyle name="Normal 4 2 2" xfId="3630" xr:uid="{00000000-0005-0000-0000-000034200000}"/>
    <cellStyle name="Normal 4 2 3" xfId="3631" xr:uid="{00000000-0005-0000-0000-000035200000}"/>
    <cellStyle name="Normal 4 2 4" xfId="3632" xr:uid="{00000000-0005-0000-0000-000036200000}"/>
    <cellStyle name="Normal 4 2 5" xfId="3633" xr:uid="{00000000-0005-0000-0000-000037200000}"/>
    <cellStyle name="Normal 4 2 6" xfId="3634" xr:uid="{00000000-0005-0000-0000-000038200000}"/>
    <cellStyle name="Normal 4 2 7" xfId="3635" xr:uid="{00000000-0005-0000-0000-000039200000}"/>
    <cellStyle name="Normal 4 2 8" xfId="3636" xr:uid="{00000000-0005-0000-0000-00003A200000}"/>
    <cellStyle name="Normal 4 2 9" xfId="3637" xr:uid="{00000000-0005-0000-0000-00003B200000}"/>
    <cellStyle name="Normal 4 20" xfId="3638" xr:uid="{00000000-0005-0000-0000-00003C200000}"/>
    <cellStyle name="Normal 4 20 2" xfId="3639" xr:uid="{00000000-0005-0000-0000-00003D200000}"/>
    <cellStyle name="Normal 4 21" xfId="3640" xr:uid="{00000000-0005-0000-0000-00003E200000}"/>
    <cellStyle name="Normal 4 21 2" xfId="3641" xr:uid="{00000000-0005-0000-0000-00003F200000}"/>
    <cellStyle name="Normal 4 21 2 2" xfId="3642" xr:uid="{00000000-0005-0000-0000-000040200000}"/>
    <cellStyle name="Normal 4 21 2 2 2" xfId="3643" xr:uid="{00000000-0005-0000-0000-000041200000}"/>
    <cellStyle name="Normal 4 21 2 2 2 2" xfId="3644" xr:uid="{00000000-0005-0000-0000-000042200000}"/>
    <cellStyle name="Normal 4 21 2 2 3" xfId="3645" xr:uid="{00000000-0005-0000-0000-000043200000}"/>
    <cellStyle name="Normal 4 21 2 3" xfId="3646" xr:uid="{00000000-0005-0000-0000-000044200000}"/>
    <cellStyle name="Normal 4 21 2 3 2" xfId="3647" xr:uid="{00000000-0005-0000-0000-000045200000}"/>
    <cellStyle name="Normal 4 21 2 4" xfId="3648" xr:uid="{00000000-0005-0000-0000-000046200000}"/>
    <cellStyle name="Normal 4 21 3" xfId="3649" xr:uid="{00000000-0005-0000-0000-000047200000}"/>
    <cellStyle name="Normal 4 21 3 2" xfId="3650" xr:uid="{00000000-0005-0000-0000-000048200000}"/>
    <cellStyle name="Normal 4 21 3 2 2" xfId="3651" xr:uid="{00000000-0005-0000-0000-000049200000}"/>
    <cellStyle name="Normal 4 21 3 2 2 2" xfId="3652" xr:uid="{00000000-0005-0000-0000-00004A200000}"/>
    <cellStyle name="Normal 4 21 3 2 3" xfId="3653" xr:uid="{00000000-0005-0000-0000-00004B200000}"/>
    <cellStyle name="Normal 4 21 3 3" xfId="3654" xr:uid="{00000000-0005-0000-0000-00004C200000}"/>
    <cellStyle name="Normal 4 21 3 3 2" xfId="3655" xr:uid="{00000000-0005-0000-0000-00004D200000}"/>
    <cellStyle name="Normal 4 21 3 4" xfId="3656" xr:uid="{00000000-0005-0000-0000-00004E200000}"/>
    <cellStyle name="Normal 4 21 4" xfId="3657" xr:uid="{00000000-0005-0000-0000-00004F200000}"/>
    <cellStyle name="Normal 4 21 4 2" xfId="3658" xr:uid="{00000000-0005-0000-0000-000050200000}"/>
    <cellStyle name="Normal 4 21 4 2 2" xfId="3659" xr:uid="{00000000-0005-0000-0000-000051200000}"/>
    <cellStyle name="Normal 4 21 4 2 2 2" xfId="3660" xr:uid="{00000000-0005-0000-0000-000052200000}"/>
    <cellStyle name="Normal 4 21 4 2 3" xfId="3661" xr:uid="{00000000-0005-0000-0000-000053200000}"/>
    <cellStyle name="Normal 4 21 4 3" xfId="3662" xr:uid="{00000000-0005-0000-0000-000054200000}"/>
    <cellStyle name="Normal 4 21 4 3 2" xfId="3663" xr:uid="{00000000-0005-0000-0000-000055200000}"/>
    <cellStyle name="Normal 4 21 4 4" xfId="3664" xr:uid="{00000000-0005-0000-0000-000056200000}"/>
    <cellStyle name="Normal 4 21 5" xfId="3665" xr:uid="{00000000-0005-0000-0000-000057200000}"/>
    <cellStyle name="Normal 4 21 5 2" xfId="3666" xr:uid="{00000000-0005-0000-0000-000058200000}"/>
    <cellStyle name="Normal 4 21 5 2 2" xfId="3667" xr:uid="{00000000-0005-0000-0000-000059200000}"/>
    <cellStyle name="Normal 4 21 5 3" xfId="3668" xr:uid="{00000000-0005-0000-0000-00005A200000}"/>
    <cellStyle name="Normal 4 21 6" xfId="3669" xr:uid="{00000000-0005-0000-0000-00005B200000}"/>
    <cellStyle name="Normal 4 21 6 2" xfId="3670" xr:uid="{00000000-0005-0000-0000-00005C200000}"/>
    <cellStyle name="Normal 4 21 7" xfId="3671" xr:uid="{00000000-0005-0000-0000-00005D200000}"/>
    <cellStyle name="Normal 4 21 8" xfId="3672" xr:uid="{00000000-0005-0000-0000-00005E200000}"/>
    <cellStyle name="Normal 4 22" xfId="3673" xr:uid="{00000000-0005-0000-0000-00005F200000}"/>
    <cellStyle name="Normal 4 22 2" xfId="3674" xr:uid="{00000000-0005-0000-0000-000060200000}"/>
    <cellStyle name="Normal 4 22 2 2" xfId="3675" xr:uid="{00000000-0005-0000-0000-000061200000}"/>
    <cellStyle name="Normal 4 22 2 2 2" xfId="3676" xr:uid="{00000000-0005-0000-0000-000062200000}"/>
    <cellStyle name="Normal 4 22 2 3" xfId="3677" xr:uid="{00000000-0005-0000-0000-000063200000}"/>
    <cellStyle name="Normal 4 22 3" xfId="3678" xr:uid="{00000000-0005-0000-0000-000064200000}"/>
    <cellStyle name="Normal 4 22 3 2" xfId="3679" xr:uid="{00000000-0005-0000-0000-000065200000}"/>
    <cellStyle name="Normal 4 22 4" xfId="3680" xr:uid="{00000000-0005-0000-0000-000066200000}"/>
    <cellStyle name="Normal 4 22 5" xfId="3681" xr:uid="{00000000-0005-0000-0000-000067200000}"/>
    <cellStyle name="Normal 4 23" xfId="3682" xr:uid="{00000000-0005-0000-0000-000068200000}"/>
    <cellStyle name="Normal 4 23 2" xfId="3683" xr:uid="{00000000-0005-0000-0000-000069200000}"/>
    <cellStyle name="Normal 4 23 2 2" xfId="3684" xr:uid="{00000000-0005-0000-0000-00006A200000}"/>
    <cellStyle name="Normal 4 23 2 2 2" xfId="3685" xr:uid="{00000000-0005-0000-0000-00006B200000}"/>
    <cellStyle name="Normal 4 23 2 3" xfId="3686" xr:uid="{00000000-0005-0000-0000-00006C200000}"/>
    <cellStyle name="Normal 4 23 3" xfId="3687" xr:uid="{00000000-0005-0000-0000-00006D200000}"/>
    <cellStyle name="Normal 4 23 3 2" xfId="3688" xr:uid="{00000000-0005-0000-0000-00006E200000}"/>
    <cellStyle name="Normal 4 23 4" xfId="3689" xr:uid="{00000000-0005-0000-0000-00006F200000}"/>
    <cellStyle name="Normal 4 23 5" xfId="3690" xr:uid="{00000000-0005-0000-0000-000070200000}"/>
    <cellStyle name="Normal 4 24" xfId="3691" xr:uid="{00000000-0005-0000-0000-000071200000}"/>
    <cellStyle name="Normal 4 24 2" xfId="3692" xr:uid="{00000000-0005-0000-0000-000072200000}"/>
    <cellStyle name="Normal 4 24 2 2" xfId="3693" xr:uid="{00000000-0005-0000-0000-000073200000}"/>
    <cellStyle name="Normal 4 24 2 2 2" xfId="3694" xr:uid="{00000000-0005-0000-0000-000074200000}"/>
    <cellStyle name="Normal 4 24 2 3" xfId="3695" xr:uid="{00000000-0005-0000-0000-000075200000}"/>
    <cellStyle name="Normal 4 24 3" xfId="3696" xr:uid="{00000000-0005-0000-0000-000076200000}"/>
    <cellStyle name="Normal 4 24 3 2" xfId="3697" xr:uid="{00000000-0005-0000-0000-000077200000}"/>
    <cellStyle name="Normal 4 24 4" xfId="3698" xr:uid="{00000000-0005-0000-0000-000078200000}"/>
    <cellStyle name="Normal 4 24 5" xfId="3699" xr:uid="{00000000-0005-0000-0000-000079200000}"/>
    <cellStyle name="Normal 4 25" xfId="3700" xr:uid="{00000000-0005-0000-0000-00007A200000}"/>
    <cellStyle name="Normal 4 25 2" xfId="3701" xr:uid="{00000000-0005-0000-0000-00007B200000}"/>
    <cellStyle name="Normal 4 25 2 2" xfId="3702" xr:uid="{00000000-0005-0000-0000-00007C200000}"/>
    <cellStyle name="Normal 4 25 3" xfId="3703" xr:uid="{00000000-0005-0000-0000-00007D200000}"/>
    <cellStyle name="Normal 4 25 4" xfId="3704" xr:uid="{00000000-0005-0000-0000-00007E200000}"/>
    <cellStyle name="Normal 4 26" xfId="3705" xr:uid="{00000000-0005-0000-0000-00007F200000}"/>
    <cellStyle name="Normal 4 26 2" xfId="3706" xr:uid="{00000000-0005-0000-0000-000080200000}"/>
    <cellStyle name="Normal 4 27" xfId="3707" xr:uid="{00000000-0005-0000-0000-000081200000}"/>
    <cellStyle name="Normal 4 27 2" xfId="3708" xr:uid="{00000000-0005-0000-0000-000082200000}"/>
    <cellStyle name="Normal 4 27 2 2" xfId="3709" xr:uid="{00000000-0005-0000-0000-000083200000}"/>
    <cellStyle name="Normal 4 27 3" xfId="3710" xr:uid="{00000000-0005-0000-0000-000084200000}"/>
    <cellStyle name="Normal 4 27 4" xfId="3711" xr:uid="{00000000-0005-0000-0000-000085200000}"/>
    <cellStyle name="Normal 4 28" xfId="3712" xr:uid="{00000000-0005-0000-0000-000086200000}"/>
    <cellStyle name="Normal 4 28 2" xfId="3713" xr:uid="{00000000-0005-0000-0000-000087200000}"/>
    <cellStyle name="Normal 4 28 3" xfId="3714" xr:uid="{00000000-0005-0000-0000-000088200000}"/>
    <cellStyle name="Normal 4 29" xfId="3715" xr:uid="{00000000-0005-0000-0000-000089200000}"/>
    <cellStyle name="Normal 4 29 2" xfId="3716" xr:uid="{00000000-0005-0000-0000-00008A200000}"/>
    <cellStyle name="Normal 4 3" xfId="3717" xr:uid="{00000000-0005-0000-0000-00008B200000}"/>
    <cellStyle name="Normal 4 3 2" xfId="3718" xr:uid="{00000000-0005-0000-0000-00008C200000}"/>
    <cellStyle name="Normal 4 3 2 2" xfId="3719" xr:uid="{00000000-0005-0000-0000-00008D200000}"/>
    <cellStyle name="Normal 4 3 2 2 2" xfId="3720" xr:uid="{00000000-0005-0000-0000-00008E200000}"/>
    <cellStyle name="Normal 4 3 2 3" xfId="3721" xr:uid="{00000000-0005-0000-0000-00008F200000}"/>
    <cellStyle name="Normal 4 3 2 4" xfId="3722" xr:uid="{00000000-0005-0000-0000-000090200000}"/>
    <cellStyle name="Normal 4 3 3" xfId="3723" xr:uid="{00000000-0005-0000-0000-000091200000}"/>
    <cellStyle name="Normal 4 3 4" xfId="3724" xr:uid="{00000000-0005-0000-0000-000092200000}"/>
    <cellStyle name="Normal 4 30" xfId="3725" xr:uid="{00000000-0005-0000-0000-000093200000}"/>
    <cellStyle name="Normal 4 30 2" xfId="3726" xr:uid="{00000000-0005-0000-0000-000094200000}"/>
    <cellStyle name="Normal 4 31" xfId="3727" xr:uid="{00000000-0005-0000-0000-000095200000}"/>
    <cellStyle name="Normal 4 31 2" xfId="3728" xr:uid="{00000000-0005-0000-0000-000096200000}"/>
    <cellStyle name="Normal 4 32" xfId="3729" xr:uid="{00000000-0005-0000-0000-000097200000}"/>
    <cellStyle name="Normal 4 32 2" xfId="3730" xr:uid="{00000000-0005-0000-0000-000098200000}"/>
    <cellStyle name="Normal 4 33" xfId="3731" xr:uid="{00000000-0005-0000-0000-000099200000}"/>
    <cellStyle name="Normal 4 33 2" xfId="3732" xr:uid="{00000000-0005-0000-0000-00009A200000}"/>
    <cellStyle name="Normal 4 34" xfId="3733" xr:uid="{00000000-0005-0000-0000-00009B200000}"/>
    <cellStyle name="Normal 4 35" xfId="3734" xr:uid="{00000000-0005-0000-0000-00009C200000}"/>
    <cellStyle name="Normal 4 36" xfId="3735" xr:uid="{00000000-0005-0000-0000-00009D200000}"/>
    <cellStyle name="Normal 4 37" xfId="3736" xr:uid="{00000000-0005-0000-0000-00009E200000}"/>
    <cellStyle name="Normal 4 38" xfId="3737" xr:uid="{00000000-0005-0000-0000-00009F200000}"/>
    <cellStyle name="Normal 4 39" xfId="3738" xr:uid="{00000000-0005-0000-0000-0000A0200000}"/>
    <cellStyle name="Normal 4 4" xfId="3739" xr:uid="{00000000-0005-0000-0000-0000A1200000}"/>
    <cellStyle name="Normal 4 4 2" xfId="3740" xr:uid="{00000000-0005-0000-0000-0000A2200000}"/>
    <cellStyle name="Normal 4 4 3" xfId="3741" xr:uid="{00000000-0005-0000-0000-0000A3200000}"/>
    <cellStyle name="Normal 4 4 4" xfId="3742" xr:uid="{00000000-0005-0000-0000-0000A4200000}"/>
    <cellStyle name="Normal 4 40" xfId="3743" xr:uid="{00000000-0005-0000-0000-0000A5200000}"/>
    <cellStyle name="Normal 4 41" xfId="3744" xr:uid="{00000000-0005-0000-0000-0000A6200000}"/>
    <cellStyle name="Normal 4 42" xfId="3745" xr:uid="{00000000-0005-0000-0000-0000A7200000}"/>
    <cellStyle name="Normal 4 43" xfId="3746" xr:uid="{00000000-0005-0000-0000-0000A8200000}"/>
    <cellStyle name="Normal 4 44" xfId="3747" xr:uid="{00000000-0005-0000-0000-0000A9200000}"/>
    <cellStyle name="Normal 4 45" xfId="3748" xr:uid="{00000000-0005-0000-0000-0000AA200000}"/>
    <cellStyle name="Normal 4 46" xfId="3749" xr:uid="{00000000-0005-0000-0000-0000AB200000}"/>
    <cellStyle name="Normal 4 47" xfId="3750" xr:uid="{00000000-0005-0000-0000-0000AC200000}"/>
    <cellStyle name="Normal 4 48" xfId="3751" xr:uid="{00000000-0005-0000-0000-0000AD200000}"/>
    <cellStyle name="Normal 4 49" xfId="3752" xr:uid="{00000000-0005-0000-0000-0000AE200000}"/>
    <cellStyle name="Normal 4 5" xfId="3753" xr:uid="{00000000-0005-0000-0000-0000AF200000}"/>
    <cellStyle name="Normal 4 5 2" xfId="3754" xr:uid="{00000000-0005-0000-0000-0000B0200000}"/>
    <cellStyle name="Normal 4 50" xfId="3755" xr:uid="{00000000-0005-0000-0000-0000B1200000}"/>
    <cellStyle name="Normal 4 51" xfId="3756" xr:uid="{00000000-0005-0000-0000-0000B2200000}"/>
    <cellStyle name="Normal 4 52" xfId="3757" xr:uid="{00000000-0005-0000-0000-0000B3200000}"/>
    <cellStyle name="Normal 4 53" xfId="3758" xr:uid="{00000000-0005-0000-0000-0000B4200000}"/>
    <cellStyle name="Normal 4 54" xfId="3759" xr:uid="{00000000-0005-0000-0000-0000B5200000}"/>
    <cellStyle name="Normal 4 55" xfId="3760" xr:uid="{00000000-0005-0000-0000-0000B6200000}"/>
    <cellStyle name="Normal 4 56" xfId="3761" xr:uid="{00000000-0005-0000-0000-0000B7200000}"/>
    <cellStyle name="Normal 4 57" xfId="3762" xr:uid="{00000000-0005-0000-0000-0000B8200000}"/>
    <cellStyle name="Normal 4 58" xfId="3763" xr:uid="{00000000-0005-0000-0000-0000B9200000}"/>
    <cellStyle name="Normal 4 59" xfId="3764" xr:uid="{00000000-0005-0000-0000-0000BA200000}"/>
    <cellStyle name="Normal 4 6" xfId="3765" xr:uid="{00000000-0005-0000-0000-0000BB200000}"/>
    <cellStyle name="Normal 4 6 2" xfId="3766" xr:uid="{00000000-0005-0000-0000-0000BC200000}"/>
    <cellStyle name="Normal 4 60" xfId="3767" xr:uid="{00000000-0005-0000-0000-0000BD200000}"/>
    <cellStyle name="Normal 4 61" xfId="3768" xr:uid="{00000000-0005-0000-0000-0000BE200000}"/>
    <cellStyle name="Normal 4 62" xfId="3769" xr:uid="{00000000-0005-0000-0000-0000BF200000}"/>
    <cellStyle name="Normal 4 63" xfId="3770" xr:uid="{00000000-0005-0000-0000-0000C0200000}"/>
    <cellStyle name="Normal 4 64" xfId="3771" xr:uid="{00000000-0005-0000-0000-0000C1200000}"/>
    <cellStyle name="Normal 4 65" xfId="3772" xr:uid="{00000000-0005-0000-0000-0000C2200000}"/>
    <cellStyle name="Normal 4 66" xfId="3773" xr:uid="{00000000-0005-0000-0000-0000C3200000}"/>
    <cellStyle name="Normal 4 67" xfId="3774" xr:uid="{00000000-0005-0000-0000-0000C4200000}"/>
    <cellStyle name="Normal 4 68" xfId="3775" xr:uid="{00000000-0005-0000-0000-0000C5200000}"/>
    <cellStyle name="Normal 4 69" xfId="3776" xr:uid="{00000000-0005-0000-0000-0000C6200000}"/>
    <cellStyle name="Normal 4 7" xfId="3777" xr:uid="{00000000-0005-0000-0000-0000C7200000}"/>
    <cellStyle name="Normal 4 7 2" xfId="3778" xr:uid="{00000000-0005-0000-0000-0000C8200000}"/>
    <cellStyle name="Normal 4 70" xfId="3779" xr:uid="{00000000-0005-0000-0000-0000C9200000}"/>
    <cellStyle name="Normal 4 71" xfId="3780" xr:uid="{00000000-0005-0000-0000-0000CA200000}"/>
    <cellStyle name="Normal 4 72" xfId="3781" xr:uid="{00000000-0005-0000-0000-0000CB200000}"/>
    <cellStyle name="Normal 4 73" xfId="3782" xr:uid="{00000000-0005-0000-0000-0000CC200000}"/>
    <cellStyle name="Normal 4 74" xfId="3783" xr:uid="{00000000-0005-0000-0000-0000CD200000}"/>
    <cellStyle name="Normal 4 75" xfId="3784" xr:uid="{00000000-0005-0000-0000-0000CE200000}"/>
    <cellStyle name="Normal 4 76" xfId="3785" xr:uid="{00000000-0005-0000-0000-0000CF200000}"/>
    <cellStyle name="Normal 4 77" xfId="3786" xr:uid="{00000000-0005-0000-0000-0000D0200000}"/>
    <cellStyle name="Normal 4 78" xfId="3787" xr:uid="{00000000-0005-0000-0000-0000D1200000}"/>
    <cellStyle name="Normal 4 79" xfId="3788" xr:uid="{00000000-0005-0000-0000-0000D2200000}"/>
    <cellStyle name="Normal 4 8" xfId="3789" xr:uid="{00000000-0005-0000-0000-0000D3200000}"/>
    <cellStyle name="Normal 4 8 2" xfId="3790" xr:uid="{00000000-0005-0000-0000-0000D4200000}"/>
    <cellStyle name="Normal 4 80" xfId="3791" xr:uid="{00000000-0005-0000-0000-0000D5200000}"/>
    <cellStyle name="Normal 4 81" xfId="3792" xr:uid="{00000000-0005-0000-0000-0000D6200000}"/>
    <cellStyle name="Normal 4 82" xfId="3793" xr:uid="{00000000-0005-0000-0000-0000D7200000}"/>
    <cellStyle name="Normal 4 83" xfId="3794" xr:uid="{00000000-0005-0000-0000-0000D8200000}"/>
    <cellStyle name="Normal 4 84" xfId="3795" xr:uid="{00000000-0005-0000-0000-0000D9200000}"/>
    <cellStyle name="Normal 4 85" xfId="3796" xr:uid="{00000000-0005-0000-0000-0000DA200000}"/>
    <cellStyle name="Normal 4 86" xfId="3797" xr:uid="{00000000-0005-0000-0000-0000DB200000}"/>
    <cellStyle name="Normal 4 87" xfId="3798" xr:uid="{00000000-0005-0000-0000-0000DC200000}"/>
    <cellStyle name="Normal 4 88" xfId="3799" xr:uid="{00000000-0005-0000-0000-0000DD200000}"/>
    <cellStyle name="Normal 4 89" xfId="3800" xr:uid="{00000000-0005-0000-0000-0000DE200000}"/>
    <cellStyle name="Normal 4 9" xfId="3801" xr:uid="{00000000-0005-0000-0000-0000DF200000}"/>
    <cellStyle name="Normal 4 9 2" xfId="3802" xr:uid="{00000000-0005-0000-0000-0000E0200000}"/>
    <cellStyle name="Normal 4 90" xfId="3803" xr:uid="{00000000-0005-0000-0000-0000E1200000}"/>
    <cellStyle name="Normal 4 91" xfId="3804" xr:uid="{00000000-0005-0000-0000-0000E2200000}"/>
    <cellStyle name="Normal 4 92" xfId="3805" xr:uid="{00000000-0005-0000-0000-0000E3200000}"/>
    <cellStyle name="Normal 4 93" xfId="3806" xr:uid="{00000000-0005-0000-0000-0000E4200000}"/>
    <cellStyle name="Normal 4 94" xfId="3807" xr:uid="{00000000-0005-0000-0000-0000E5200000}"/>
    <cellStyle name="Normal 4 95" xfId="3808" xr:uid="{00000000-0005-0000-0000-0000E6200000}"/>
    <cellStyle name="Normal 4 96" xfId="3809" xr:uid="{00000000-0005-0000-0000-0000E7200000}"/>
    <cellStyle name="Normal 4 97" xfId="3810" xr:uid="{00000000-0005-0000-0000-0000E8200000}"/>
    <cellStyle name="Normal 4 98" xfId="3811" xr:uid="{00000000-0005-0000-0000-0000E9200000}"/>
    <cellStyle name="Normal 4 99" xfId="3812" xr:uid="{00000000-0005-0000-0000-0000EA200000}"/>
    <cellStyle name="Normal 40" xfId="3813" xr:uid="{00000000-0005-0000-0000-0000EB200000}"/>
    <cellStyle name="Normal 41" xfId="3814" xr:uid="{00000000-0005-0000-0000-0000EC200000}"/>
    <cellStyle name="Normal 42" xfId="3815" xr:uid="{00000000-0005-0000-0000-0000ED200000}"/>
    <cellStyle name="Normal 43" xfId="3816" xr:uid="{00000000-0005-0000-0000-0000EE200000}"/>
    <cellStyle name="Normal 44" xfId="3817" xr:uid="{00000000-0005-0000-0000-0000EF200000}"/>
    <cellStyle name="Normal 45" xfId="3818" xr:uid="{00000000-0005-0000-0000-0000F0200000}"/>
    <cellStyle name="Normal 46" xfId="3819" xr:uid="{00000000-0005-0000-0000-0000F1200000}"/>
    <cellStyle name="Normal 47" xfId="3820" xr:uid="{00000000-0005-0000-0000-0000F2200000}"/>
    <cellStyle name="Normal 47 10" xfId="3821" xr:uid="{00000000-0005-0000-0000-0000F3200000}"/>
    <cellStyle name="Normal 47 11" xfId="3822" xr:uid="{00000000-0005-0000-0000-0000F4200000}"/>
    <cellStyle name="Normal 47 11 2" xfId="3823" xr:uid="{00000000-0005-0000-0000-0000F5200000}"/>
    <cellStyle name="Normal 47 11 3" xfId="3824" xr:uid="{00000000-0005-0000-0000-0000F6200000}"/>
    <cellStyle name="Normal 47 11 4" xfId="3825" xr:uid="{00000000-0005-0000-0000-0000F7200000}"/>
    <cellStyle name="Normal 47 11 5" xfId="3826" xr:uid="{00000000-0005-0000-0000-0000F8200000}"/>
    <cellStyle name="Normal 47 11 6" xfId="3827" xr:uid="{00000000-0005-0000-0000-0000F9200000}"/>
    <cellStyle name="Normal 47 11 7" xfId="3828" xr:uid="{00000000-0005-0000-0000-0000FA200000}"/>
    <cellStyle name="Normal 47 11 8" xfId="3829" xr:uid="{00000000-0005-0000-0000-0000FB200000}"/>
    <cellStyle name="Normal 47 12" xfId="3830" xr:uid="{00000000-0005-0000-0000-0000FC200000}"/>
    <cellStyle name="Normal 47 13" xfId="3831" xr:uid="{00000000-0005-0000-0000-0000FD200000}"/>
    <cellStyle name="Normal 47 14" xfId="3832" xr:uid="{00000000-0005-0000-0000-0000FE200000}"/>
    <cellStyle name="Normal 47 15" xfId="3833" xr:uid="{00000000-0005-0000-0000-0000FF200000}"/>
    <cellStyle name="Normal 47 16" xfId="3834" xr:uid="{00000000-0005-0000-0000-000000210000}"/>
    <cellStyle name="Normal 47 17" xfId="3835" xr:uid="{00000000-0005-0000-0000-000001210000}"/>
    <cellStyle name="Normal 47 2" xfId="3836" xr:uid="{00000000-0005-0000-0000-000002210000}"/>
    <cellStyle name="Normal 47 3" xfId="3837" xr:uid="{00000000-0005-0000-0000-000003210000}"/>
    <cellStyle name="Normal 47 3 2" xfId="3838" xr:uid="{00000000-0005-0000-0000-000004210000}"/>
    <cellStyle name="Normal 47 3 3" xfId="3839" xr:uid="{00000000-0005-0000-0000-000005210000}"/>
    <cellStyle name="Normal 47 3 4" xfId="3840" xr:uid="{00000000-0005-0000-0000-000006210000}"/>
    <cellStyle name="Normal 47 3 5" xfId="3841" xr:uid="{00000000-0005-0000-0000-000007210000}"/>
    <cellStyle name="Normal 47 3 6" xfId="3842" xr:uid="{00000000-0005-0000-0000-000008210000}"/>
    <cellStyle name="Normal 47 3 7" xfId="3843" xr:uid="{00000000-0005-0000-0000-000009210000}"/>
    <cellStyle name="Normal 47 3 8" xfId="3844" xr:uid="{00000000-0005-0000-0000-00000A210000}"/>
    <cellStyle name="Normal 47 4" xfId="3845" xr:uid="{00000000-0005-0000-0000-00000B210000}"/>
    <cellStyle name="Normal 47 4 2" xfId="3846" xr:uid="{00000000-0005-0000-0000-00000C210000}"/>
    <cellStyle name="Normal 47 4 3" xfId="3847" xr:uid="{00000000-0005-0000-0000-00000D210000}"/>
    <cellStyle name="Normal 47 4 4" xfId="3848" xr:uid="{00000000-0005-0000-0000-00000E210000}"/>
    <cellStyle name="Normal 47 4 5" xfId="3849" xr:uid="{00000000-0005-0000-0000-00000F210000}"/>
    <cellStyle name="Normal 47 4 6" xfId="3850" xr:uid="{00000000-0005-0000-0000-000010210000}"/>
    <cellStyle name="Normal 47 4 7" xfId="3851" xr:uid="{00000000-0005-0000-0000-000011210000}"/>
    <cellStyle name="Normal 47 4 8" xfId="3852" xr:uid="{00000000-0005-0000-0000-000012210000}"/>
    <cellStyle name="Normal 47 5" xfId="3853" xr:uid="{00000000-0005-0000-0000-000013210000}"/>
    <cellStyle name="Normal 47 5 2" xfId="3854" xr:uid="{00000000-0005-0000-0000-000014210000}"/>
    <cellStyle name="Normal 47 5 3" xfId="3855" xr:uid="{00000000-0005-0000-0000-000015210000}"/>
    <cellStyle name="Normal 47 5 4" xfId="3856" xr:uid="{00000000-0005-0000-0000-000016210000}"/>
    <cellStyle name="Normal 47 5 5" xfId="3857" xr:uid="{00000000-0005-0000-0000-000017210000}"/>
    <cellStyle name="Normal 47 5 6" xfId="3858" xr:uid="{00000000-0005-0000-0000-000018210000}"/>
    <cellStyle name="Normal 47 5 7" xfId="3859" xr:uid="{00000000-0005-0000-0000-000019210000}"/>
    <cellStyle name="Normal 47 5 8" xfId="3860" xr:uid="{00000000-0005-0000-0000-00001A210000}"/>
    <cellStyle name="Normal 47 6" xfId="3861" xr:uid="{00000000-0005-0000-0000-00001B210000}"/>
    <cellStyle name="Normal 47 6 2" xfId="3862" xr:uid="{00000000-0005-0000-0000-00001C210000}"/>
    <cellStyle name="Normal 47 6 3" xfId="3863" xr:uid="{00000000-0005-0000-0000-00001D210000}"/>
    <cellStyle name="Normal 47 6 4" xfId="3864" xr:uid="{00000000-0005-0000-0000-00001E210000}"/>
    <cellStyle name="Normal 47 6 5" xfId="3865" xr:uid="{00000000-0005-0000-0000-00001F210000}"/>
    <cellStyle name="Normal 47 6 6" xfId="3866" xr:uid="{00000000-0005-0000-0000-000020210000}"/>
    <cellStyle name="Normal 47 6 7" xfId="3867" xr:uid="{00000000-0005-0000-0000-000021210000}"/>
    <cellStyle name="Normal 47 6 8" xfId="3868" xr:uid="{00000000-0005-0000-0000-000022210000}"/>
    <cellStyle name="Normal 47 7" xfId="3869" xr:uid="{00000000-0005-0000-0000-000023210000}"/>
    <cellStyle name="Normal 47 7 2" xfId="3870" xr:uid="{00000000-0005-0000-0000-000024210000}"/>
    <cellStyle name="Normal 47 7 3" xfId="3871" xr:uid="{00000000-0005-0000-0000-000025210000}"/>
    <cellStyle name="Normal 47 7 4" xfId="3872" xr:uid="{00000000-0005-0000-0000-000026210000}"/>
    <cellStyle name="Normal 47 7 5" xfId="3873" xr:uid="{00000000-0005-0000-0000-000027210000}"/>
    <cellStyle name="Normal 47 7 6" xfId="3874" xr:uid="{00000000-0005-0000-0000-000028210000}"/>
    <cellStyle name="Normal 47 7 7" xfId="3875" xr:uid="{00000000-0005-0000-0000-000029210000}"/>
    <cellStyle name="Normal 47 7 8" xfId="3876" xr:uid="{00000000-0005-0000-0000-00002A210000}"/>
    <cellStyle name="Normal 47 8" xfId="3877" xr:uid="{00000000-0005-0000-0000-00002B210000}"/>
    <cellStyle name="Normal 47 8 2" xfId="3878" xr:uid="{00000000-0005-0000-0000-00002C210000}"/>
    <cellStyle name="Normal 47 8 3" xfId="3879" xr:uid="{00000000-0005-0000-0000-00002D210000}"/>
    <cellStyle name="Normal 47 8 4" xfId="3880" xr:uid="{00000000-0005-0000-0000-00002E210000}"/>
    <cellStyle name="Normal 47 8 5" xfId="3881" xr:uid="{00000000-0005-0000-0000-00002F210000}"/>
    <cellStyle name="Normal 47 8 6" xfId="3882" xr:uid="{00000000-0005-0000-0000-000030210000}"/>
    <cellStyle name="Normal 47 8 7" xfId="3883" xr:uid="{00000000-0005-0000-0000-000031210000}"/>
    <cellStyle name="Normal 47 8 8" xfId="3884" xr:uid="{00000000-0005-0000-0000-000032210000}"/>
    <cellStyle name="Normal 47 9" xfId="3885" xr:uid="{00000000-0005-0000-0000-000033210000}"/>
    <cellStyle name="Normal 48" xfId="3886" xr:uid="{00000000-0005-0000-0000-000034210000}"/>
    <cellStyle name="Normal 49" xfId="3887" xr:uid="{00000000-0005-0000-0000-000035210000}"/>
    <cellStyle name="Normal 49 2" xfId="3888" xr:uid="{00000000-0005-0000-0000-000036210000}"/>
    <cellStyle name="Normal 49 2 2" xfId="3889" xr:uid="{00000000-0005-0000-0000-000037210000}"/>
    <cellStyle name="Normal 49 2 2 2" xfId="3890" xr:uid="{00000000-0005-0000-0000-000038210000}"/>
    <cellStyle name="Normal 49 2 2 2 2" xfId="3891" xr:uid="{00000000-0005-0000-0000-000039210000}"/>
    <cellStyle name="Normal 49 2 2 3" xfId="3892" xr:uid="{00000000-0005-0000-0000-00003A210000}"/>
    <cellStyle name="Normal 49 2 3" xfId="3893" xr:uid="{00000000-0005-0000-0000-00003B210000}"/>
    <cellStyle name="Normal 49 2 3 2" xfId="3894" xr:uid="{00000000-0005-0000-0000-00003C210000}"/>
    <cellStyle name="Normal 49 2 4" xfId="3895" xr:uid="{00000000-0005-0000-0000-00003D210000}"/>
    <cellStyle name="Normal 49 3" xfId="3896" xr:uid="{00000000-0005-0000-0000-00003E210000}"/>
    <cellStyle name="Normal 49 3 2" xfId="3897" xr:uid="{00000000-0005-0000-0000-00003F210000}"/>
    <cellStyle name="Normal 49 3 2 2" xfId="3898" xr:uid="{00000000-0005-0000-0000-000040210000}"/>
    <cellStyle name="Normal 49 3 2 2 2" xfId="3899" xr:uid="{00000000-0005-0000-0000-000041210000}"/>
    <cellStyle name="Normal 49 3 2 3" xfId="3900" xr:uid="{00000000-0005-0000-0000-000042210000}"/>
    <cellStyle name="Normal 49 3 3" xfId="3901" xr:uid="{00000000-0005-0000-0000-000043210000}"/>
    <cellStyle name="Normal 49 3 3 2" xfId="3902" xr:uid="{00000000-0005-0000-0000-000044210000}"/>
    <cellStyle name="Normal 49 3 4" xfId="3903" xr:uid="{00000000-0005-0000-0000-000045210000}"/>
    <cellStyle name="Normal 49 4" xfId="3904" xr:uid="{00000000-0005-0000-0000-000046210000}"/>
    <cellStyle name="Normal 49 4 2" xfId="3905" xr:uid="{00000000-0005-0000-0000-000047210000}"/>
    <cellStyle name="Normal 49 4 2 2" xfId="3906" xr:uid="{00000000-0005-0000-0000-000048210000}"/>
    <cellStyle name="Normal 49 4 2 2 2" xfId="3907" xr:uid="{00000000-0005-0000-0000-000049210000}"/>
    <cellStyle name="Normal 49 4 2 3" xfId="3908" xr:uid="{00000000-0005-0000-0000-00004A210000}"/>
    <cellStyle name="Normal 49 4 3" xfId="3909" xr:uid="{00000000-0005-0000-0000-00004B210000}"/>
    <cellStyle name="Normal 49 4 3 2" xfId="3910" xr:uid="{00000000-0005-0000-0000-00004C210000}"/>
    <cellStyle name="Normal 49 4 4" xfId="3911" xr:uid="{00000000-0005-0000-0000-00004D210000}"/>
    <cellStyle name="Normal 49 5" xfId="3912" xr:uid="{00000000-0005-0000-0000-00004E210000}"/>
    <cellStyle name="Normal 49 5 2" xfId="3913" xr:uid="{00000000-0005-0000-0000-00004F210000}"/>
    <cellStyle name="Normal 49 5 2 2" xfId="3914" xr:uid="{00000000-0005-0000-0000-000050210000}"/>
    <cellStyle name="Normal 49 5 3" xfId="3915" xr:uid="{00000000-0005-0000-0000-000051210000}"/>
    <cellStyle name="Normal 49 6" xfId="3916" xr:uid="{00000000-0005-0000-0000-000052210000}"/>
    <cellStyle name="Normal 49 6 2" xfId="3917" xr:uid="{00000000-0005-0000-0000-000053210000}"/>
    <cellStyle name="Normal 49 7" xfId="3918" xr:uid="{00000000-0005-0000-0000-000054210000}"/>
    <cellStyle name="Normal 49 8" xfId="3919" xr:uid="{00000000-0005-0000-0000-000055210000}"/>
    <cellStyle name="Normal 5" xfId="54" xr:uid="{00000000-0005-0000-0000-000056210000}"/>
    <cellStyle name="Normal 5 10" xfId="3920" xr:uid="{00000000-0005-0000-0000-000058210000}"/>
    <cellStyle name="Normal 5 10 2" xfId="3921" xr:uid="{00000000-0005-0000-0000-000059210000}"/>
    <cellStyle name="Normal 5 100" xfId="3922" xr:uid="{00000000-0005-0000-0000-00005A210000}"/>
    <cellStyle name="Normal 5 101" xfId="3923" xr:uid="{00000000-0005-0000-0000-00005B210000}"/>
    <cellStyle name="Normal 5 102" xfId="3924" xr:uid="{00000000-0005-0000-0000-00005C210000}"/>
    <cellStyle name="Normal 5 103" xfId="3925" xr:uid="{00000000-0005-0000-0000-00005D210000}"/>
    <cellStyle name="Normal 5 104" xfId="3926" xr:uid="{00000000-0005-0000-0000-00005E210000}"/>
    <cellStyle name="Normal 5 105" xfId="3927" xr:uid="{00000000-0005-0000-0000-00005F210000}"/>
    <cellStyle name="Normal 5 106" xfId="3928" xr:uid="{00000000-0005-0000-0000-000060210000}"/>
    <cellStyle name="Normal 5 107" xfId="3929" xr:uid="{00000000-0005-0000-0000-000061210000}"/>
    <cellStyle name="Normal 5 108" xfId="3930" xr:uid="{00000000-0005-0000-0000-000062210000}"/>
    <cellStyle name="Normal 5 109" xfId="3931" xr:uid="{00000000-0005-0000-0000-000063210000}"/>
    <cellStyle name="Normal 5 11" xfId="3932" xr:uid="{00000000-0005-0000-0000-000064210000}"/>
    <cellStyle name="Normal 5 11 2" xfId="3933" xr:uid="{00000000-0005-0000-0000-000065210000}"/>
    <cellStyle name="Normal 5 110" xfId="3934" xr:uid="{00000000-0005-0000-0000-000066210000}"/>
    <cellStyle name="Normal 5 111" xfId="3935" xr:uid="{00000000-0005-0000-0000-000067210000}"/>
    <cellStyle name="Normal 5 112" xfId="3936" xr:uid="{00000000-0005-0000-0000-000068210000}"/>
    <cellStyle name="Normal 5 113" xfId="3937" xr:uid="{00000000-0005-0000-0000-000069210000}"/>
    <cellStyle name="Normal 5 12" xfId="3938" xr:uid="{00000000-0005-0000-0000-00006A210000}"/>
    <cellStyle name="Normal 5 12 2" xfId="3939" xr:uid="{00000000-0005-0000-0000-00006B210000}"/>
    <cellStyle name="Normal 5 13" xfId="3940" xr:uid="{00000000-0005-0000-0000-00006C210000}"/>
    <cellStyle name="Normal 5 13 2" xfId="3941" xr:uid="{00000000-0005-0000-0000-00006D210000}"/>
    <cellStyle name="Normal 5 14" xfId="3942" xr:uid="{00000000-0005-0000-0000-00006E210000}"/>
    <cellStyle name="Normal 5 14 2" xfId="3943" xr:uid="{00000000-0005-0000-0000-00006F210000}"/>
    <cellStyle name="Normal 5 15" xfId="3944" xr:uid="{00000000-0005-0000-0000-000070210000}"/>
    <cellStyle name="Normal 5 15 2" xfId="3945" xr:uid="{00000000-0005-0000-0000-000071210000}"/>
    <cellStyle name="Normal 5 16" xfId="3946" xr:uid="{00000000-0005-0000-0000-000072210000}"/>
    <cellStyle name="Normal 5 16 2" xfId="3947" xr:uid="{00000000-0005-0000-0000-000073210000}"/>
    <cellStyle name="Normal 5 17" xfId="3948" xr:uid="{00000000-0005-0000-0000-000074210000}"/>
    <cellStyle name="Normal 5 17 2" xfId="3949" xr:uid="{00000000-0005-0000-0000-000075210000}"/>
    <cellStyle name="Normal 5 18" xfId="3950" xr:uid="{00000000-0005-0000-0000-000076210000}"/>
    <cellStyle name="Normal 5 18 2" xfId="3951" xr:uid="{00000000-0005-0000-0000-000077210000}"/>
    <cellStyle name="Normal 5 19" xfId="3952" xr:uid="{00000000-0005-0000-0000-000078210000}"/>
    <cellStyle name="Normal 5 19 2" xfId="3953" xr:uid="{00000000-0005-0000-0000-000079210000}"/>
    <cellStyle name="Normal 5 2" xfId="74" xr:uid="{00000000-0005-0000-0000-00007A210000}"/>
    <cellStyle name="Normal 5 2 2" xfId="3954" xr:uid="{00000000-0005-0000-0000-00007B210000}"/>
    <cellStyle name="Normal 5 2 3" xfId="3955" xr:uid="{00000000-0005-0000-0000-00007C210000}"/>
    <cellStyle name="Normal 5 2 4" xfId="3956" xr:uid="{00000000-0005-0000-0000-00007D210000}"/>
    <cellStyle name="Normal 5 2 5" xfId="3957" xr:uid="{00000000-0005-0000-0000-00007E210000}"/>
    <cellStyle name="Normal 5 20" xfId="3958" xr:uid="{00000000-0005-0000-0000-00007F210000}"/>
    <cellStyle name="Normal 5 20 2" xfId="3959" xr:uid="{00000000-0005-0000-0000-000080210000}"/>
    <cellStyle name="Normal 5 21" xfId="3960" xr:uid="{00000000-0005-0000-0000-000081210000}"/>
    <cellStyle name="Normal 5 21 2" xfId="3961" xr:uid="{00000000-0005-0000-0000-000082210000}"/>
    <cellStyle name="Normal 5 22" xfId="3962" xr:uid="{00000000-0005-0000-0000-000083210000}"/>
    <cellStyle name="Normal 5 22 2" xfId="3963" xr:uid="{00000000-0005-0000-0000-000084210000}"/>
    <cellStyle name="Normal 5 22 2 2" xfId="3964" xr:uid="{00000000-0005-0000-0000-000085210000}"/>
    <cellStyle name="Normal 5 22 3" xfId="3965" xr:uid="{00000000-0005-0000-0000-000086210000}"/>
    <cellStyle name="Normal 5 22 4" xfId="3966" xr:uid="{00000000-0005-0000-0000-000087210000}"/>
    <cellStyle name="Normal 5 23" xfId="3967" xr:uid="{00000000-0005-0000-0000-000088210000}"/>
    <cellStyle name="Normal 5 23 2" xfId="3968" xr:uid="{00000000-0005-0000-0000-000089210000}"/>
    <cellStyle name="Normal 5 24" xfId="3969" xr:uid="{00000000-0005-0000-0000-00008A210000}"/>
    <cellStyle name="Normal 5 24 2" xfId="3970" xr:uid="{00000000-0005-0000-0000-00008B210000}"/>
    <cellStyle name="Normal 5 25" xfId="3971" xr:uid="{00000000-0005-0000-0000-00008C210000}"/>
    <cellStyle name="Normal 5 25 2" xfId="3972" xr:uid="{00000000-0005-0000-0000-00008D210000}"/>
    <cellStyle name="Normal 5 26" xfId="3973" xr:uid="{00000000-0005-0000-0000-00008E210000}"/>
    <cellStyle name="Normal 5 26 2" xfId="3974" xr:uid="{00000000-0005-0000-0000-00008F210000}"/>
    <cellStyle name="Normal 5 27" xfId="3975" xr:uid="{00000000-0005-0000-0000-000090210000}"/>
    <cellStyle name="Normal 5 27 2" xfId="3976" xr:uid="{00000000-0005-0000-0000-000091210000}"/>
    <cellStyle name="Normal 5 28" xfId="3977" xr:uid="{00000000-0005-0000-0000-000092210000}"/>
    <cellStyle name="Normal 5 28 2" xfId="3978" xr:uid="{00000000-0005-0000-0000-000093210000}"/>
    <cellStyle name="Normal 5 29" xfId="3979" xr:uid="{00000000-0005-0000-0000-000094210000}"/>
    <cellStyle name="Normal 5 29 2" xfId="3980" xr:uid="{00000000-0005-0000-0000-000095210000}"/>
    <cellStyle name="Normal 5 3" xfId="3981" xr:uid="{00000000-0005-0000-0000-000096210000}"/>
    <cellStyle name="Normal 5 3 2" xfId="3982" xr:uid="{00000000-0005-0000-0000-000097210000}"/>
    <cellStyle name="Normal 5 30" xfId="3983" xr:uid="{00000000-0005-0000-0000-000098210000}"/>
    <cellStyle name="Normal 5 30 2" xfId="3984" xr:uid="{00000000-0005-0000-0000-000099210000}"/>
    <cellStyle name="Normal 5 31" xfId="3985" xr:uid="{00000000-0005-0000-0000-00009A210000}"/>
    <cellStyle name="Normal 5 31 2" xfId="3986" xr:uid="{00000000-0005-0000-0000-00009B210000}"/>
    <cellStyle name="Normal 5 32" xfId="3987" xr:uid="{00000000-0005-0000-0000-00009C210000}"/>
    <cellStyle name="Normal 5 32 2" xfId="3988" xr:uid="{00000000-0005-0000-0000-00009D210000}"/>
    <cellStyle name="Normal 5 33" xfId="3989" xr:uid="{00000000-0005-0000-0000-00009E210000}"/>
    <cellStyle name="Normal 5 33 2" xfId="3990" xr:uid="{00000000-0005-0000-0000-00009F210000}"/>
    <cellStyle name="Normal 5 34" xfId="3991" xr:uid="{00000000-0005-0000-0000-0000A0210000}"/>
    <cellStyle name="Normal 5 34 2" xfId="3992" xr:uid="{00000000-0005-0000-0000-0000A1210000}"/>
    <cellStyle name="Normal 5 35" xfId="3993" xr:uid="{00000000-0005-0000-0000-0000A2210000}"/>
    <cellStyle name="Normal 5 35 2" xfId="3994" xr:uid="{00000000-0005-0000-0000-0000A3210000}"/>
    <cellStyle name="Normal 5 36" xfId="3995" xr:uid="{00000000-0005-0000-0000-0000A4210000}"/>
    <cellStyle name="Normal 5 36 2" xfId="3996" xr:uid="{00000000-0005-0000-0000-0000A5210000}"/>
    <cellStyle name="Normal 5 37" xfId="3997" xr:uid="{00000000-0005-0000-0000-0000A6210000}"/>
    <cellStyle name="Normal 5 37 2" xfId="3998" xr:uid="{00000000-0005-0000-0000-0000A7210000}"/>
    <cellStyle name="Normal 5 38" xfId="3999" xr:uid="{00000000-0005-0000-0000-0000A8210000}"/>
    <cellStyle name="Normal 5 39" xfId="4000" xr:uid="{00000000-0005-0000-0000-0000A9210000}"/>
    <cellStyle name="Normal 5 4" xfId="4001" xr:uid="{00000000-0005-0000-0000-0000AA210000}"/>
    <cellStyle name="Normal 5 4 2" xfId="4002" xr:uid="{00000000-0005-0000-0000-0000AB210000}"/>
    <cellStyle name="Normal 5 40" xfId="4003" xr:uid="{00000000-0005-0000-0000-0000AC210000}"/>
    <cellStyle name="Normal 5 41" xfId="4004" xr:uid="{00000000-0005-0000-0000-0000AD210000}"/>
    <cellStyle name="Normal 5 42" xfId="4005" xr:uid="{00000000-0005-0000-0000-0000AE210000}"/>
    <cellStyle name="Normal 5 43" xfId="4006" xr:uid="{00000000-0005-0000-0000-0000AF210000}"/>
    <cellStyle name="Normal 5 44" xfId="4007" xr:uid="{00000000-0005-0000-0000-0000B0210000}"/>
    <cellStyle name="Normal 5 45" xfId="4008" xr:uid="{00000000-0005-0000-0000-0000B1210000}"/>
    <cellStyle name="Normal 5 46" xfId="4009" xr:uid="{00000000-0005-0000-0000-0000B2210000}"/>
    <cellStyle name="Normal 5 47" xfId="4010" xr:uid="{00000000-0005-0000-0000-0000B3210000}"/>
    <cellStyle name="Normal 5 48" xfId="4011" xr:uid="{00000000-0005-0000-0000-0000B4210000}"/>
    <cellStyle name="Normal 5 49" xfId="4012" xr:uid="{00000000-0005-0000-0000-0000B5210000}"/>
    <cellStyle name="Normal 5 5" xfId="4013" xr:uid="{00000000-0005-0000-0000-0000B6210000}"/>
    <cellStyle name="Normal 5 5 2" xfId="4014" xr:uid="{00000000-0005-0000-0000-0000B7210000}"/>
    <cellStyle name="Normal 5 50" xfId="4015" xr:uid="{00000000-0005-0000-0000-0000B8210000}"/>
    <cellStyle name="Normal 5 51" xfId="4016" xr:uid="{00000000-0005-0000-0000-0000B9210000}"/>
    <cellStyle name="Normal 5 52" xfId="4017" xr:uid="{00000000-0005-0000-0000-0000BA210000}"/>
    <cellStyle name="Normal 5 53" xfId="4018" xr:uid="{00000000-0005-0000-0000-0000BB210000}"/>
    <cellStyle name="Normal 5 54" xfId="4019" xr:uid="{00000000-0005-0000-0000-0000BC210000}"/>
    <cellStyle name="Normal 5 55" xfId="4020" xr:uid="{00000000-0005-0000-0000-0000BD210000}"/>
    <cellStyle name="Normal 5 56" xfId="4021" xr:uid="{00000000-0005-0000-0000-0000BE210000}"/>
    <cellStyle name="Normal 5 57" xfId="4022" xr:uid="{00000000-0005-0000-0000-0000BF210000}"/>
    <cellStyle name="Normal 5 58" xfId="4023" xr:uid="{00000000-0005-0000-0000-0000C0210000}"/>
    <cellStyle name="Normal 5 59" xfId="4024" xr:uid="{00000000-0005-0000-0000-0000C1210000}"/>
    <cellStyle name="Normal 5 6" xfId="4025" xr:uid="{00000000-0005-0000-0000-0000C2210000}"/>
    <cellStyle name="Normal 5 6 2" xfId="4026" xr:uid="{00000000-0005-0000-0000-0000C3210000}"/>
    <cellStyle name="Normal 5 60" xfId="4027" xr:uid="{00000000-0005-0000-0000-0000C4210000}"/>
    <cellStyle name="Normal 5 61" xfId="4028" xr:uid="{00000000-0005-0000-0000-0000C5210000}"/>
    <cellStyle name="Normal 5 62" xfId="4029" xr:uid="{00000000-0005-0000-0000-0000C6210000}"/>
    <cellStyle name="Normal 5 63" xfId="4030" xr:uid="{00000000-0005-0000-0000-0000C7210000}"/>
    <cellStyle name="Normal 5 64" xfId="4031" xr:uid="{00000000-0005-0000-0000-0000C8210000}"/>
    <cellStyle name="Normal 5 65" xfId="4032" xr:uid="{00000000-0005-0000-0000-0000C9210000}"/>
    <cellStyle name="Normal 5 66" xfId="4033" xr:uid="{00000000-0005-0000-0000-0000CA210000}"/>
    <cellStyle name="Normal 5 67" xfId="4034" xr:uid="{00000000-0005-0000-0000-0000CB210000}"/>
    <cellStyle name="Normal 5 68" xfId="4035" xr:uid="{00000000-0005-0000-0000-0000CC210000}"/>
    <cellStyle name="Normal 5 69" xfId="4036" xr:uid="{00000000-0005-0000-0000-0000CD210000}"/>
    <cellStyle name="Normal 5 7" xfId="4037" xr:uid="{00000000-0005-0000-0000-0000CE210000}"/>
    <cellStyle name="Normal 5 7 2" xfId="4038" xr:uid="{00000000-0005-0000-0000-0000CF210000}"/>
    <cellStyle name="Normal 5 70" xfId="4039" xr:uid="{00000000-0005-0000-0000-0000D0210000}"/>
    <cellStyle name="Normal 5 71" xfId="4040" xr:uid="{00000000-0005-0000-0000-0000D1210000}"/>
    <cellStyle name="Normal 5 72" xfId="4041" xr:uid="{00000000-0005-0000-0000-0000D2210000}"/>
    <cellStyle name="Normal 5 73" xfId="4042" xr:uid="{00000000-0005-0000-0000-0000D3210000}"/>
    <cellStyle name="Normal 5 74" xfId="4043" xr:uid="{00000000-0005-0000-0000-0000D4210000}"/>
    <cellStyle name="Normal 5 75" xfId="4044" xr:uid="{00000000-0005-0000-0000-0000D5210000}"/>
    <cellStyle name="Normal 5 76" xfId="4045" xr:uid="{00000000-0005-0000-0000-0000D6210000}"/>
    <cellStyle name="Normal 5 77" xfId="4046" xr:uid="{00000000-0005-0000-0000-0000D7210000}"/>
    <cellStyle name="Normal 5 78" xfId="4047" xr:uid="{00000000-0005-0000-0000-0000D8210000}"/>
    <cellStyle name="Normal 5 79" xfId="4048" xr:uid="{00000000-0005-0000-0000-0000D9210000}"/>
    <cellStyle name="Normal 5 8" xfId="4049" xr:uid="{00000000-0005-0000-0000-0000DA210000}"/>
    <cellStyle name="Normal 5 8 2" xfId="4050" xr:uid="{00000000-0005-0000-0000-0000DB210000}"/>
    <cellStyle name="Normal 5 80" xfId="4051" xr:uid="{00000000-0005-0000-0000-0000DC210000}"/>
    <cellStyle name="Normal 5 81" xfId="4052" xr:uid="{00000000-0005-0000-0000-0000DD210000}"/>
    <cellStyle name="Normal 5 82" xfId="4053" xr:uid="{00000000-0005-0000-0000-0000DE210000}"/>
    <cellStyle name="Normal 5 83" xfId="4054" xr:uid="{00000000-0005-0000-0000-0000DF210000}"/>
    <cellStyle name="Normal 5 84" xfId="4055" xr:uid="{00000000-0005-0000-0000-0000E0210000}"/>
    <cellStyle name="Normal 5 85" xfId="4056" xr:uid="{00000000-0005-0000-0000-0000E1210000}"/>
    <cellStyle name="Normal 5 86" xfId="4057" xr:uid="{00000000-0005-0000-0000-0000E2210000}"/>
    <cellStyle name="Normal 5 87" xfId="4058" xr:uid="{00000000-0005-0000-0000-0000E3210000}"/>
    <cellStyle name="Normal 5 88" xfId="4059" xr:uid="{00000000-0005-0000-0000-0000E4210000}"/>
    <cellStyle name="Normal 5 89" xfId="4060" xr:uid="{00000000-0005-0000-0000-0000E5210000}"/>
    <cellStyle name="Normal 5 9" xfId="4061" xr:uid="{00000000-0005-0000-0000-0000E6210000}"/>
    <cellStyle name="Normal 5 9 2" xfId="4062" xr:uid="{00000000-0005-0000-0000-0000E7210000}"/>
    <cellStyle name="Normal 5 90" xfId="4063" xr:uid="{00000000-0005-0000-0000-0000E8210000}"/>
    <cellStyle name="Normal 5 91" xfId="4064" xr:uid="{00000000-0005-0000-0000-0000E9210000}"/>
    <cellStyle name="Normal 5 92" xfId="4065" xr:uid="{00000000-0005-0000-0000-0000EA210000}"/>
    <cellStyle name="Normal 5 93" xfId="4066" xr:uid="{00000000-0005-0000-0000-0000EB210000}"/>
    <cellStyle name="Normal 5 94" xfId="4067" xr:uid="{00000000-0005-0000-0000-0000EC210000}"/>
    <cellStyle name="Normal 5 95" xfId="4068" xr:uid="{00000000-0005-0000-0000-0000ED210000}"/>
    <cellStyle name="Normal 5 96" xfId="4069" xr:uid="{00000000-0005-0000-0000-0000EE210000}"/>
    <cellStyle name="Normal 5 97" xfId="4070" xr:uid="{00000000-0005-0000-0000-0000EF210000}"/>
    <cellStyle name="Normal 5 98" xfId="4071" xr:uid="{00000000-0005-0000-0000-0000F0210000}"/>
    <cellStyle name="Normal 5 99" xfId="4072" xr:uid="{00000000-0005-0000-0000-0000F1210000}"/>
    <cellStyle name="Normal 50" xfId="4073" xr:uid="{00000000-0005-0000-0000-0000F2210000}"/>
    <cellStyle name="Normal 50 2" xfId="4074" xr:uid="{00000000-0005-0000-0000-0000F3210000}"/>
    <cellStyle name="Normal 50 3" xfId="4075" xr:uid="{00000000-0005-0000-0000-0000F4210000}"/>
    <cellStyle name="Normal 50 4" xfId="4076" xr:uid="{00000000-0005-0000-0000-0000F5210000}"/>
    <cellStyle name="Normal 50 5" xfId="4077" xr:uid="{00000000-0005-0000-0000-0000F6210000}"/>
    <cellStyle name="Normal 50 6" xfId="4078" xr:uid="{00000000-0005-0000-0000-0000F7210000}"/>
    <cellStyle name="Normal 50 7" xfId="4079" xr:uid="{00000000-0005-0000-0000-0000F8210000}"/>
    <cellStyle name="Normal 50 8" xfId="4080" xr:uid="{00000000-0005-0000-0000-0000F9210000}"/>
    <cellStyle name="Normal 51" xfId="4081" xr:uid="{00000000-0005-0000-0000-0000FA210000}"/>
    <cellStyle name="Normal 51 2" xfId="4082" xr:uid="{00000000-0005-0000-0000-0000FB210000}"/>
    <cellStyle name="Normal 51 2 2" xfId="4083" xr:uid="{00000000-0005-0000-0000-0000FC210000}"/>
    <cellStyle name="Normal 51 2 2 2" xfId="4084" xr:uid="{00000000-0005-0000-0000-0000FD210000}"/>
    <cellStyle name="Normal 51 2 2 2 2" xfId="4085" xr:uid="{00000000-0005-0000-0000-0000FE210000}"/>
    <cellStyle name="Normal 51 2 2 3" xfId="4086" xr:uid="{00000000-0005-0000-0000-0000FF210000}"/>
    <cellStyle name="Normal 51 2 3" xfId="4087" xr:uid="{00000000-0005-0000-0000-000000220000}"/>
    <cellStyle name="Normal 51 2 3 2" xfId="4088" xr:uid="{00000000-0005-0000-0000-000001220000}"/>
    <cellStyle name="Normal 51 2 4" xfId="4089" xr:uid="{00000000-0005-0000-0000-000002220000}"/>
    <cellStyle name="Normal 51 3" xfId="4090" xr:uid="{00000000-0005-0000-0000-000003220000}"/>
    <cellStyle name="Normal 51 3 2" xfId="4091" xr:uid="{00000000-0005-0000-0000-000004220000}"/>
    <cellStyle name="Normal 51 3 2 2" xfId="4092" xr:uid="{00000000-0005-0000-0000-000005220000}"/>
    <cellStyle name="Normal 51 3 3" xfId="4093" xr:uid="{00000000-0005-0000-0000-000006220000}"/>
    <cellStyle name="Normal 51 4" xfId="4094" xr:uid="{00000000-0005-0000-0000-000007220000}"/>
    <cellStyle name="Normal 51 4 2" xfId="4095" xr:uid="{00000000-0005-0000-0000-000008220000}"/>
    <cellStyle name="Normal 51 5" xfId="4096" xr:uid="{00000000-0005-0000-0000-000009220000}"/>
    <cellStyle name="Normal 51 6" xfId="4097" xr:uid="{00000000-0005-0000-0000-00000A220000}"/>
    <cellStyle name="Normal 51 7" xfId="4098" xr:uid="{00000000-0005-0000-0000-00000B220000}"/>
    <cellStyle name="Normal 51 8" xfId="4099" xr:uid="{00000000-0005-0000-0000-00000C220000}"/>
    <cellStyle name="Normal 52" xfId="4100" xr:uid="{00000000-0005-0000-0000-00000D220000}"/>
    <cellStyle name="Normal 52 2" xfId="4101" xr:uid="{00000000-0005-0000-0000-00000E220000}"/>
    <cellStyle name="Normal 52 2 2" xfId="4102" xr:uid="{00000000-0005-0000-0000-00000F220000}"/>
    <cellStyle name="Normal 52 3" xfId="4103" xr:uid="{00000000-0005-0000-0000-000010220000}"/>
    <cellStyle name="Normal 52 4" xfId="4104" xr:uid="{00000000-0005-0000-0000-000011220000}"/>
    <cellStyle name="Normal 52 5" xfId="4105" xr:uid="{00000000-0005-0000-0000-000012220000}"/>
    <cellStyle name="Normal 52 6" xfId="4106" xr:uid="{00000000-0005-0000-0000-000013220000}"/>
    <cellStyle name="Normal 52 7" xfId="4107" xr:uid="{00000000-0005-0000-0000-000014220000}"/>
    <cellStyle name="Normal 52 8" xfId="4108" xr:uid="{00000000-0005-0000-0000-000015220000}"/>
    <cellStyle name="Normal 53" xfId="4109" xr:uid="{00000000-0005-0000-0000-000016220000}"/>
    <cellStyle name="Normal 53 2" xfId="4110" xr:uid="{00000000-0005-0000-0000-000017220000}"/>
    <cellStyle name="Normal 53 2 2" xfId="4111" xr:uid="{00000000-0005-0000-0000-000018220000}"/>
    <cellStyle name="Normal 53 2 2 2" xfId="4112" xr:uid="{00000000-0005-0000-0000-000019220000}"/>
    <cellStyle name="Normal 53 2 3" xfId="4113" xr:uid="{00000000-0005-0000-0000-00001A220000}"/>
    <cellStyle name="Normal 53 3" xfId="4114" xr:uid="{00000000-0005-0000-0000-00001B220000}"/>
    <cellStyle name="Normal 53 3 2" xfId="4115" xr:uid="{00000000-0005-0000-0000-00001C220000}"/>
    <cellStyle name="Normal 53 4" xfId="4116" xr:uid="{00000000-0005-0000-0000-00001D220000}"/>
    <cellStyle name="Normal 53 5" xfId="4117" xr:uid="{00000000-0005-0000-0000-00001E220000}"/>
    <cellStyle name="Normal 53 6" xfId="4118" xr:uid="{00000000-0005-0000-0000-00001F220000}"/>
    <cellStyle name="Normal 53 7" xfId="4119" xr:uid="{00000000-0005-0000-0000-000020220000}"/>
    <cellStyle name="Normal 53 8" xfId="4120" xr:uid="{00000000-0005-0000-0000-000021220000}"/>
    <cellStyle name="Normal 54" xfId="4121" xr:uid="{00000000-0005-0000-0000-000022220000}"/>
    <cellStyle name="Normal 54 2" xfId="4122" xr:uid="{00000000-0005-0000-0000-000023220000}"/>
    <cellStyle name="Normal 54 3" xfId="4123" xr:uid="{00000000-0005-0000-0000-000024220000}"/>
    <cellStyle name="Normal 54 4" xfId="4124" xr:uid="{00000000-0005-0000-0000-000025220000}"/>
    <cellStyle name="Normal 54 5" xfId="4125" xr:uid="{00000000-0005-0000-0000-000026220000}"/>
    <cellStyle name="Normal 54 6" xfId="4126" xr:uid="{00000000-0005-0000-0000-000027220000}"/>
    <cellStyle name="Normal 54 7" xfId="4127" xr:uid="{00000000-0005-0000-0000-000028220000}"/>
    <cellStyle name="Normal 54 8" xfId="4128" xr:uid="{00000000-0005-0000-0000-000029220000}"/>
    <cellStyle name="Normal 55" xfId="4129" xr:uid="{00000000-0005-0000-0000-00002A220000}"/>
    <cellStyle name="Normal 55 2" xfId="4130" xr:uid="{00000000-0005-0000-0000-00002B220000}"/>
    <cellStyle name="Normal 55 3" xfId="4131" xr:uid="{00000000-0005-0000-0000-00002C220000}"/>
    <cellStyle name="Normal 55 4" xfId="4132" xr:uid="{00000000-0005-0000-0000-00002D220000}"/>
    <cellStyle name="Normal 55 5" xfId="4133" xr:uid="{00000000-0005-0000-0000-00002E220000}"/>
    <cellStyle name="Normal 55 6" xfId="4134" xr:uid="{00000000-0005-0000-0000-00002F220000}"/>
    <cellStyle name="Normal 55 7" xfId="4135" xr:uid="{00000000-0005-0000-0000-000030220000}"/>
    <cellStyle name="Normal 55 8" xfId="4136" xr:uid="{00000000-0005-0000-0000-000031220000}"/>
    <cellStyle name="Normal 56" xfId="4137" xr:uid="{00000000-0005-0000-0000-000032220000}"/>
    <cellStyle name="Normal 56 2" xfId="4138" xr:uid="{00000000-0005-0000-0000-000033220000}"/>
    <cellStyle name="Normal 56 3" xfId="4139" xr:uid="{00000000-0005-0000-0000-000034220000}"/>
    <cellStyle name="Normal 56 4" xfId="4140" xr:uid="{00000000-0005-0000-0000-000035220000}"/>
    <cellStyle name="Normal 56 5" xfId="4141" xr:uid="{00000000-0005-0000-0000-000036220000}"/>
    <cellStyle name="Normal 56 6" xfId="4142" xr:uid="{00000000-0005-0000-0000-000037220000}"/>
    <cellStyle name="Normal 56 7" xfId="4143" xr:uid="{00000000-0005-0000-0000-000038220000}"/>
    <cellStyle name="Normal 56 8" xfId="4144" xr:uid="{00000000-0005-0000-0000-000039220000}"/>
    <cellStyle name="Normal 57" xfId="4145" xr:uid="{00000000-0005-0000-0000-00003A220000}"/>
    <cellStyle name="Normal 57 2" xfId="4146" xr:uid="{00000000-0005-0000-0000-00003B220000}"/>
    <cellStyle name="Normal 57 3" xfId="4147" xr:uid="{00000000-0005-0000-0000-00003C220000}"/>
    <cellStyle name="Normal 57 4" xfId="4148" xr:uid="{00000000-0005-0000-0000-00003D220000}"/>
    <cellStyle name="Normal 57 5" xfId="4149" xr:uid="{00000000-0005-0000-0000-00003E220000}"/>
    <cellStyle name="Normal 57 6" xfId="4150" xr:uid="{00000000-0005-0000-0000-00003F220000}"/>
    <cellStyle name="Normal 57 7" xfId="4151" xr:uid="{00000000-0005-0000-0000-000040220000}"/>
    <cellStyle name="Normal 57 8" xfId="4152" xr:uid="{00000000-0005-0000-0000-000041220000}"/>
    <cellStyle name="Normal 58" xfId="4153" xr:uid="{00000000-0005-0000-0000-000042220000}"/>
    <cellStyle name="Normal 58 2" xfId="4154" xr:uid="{00000000-0005-0000-0000-000043220000}"/>
    <cellStyle name="Normal 58 3" xfId="4155" xr:uid="{00000000-0005-0000-0000-000044220000}"/>
    <cellStyle name="Normal 58 4" xfId="4156" xr:uid="{00000000-0005-0000-0000-000045220000}"/>
    <cellStyle name="Normal 58 5" xfId="4157" xr:uid="{00000000-0005-0000-0000-000046220000}"/>
    <cellStyle name="Normal 58 6" xfId="4158" xr:uid="{00000000-0005-0000-0000-000047220000}"/>
    <cellStyle name="Normal 58 7" xfId="4159" xr:uid="{00000000-0005-0000-0000-000048220000}"/>
    <cellStyle name="Normal 58 8" xfId="4160" xr:uid="{00000000-0005-0000-0000-000049220000}"/>
    <cellStyle name="Normal 59" xfId="4161" xr:uid="{00000000-0005-0000-0000-00004A220000}"/>
    <cellStyle name="Normal 59 2" xfId="4162" xr:uid="{00000000-0005-0000-0000-00004B220000}"/>
    <cellStyle name="Normal 59 3" xfId="4163" xr:uid="{00000000-0005-0000-0000-00004C220000}"/>
    <cellStyle name="Normal 59 4" xfId="4164" xr:uid="{00000000-0005-0000-0000-00004D220000}"/>
    <cellStyle name="Normal 59 5" xfId="4165" xr:uid="{00000000-0005-0000-0000-00004E220000}"/>
    <cellStyle name="Normal 59 6" xfId="4166" xr:uid="{00000000-0005-0000-0000-00004F220000}"/>
    <cellStyle name="Normal 59 7" xfId="4167" xr:uid="{00000000-0005-0000-0000-000050220000}"/>
    <cellStyle name="Normal 59 8" xfId="4168" xr:uid="{00000000-0005-0000-0000-000051220000}"/>
    <cellStyle name="Normal 6" xfId="613" xr:uid="{00000000-0005-0000-0000-000052220000}"/>
    <cellStyle name="Normal 6 10" xfId="4169" xr:uid="{00000000-0005-0000-0000-000054220000}"/>
    <cellStyle name="Normal 6 10 2" xfId="4170" xr:uid="{00000000-0005-0000-0000-000055220000}"/>
    <cellStyle name="Normal 6 100" xfId="4171" xr:uid="{00000000-0005-0000-0000-000056220000}"/>
    <cellStyle name="Normal 6 101" xfId="4172" xr:uid="{00000000-0005-0000-0000-000057220000}"/>
    <cellStyle name="Normal 6 102" xfId="4173" xr:uid="{00000000-0005-0000-0000-000058220000}"/>
    <cellStyle name="Normal 6 103" xfId="4174" xr:uid="{00000000-0005-0000-0000-000059220000}"/>
    <cellStyle name="Normal 6 104" xfId="4175" xr:uid="{00000000-0005-0000-0000-00005A220000}"/>
    <cellStyle name="Normal 6 105" xfId="4176" xr:uid="{00000000-0005-0000-0000-00005B220000}"/>
    <cellStyle name="Normal 6 106" xfId="4177" xr:uid="{00000000-0005-0000-0000-00005C220000}"/>
    <cellStyle name="Normal 6 107" xfId="4178" xr:uid="{00000000-0005-0000-0000-00005D220000}"/>
    <cellStyle name="Normal 6 108" xfId="4179" xr:uid="{00000000-0005-0000-0000-00005E220000}"/>
    <cellStyle name="Normal 6 109" xfId="4180" xr:uid="{00000000-0005-0000-0000-00005F220000}"/>
    <cellStyle name="Normal 6 11" xfId="4181" xr:uid="{00000000-0005-0000-0000-000060220000}"/>
    <cellStyle name="Normal 6 11 2" xfId="4182" xr:uid="{00000000-0005-0000-0000-000061220000}"/>
    <cellStyle name="Normal 6 110" xfId="4183" xr:uid="{00000000-0005-0000-0000-000062220000}"/>
    <cellStyle name="Normal 6 111" xfId="4184" xr:uid="{00000000-0005-0000-0000-000063220000}"/>
    <cellStyle name="Normal 6 112" xfId="4185" xr:uid="{00000000-0005-0000-0000-000064220000}"/>
    <cellStyle name="Normal 6 113" xfId="4186" xr:uid="{00000000-0005-0000-0000-000065220000}"/>
    <cellStyle name="Normal 6 114" xfId="4187" xr:uid="{00000000-0005-0000-0000-000066220000}"/>
    <cellStyle name="Normal 6 115" xfId="4188" xr:uid="{00000000-0005-0000-0000-000067220000}"/>
    <cellStyle name="Normal 6 116" xfId="4189" xr:uid="{00000000-0005-0000-0000-000068220000}"/>
    <cellStyle name="Normal 6 117" xfId="4190" xr:uid="{00000000-0005-0000-0000-000069220000}"/>
    <cellStyle name="Normal 6 12" xfId="4191" xr:uid="{00000000-0005-0000-0000-00006A220000}"/>
    <cellStyle name="Normal 6 12 2" xfId="4192" xr:uid="{00000000-0005-0000-0000-00006B220000}"/>
    <cellStyle name="Normal 6 13" xfId="4193" xr:uid="{00000000-0005-0000-0000-00006C220000}"/>
    <cellStyle name="Normal 6 13 2" xfId="4194" xr:uid="{00000000-0005-0000-0000-00006D220000}"/>
    <cellStyle name="Normal 6 14" xfId="4195" xr:uid="{00000000-0005-0000-0000-00006E220000}"/>
    <cellStyle name="Normal 6 14 2" xfId="4196" xr:uid="{00000000-0005-0000-0000-00006F220000}"/>
    <cellStyle name="Normal 6 15" xfId="4197" xr:uid="{00000000-0005-0000-0000-000070220000}"/>
    <cellStyle name="Normal 6 15 2" xfId="4198" xr:uid="{00000000-0005-0000-0000-000071220000}"/>
    <cellStyle name="Normal 6 16" xfId="4199" xr:uid="{00000000-0005-0000-0000-000072220000}"/>
    <cellStyle name="Normal 6 16 2" xfId="4200" xr:uid="{00000000-0005-0000-0000-000073220000}"/>
    <cellStyle name="Normal 6 17" xfId="4201" xr:uid="{00000000-0005-0000-0000-000074220000}"/>
    <cellStyle name="Normal 6 17 2" xfId="4202" xr:uid="{00000000-0005-0000-0000-000075220000}"/>
    <cellStyle name="Normal 6 18" xfId="4203" xr:uid="{00000000-0005-0000-0000-000076220000}"/>
    <cellStyle name="Normal 6 18 2" xfId="4204" xr:uid="{00000000-0005-0000-0000-000077220000}"/>
    <cellStyle name="Normal 6 19" xfId="4205" xr:uid="{00000000-0005-0000-0000-000078220000}"/>
    <cellStyle name="Normal 6 19 2" xfId="4206" xr:uid="{00000000-0005-0000-0000-000079220000}"/>
    <cellStyle name="Normal 6 2" xfId="4207" xr:uid="{00000000-0005-0000-0000-00007A220000}"/>
    <cellStyle name="Normal 6 2 2" xfId="4208" xr:uid="{00000000-0005-0000-0000-00007B220000}"/>
    <cellStyle name="Normal 6 2 3" xfId="4209" xr:uid="{00000000-0005-0000-0000-00007C220000}"/>
    <cellStyle name="Normal 6 2 4" xfId="4210" xr:uid="{00000000-0005-0000-0000-00007D220000}"/>
    <cellStyle name="Normal 6 2 5" xfId="4211" xr:uid="{00000000-0005-0000-0000-00007E220000}"/>
    <cellStyle name="Normal 6 20" xfId="4212" xr:uid="{00000000-0005-0000-0000-00007F220000}"/>
    <cellStyle name="Normal 6 20 2" xfId="4213" xr:uid="{00000000-0005-0000-0000-000080220000}"/>
    <cellStyle name="Normal 6 21" xfId="4214" xr:uid="{00000000-0005-0000-0000-000081220000}"/>
    <cellStyle name="Normal 6 21 2" xfId="4215" xr:uid="{00000000-0005-0000-0000-000082220000}"/>
    <cellStyle name="Normal 6 21 2 2" xfId="4216" xr:uid="{00000000-0005-0000-0000-000083220000}"/>
    <cellStyle name="Normal 6 21 3" xfId="4217" xr:uid="{00000000-0005-0000-0000-000084220000}"/>
    <cellStyle name="Normal 6 21 4" xfId="4218" xr:uid="{00000000-0005-0000-0000-000085220000}"/>
    <cellStyle name="Normal 6 22" xfId="4219" xr:uid="{00000000-0005-0000-0000-000086220000}"/>
    <cellStyle name="Normal 6 22 2" xfId="4220" xr:uid="{00000000-0005-0000-0000-000087220000}"/>
    <cellStyle name="Normal 6 22 2 2" xfId="4221" xr:uid="{00000000-0005-0000-0000-000088220000}"/>
    <cellStyle name="Normal 6 22 3" xfId="4222" xr:uid="{00000000-0005-0000-0000-000089220000}"/>
    <cellStyle name="Normal 6 22 4" xfId="4223" xr:uid="{00000000-0005-0000-0000-00008A220000}"/>
    <cellStyle name="Normal 6 23" xfId="4224" xr:uid="{00000000-0005-0000-0000-00008B220000}"/>
    <cellStyle name="Normal 6 23 2" xfId="4225" xr:uid="{00000000-0005-0000-0000-00008C220000}"/>
    <cellStyle name="Normal 6 24" xfId="4226" xr:uid="{00000000-0005-0000-0000-00008D220000}"/>
    <cellStyle name="Normal 6 24 2" xfId="4227" xr:uid="{00000000-0005-0000-0000-00008E220000}"/>
    <cellStyle name="Normal 6 25" xfId="4228" xr:uid="{00000000-0005-0000-0000-00008F220000}"/>
    <cellStyle name="Normal 6 25 2" xfId="4229" xr:uid="{00000000-0005-0000-0000-000090220000}"/>
    <cellStyle name="Normal 6 26" xfId="4230" xr:uid="{00000000-0005-0000-0000-000091220000}"/>
    <cellStyle name="Normal 6 26 2" xfId="4231" xr:uid="{00000000-0005-0000-0000-000092220000}"/>
    <cellStyle name="Normal 6 27" xfId="4232" xr:uid="{00000000-0005-0000-0000-000093220000}"/>
    <cellStyle name="Normal 6 27 2" xfId="4233" xr:uid="{00000000-0005-0000-0000-000094220000}"/>
    <cellStyle name="Normal 6 28" xfId="4234" xr:uid="{00000000-0005-0000-0000-000095220000}"/>
    <cellStyle name="Normal 6 28 2" xfId="4235" xr:uid="{00000000-0005-0000-0000-000096220000}"/>
    <cellStyle name="Normal 6 29" xfId="4236" xr:uid="{00000000-0005-0000-0000-000097220000}"/>
    <cellStyle name="Normal 6 29 2" xfId="4237" xr:uid="{00000000-0005-0000-0000-000098220000}"/>
    <cellStyle name="Normal 6 3" xfId="4238" xr:uid="{00000000-0005-0000-0000-000099220000}"/>
    <cellStyle name="Normal 6 3 2" xfId="4239" xr:uid="{00000000-0005-0000-0000-00009A220000}"/>
    <cellStyle name="Normal 6 3 3" xfId="4240" xr:uid="{00000000-0005-0000-0000-00009B220000}"/>
    <cellStyle name="Normal 6 3 4" xfId="4241" xr:uid="{00000000-0005-0000-0000-00009C220000}"/>
    <cellStyle name="Normal 6 30" xfId="4242" xr:uid="{00000000-0005-0000-0000-00009D220000}"/>
    <cellStyle name="Normal 6 31" xfId="4243" xr:uid="{00000000-0005-0000-0000-00009E220000}"/>
    <cellStyle name="Normal 6 32" xfId="4244" xr:uid="{00000000-0005-0000-0000-00009F220000}"/>
    <cellStyle name="Normal 6 33" xfId="4245" xr:uid="{00000000-0005-0000-0000-0000A0220000}"/>
    <cellStyle name="Normal 6 34" xfId="4246" xr:uid="{00000000-0005-0000-0000-0000A1220000}"/>
    <cellStyle name="Normal 6 35" xfId="4247" xr:uid="{00000000-0005-0000-0000-0000A2220000}"/>
    <cellStyle name="Normal 6 36" xfId="4248" xr:uid="{00000000-0005-0000-0000-0000A3220000}"/>
    <cellStyle name="Normal 6 37" xfId="4249" xr:uid="{00000000-0005-0000-0000-0000A4220000}"/>
    <cellStyle name="Normal 6 38" xfId="4250" xr:uid="{00000000-0005-0000-0000-0000A5220000}"/>
    <cellStyle name="Normal 6 39" xfId="4251" xr:uid="{00000000-0005-0000-0000-0000A6220000}"/>
    <cellStyle name="Normal 6 4" xfId="4252" xr:uid="{00000000-0005-0000-0000-0000A7220000}"/>
    <cellStyle name="Normal 6 4 2" xfId="4253" xr:uid="{00000000-0005-0000-0000-0000A8220000}"/>
    <cellStyle name="Normal 6 40" xfId="4254" xr:uid="{00000000-0005-0000-0000-0000A9220000}"/>
    <cellStyle name="Normal 6 41" xfId="4255" xr:uid="{00000000-0005-0000-0000-0000AA220000}"/>
    <cellStyle name="Normal 6 42" xfId="4256" xr:uid="{00000000-0005-0000-0000-0000AB220000}"/>
    <cellStyle name="Normal 6 43" xfId="4257" xr:uid="{00000000-0005-0000-0000-0000AC220000}"/>
    <cellStyle name="Normal 6 44" xfId="4258" xr:uid="{00000000-0005-0000-0000-0000AD220000}"/>
    <cellStyle name="Normal 6 45" xfId="4259" xr:uid="{00000000-0005-0000-0000-0000AE220000}"/>
    <cellStyle name="Normal 6 46" xfId="4260" xr:uid="{00000000-0005-0000-0000-0000AF220000}"/>
    <cellStyle name="Normal 6 47" xfId="4261" xr:uid="{00000000-0005-0000-0000-0000B0220000}"/>
    <cellStyle name="Normal 6 48" xfId="4262" xr:uid="{00000000-0005-0000-0000-0000B1220000}"/>
    <cellStyle name="Normal 6 49" xfId="4263" xr:uid="{00000000-0005-0000-0000-0000B2220000}"/>
    <cellStyle name="Normal 6 5" xfId="4264" xr:uid="{00000000-0005-0000-0000-0000B3220000}"/>
    <cellStyle name="Normal 6 5 2" xfId="4265" xr:uid="{00000000-0005-0000-0000-0000B4220000}"/>
    <cellStyle name="Normal 6 50" xfId="4266" xr:uid="{00000000-0005-0000-0000-0000B5220000}"/>
    <cellStyle name="Normal 6 51" xfId="4267" xr:uid="{00000000-0005-0000-0000-0000B6220000}"/>
    <cellStyle name="Normal 6 52" xfId="4268" xr:uid="{00000000-0005-0000-0000-0000B7220000}"/>
    <cellStyle name="Normal 6 53" xfId="4269" xr:uid="{00000000-0005-0000-0000-0000B8220000}"/>
    <cellStyle name="Normal 6 54" xfId="4270" xr:uid="{00000000-0005-0000-0000-0000B9220000}"/>
    <cellStyle name="Normal 6 55" xfId="4271" xr:uid="{00000000-0005-0000-0000-0000BA220000}"/>
    <cellStyle name="Normal 6 56" xfId="4272" xr:uid="{00000000-0005-0000-0000-0000BB220000}"/>
    <cellStyle name="Normal 6 57" xfId="4273" xr:uid="{00000000-0005-0000-0000-0000BC220000}"/>
    <cellStyle name="Normal 6 58" xfId="4274" xr:uid="{00000000-0005-0000-0000-0000BD220000}"/>
    <cellStyle name="Normal 6 59" xfId="4275" xr:uid="{00000000-0005-0000-0000-0000BE220000}"/>
    <cellStyle name="Normal 6 6" xfId="4276" xr:uid="{00000000-0005-0000-0000-0000BF220000}"/>
    <cellStyle name="Normal 6 6 2" xfId="4277" xr:uid="{00000000-0005-0000-0000-0000C0220000}"/>
    <cellStyle name="Normal 6 60" xfId="4278" xr:uid="{00000000-0005-0000-0000-0000C1220000}"/>
    <cellStyle name="Normal 6 61" xfId="4279" xr:uid="{00000000-0005-0000-0000-0000C2220000}"/>
    <cellStyle name="Normal 6 62" xfId="4280" xr:uid="{00000000-0005-0000-0000-0000C3220000}"/>
    <cellStyle name="Normal 6 63" xfId="4281" xr:uid="{00000000-0005-0000-0000-0000C4220000}"/>
    <cellStyle name="Normal 6 64" xfId="4282" xr:uid="{00000000-0005-0000-0000-0000C5220000}"/>
    <cellStyle name="Normal 6 65" xfId="4283" xr:uid="{00000000-0005-0000-0000-0000C6220000}"/>
    <cellStyle name="Normal 6 66" xfId="4284" xr:uid="{00000000-0005-0000-0000-0000C7220000}"/>
    <cellStyle name="Normal 6 67" xfId="4285" xr:uid="{00000000-0005-0000-0000-0000C8220000}"/>
    <cellStyle name="Normal 6 68" xfId="4286" xr:uid="{00000000-0005-0000-0000-0000C9220000}"/>
    <cellStyle name="Normal 6 69" xfId="4287" xr:uid="{00000000-0005-0000-0000-0000CA220000}"/>
    <cellStyle name="Normal 6 7" xfId="4288" xr:uid="{00000000-0005-0000-0000-0000CB220000}"/>
    <cellStyle name="Normal 6 7 2" xfId="4289" xr:uid="{00000000-0005-0000-0000-0000CC220000}"/>
    <cellStyle name="Normal 6 70" xfId="4290" xr:uid="{00000000-0005-0000-0000-0000CD220000}"/>
    <cellStyle name="Normal 6 71" xfId="4291" xr:uid="{00000000-0005-0000-0000-0000CE220000}"/>
    <cellStyle name="Normal 6 72" xfId="4292" xr:uid="{00000000-0005-0000-0000-0000CF220000}"/>
    <cellStyle name="Normal 6 73" xfId="4293" xr:uid="{00000000-0005-0000-0000-0000D0220000}"/>
    <cellStyle name="Normal 6 74" xfId="4294" xr:uid="{00000000-0005-0000-0000-0000D1220000}"/>
    <cellStyle name="Normal 6 75" xfId="4295" xr:uid="{00000000-0005-0000-0000-0000D2220000}"/>
    <cellStyle name="Normal 6 76" xfId="4296" xr:uid="{00000000-0005-0000-0000-0000D3220000}"/>
    <cellStyle name="Normal 6 77" xfId="4297" xr:uid="{00000000-0005-0000-0000-0000D4220000}"/>
    <cellStyle name="Normal 6 78" xfId="4298" xr:uid="{00000000-0005-0000-0000-0000D5220000}"/>
    <cellStyle name="Normal 6 79" xfId="4299" xr:uid="{00000000-0005-0000-0000-0000D6220000}"/>
    <cellStyle name="Normal 6 8" xfId="4300" xr:uid="{00000000-0005-0000-0000-0000D7220000}"/>
    <cellStyle name="Normal 6 8 2" xfId="4301" xr:uid="{00000000-0005-0000-0000-0000D8220000}"/>
    <cellStyle name="Normal 6 80" xfId="4302" xr:uid="{00000000-0005-0000-0000-0000D9220000}"/>
    <cellStyle name="Normal 6 81" xfId="4303" xr:uid="{00000000-0005-0000-0000-0000DA220000}"/>
    <cellStyle name="Normal 6 82" xfId="4304" xr:uid="{00000000-0005-0000-0000-0000DB220000}"/>
    <cellStyle name="Normal 6 83" xfId="4305" xr:uid="{00000000-0005-0000-0000-0000DC220000}"/>
    <cellStyle name="Normal 6 84" xfId="4306" xr:uid="{00000000-0005-0000-0000-0000DD220000}"/>
    <cellStyle name="Normal 6 85" xfId="4307" xr:uid="{00000000-0005-0000-0000-0000DE220000}"/>
    <cellStyle name="Normal 6 86" xfId="4308" xr:uid="{00000000-0005-0000-0000-0000DF220000}"/>
    <cellStyle name="Normal 6 87" xfId="4309" xr:uid="{00000000-0005-0000-0000-0000E0220000}"/>
    <cellStyle name="Normal 6 88" xfId="4310" xr:uid="{00000000-0005-0000-0000-0000E1220000}"/>
    <cellStyle name="Normal 6 89" xfId="4311" xr:uid="{00000000-0005-0000-0000-0000E2220000}"/>
    <cellStyle name="Normal 6 9" xfId="4312" xr:uid="{00000000-0005-0000-0000-0000E3220000}"/>
    <cellStyle name="Normal 6 9 2" xfId="4313" xr:uid="{00000000-0005-0000-0000-0000E4220000}"/>
    <cellStyle name="Normal 6 90" xfId="4314" xr:uid="{00000000-0005-0000-0000-0000E5220000}"/>
    <cellStyle name="Normal 6 91" xfId="4315" xr:uid="{00000000-0005-0000-0000-0000E6220000}"/>
    <cellStyle name="Normal 6 92" xfId="4316" xr:uid="{00000000-0005-0000-0000-0000E7220000}"/>
    <cellStyle name="Normal 6 93" xfId="4317" xr:uid="{00000000-0005-0000-0000-0000E8220000}"/>
    <cellStyle name="Normal 6 94" xfId="4318" xr:uid="{00000000-0005-0000-0000-0000E9220000}"/>
    <cellStyle name="Normal 6 95" xfId="4319" xr:uid="{00000000-0005-0000-0000-0000EA220000}"/>
    <cellStyle name="Normal 6 96" xfId="4320" xr:uid="{00000000-0005-0000-0000-0000EB220000}"/>
    <cellStyle name="Normal 6 97" xfId="4321" xr:uid="{00000000-0005-0000-0000-0000EC220000}"/>
    <cellStyle name="Normal 6 98" xfId="4322" xr:uid="{00000000-0005-0000-0000-0000ED220000}"/>
    <cellStyle name="Normal 6 99" xfId="4323" xr:uid="{00000000-0005-0000-0000-0000EE220000}"/>
    <cellStyle name="Normal 60 2" xfId="4324" xr:uid="{00000000-0005-0000-0000-0000EF220000}"/>
    <cellStyle name="Normal 60 3" xfId="4325" xr:uid="{00000000-0005-0000-0000-0000F0220000}"/>
    <cellStyle name="Normal 60 4" xfId="4326" xr:uid="{00000000-0005-0000-0000-0000F1220000}"/>
    <cellStyle name="Normal 60 5" xfId="4327" xr:uid="{00000000-0005-0000-0000-0000F2220000}"/>
    <cellStyle name="Normal 60 6" xfId="4328" xr:uid="{00000000-0005-0000-0000-0000F3220000}"/>
    <cellStyle name="Normal 60 7" xfId="4329" xr:uid="{00000000-0005-0000-0000-0000F4220000}"/>
    <cellStyle name="Normal 60 8" xfId="4330" xr:uid="{00000000-0005-0000-0000-0000F5220000}"/>
    <cellStyle name="Normal 61 2" xfId="4331" xr:uid="{00000000-0005-0000-0000-0000F6220000}"/>
    <cellStyle name="Normal 61 3" xfId="4332" xr:uid="{00000000-0005-0000-0000-0000F7220000}"/>
    <cellStyle name="Normal 61 4" xfId="4333" xr:uid="{00000000-0005-0000-0000-0000F8220000}"/>
    <cellStyle name="Normal 61 5" xfId="4334" xr:uid="{00000000-0005-0000-0000-0000F9220000}"/>
    <cellStyle name="Normal 61 6" xfId="4335" xr:uid="{00000000-0005-0000-0000-0000FA220000}"/>
    <cellStyle name="Normal 61 7" xfId="4336" xr:uid="{00000000-0005-0000-0000-0000FB220000}"/>
    <cellStyle name="Normal 61 8" xfId="4337" xr:uid="{00000000-0005-0000-0000-0000FC220000}"/>
    <cellStyle name="Normal 62 2" xfId="4338" xr:uid="{00000000-0005-0000-0000-0000FD220000}"/>
    <cellStyle name="Normal 62 3" xfId="4339" xr:uid="{00000000-0005-0000-0000-0000FE220000}"/>
    <cellStyle name="Normal 62 4" xfId="4340" xr:uid="{00000000-0005-0000-0000-0000FF220000}"/>
    <cellStyle name="Normal 62 5" xfId="4341" xr:uid="{00000000-0005-0000-0000-000000230000}"/>
    <cellStyle name="Normal 62 6" xfId="4342" xr:uid="{00000000-0005-0000-0000-000001230000}"/>
    <cellStyle name="Normal 62 7" xfId="4343" xr:uid="{00000000-0005-0000-0000-000002230000}"/>
    <cellStyle name="Normal 62 8" xfId="4344" xr:uid="{00000000-0005-0000-0000-000003230000}"/>
    <cellStyle name="Normal 63 2" xfId="4345" xr:uid="{00000000-0005-0000-0000-000004230000}"/>
    <cellStyle name="Normal 63 3" xfId="4346" xr:uid="{00000000-0005-0000-0000-000005230000}"/>
    <cellStyle name="Normal 63 4" xfId="4347" xr:uid="{00000000-0005-0000-0000-000006230000}"/>
    <cellStyle name="Normal 63 5" xfId="4348" xr:uid="{00000000-0005-0000-0000-000007230000}"/>
    <cellStyle name="Normal 63 6" xfId="4349" xr:uid="{00000000-0005-0000-0000-000008230000}"/>
    <cellStyle name="Normal 63 7" xfId="4350" xr:uid="{00000000-0005-0000-0000-000009230000}"/>
    <cellStyle name="Normal 63 8" xfId="4351" xr:uid="{00000000-0005-0000-0000-00000A230000}"/>
    <cellStyle name="Normal 64 2" xfId="4352" xr:uid="{00000000-0005-0000-0000-00000B230000}"/>
    <cellStyle name="Normal 64 3" xfId="4353" xr:uid="{00000000-0005-0000-0000-00000C230000}"/>
    <cellStyle name="Normal 64 4" xfId="4354" xr:uid="{00000000-0005-0000-0000-00000D230000}"/>
    <cellStyle name="Normal 64 5" xfId="4355" xr:uid="{00000000-0005-0000-0000-00000E230000}"/>
    <cellStyle name="Normal 64 6" xfId="4356" xr:uid="{00000000-0005-0000-0000-00000F230000}"/>
    <cellStyle name="Normal 64 7" xfId="4357" xr:uid="{00000000-0005-0000-0000-000010230000}"/>
    <cellStyle name="Normal 64 8" xfId="4358" xr:uid="{00000000-0005-0000-0000-000011230000}"/>
    <cellStyle name="Normal 65" xfId="4359" xr:uid="{00000000-0005-0000-0000-000012230000}"/>
    <cellStyle name="Normal 65 2" xfId="4360" xr:uid="{00000000-0005-0000-0000-000013230000}"/>
    <cellStyle name="Normal 65 3" xfId="4361" xr:uid="{00000000-0005-0000-0000-000014230000}"/>
    <cellStyle name="Normal 65 4" xfId="4362" xr:uid="{00000000-0005-0000-0000-000015230000}"/>
    <cellStyle name="Normal 65 5" xfId="4363" xr:uid="{00000000-0005-0000-0000-000016230000}"/>
    <cellStyle name="Normal 65 6" xfId="4364" xr:uid="{00000000-0005-0000-0000-000017230000}"/>
    <cellStyle name="Normal 65 7" xfId="4365" xr:uid="{00000000-0005-0000-0000-000018230000}"/>
    <cellStyle name="Normal 65 8" xfId="4366" xr:uid="{00000000-0005-0000-0000-000019230000}"/>
    <cellStyle name="Normal 67 2" xfId="4367" xr:uid="{00000000-0005-0000-0000-00001A230000}"/>
    <cellStyle name="Normal 67 3" xfId="4368" xr:uid="{00000000-0005-0000-0000-00001B230000}"/>
    <cellStyle name="Normal 67 4" xfId="4369" xr:uid="{00000000-0005-0000-0000-00001C230000}"/>
    <cellStyle name="Normal 67 5" xfId="4370" xr:uid="{00000000-0005-0000-0000-00001D230000}"/>
    <cellStyle name="Normal 67 6" xfId="4371" xr:uid="{00000000-0005-0000-0000-00001E230000}"/>
    <cellStyle name="Normal 67 7" xfId="4372" xr:uid="{00000000-0005-0000-0000-00001F230000}"/>
    <cellStyle name="Normal 67 8" xfId="4373" xr:uid="{00000000-0005-0000-0000-000020230000}"/>
    <cellStyle name="Normal 69 2" xfId="4374" xr:uid="{00000000-0005-0000-0000-000021230000}"/>
    <cellStyle name="Normal 69 3" xfId="4375" xr:uid="{00000000-0005-0000-0000-000022230000}"/>
    <cellStyle name="Normal 69 4" xfId="4376" xr:uid="{00000000-0005-0000-0000-000023230000}"/>
    <cellStyle name="Normal 69 5" xfId="4377" xr:uid="{00000000-0005-0000-0000-000024230000}"/>
    <cellStyle name="Normal 69 6" xfId="4378" xr:uid="{00000000-0005-0000-0000-000025230000}"/>
    <cellStyle name="Normal 69 7" xfId="4379" xr:uid="{00000000-0005-0000-0000-000026230000}"/>
    <cellStyle name="Normal 69 8" xfId="4380" xr:uid="{00000000-0005-0000-0000-000027230000}"/>
    <cellStyle name="Normal 7" xfId="4381" xr:uid="{00000000-0005-0000-0000-000028230000}"/>
    <cellStyle name="Normal 7 10" xfId="4382" xr:uid="{00000000-0005-0000-0000-00002A230000}"/>
    <cellStyle name="Normal 7 11" xfId="4383" xr:uid="{00000000-0005-0000-0000-00002B230000}"/>
    <cellStyle name="Normal 7 12" xfId="4384" xr:uid="{00000000-0005-0000-0000-00002C230000}"/>
    <cellStyle name="Normal 7 13" xfId="4385" xr:uid="{00000000-0005-0000-0000-00002D230000}"/>
    <cellStyle name="Normal 7 14" xfId="4386" xr:uid="{00000000-0005-0000-0000-00002E230000}"/>
    <cellStyle name="Normal 7 15" xfId="4387" xr:uid="{00000000-0005-0000-0000-00002F230000}"/>
    <cellStyle name="Normal 7 16" xfId="4388" xr:uid="{00000000-0005-0000-0000-000030230000}"/>
    <cellStyle name="Normal 7 17" xfId="4389" xr:uid="{00000000-0005-0000-0000-000031230000}"/>
    <cellStyle name="Normal 7 18" xfId="4390" xr:uid="{00000000-0005-0000-0000-000032230000}"/>
    <cellStyle name="Normal 7 19" xfId="4391" xr:uid="{00000000-0005-0000-0000-000033230000}"/>
    <cellStyle name="Normal 7 2" xfId="4392" xr:uid="{00000000-0005-0000-0000-000034230000}"/>
    <cellStyle name="Normal 7 2 2" xfId="4393" xr:uid="{00000000-0005-0000-0000-000035230000}"/>
    <cellStyle name="Normal 7 2 3" xfId="4394" xr:uid="{00000000-0005-0000-0000-000036230000}"/>
    <cellStyle name="Normal 7 2 4" xfId="4395" xr:uid="{00000000-0005-0000-0000-000037230000}"/>
    <cellStyle name="Normal 7 20" xfId="4396" xr:uid="{00000000-0005-0000-0000-000038230000}"/>
    <cellStyle name="Normal 7 21" xfId="4397" xr:uid="{00000000-0005-0000-0000-000039230000}"/>
    <cellStyle name="Normal 7 22" xfId="4398" xr:uid="{00000000-0005-0000-0000-00003A230000}"/>
    <cellStyle name="Normal 7 23" xfId="4399" xr:uid="{00000000-0005-0000-0000-00003B230000}"/>
    <cellStyle name="Normal 7 24" xfId="4400" xr:uid="{00000000-0005-0000-0000-00003C230000}"/>
    <cellStyle name="Normal 7 25" xfId="4401" xr:uid="{00000000-0005-0000-0000-00003D230000}"/>
    <cellStyle name="Normal 7 26" xfId="4402" xr:uid="{00000000-0005-0000-0000-00003E230000}"/>
    <cellStyle name="Normal 7 27" xfId="4403" xr:uid="{00000000-0005-0000-0000-00003F230000}"/>
    <cellStyle name="Normal 7 28" xfId="4404" xr:uid="{00000000-0005-0000-0000-000040230000}"/>
    <cellStyle name="Normal 7 29" xfId="4405" xr:uid="{00000000-0005-0000-0000-000041230000}"/>
    <cellStyle name="Normal 7 3" xfId="4406" xr:uid="{00000000-0005-0000-0000-000042230000}"/>
    <cellStyle name="Normal 7 30" xfId="4407" xr:uid="{00000000-0005-0000-0000-000043230000}"/>
    <cellStyle name="Normal 7 31" xfId="4408" xr:uid="{00000000-0005-0000-0000-000044230000}"/>
    <cellStyle name="Normal 7 32" xfId="4409" xr:uid="{00000000-0005-0000-0000-000045230000}"/>
    <cellStyle name="Normal 7 33" xfId="4410" xr:uid="{00000000-0005-0000-0000-000046230000}"/>
    <cellStyle name="Normal 7 34" xfId="4411" xr:uid="{00000000-0005-0000-0000-000047230000}"/>
    <cellStyle name="Normal 7 35" xfId="4412" xr:uid="{00000000-0005-0000-0000-000048230000}"/>
    <cellStyle name="Normal 7 36" xfId="4413" xr:uid="{00000000-0005-0000-0000-000049230000}"/>
    <cellStyle name="Normal 7 37" xfId="4414" xr:uid="{00000000-0005-0000-0000-00004A230000}"/>
    <cellStyle name="Normal 7 38" xfId="4415" xr:uid="{00000000-0005-0000-0000-00004B230000}"/>
    <cellStyle name="Normal 7 4" xfId="4416" xr:uid="{00000000-0005-0000-0000-00004C230000}"/>
    <cellStyle name="Normal 7 5" xfId="4417" xr:uid="{00000000-0005-0000-0000-00004D230000}"/>
    <cellStyle name="Normal 7 6" xfId="4418" xr:uid="{00000000-0005-0000-0000-00004E230000}"/>
    <cellStyle name="Normal 7 7" xfId="4419" xr:uid="{00000000-0005-0000-0000-00004F230000}"/>
    <cellStyle name="Normal 7 8" xfId="4420" xr:uid="{00000000-0005-0000-0000-000050230000}"/>
    <cellStyle name="Normal 7 9" xfId="4421" xr:uid="{00000000-0005-0000-0000-000051230000}"/>
    <cellStyle name="Normal 70 2" xfId="4422" xr:uid="{00000000-0005-0000-0000-000052230000}"/>
    <cellStyle name="Normal 70 3" xfId="4423" xr:uid="{00000000-0005-0000-0000-000053230000}"/>
    <cellStyle name="Normal 70 4" xfId="4424" xr:uid="{00000000-0005-0000-0000-000054230000}"/>
    <cellStyle name="Normal 70 5" xfId="4425" xr:uid="{00000000-0005-0000-0000-000055230000}"/>
    <cellStyle name="Normal 70 6" xfId="4426" xr:uid="{00000000-0005-0000-0000-000056230000}"/>
    <cellStyle name="Normal 70 7" xfId="4427" xr:uid="{00000000-0005-0000-0000-000057230000}"/>
    <cellStyle name="Normal 70 8" xfId="4428" xr:uid="{00000000-0005-0000-0000-000058230000}"/>
    <cellStyle name="Normal 71 2" xfId="4429" xr:uid="{00000000-0005-0000-0000-000059230000}"/>
    <cellStyle name="Normal 71 3" xfId="4430" xr:uid="{00000000-0005-0000-0000-00005A230000}"/>
    <cellStyle name="Normal 71 4" xfId="4431" xr:uid="{00000000-0005-0000-0000-00005B230000}"/>
    <cellStyle name="Normal 71 5" xfId="4432" xr:uid="{00000000-0005-0000-0000-00005C230000}"/>
    <cellStyle name="Normal 71 6" xfId="4433" xr:uid="{00000000-0005-0000-0000-00005D230000}"/>
    <cellStyle name="Normal 71 7" xfId="4434" xr:uid="{00000000-0005-0000-0000-00005E230000}"/>
    <cellStyle name="Normal 71 8" xfId="4435" xr:uid="{00000000-0005-0000-0000-00005F230000}"/>
    <cellStyle name="Normal 72 2" xfId="4436" xr:uid="{00000000-0005-0000-0000-000060230000}"/>
    <cellStyle name="Normal 72 3" xfId="4437" xr:uid="{00000000-0005-0000-0000-000061230000}"/>
    <cellStyle name="Normal 72 4" xfId="4438" xr:uid="{00000000-0005-0000-0000-000062230000}"/>
    <cellStyle name="Normal 72 5" xfId="4439" xr:uid="{00000000-0005-0000-0000-000063230000}"/>
    <cellStyle name="Normal 72 6" xfId="4440" xr:uid="{00000000-0005-0000-0000-000064230000}"/>
    <cellStyle name="Normal 72 7" xfId="4441" xr:uid="{00000000-0005-0000-0000-000065230000}"/>
    <cellStyle name="Normal 72 8" xfId="4442" xr:uid="{00000000-0005-0000-0000-000066230000}"/>
    <cellStyle name="Normal 73 2" xfId="4443" xr:uid="{00000000-0005-0000-0000-000067230000}"/>
    <cellStyle name="Normal 73 3" xfId="4444" xr:uid="{00000000-0005-0000-0000-000068230000}"/>
    <cellStyle name="Normal 73 4" xfId="4445" xr:uid="{00000000-0005-0000-0000-000069230000}"/>
    <cellStyle name="Normal 73 5" xfId="4446" xr:uid="{00000000-0005-0000-0000-00006A230000}"/>
    <cellStyle name="Normal 73 6" xfId="4447" xr:uid="{00000000-0005-0000-0000-00006B230000}"/>
    <cellStyle name="Normal 73 7" xfId="4448" xr:uid="{00000000-0005-0000-0000-00006C230000}"/>
    <cellStyle name="Normal 73 8" xfId="4449" xr:uid="{00000000-0005-0000-0000-00006D230000}"/>
    <cellStyle name="Normal 74 2" xfId="4450" xr:uid="{00000000-0005-0000-0000-00006E230000}"/>
    <cellStyle name="Normal 74 3" xfId="4451" xr:uid="{00000000-0005-0000-0000-00006F230000}"/>
    <cellStyle name="Normal 74 4" xfId="4452" xr:uid="{00000000-0005-0000-0000-000070230000}"/>
    <cellStyle name="Normal 74 5" xfId="4453" xr:uid="{00000000-0005-0000-0000-000071230000}"/>
    <cellStyle name="Normal 74 6" xfId="4454" xr:uid="{00000000-0005-0000-0000-000072230000}"/>
    <cellStyle name="Normal 74 7" xfId="4455" xr:uid="{00000000-0005-0000-0000-000073230000}"/>
    <cellStyle name="Normal 74 8" xfId="4456" xr:uid="{00000000-0005-0000-0000-000074230000}"/>
    <cellStyle name="Normal 75 2" xfId="4457" xr:uid="{00000000-0005-0000-0000-000075230000}"/>
    <cellStyle name="Normal 75 3" xfId="4458" xr:uid="{00000000-0005-0000-0000-000076230000}"/>
    <cellStyle name="Normal 75 4" xfId="4459" xr:uid="{00000000-0005-0000-0000-000077230000}"/>
    <cellStyle name="Normal 75 5" xfId="4460" xr:uid="{00000000-0005-0000-0000-000078230000}"/>
    <cellStyle name="Normal 75 6" xfId="4461" xr:uid="{00000000-0005-0000-0000-000079230000}"/>
    <cellStyle name="Normal 75 7" xfId="4462" xr:uid="{00000000-0005-0000-0000-00007A230000}"/>
    <cellStyle name="Normal 75 8" xfId="4463" xr:uid="{00000000-0005-0000-0000-00007B230000}"/>
    <cellStyle name="Normal 76" xfId="4464" xr:uid="{00000000-0005-0000-0000-00007C230000}"/>
    <cellStyle name="Normal 77" xfId="4465" xr:uid="{00000000-0005-0000-0000-00007D230000}"/>
    <cellStyle name="Normal 8" xfId="4466" xr:uid="{00000000-0005-0000-0000-00007E230000}"/>
    <cellStyle name="Normal 8 10" xfId="4467" xr:uid="{00000000-0005-0000-0000-000080230000}"/>
    <cellStyle name="Normal 8 11" xfId="4468" xr:uid="{00000000-0005-0000-0000-000081230000}"/>
    <cellStyle name="Normal 8 12" xfId="4469" xr:uid="{00000000-0005-0000-0000-000082230000}"/>
    <cellStyle name="Normal 8 13" xfId="4470" xr:uid="{00000000-0005-0000-0000-000083230000}"/>
    <cellStyle name="Normal 8 14" xfId="4471" xr:uid="{00000000-0005-0000-0000-000084230000}"/>
    <cellStyle name="Normal 8 15" xfId="4472" xr:uid="{00000000-0005-0000-0000-000085230000}"/>
    <cellStyle name="Normal 8 16" xfId="4473" xr:uid="{00000000-0005-0000-0000-000086230000}"/>
    <cellStyle name="Normal 8 17" xfId="4474" xr:uid="{00000000-0005-0000-0000-000087230000}"/>
    <cellStyle name="Normal 8 18" xfId="4475" xr:uid="{00000000-0005-0000-0000-000088230000}"/>
    <cellStyle name="Normal 8 19" xfId="4476" xr:uid="{00000000-0005-0000-0000-000089230000}"/>
    <cellStyle name="Normal 8 2" xfId="4477" xr:uid="{00000000-0005-0000-0000-00008A230000}"/>
    <cellStyle name="Normal 8 2 2" xfId="4478" xr:uid="{00000000-0005-0000-0000-00008B230000}"/>
    <cellStyle name="Normal 8 2 3" xfId="4479" xr:uid="{00000000-0005-0000-0000-00008C230000}"/>
    <cellStyle name="Normal 8 20" xfId="4480" xr:uid="{00000000-0005-0000-0000-00008D230000}"/>
    <cellStyle name="Normal 8 21" xfId="4481" xr:uid="{00000000-0005-0000-0000-00008E230000}"/>
    <cellStyle name="Normal 8 21 2" xfId="4482" xr:uid="{00000000-0005-0000-0000-00008F230000}"/>
    <cellStyle name="Normal 8 21 2 2" xfId="4483" xr:uid="{00000000-0005-0000-0000-000090230000}"/>
    <cellStyle name="Normal 8 21 2 2 2" xfId="4484" xr:uid="{00000000-0005-0000-0000-000091230000}"/>
    <cellStyle name="Normal 8 21 2 3" xfId="4485" xr:uid="{00000000-0005-0000-0000-000092230000}"/>
    <cellStyle name="Normal 8 21 3" xfId="4486" xr:uid="{00000000-0005-0000-0000-000093230000}"/>
    <cellStyle name="Normal 8 21 3 2" xfId="4487" xr:uid="{00000000-0005-0000-0000-000094230000}"/>
    <cellStyle name="Normal 8 21 4" xfId="4488" xr:uid="{00000000-0005-0000-0000-000095230000}"/>
    <cellStyle name="Normal 8 22" xfId="4489" xr:uid="{00000000-0005-0000-0000-000096230000}"/>
    <cellStyle name="Normal 8 22 2" xfId="4490" xr:uid="{00000000-0005-0000-0000-000097230000}"/>
    <cellStyle name="Normal 8 22 2 2" xfId="4491" xr:uid="{00000000-0005-0000-0000-000098230000}"/>
    <cellStyle name="Normal 8 22 2 2 2" xfId="4492" xr:uid="{00000000-0005-0000-0000-000099230000}"/>
    <cellStyle name="Normal 8 22 2 3" xfId="4493" xr:uid="{00000000-0005-0000-0000-00009A230000}"/>
    <cellStyle name="Normal 8 22 3" xfId="4494" xr:uid="{00000000-0005-0000-0000-00009B230000}"/>
    <cellStyle name="Normal 8 22 3 2" xfId="4495" xr:uid="{00000000-0005-0000-0000-00009C230000}"/>
    <cellStyle name="Normal 8 22 4" xfId="4496" xr:uid="{00000000-0005-0000-0000-00009D230000}"/>
    <cellStyle name="Normal 8 23" xfId="4497" xr:uid="{00000000-0005-0000-0000-00009E230000}"/>
    <cellStyle name="Normal 8 23 2" xfId="4498" xr:uid="{00000000-0005-0000-0000-00009F230000}"/>
    <cellStyle name="Normal 8 23 2 2" xfId="4499" xr:uid="{00000000-0005-0000-0000-0000A0230000}"/>
    <cellStyle name="Normal 8 23 3" xfId="4500" xr:uid="{00000000-0005-0000-0000-0000A1230000}"/>
    <cellStyle name="Normal 8 24" xfId="4501" xr:uid="{00000000-0005-0000-0000-0000A2230000}"/>
    <cellStyle name="Normal 8 24 2" xfId="4502" xr:uid="{00000000-0005-0000-0000-0000A3230000}"/>
    <cellStyle name="Normal 8 25" xfId="4503" xr:uid="{00000000-0005-0000-0000-0000A4230000}"/>
    <cellStyle name="Normal 8 26" xfId="4504" xr:uid="{00000000-0005-0000-0000-0000A5230000}"/>
    <cellStyle name="Normal 8 27" xfId="4505" xr:uid="{00000000-0005-0000-0000-0000A6230000}"/>
    <cellStyle name="Normal 8 28" xfId="4506" xr:uid="{00000000-0005-0000-0000-0000A7230000}"/>
    <cellStyle name="Normal 8 29" xfId="4507" xr:uid="{00000000-0005-0000-0000-0000A8230000}"/>
    <cellStyle name="Normal 8 3" xfId="4508" xr:uid="{00000000-0005-0000-0000-0000A9230000}"/>
    <cellStyle name="Normal 8 3 2" xfId="4509" xr:uid="{00000000-0005-0000-0000-0000AA230000}"/>
    <cellStyle name="Normal 8 30" xfId="4510" xr:uid="{00000000-0005-0000-0000-0000AB230000}"/>
    <cellStyle name="Normal 8 31" xfId="4511" xr:uid="{00000000-0005-0000-0000-0000AC230000}"/>
    <cellStyle name="Normal 8 32" xfId="4512" xr:uid="{00000000-0005-0000-0000-0000AD230000}"/>
    <cellStyle name="Normal 8 33" xfId="4513" xr:uid="{00000000-0005-0000-0000-0000AE230000}"/>
    <cellStyle name="Normal 8 34" xfId="4514" xr:uid="{00000000-0005-0000-0000-0000AF230000}"/>
    <cellStyle name="Normal 8 35" xfId="4515" xr:uid="{00000000-0005-0000-0000-0000B0230000}"/>
    <cellStyle name="Normal 8 36" xfId="4516" xr:uid="{00000000-0005-0000-0000-0000B1230000}"/>
    <cellStyle name="Normal 8 37" xfId="4517" xr:uid="{00000000-0005-0000-0000-0000B2230000}"/>
    <cellStyle name="Normal 8 38" xfId="4518" xr:uid="{00000000-0005-0000-0000-0000B3230000}"/>
    <cellStyle name="Normal 8 39" xfId="4519" xr:uid="{00000000-0005-0000-0000-0000B4230000}"/>
    <cellStyle name="Normal 8 4" xfId="4520" xr:uid="{00000000-0005-0000-0000-0000B5230000}"/>
    <cellStyle name="Normal 8 40" xfId="4521" xr:uid="{00000000-0005-0000-0000-0000B6230000}"/>
    <cellStyle name="Normal 8 41" xfId="4522" xr:uid="{00000000-0005-0000-0000-0000B7230000}"/>
    <cellStyle name="Normal 8 42" xfId="4523" xr:uid="{00000000-0005-0000-0000-0000B8230000}"/>
    <cellStyle name="Normal 8 5" xfId="4524" xr:uid="{00000000-0005-0000-0000-0000B9230000}"/>
    <cellStyle name="Normal 8 6" xfId="4525" xr:uid="{00000000-0005-0000-0000-0000BA230000}"/>
    <cellStyle name="Normal 8 7" xfId="4526" xr:uid="{00000000-0005-0000-0000-0000BB230000}"/>
    <cellStyle name="Normal 8 8" xfId="4527" xr:uid="{00000000-0005-0000-0000-0000BC230000}"/>
    <cellStyle name="Normal 8 9" xfId="4528" xr:uid="{00000000-0005-0000-0000-0000BD230000}"/>
    <cellStyle name="Normal 9" xfId="4529" xr:uid="{00000000-0005-0000-0000-0000BE230000}"/>
    <cellStyle name="Normal 9 2" xfId="4530" xr:uid="{00000000-0005-0000-0000-0000BF230000}"/>
    <cellStyle name="Normal 9 2 2" xfId="4531" xr:uid="{00000000-0005-0000-0000-0000C0230000}"/>
    <cellStyle name="Normal 9 3" xfId="4532" xr:uid="{00000000-0005-0000-0000-0000C1230000}"/>
    <cellStyle name="Normal 9 4" xfId="4533" xr:uid="{00000000-0005-0000-0000-0000C2230000}"/>
    <cellStyle name="Normal 9 5" xfId="4534" xr:uid="{00000000-0005-0000-0000-0000C3230000}"/>
    <cellStyle name="Normal 9 6" xfId="4535" xr:uid="{00000000-0005-0000-0000-0000C4230000}"/>
    <cellStyle name="Normal--" xfId="4536" xr:uid="{00000000-0005-0000-0000-00004B1B0000}"/>
    <cellStyle name="Normal-- 2" xfId="4537" xr:uid="{00000000-0005-0000-0000-0000791B0000}"/>
    <cellStyle name="Normal-- 3" xfId="4538" xr:uid="{00000000-0005-0000-0000-0000021E0000}"/>
    <cellStyle name="Normal-- 4" xfId="4539" xr:uid="{00000000-0005-0000-0000-000009200000}"/>
    <cellStyle name="Normal-- 5" xfId="4540" xr:uid="{00000000-0005-0000-0000-000057210000}"/>
    <cellStyle name="Normal-- 6" xfId="4541" xr:uid="{00000000-0005-0000-0000-000053220000}"/>
    <cellStyle name="Normal-- 7" xfId="4542" xr:uid="{00000000-0005-0000-0000-000029230000}"/>
    <cellStyle name="Normal-- 8" xfId="4543" xr:uid="{00000000-0005-0000-0000-00007F230000}"/>
    <cellStyle name="Normal2" xfId="4544" xr:uid="{00000000-0005-0000-0000-0000C5230000}"/>
    <cellStyle name="Normale_97.98.us" xfId="4545" xr:uid="{00000000-0005-0000-0000-0000C6230000}"/>
    <cellStyle name="NormalGB" xfId="4546" xr:uid="{00000000-0005-0000-0000-0000C7230000}"/>
    <cellStyle name="Normalx" xfId="4547" xr:uid="{00000000-0005-0000-0000-0000C8230000}"/>
    <cellStyle name="Note 2" xfId="56" xr:uid="{00000000-0005-0000-0000-0000C9230000}"/>
    <cellStyle name="Note 2 10" xfId="4548" xr:uid="{00000000-0005-0000-0000-0000CA230000}"/>
    <cellStyle name="Note 2 11" xfId="4549" xr:uid="{00000000-0005-0000-0000-0000CB230000}"/>
    <cellStyle name="Note 2 12" xfId="9744" xr:uid="{00000000-0005-0000-0000-0000CC230000}"/>
    <cellStyle name="Note 2 2" xfId="67" xr:uid="{00000000-0005-0000-0000-0000CD230000}"/>
    <cellStyle name="Note 2 2 2" xfId="87" xr:uid="{00000000-0005-0000-0000-0000CE230000}"/>
    <cellStyle name="Note 2 2 2 2" xfId="4550" xr:uid="{00000000-0005-0000-0000-0000CF230000}"/>
    <cellStyle name="Note 2 2 2 3" xfId="4551" xr:uid="{00000000-0005-0000-0000-0000D0230000}"/>
    <cellStyle name="Note 2 2 2 4" xfId="9764" xr:uid="{00000000-0005-0000-0000-0000D1230000}"/>
    <cellStyle name="Note 2 2 3" xfId="4552" xr:uid="{00000000-0005-0000-0000-0000D2230000}"/>
    <cellStyle name="Note 2 2 4" xfId="4553" xr:uid="{00000000-0005-0000-0000-0000D3230000}"/>
    <cellStyle name="Note 2 2 5" xfId="9750" xr:uid="{00000000-0005-0000-0000-0000D4230000}"/>
    <cellStyle name="Note 2 3" xfId="81" xr:uid="{00000000-0005-0000-0000-0000D5230000}"/>
    <cellStyle name="Note 2 3 2" xfId="4554" xr:uid="{00000000-0005-0000-0000-0000D6230000}"/>
    <cellStyle name="Note 2 3 3" xfId="9758" xr:uid="{00000000-0005-0000-0000-0000D7230000}"/>
    <cellStyle name="Note 2 4" xfId="4555" xr:uid="{00000000-0005-0000-0000-0000D8230000}"/>
    <cellStyle name="Note 2 5" xfId="4556" xr:uid="{00000000-0005-0000-0000-0000D9230000}"/>
    <cellStyle name="Note 2 6" xfId="4557" xr:uid="{00000000-0005-0000-0000-0000DA230000}"/>
    <cellStyle name="Note 2 7" xfId="4558" xr:uid="{00000000-0005-0000-0000-0000DB230000}"/>
    <cellStyle name="Note 2 8" xfId="4559" xr:uid="{00000000-0005-0000-0000-0000DC230000}"/>
    <cellStyle name="Note 2 9" xfId="4560" xr:uid="{00000000-0005-0000-0000-0000DD230000}"/>
    <cellStyle name="Note 3" xfId="55" xr:uid="{00000000-0005-0000-0000-0000DE230000}"/>
    <cellStyle name="Note 3 2" xfId="66" xr:uid="{00000000-0005-0000-0000-0000DF230000}"/>
    <cellStyle name="Note 3 2 2" xfId="86" xr:uid="{00000000-0005-0000-0000-0000E0230000}"/>
    <cellStyle name="Note 3 2 2 2" xfId="9763" xr:uid="{00000000-0005-0000-0000-0000E1230000}"/>
    <cellStyle name="Note 3 2 3" xfId="9749" xr:uid="{00000000-0005-0000-0000-0000E2230000}"/>
    <cellStyle name="Note 3 3" xfId="80" xr:uid="{00000000-0005-0000-0000-0000E3230000}"/>
    <cellStyle name="Note 3 3 2" xfId="9757" xr:uid="{00000000-0005-0000-0000-0000E4230000}"/>
    <cellStyle name="Note 3 4" xfId="9743" xr:uid="{00000000-0005-0000-0000-0000E5230000}"/>
    <cellStyle name="Note 4" xfId="4561" xr:uid="{00000000-0005-0000-0000-0000E6230000}"/>
    <cellStyle name="Note 4 2" xfId="4562" xr:uid="{00000000-0005-0000-0000-0000E7230000}"/>
    <cellStyle name="Note 5" xfId="4563" xr:uid="{00000000-0005-0000-0000-0000E8230000}"/>
    <cellStyle name="Note 5 2" xfId="4564" xr:uid="{00000000-0005-0000-0000-0000E9230000}"/>
    <cellStyle name="Note 6" xfId="4565" xr:uid="{00000000-0005-0000-0000-0000EA230000}"/>
    <cellStyle name="Note 6 2" xfId="4566" xr:uid="{00000000-0005-0000-0000-0000EB230000}"/>
    <cellStyle name="Note 7" xfId="4567" xr:uid="{00000000-0005-0000-0000-0000EC230000}"/>
    <cellStyle name="Note 7 2" xfId="4568" xr:uid="{00000000-0005-0000-0000-0000ED230000}"/>
    <cellStyle name="Note 8" xfId="4569" xr:uid="{00000000-0005-0000-0000-0000EE230000}"/>
    <cellStyle name="Note 8 2" xfId="4570" xr:uid="{00000000-0005-0000-0000-0000EF230000}"/>
    <cellStyle name="Note 8 2 2" xfId="4571" xr:uid="{00000000-0005-0000-0000-0000F0230000}"/>
    <cellStyle name="Note 8 2 2 2" xfId="4572" xr:uid="{00000000-0005-0000-0000-0000F1230000}"/>
    <cellStyle name="Note 8 2 2 2 2" xfId="4573" xr:uid="{00000000-0005-0000-0000-0000F2230000}"/>
    <cellStyle name="Note 8 2 2 3" xfId="4574" xr:uid="{00000000-0005-0000-0000-0000F3230000}"/>
    <cellStyle name="Note 8 2 3" xfId="4575" xr:uid="{00000000-0005-0000-0000-0000F4230000}"/>
    <cellStyle name="Note 8 2 3 2" xfId="4576" xr:uid="{00000000-0005-0000-0000-0000F5230000}"/>
    <cellStyle name="Note 8 2 4" xfId="4577" xr:uid="{00000000-0005-0000-0000-0000F6230000}"/>
    <cellStyle name="Note 8 3" xfId="4578" xr:uid="{00000000-0005-0000-0000-0000F7230000}"/>
    <cellStyle name="Note 8 3 2" xfId="4579" xr:uid="{00000000-0005-0000-0000-0000F8230000}"/>
    <cellStyle name="Note 8 3 2 2" xfId="4580" xr:uid="{00000000-0005-0000-0000-0000F9230000}"/>
    <cellStyle name="Note 8 3 2 2 2" xfId="4581" xr:uid="{00000000-0005-0000-0000-0000FA230000}"/>
    <cellStyle name="Note 8 3 2 3" xfId="4582" xr:uid="{00000000-0005-0000-0000-0000FB230000}"/>
    <cellStyle name="Note 8 3 3" xfId="4583" xr:uid="{00000000-0005-0000-0000-0000FC230000}"/>
    <cellStyle name="Note 8 3 3 2" xfId="4584" xr:uid="{00000000-0005-0000-0000-0000FD230000}"/>
    <cellStyle name="Note 8 3 4" xfId="4585" xr:uid="{00000000-0005-0000-0000-0000FE230000}"/>
    <cellStyle name="Note 8 4" xfId="4586" xr:uid="{00000000-0005-0000-0000-0000FF230000}"/>
    <cellStyle name="Note 8 4 2" xfId="4587" xr:uid="{00000000-0005-0000-0000-000000240000}"/>
    <cellStyle name="Note 8 4 2 2" xfId="4588" xr:uid="{00000000-0005-0000-0000-000001240000}"/>
    <cellStyle name="Note 8 4 3" xfId="4589" xr:uid="{00000000-0005-0000-0000-000002240000}"/>
    <cellStyle name="Note 8 5" xfId="4590" xr:uid="{00000000-0005-0000-0000-000003240000}"/>
    <cellStyle name="Note 8 5 2" xfId="4591" xr:uid="{00000000-0005-0000-0000-000004240000}"/>
    <cellStyle name="Note 8 6" xfId="4592" xr:uid="{00000000-0005-0000-0000-000005240000}"/>
    <cellStyle name="Nr 0 dec" xfId="4593" xr:uid="{00000000-0005-0000-0000-000006240000}"/>
    <cellStyle name="Nr 0 dec - Input" xfId="4594" xr:uid="{00000000-0005-0000-0000-000007240000}"/>
    <cellStyle name="Nr 0 dec - Subtotal" xfId="4595" xr:uid="{00000000-0005-0000-0000-000008240000}"/>
    <cellStyle name="Nr 0 dec_Data" xfId="4596" xr:uid="{00000000-0005-0000-0000-000009240000}"/>
    <cellStyle name="Nr 1 dec" xfId="4597" xr:uid="{00000000-0005-0000-0000-00000A240000}"/>
    <cellStyle name="Nr 1 dec - Input" xfId="4598" xr:uid="{00000000-0005-0000-0000-00000B240000}"/>
    <cellStyle name="Nr, 0 dec" xfId="4599" xr:uid="{00000000-0005-0000-0000-00000C240000}"/>
    <cellStyle name="number" xfId="4600" xr:uid="{00000000-0005-0000-0000-00000D240000}"/>
    <cellStyle name="Number, 1 dec" xfId="4601" xr:uid="{00000000-0005-0000-0000-00000E240000}"/>
    <cellStyle name="Output (1dp#)" xfId="4602" xr:uid="{00000000-0005-0000-0000-00000F240000}"/>
    <cellStyle name="Output (1dpx)_ Pies " xfId="4603" xr:uid="{00000000-0005-0000-0000-000010240000}"/>
    <cellStyle name="Output 2" xfId="57" xr:uid="{00000000-0005-0000-0000-000011240000}"/>
    <cellStyle name="Output 2 10" xfId="9745" xr:uid="{00000000-0005-0000-0000-000012240000}"/>
    <cellStyle name="Output 2 2" xfId="68" xr:uid="{00000000-0005-0000-0000-000013240000}"/>
    <cellStyle name="Output 2 2 2" xfId="88" xr:uid="{00000000-0005-0000-0000-000014240000}"/>
    <cellStyle name="Output 2 2 2 2" xfId="9765" xr:uid="{00000000-0005-0000-0000-000015240000}"/>
    <cellStyle name="Output 2 2 3" xfId="9751" xr:uid="{00000000-0005-0000-0000-000016240000}"/>
    <cellStyle name="Output 2 3" xfId="82" xr:uid="{00000000-0005-0000-0000-000017240000}"/>
    <cellStyle name="Output 2 3 2" xfId="9759" xr:uid="{00000000-0005-0000-0000-000018240000}"/>
    <cellStyle name="Output 2 4" xfId="4604" xr:uid="{00000000-0005-0000-0000-000019240000}"/>
    <cellStyle name="Output 2 5" xfId="4605" xr:uid="{00000000-0005-0000-0000-00001A240000}"/>
    <cellStyle name="Output 2 6" xfId="4606" xr:uid="{00000000-0005-0000-0000-00001B240000}"/>
    <cellStyle name="Output 2 7" xfId="4607" xr:uid="{00000000-0005-0000-0000-00001C240000}"/>
    <cellStyle name="Output 2 8" xfId="4608" xr:uid="{00000000-0005-0000-0000-00001D240000}"/>
    <cellStyle name="Output 2 9" xfId="4609" xr:uid="{00000000-0005-0000-0000-00001E240000}"/>
    <cellStyle name="Output 3" xfId="4610" xr:uid="{00000000-0005-0000-0000-00001F240000}"/>
    <cellStyle name="Page Heading" xfId="4611" xr:uid="{00000000-0005-0000-0000-000020240000}"/>
    <cellStyle name="Page Heading Large" xfId="4612" xr:uid="{00000000-0005-0000-0000-000021240000}"/>
    <cellStyle name="Page Heading Small" xfId="4613" xr:uid="{00000000-0005-0000-0000-000022240000}"/>
    <cellStyle name="Page Number" xfId="4614" xr:uid="{00000000-0005-0000-0000-000023240000}"/>
    <cellStyle name="pb_page_heading_LS" xfId="4615" xr:uid="{00000000-0005-0000-0000-000024240000}"/>
    <cellStyle name="Per aandeel" xfId="4616" xr:uid="{00000000-0005-0000-0000-000025240000}"/>
    <cellStyle name="Percent" xfId="72" builtinId="5"/>
    <cellStyle name="Percent (1)" xfId="4617" xr:uid="{00000000-0005-0000-0000-000027240000}"/>
    <cellStyle name="Percent [0]" xfId="4618" xr:uid="{00000000-0005-0000-0000-000028240000}"/>
    <cellStyle name="Percent [00]" xfId="4619" xr:uid="{00000000-0005-0000-0000-000029240000}"/>
    <cellStyle name="Percent [1]" xfId="4620" xr:uid="{00000000-0005-0000-0000-00002A240000}"/>
    <cellStyle name="Percent [2]" xfId="4621" xr:uid="{00000000-0005-0000-0000-00002B240000}"/>
    <cellStyle name="Percent [2] 2" xfId="4622" xr:uid="{00000000-0005-0000-0000-00002C240000}"/>
    <cellStyle name="Percent [2] 3" xfId="4623" xr:uid="{00000000-0005-0000-0000-00002D240000}"/>
    <cellStyle name="Percent 1 dec" xfId="4624" xr:uid="{00000000-0005-0000-0000-00002E240000}"/>
    <cellStyle name="Percent 1 dec - Input" xfId="4625" xr:uid="{00000000-0005-0000-0000-00002F240000}"/>
    <cellStyle name="Percent 1 dec_Data" xfId="4626" xr:uid="{00000000-0005-0000-0000-000030240000}"/>
    <cellStyle name="Percent 10" xfId="4627" xr:uid="{00000000-0005-0000-0000-000031240000}"/>
    <cellStyle name="Percent 2" xfId="8" xr:uid="{00000000-0005-0000-0000-000032240000}"/>
    <cellStyle name="Percent 2 10" xfId="4628" xr:uid="{00000000-0005-0000-0000-000033240000}"/>
    <cellStyle name="Percent 2 10 2" xfId="4629" xr:uid="{00000000-0005-0000-0000-000034240000}"/>
    <cellStyle name="Percent 2 10 2 2" xfId="4630" xr:uid="{00000000-0005-0000-0000-000035240000}"/>
    <cellStyle name="Percent 2 10 3" xfId="4631" xr:uid="{00000000-0005-0000-0000-000036240000}"/>
    <cellStyle name="Percent 2 11" xfId="4632" xr:uid="{00000000-0005-0000-0000-000037240000}"/>
    <cellStyle name="Percent 2 12" xfId="4633" xr:uid="{00000000-0005-0000-0000-000038240000}"/>
    <cellStyle name="Percent 2 12 2" xfId="4634" xr:uid="{00000000-0005-0000-0000-000039240000}"/>
    <cellStyle name="Percent 2 12 2 2" xfId="4635" xr:uid="{00000000-0005-0000-0000-00003A240000}"/>
    <cellStyle name="Percent 2 12 3" xfId="4636" xr:uid="{00000000-0005-0000-0000-00003B240000}"/>
    <cellStyle name="Percent 2 13" xfId="4637" xr:uid="{00000000-0005-0000-0000-00003C240000}"/>
    <cellStyle name="Percent 2 13 2" xfId="4638" xr:uid="{00000000-0005-0000-0000-00003D240000}"/>
    <cellStyle name="Percent 2 14" xfId="4639" xr:uid="{00000000-0005-0000-0000-00003E240000}"/>
    <cellStyle name="Percent 2 15" xfId="4640" xr:uid="{00000000-0005-0000-0000-00003F240000}"/>
    <cellStyle name="Percent 2 16" xfId="4641" xr:uid="{00000000-0005-0000-0000-000040240000}"/>
    <cellStyle name="Percent 2 17" xfId="4642" xr:uid="{00000000-0005-0000-0000-000041240000}"/>
    <cellStyle name="Percent 2 18" xfId="4643" xr:uid="{00000000-0005-0000-0000-000042240000}"/>
    <cellStyle name="Percent 2 19" xfId="4644" xr:uid="{00000000-0005-0000-0000-000043240000}"/>
    <cellStyle name="Percent 2 2" xfId="9" xr:uid="{00000000-0005-0000-0000-000044240000}"/>
    <cellStyle name="Percent 2 2 2" xfId="4645" xr:uid="{00000000-0005-0000-0000-000045240000}"/>
    <cellStyle name="Percent 2 2 3" xfId="4646" xr:uid="{00000000-0005-0000-0000-000046240000}"/>
    <cellStyle name="Percent 2 2 4" xfId="4647" xr:uid="{00000000-0005-0000-0000-000047240000}"/>
    <cellStyle name="Percent 2 2 4 2" xfId="4648" xr:uid="{00000000-0005-0000-0000-000048240000}"/>
    <cellStyle name="Percent 2 2 4 2 2" xfId="4649" xr:uid="{00000000-0005-0000-0000-000049240000}"/>
    <cellStyle name="Percent 2 2 4 2 2 2" xfId="4650" xr:uid="{00000000-0005-0000-0000-00004A240000}"/>
    <cellStyle name="Percent 2 2 4 2 3" xfId="4651" xr:uid="{00000000-0005-0000-0000-00004B240000}"/>
    <cellStyle name="Percent 2 2 4 3" xfId="4652" xr:uid="{00000000-0005-0000-0000-00004C240000}"/>
    <cellStyle name="Percent 2 2 4 3 2" xfId="4653" xr:uid="{00000000-0005-0000-0000-00004D240000}"/>
    <cellStyle name="Percent 2 2 4 4" xfId="4654" xr:uid="{00000000-0005-0000-0000-00004E240000}"/>
    <cellStyle name="Percent 2 2 5" xfId="4655" xr:uid="{00000000-0005-0000-0000-00004F240000}"/>
    <cellStyle name="Percent 2 2 6" xfId="4656" xr:uid="{00000000-0005-0000-0000-000050240000}"/>
    <cellStyle name="Percent 2 3" xfId="10" xr:uid="{00000000-0005-0000-0000-000051240000}"/>
    <cellStyle name="Percent 2 4" xfId="4657" xr:uid="{00000000-0005-0000-0000-000052240000}"/>
    <cellStyle name="Percent 2 5" xfId="4658" xr:uid="{00000000-0005-0000-0000-000053240000}"/>
    <cellStyle name="Percent 2 5 2" xfId="4659" xr:uid="{00000000-0005-0000-0000-000054240000}"/>
    <cellStyle name="Percent 2 5 2 2" xfId="4660" xr:uid="{00000000-0005-0000-0000-000055240000}"/>
    <cellStyle name="Percent 2 5 2 2 2" xfId="4661" xr:uid="{00000000-0005-0000-0000-000056240000}"/>
    <cellStyle name="Percent 2 5 2 2 2 2" xfId="4662" xr:uid="{00000000-0005-0000-0000-000057240000}"/>
    <cellStyle name="Percent 2 5 2 2 3" xfId="4663" xr:uid="{00000000-0005-0000-0000-000058240000}"/>
    <cellStyle name="Percent 2 5 2 3" xfId="4664" xr:uid="{00000000-0005-0000-0000-000059240000}"/>
    <cellStyle name="Percent 2 5 2 3 2" xfId="4665" xr:uid="{00000000-0005-0000-0000-00005A240000}"/>
    <cellStyle name="Percent 2 5 2 4" xfId="4666" xr:uid="{00000000-0005-0000-0000-00005B240000}"/>
    <cellStyle name="Percent 2 5 3" xfId="4667" xr:uid="{00000000-0005-0000-0000-00005C240000}"/>
    <cellStyle name="Percent 2 5 3 2" xfId="4668" xr:uid="{00000000-0005-0000-0000-00005D240000}"/>
    <cellStyle name="Percent 2 5 3 2 2" xfId="4669" xr:uid="{00000000-0005-0000-0000-00005E240000}"/>
    <cellStyle name="Percent 2 5 3 2 2 2" xfId="4670" xr:uid="{00000000-0005-0000-0000-00005F240000}"/>
    <cellStyle name="Percent 2 5 3 2 3" xfId="4671" xr:uid="{00000000-0005-0000-0000-000060240000}"/>
    <cellStyle name="Percent 2 5 3 3" xfId="4672" xr:uid="{00000000-0005-0000-0000-000061240000}"/>
    <cellStyle name="Percent 2 5 3 3 2" xfId="4673" xr:uid="{00000000-0005-0000-0000-000062240000}"/>
    <cellStyle name="Percent 2 5 3 4" xfId="4674" xr:uid="{00000000-0005-0000-0000-000063240000}"/>
    <cellStyle name="Percent 2 5 4" xfId="4675" xr:uid="{00000000-0005-0000-0000-000064240000}"/>
    <cellStyle name="Percent 2 5 4 2" xfId="4676" xr:uid="{00000000-0005-0000-0000-000065240000}"/>
    <cellStyle name="Percent 2 5 4 2 2" xfId="4677" xr:uid="{00000000-0005-0000-0000-000066240000}"/>
    <cellStyle name="Percent 2 5 4 3" xfId="4678" xr:uid="{00000000-0005-0000-0000-000067240000}"/>
    <cellStyle name="Percent 2 5 5" xfId="4679" xr:uid="{00000000-0005-0000-0000-000068240000}"/>
    <cellStyle name="Percent 2 5 5 2" xfId="4680" xr:uid="{00000000-0005-0000-0000-000069240000}"/>
    <cellStyle name="Percent 2 5 6" xfId="4681" xr:uid="{00000000-0005-0000-0000-00006A240000}"/>
    <cellStyle name="Percent 2 6" xfId="4682" xr:uid="{00000000-0005-0000-0000-00006B240000}"/>
    <cellStyle name="Percent 2 6 2" xfId="4683" xr:uid="{00000000-0005-0000-0000-00006C240000}"/>
    <cellStyle name="Percent 2 6 2 2" xfId="4684" xr:uid="{00000000-0005-0000-0000-00006D240000}"/>
    <cellStyle name="Percent 2 6 2 2 2" xfId="4685" xr:uid="{00000000-0005-0000-0000-00006E240000}"/>
    <cellStyle name="Percent 2 6 2 2 2 2" xfId="4686" xr:uid="{00000000-0005-0000-0000-00006F240000}"/>
    <cellStyle name="Percent 2 6 2 2 3" xfId="4687" xr:uid="{00000000-0005-0000-0000-000070240000}"/>
    <cellStyle name="Percent 2 6 2 3" xfId="4688" xr:uid="{00000000-0005-0000-0000-000071240000}"/>
    <cellStyle name="Percent 2 6 2 3 2" xfId="4689" xr:uid="{00000000-0005-0000-0000-000072240000}"/>
    <cellStyle name="Percent 2 6 2 4" xfId="4690" xr:uid="{00000000-0005-0000-0000-000073240000}"/>
    <cellStyle name="Percent 2 6 3" xfId="4691" xr:uid="{00000000-0005-0000-0000-000074240000}"/>
    <cellStyle name="Percent 2 6 3 2" xfId="4692" xr:uid="{00000000-0005-0000-0000-000075240000}"/>
    <cellStyle name="Percent 2 6 3 2 2" xfId="4693" xr:uid="{00000000-0005-0000-0000-000076240000}"/>
    <cellStyle name="Percent 2 6 3 2 2 2" xfId="4694" xr:uid="{00000000-0005-0000-0000-000077240000}"/>
    <cellStyle name="Percent 2 6 3 2 3" xfId="4695" xr:uid="{00000000-0005-0000-0000-000078240000}"/>
    <cellStyle name="Percent 2 6 3 3" xfId="4696" xr:uid="{00000000-0005-0000-0000-000079240000}"/>
    <cellStyle name="Percent 2 6 3 3 2" xfId="4697" xr:uid="{00000000-0005-0000-0000-00007A240000}"/>
    <cellStyle name="Percent 2 6 3 4" xfId="4698" xr:uid="{00000000-0005-0000-0000-00007B240000}"/>
    <cellStyle name="Percent 2 6 4" xfId="4699" xr:uid="{00000000-0005-0000-0000-00007C240000}"/>
    <cellStyle name="Percent 2 6 4 2" xfId="4700" xr:uid="{00000000-0005-0000-0000-00007D240000}"/>
    <cellStyle name="Percent 2 6 4 2 2" xfId="4701" xr:uid="{00000000-0005-0000-0000-00007E240000}"/>
    <cellStyle name="Percent 2 6 4 3" xfId="4702" xr:uid="{00000000-0005-0000-0000-00007F240000}"/>
    <cellStyle name="Percent 2 6 5" xfId="4703" xr:uid="{00000000-0005-0000-0000-000080240000}"/>
    <cellStyle name="Percent 2 6 5 2" xfId="4704" xr:uid="{00000000-0005-0000-0000-000081240000}"/>
    <cellStyle name="Percent 2 6 6" xfId="4705" xr:uid="{00000000-0005-0000-0000-000082240000}"/>
    <cellStyle name="Percent 2 7" xfId="4706" xr:uid="{00000000-0005-0000-0000-000083240000}"/>
    <cellStyle name="Percent 2 7 2" xfId="4707" xr:uid="{00000000-0005-0000-0000-000084240000}"/>
    <cellStyle name="Percent 2 7 3" xfId="4708" xr:uid="{00000000-0005-0000-0000-000085240000}"/>
    <cellStyle name="Percent 2 7 4" xfId="4709" xr:uid="{00000000-0005-0000-0000-000086240000}"/>
    <cellStyle name="Percent 2 7 4 2" xfId="4710" xr:uid="{00000000-0005-0000-0000-000087240000}"/>
    <cellStyle name="Percent 2 7 4 2 2" xfId="4711" xr:uid="{00000000-0005-0000-0000-000088240000}"/>
    <cellStyle name="Percent 2 7 4 3" xfId="4712" xr:uid="{00000000-0005-0000-0000-000089240000}"/>
    <cellStyle name="Percent 2 7 5" xfId="4713" xr:uid="{00000000-0005-0000-0000-00008A240000}"/>
    <cellStyle name="Percent 2 7 5 2" xfId="4714" xr:uid="{00000000-0005-0000-0000-00008B240000}"/>
    <cellStyle name="Percent 2 7 6" xfId="4715" xr:uid="{00000000-0005-0000-0000-00008C240000}"/>
    <cellStyle name="Percent 2 8" xfId="4716" xr:uid="{00000000-0005-0000-0000-00008D240000}"/>
    <cellStyle name="Percent 2 8 2" xfId="4717" xr:uid="{00000000-0005-0000-0000-00008E240000}"/>
    <cellStyle name="Percent 2 8 2 2" xfId="4718" xr:uid="{00000000-0005-0000-0000-00008F240000}"/>
    <cellStyle name="Percent 2 8 2 2 2" xfId="4719" xr:uid="{00000000-0005-0000-0000-000090240000}"/>
    <cellStyle name="Percent 2 8 2 3" xfId="4720" xr:uid="{00000000-0005-0000-0000-000091240000}"/>
    <cellStyle name="Percent 2 8 3" xfId="4721" xr:uid="{00000000-0005-0000-0000-000092240000}"/>
    <cellStyle name="Percent 2 8 3 2" xfId="4722" xr:uid="{00000000-0005-0000-0000-000093240000}"/>
    <cellStyle name="Percent 2 8 4" xfId="4723" xr:uid="{00000000-0005-0000-0000-000094240000}"/>
    <cellStyle name="Percent 2 9" xfId="4724" xr:uid="{00000000-0005-0000-0000-000095240000}"/>
    <cellStyle name="Percent 3" xfId="58" xr:uid="{00000000-0005-0000-0000-000096240000}"/>
    <cellStyle name="Percent 3 2" xfId="75" xr:uid="{00000000-0005-0000-0000-000097240000}"/>
    <cellStyle name="Percent 3 2 2" xfId="4725" xr:uid="{00000000-0005-0000-0000-000098240000}"/>
    <cellStyle name="Percent 3 2 2 2" xfId="4726" xr:uid="{00000000-0005-0000-0000-000099240000}"/>
    <cellStyle name="Percent 3 2 3" xfId="4727" xr:uid="{00000000-0005-0000-0000-00009A240000}"/>
    <cellStyle name="Percent 3 2 4" xfId="4728" xr:uid="{00000000-0005-0000-0000-00009B240000}"/>
    <cellStyle name="Percent 3 3" xfId="4729" xr:uid="{00000000-0005-0000-0000-00009C240000}"/>
    <cellStyle name="Percent 3 4" xfId="4730" xr:uid="{00000000-0005-0000-0000-00009D240000}"/>
    <cellStyle name="Percent 4" xfId="4731" xr:uid="{00000000-0005-0000-0000-00009E240000}"/>
    <cellStyle name="Percent 4 2" xfId="4732" xr:uid="{00000000-0005-0000-0000-00009F240000}"/>
    <cellStyle name="Percent 4 2 2" xfId="4733" xr:uid="{00000000-0005-0000-0000-0000A0240000}"/>
    <cellStyle name="Percent 4 2 3" xfId="4734" xr:uid="{00000000-0005-0000-0000-0000A1240000}"/>
    <cellStyle name="Percent 4 3" xfId="4735" xr:uid="{00000000-0005-0000-0000-0000A2240000}"/>
    <cellStyle name="Percent 4 3 2" xfId="4736" xr:uid="{00000000-0005-0000-0000-0000A3240000}"/>
    <cellStyle name="Percent 4 3 2 2" xfId="4737" xr:uid="{00000000-0005-0000-0000-0000A4240000}"/>
    <cellStyle name="Percent 4 3 3" xfId="4738" xr:uid="{00000000-0005-0000-0000-0000A5240000}"/>
    <cellStyle name="Percent 4 4" xfId="4739" xr:uid="{00000000-0005-0000-0000-0000A6240000}"/>
    <cellStyle name="Percent 5" xfId="4740" xr:uid="{00000000-0005-0000-0000-0000A7240000}"/>
    <cellStyle name="Percent 5 2" xfId="4741" xr:uid="{00000000-0005-0000-0000-0000A8240000}"/>
    <cellStyle name="Percent 5 2 2" xfId="4742" xr:uid="{00000000-0005-0000-0000-0000A9240000}"/>
    <cellStyle name="Percent 5 2 2 2" xfId="4743" xr:uid="{00000000-0005-0000-0000-0000AA240000}"/>
    <cellStyle name="Percent 5 2 3" xfId="4744" xr:uid="{00000000-0005-0000-0000-0000AB240000}"/>
    <cellStyle name="Percent 6" xfId="4745" xr:uid="{00000000-0005-0000-0000-0000AC240000}"/>
    <cellStyle name="Percent 6 2" xfId="4746" xr:uid="{00000000-0005-0000-0000-0000AD240000}"/>
    <cellStyle name="Percent 6 2 2" xfId="4747" xr:uid="{00000000-0005-0000-0000-0000AE240000}"/>
    <cellStyle name="Percent 6 2 2 2" xfId="4748" xr:uid="{00000000-0005-0000-0000-0000AF240000}"/>
    <cellStyle name="Percent 6 2 3" xfId="4749" xr:uid="{00000000-0005-0000-0000-0000B0240000}"/>
    <cellStyle name="Percent 6 3" xfId="4750" xr:uid="{00000000-0005-0000-0000-0000B1240000}"/>
    <cellStyle name="Percent 6 3 2" xfId="4751" xr:uid="{00000000-0005-0000-0000-0000B2240000}"/>
    <cellStyle name="Percent 6 3 2 2" xfId="4752" xr:uid="{00000000-0005-0000-0000-0000B3240000}"/>
    <cellStyle name="Percent 6 3 3" xfId="4753" xr:uid="{00000000-0005-0000-0000-0000B4240000}"/>
    <cellStyle name="Percent 7" xfId="4754" xr:uid="{00000000-0005-0000-0000-0000B5240000}"/>
    <cellStyle name="Percent 7 2" xfId="4755" xr:uid="{00000000-0005-0000-0000-0000B6240000}"/>
    <cellStyle name="Percent 7 2 2" xfId="4756" xr:uid="{00000000-0005-0000-0000-0000B7240000}"/>
    <cellStyle name="Percent 7 2 2 2" xfId="4757" xr:uid="{00000000-0005-0000-0000-0000B8240000}"/>
    <cellStyle name="Percent 7 2 3" xfId="4758" xr:uid="{00000000-0005-0000-0000-0000B9240000}"/>
    <cellStyle name="Percent 7 3" xfId="4759" xr:uid="{00000000-0005-0000-0000-0000BA240000}"/>
    <cellStyle name="Percent 7 3 2" xfId="4760" xr:uid="{00000000-0005-0000-0000-0000BB240000}"/>
    <cellStyle name="Percent 7 4" xfId="4761" xr:uid="{00000000-0005-0000-0000-0000BC240000}"/>
    <cellStyle name="Percent 8" xfId="4762" xr:uid="{00000000-0005-0000-0000-0000BD240000}"/>
    <cellStyle name="Percent 9" xfId="4763" xr:uid="{00000000-0005-0000-0000-0000BE240000}"/>
    <cellStyle name="Percent Hard" xfId="4764" xr:uid="{00000000-0005-0000-0000-0000BF240000}"/>
    <cellStyle name="percentage" xfId="4765" xr:uid="{00000000-0005-0000-0000-0000C0240000}"/>
    <cellStyle name="PercentChange" xfId="4766" xr:uid="{00000000-0005-0000-0000-0000C1240000}"/>
    <cellStyle name="PLAN1" xfId="4767" xr:uid="{00000000-0005-0000-0000-0000C2240000}"/>
    <cellStyle name="Porcentaje" xfId="4768" xr:uid="{00000000-0005-0000-0000-0000C3240000}"/>
    <cellStyle name="Pourcentage_Profit &amp; Loss" xfId="4769" xr:uid="{00000000-0005-0000-0000-0000C4240000}"/>
    <cellStyle name="PrePop Currency (0)" xfId="4770" xr:uid="{00000000-0005-0000-0000-0000C5240000}"/>
    <cellStyle name="PrePop Currency (2)" xfId="4771" xr:uid="{00000000-0005-0000-0000-0000C6240000}"/>
    <cellStyle name="PrePop Units (0)" xfId="4772" xr:uid="{00000000-0005-0000-0000-0000C7240000}"/>
    <cellStyle name="PrePop Units (1)" xfId="4773" xr:uid="{00000000-0005-0000-0000-0000C8240000}"/>
    <cellStyle name="PrePop Units (2)" xfId="4774" xr:uid="{00000000-0005-0000-0000-0000C9240000}"/>
    <cellStyle name="Procenten" xfId="4775" xr:uid="{00000000-0005-0000-0000-0000CA240000}"/>
    <cellStyle name="Procenten estimate" xfId="4776" xr:uid="{00000000-0005-0000-0000-0000CB240000}"/>
    <cellStyle name="Procenten_EMI" xfId="4777" xr:uid="{00000000-0005-0000-0000-0000CC240000}"/>
    <cellStyle name="Profit figure" xfId="4778" xr:uid="{00000000-0005-0000-0000-0000CD240000}"/>
    <cellStyle name="Protected" xfId="4779" xr:uid="{00000000-0005-0000-0000-0000CE240000}"/>
    <cellStyle name="ProtectedDates" xfId="4780" xr:uid="{00000000-0005-0000-0000-0000CF240000}"/>
    <cellStyle name="PSChar" xfId="4781" xr:uid="{00000000-0005-0000-0000-0000D0240000}"/>
    <cellStyle name="PSDate" xfId="4782" xr:uid="{00000000-0005-0000-0000-0000D1240000}"/>
    <cellStyle name="PSDec" xfId="4783" xr:uid="{00000000-0005-0000-0000-0000D2240000}"/>
    <cellStyle name="PSHeading" xfId="4784" xr:uid="{00000000-0005-0000-0000-0000D3240000}"/>
    <cellStyle name="PSInt" xfId="4785" xr:uid="{00000000-0005-0000-0000-0000D4240000}"/>
    <cellStyle name="PSSpacer" xfId="4786" xr:uid="{00000000-0005-0000-0000-0000D5240000}"/>
    <cellStyle name="RatioX" xfId="4787" xr:uid="{00000000-0005-0000-0000-0000D6240000}"/>
    <cellStyle name="Red font" xfId="4788" xr:uid="{00000000-0005-0000-0000-0000D7240000}"/>
    <cellStyle name="ref" xfId="4789" xr:uid="{00000000-0005-0000-0000-0000D8240000}"/>
    <cellStyle name="Right" xfId="4790" xr:uid="{00000000-0005-0000-0000-0000D9240000}"/>
    <cellStyle name="RZ_head" xfId="9770" xr:uid="{D72DE110-02DD-0E47-95E9-BC8DBEFE9040}"/>
    <cellStyle name="Salomon Logo" xfId="4791" xr:uid="{00000000-0005-0000-0000-0000DA240000}"/>
    <cellStyle name="ScripFactor" xfId="4792" xr:uid="{00000000-0005-0000-0000-0000DB240000}"/>
    <cellStyle name="SectionHeading" xfId="4793" xr:uid="{00000000-0005-0000-0000-0000DC240000}"/>
    <cellStyle name="Shade" xfId="4794" xr:uid="{00000000-0005-0000-0000-0000DD240000}"/>
    <cellStyle name="Shaded" xfId="4795" xr:uid="{00000000-0005-0000-0000-0000DE240000}"/>
    <cellStyle name="Single Accounting" xfId="4796" xr:uid="{00000000-0005-0000-0000-0000DF240000}"/>
    <cellStyle name="SingleLineAcctgn" xfId="4797" xr:uid="{00000000-0005-0000-0000-0000E0240000}"/>
    <cellStyle name="SingleLinePercent" xfId="4798" xr:uid="{00000000-0005-0000-0000-0000E1240000}"/>
    <cellStyle name="Source Superscript" xfId="4799" xr:uid="{00000000-0005-0000-0000-0000E2240000}"/>
    <cellStyle name="Source Text" xfId="4800" xr:uid="{00000000-0005-0000-0000-0000E3240000}"/>
    <cellStyle name="ssp " xfId="4801" xr:uid="{00000000-0005-0000-0000-0000E4240000}"/>
    <cellStyle name="Standard" xfId="4802" xr:uid="{00000000-0005-0000-0000-0000E5240000}"/>
    <cellStyle name="Style 1" xfId="4803" xr:uid="{00000000-0005-0000-0000-0000E6240000}"/>
    <cellStyle name="Style 10" xfId="4804" xr:uid="{00000000-0005-0000-0000-0000E7240000}"/>
    <cellStyle name="Style 100" xfId="4805" xr:uid="{00000000-0005-0000-0000-0000E8240000}"/>
    <cellStyle name="Style 101" xfId="4806" xr:uid="{00000000-0005-0000-0000-0000E9240000}"/>
    <cellStyle name="Style 102" xfId="4807" xr:uid="{00000000-0005-0000-0000-0000EA240000}"/>
    <cellStyle name="Style 103" xfId="4808" xr:uid="{00000000-0005-0000-0000-0000EB240000}"/>
    <cellStyle name="Style 104" xfId="4809" xr:uid="{00000000-0005-0000-0000-0000EC240000}"/>
    <cellStyle name="Style 105" xfId="4810" xr:uid="{00000000-0005-0000-0000-0000ED240000}"/>
    <cellStyle name="Style 106" xfId="4811" xr:uid="{00000000-0005-0000-0000-0000EE240000}"/>
    <cellStyle name="Style 107" xfId="4812" xr:uid="{00000000-0005-0000-0000-0000EF240000}"/>
    <cellStyle name="Style 108" xfId="4813" xr:uid="{00000000-0005-0000-0000-0000F0240000}"/>
    <cellStyle name="Style 109" xfId="4814" xr:uid="{00000000-0005-0000-0000-0000F1240000}"/>
    <cellStyle name="Style 11" xfId="4815" xr:uid="{00000000-0005-0000-0000-0000F2240000}"/>
    <cellStyle name="Style 110" xfId="4816" xr:uid="{00000000-0005-0000-0000-0000F3240000}"/>
    <cellStyle name="Style 111" xfId="4817" xr:uid="{00000000-0005-0000-0000-0000F4240000}"/>
    <cellStyle name="Style 112" xfId="4818" xr:uid="{00000000-0005-0000-0000-0000F5240000}"/>
    <cellStyle name="Style 113" xfId="4819" xr:uid="{00000000-0005-0000-0000-0000F6240000}"/>
    <cellStyle name="Style 114" xfId="4820" xr:uid="{00000000-0005-0000-0000-0000F7240000}"/>
    <cellStyle name="Style 115" xfId="4821" xr:uid="{00000000-0005-0000-0000-0000F8240000}"/>
    <cellStyle name="Style 116" xfId="4822" xr:uid="{00000000-0005-0000-0000-0000F9240000}"/>
    <cellStyle name="Style 117" xfId="4823" xr:uid="{00000000-0005-0000-0000-0000FA240000}"/>
    <cellStyle name="Style 118" xfId="4824" xr:uid="{00000000-0005-0000-0000-0000FB240000}"/>
    <cellStyle name="Style 119" xfId="4825" xr:uid="{00000000-0005-0000-0000-0000FC240000}"/>
    <cellStyle name="Style 12" xfId="4826" xr:uid="{00000000-0005-0000-0000-0000FD240000}"/>
    <cellStyle name="Style 120" xfId="4827" xr:uid="{00000000-0005-0000-0000-0000FE240000}"/>
    <cellStyle name="Style 121" xfId="4828" xr:uid="{00000000-0005-0000-0000-0000FF240000}"/>
    <cellStyle name="Style 122" xfId="4829" xr:uid="{00000000-0005-0000-0000-000000250000}"/>
    <cellStyle name="Style 123" xfId="4830" xr:uid="{00000000-0005-0000-0000-000001250000}"/>
    <cellStyle name="Style 124" xfId="4831" xr:uid="{00000000-0005-0000-0000-000002250000}"/>
    <cellStyle name="Style 125" xfId="4832" xr:uid="{00000000-0005-0000-0000-000003250000}"/>
    <cellStyle name="Style 126" xfId="4833" xr:uid="{00000000-0005-0000-0000-000004250000}"/>
    <cellStyle name="Style 127" xfId="4834" xr:uid="{00000000-0005-0000-0000-000005250000}"/>
    <cellStyle name="Style 128" xfId="4835" xr:uid="{00000000-0005-0000-0000-000006250000}"/>
    <cellStyle name="Style 129" xfId="4836" xr:uid="{00000000-0005-0000-0000-000007250000}"/>
    <cellStyle name="Style 13" xfId="4837" xr:uid="{00000000-0005-0000-0000-000008250000}"/>
    <cellStyle name="Style 130" xfId="4838" xr:uid="{00000000-0005-0000-0000-000009250000}"/>
    <cellStyle name="Style 131" xfId="4839" xr:uid="{00000000-0005-0000-0000-00000A250000}"/>
    <cellStyle name="Style 132" xfId="4840" xr:uid="{00000000-0005-0000-0000-00000B250000}"/>
    <cellStyle name="Style 133" xfId="4841" xr:uid="{00000000-0005-0000-0000-00000C250000}"/>
    <cellStyle name="Style 134" xfId="4842" xr:uid="{00000000-0005-0000-0000-00000D250000}"/>
    <cellStyle name="Style 135" xfId="4843" xr:uid="{00000000-0005-0000-0000-00000E250000}"/>
    <cellStyle name="Style 136" xfId="4844" xr:uid="{00000000-0005-0000-0000-00000F250000}"/>
    <cellStyle name="Style 137" xfId="4845" xr:uid="{00000000-0005-0000-0000-000010250000}"/>
    <cellStyle name="Style 138" xfId="4846" xr:uid="{00000000-0005-0000-0000-000011250000}"/>
    <cellStyle name="Style 139" xfId="4847" xr:uid="{00000000-0005-0000-0000-000012250000}"/>
    <cellStyle name="Style 14" xfId="4848" xr:uid="{00000000-0005-0000-0000-000013250000}"/>
    <cellStyle name="Style 140" xfId="4849" xr:uid="{00000000-0005-0000-0000-000014250000}"/>
    <cellStyle name="Style 141" xfId="4850" xr:uid="{00000000-0005-0000-0000-000015250000}"/>
    <cellStyle name="Style 142" xfId="4851" xr:uid="{00000000-0005-0000-0000-000016250000}"/>
    <cellStyle name="Style 143" xfId="4852" xr:uid="{00000000-0005-0000-0000-000017250000}"/>
    <cellStyle name="Style 144" xfId="4853" xr:uid="{00000000-0005-0000-0000-000018250000}"/>
    <cellStyle name="Style 145" xfId="4854" xr:uid="{00000000-0005-0000-0000-000019250000}"/>
    <cellStyle name="Style 146" xfId="4855" xr:uid="{00000000-0005-0000-0000-00001A250000}"/>
    <cellStyle name="Style 147" xfId="4856" xr:uid="{00000000-0005-0000-0000-00001B250000}"/>
    <cellStyle name="Style 148" xfId="4857" xr:uid="{00000000-0005-0000-0000-00001C250000}"/>
    <cellStyle name="Style 149" xfId="4858" xr:uid="{00000000-0005-0000-0000-00001D250000}"/>
    <cellStyle name="Style 15" xfId="4859" xr:uid="{00000000-0005-0000-0000-00001E250000}"/>
    <cellStyle name="Style 150" xfId="4860" xr:uid="{00000000-0005-0000-0000-00001F250000}"/>
    <cellStyle name="Style 151" xfId="4861" xr:uid="{00000000-0005-0000-0000-000020250000}"/>
    <cellStyle name="Style 152" xfId="4862" xr:uid="{00000000-0005-0000-0000-000021250000}"/>
    <cellStyle name="Style 153" xfId="4863" xr:uid="{00000000-0005-0000-0000-000022250000}"/>
    <cellStyle name="Style 154" xfId="4864" xr:uid="{00000000-0005-0000-0000-000023250000}"/>
    <cellStyle name="Style 155" xfId="4865" xr:uid="{00000000-0005-0000-0000-000024250000}"/>
    <cellStyle name="Style 156" xfId="4866" xr:uid="{00000000-0005-0000-0000-000025250000}"/>
    <cellStyle name="Style 157" xfId="4867" xr:uid="{00000000-0005-0000-0000-000026250000}"/>
    <cellStyle name="Style 158" xfId="4868" xr:uid="{00000000-0005-0000-0000-000027250000}"/>
    <cellStyle name="Style 159" xfId="4869" xr:uid="{00000000-0005-0000-0000-000028250000}"/>
    <cellStyle name="Style 16" xfId="4870" xr:uid="{00000000-0005-0000-0000-000029250000}"/>
    <cellStyle name="Style 160" xfId="4871" xr:uid="{00000000-0005-0000-0000-00002A250000}"/>
    <cellStyle name="Style 161" xfId="4872" xr:uid="{00000000-0005-0000-0000-00002B250000}"/>
    <cellStyle name="Style 162" xfId="4873" xr:uid="{00000000-0005-0000-0000-00002C250000}"/>
    <cellStyle name="Style 163" xfId="4874" xr:uid="{00000000-0005-0000-0000-00002D250000}"/>
    <cellStyle name="Style 164" xfId="4875" xr:uid="{00000000-0005-0000-0000-00002E250000}"/>
    <cellStyle name="Style 165" xfId="4876" xr:uid="{00000000-0005-0000-0000-00002F250000}"/>
    <cellStyle name="Style 166" xfId="4877" xr:uid="{00000000-0005-0000-0000-000030250000}"/>
    <cellStyle name="Style 167" xfId="4878" xr:uid="{00000000-0005-0000-0000-000031250000}"/>
    <cellStyle name="Style 168" xfId="4879" xr:uid="{00000000-0005-0000-0000-000032250000}"/>
    <cellStyle name="Style 169" xfId="4880" xr:uid="{00000000-0005-0000-0000-000033250000}"/>
    <cellStyle name="Style 17" xfId="4881" xr:uid="{00000000-0005-0000-0000-000034250000}"/>
    <cellStyle name="Style 170" xfId="4882" xr:uid="{00000000-0005-0000-0000-000035250000}"/>
    <cellStyle name="Style 171" xfId="4883" xr:uid="{00000000-0005-0000-0000-000036250000}"/>
    <cellStyle name="Style 172" xfId="4884" xr:uid="{00000000-0005-0000-0000-000037250000}"/>
    <cellStyle name="Style 173" xfId="4885" xr:uid="{00000000-0005-0000-0000-000038250000}"/>
    <cellStyle name="Style 174" xfId="4886" xr:uid="{00000000-0005-0000-0000-000039250000}"/>
    <cellStyle name="Style 175" xfId="4887" xr:uid="{00000000-0005-0000-0000-00003A250000}"/>
    <cellStyle name="Style 176" xfId="4888" xr:uid="{00000000-0005-0000-0000-00003B250000}"/>
    <cellStyle name="Style 177" xfId="4889" xr:uid="{00000000-0005-0000-0000-00003C250000}"/>
    <cellStyle name="Style 178" xfId="4890" xr:uid="{00000000-0005-0000-0000-00003D250000}"/>
    <cellStyle name="Style 179" xfId="4891" xr:uid="{00000000-0005-0000-0000-00003E250000}"/>
    <cellStyle name="Style 18" xfId="4892" xr:uid="{00000000-0005-0000-0000-00003F250000}"/>
    <cellStyle name="Style 180" xfId="4893" xr:uid="{00000000-0005-0000-0000-000040250000}"/>
    <cellStyle name="Style 181" xfId="4894" xr:uid="{00000000-0005-0000-0000-000041250000}"/>
    <cellStyle name="Style 182" xfId="4895" xr:uid="{00000000-0005-0000-0000-000042250000}"/>
    <cellStyle name="Style 183" xfId="4896" xr:uid="{00000000-0005-0000-0000-000043250000}"/>
    <cellStyle name="Style 184" xfId="4897" xr:uid="{00000000-0005-0000-0000-000044250000}"/>
    <cellStyle name="Style 185" xfId="4898" xr:uid="{00000000-0005-0000-0000-000045250000}"/>
    <cellStyle name="Style 186" xfId="4899" xr:uid="{00000000-0005-0000-0000-000046250000}"/>
    <cellStyle name="Style 187" xfId="4900" xr:uid="{00000000-0005-0000-0000-000047250000}"/>
    <cellStyle name="Style 188" xfId="4901" xr:uid="{00000000-0005-0000-0000-000048250000}"/>
    <cellStyle name="Style 189" xfId="4902" xr:uid="{00000000-0005-0000-0000-000049250000}"/>
    <cellStyle name="Style 19" xfId="4903" xr:uid="{00000000-0005-0000-0000-00004A250000}"/>
    <cellStyle name="Style 190" xfId="4904" xr:uid="{00000000-0005-0000-0000-00004B250000}"/>
    <cellStyle name="Style 191" xfId="4905" xr:uid="{00000000-0005-0000-0000-00004C250000}"/>
    <cellStyle name="Style 192" xfId="4906" xr:uid="{00000000-0005-0000-0000-00004D250000}"/>
    <cellStyle name="Style 193" xfId="4907" xr:uid="{00000000-0005-0000-0000-00004E250000}"/>
    <cellStyle name="Style 194" xfId="4908" xr:uid="{00000000-0005-0000-0000-00004F250000}"/>
    <cellStyle name="Style 195" xfId="4909" xr:uid="{00000000-0005-0000-0000-000050250000}"/>
    <cellStyle name="Style 196" xfId="4910" xr:uid="{00000000-0005-0000-0000-000051250000}"/>
    <cellStyle name="Style 197" xfId="4911" xr:uid="{00000000-0005-0000-0000-000052250000}"/>
    <cellStyle name="Style 198" xfId="4912" xr:uid="{00000000-0005-0000-0000-000053250000}"/>
    <cellStyle name="Style 199" xfId="4913" xr:uid="{00000000-0005-0000-0000-000054250000}"/>
    <cellStyle name="Style 2" xfId="4914" xr:uid="{00000000-0005-0000-0000-000055250000}"/>
    <cellStyle name="Style 20" xfId="4915" xr:uid="{00000000-0005-0000-0000-000056250000}"/>
    <cellStyle name="Style 200" xfId="4916" xr:uid="{00000000-0005-0000-0000-000057250000}"/>
    <cellStyle name="Style 201" xfId="4917" xr:uid="{00000000-0005-0000-0000-000058250000}"/>
    <cellStyle name="Style 202" xfId="4918" xr:uid="{00000000-0005-0000-0000-000059250000}"/>
    <cellStyle name="Style 203" xfId="4919" xr:uid="{00000000-0005-0000-0000-00005A250000}"/>
    <cellStyle name="Style 204" xfId="4920" xr:uid="{00000000-0005-0000-0000-00005B250000}"/>
    <cellStyle name="Style 205" xfId="4921" xr:uid="{00000000-0005-0000-0000-00005C250000}"/>
    <cellStyle name="Style 206" xfId="4922" xr:uid="{00000000-0005-0000-0000-00005D250000}"/>
    <cellStyle name="Style 207" xfId="4923" xr:uid="{00000000-0005-0000-0000-00005E250000}"/>
    <cellStyle name="Style 208" xfId="4924" xr:uid="{00000000-0005-0000-0000-00005F250000}"/>
    <cellStyle name="Style 209" xfId="4925" xr:uid="{00000000-0005-0000-0000-000060250000}"/>
    <cellStyle name="Style 21" xfId="4926" xr:uid="{00000000-0005-0000-0000-000061250000}"/>
    <cellStyle name="Style 21 2" xfId="4927" xr:uid="{00000000-0005-0000-0000-000062250000}"/>
    <cellStyle name="Style 22" xfId="4928" xr:uid="{00000000-0005-0000-0000-000063250000}"/>
    <cellStyle name="Style 22 2" xfId="4929" xr:uid="{00000000-0005-0000-0000-000064250000}"/>
    <cellStyle name="Style 22 3" xfId="4930" xr:uid="{00000000-0005-0000-0000-000065250000}"/>
    <cellStyle name="Style 22 4" xfId="4931"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3" xr:uid="{00000000-0005-0000-0000-00006B250000}"/>
    <cellStyle name="Style 23 3" xfId="77" xr:uid="{00000000-0005-0000-0000-00006C250000}"/>
    <cellStyle name="Style 23 3 2" xfId="120" xr:uid="{00000000-0005-0000-0000-00006D250000}"/>
    <cellStyle name="Style 23 3 3" xfId="9754" xr:uid="{00000000-0005-0000-0000-00006E250000}"/>
    <cellStyle name="Style 24" xfId="4932" xr:uid="{00000000-0005-0000-0000-00006F250000}"/>
    <cellStyle name="Style 24 2" xfId="4933" xr:uid="{00000000-0005-0000-0000-000070250000}"/>
    <cellStyle name="Style 24 3" xfId="4934" xr:uid="{00000000-0005-0000-0000-000071250000}"/>
    <cellStyle name="Style 24 4" xfId="4935" xr:uid="{00000000-0005-0000-0000-000072250000}"/>
    <cellStyle name="Style 25" xfId="4936" xr:uid="{00000000-0005-0000-0000-000073250000}"/>
    <cellStyle name="Style 25 2" xfId="4937" xr:uid="{00000000-0005-0000-0000-000074250000}"/>
    <cellStyle name="Style 25 3" xfId="4938" xr:uid="{00000000-0005-0000-0000-000075250000}"/>
    <cellStyle name="Style 26" xfId="4939" xr:uid="{00000000-0005-0000-0000-000076250000}"/>
    <cellStyle name="Style 26 2" xfId="4940" xr:uid="{00000000-0005-0000-0000-000077250000}"/>
    <cellStyle name="Style 26 3" xfId="4941" xr:uid="{00000000-0005-0000-0000-000078250000}"/>
    <cellStyle name="Style 26 4" xfId="4942" xr:uid="{00000000-0005-0000-0000-000079250000}"/>
    <cellStyle name="Style 27" xfId="4943" xr:uid="{00000000-0005-0000-0000-00007A250000}"/>
    <cellStyle name="Style 28" xfId="4944" xr:uid="{00000000-0005-0000-0000-00007B250000}"/>
    <cellStyle name="Style 29" xfId="4945" xr:uid="{00000000-0005-0000-0000-00007C250000}"/>
    <cellStyle name="Style 3" xfId="4946" xr:uid="{00000000-0005-0000-0000-00007D250000}"/>
    <cellStyle name="Style 30" xfId="4947" xr:uid="{00000000-0005-0000-0000-00007E250000}"/>
    <cellStyle name="Style 31" xfId="4948" xr:uid="{00000000-0005-0000-0000-00007F250000}"/>
    <cellStyle name="Style 32" xfId="4949" xr:uid="{00000000-0005-0000-0000-000080250000}"/>
    <cellStyle name="Style 33" xfId="4950" xr:uid="{00000000-0005-0000-0000-000081250000}"/>
    <cellStyle name="Style 34" xfId="4951" xr:uid="{00000000-0005-0000-0000-000082250000}"/>
    <cellStyle name="Style 35" xfId="4952" xr:uid="{00000000-0005-0000-0000-000083250000}"/>
    <cellStyle name="Style 36" xfId="4953" xr:uid="{00000000-0005-0000-0000-000084250000}"/>
    <cellStyle name="Style 37" xfId="4954" xr:uid="{00000000-0005-0000-0000-000085250000}"/>
    <cellStyle name="Style 38" xfId="4955" xr:uid="{00000000-0005-0000-0000-000086250000}"/>
    <cellStyle name="Style 39" xfId="4956" xr:uid="{00000000-0005-0000-0000-000087250000}"/>
    <cellStyle name="Style 4" xfId="4957" xr:uid="{00000000-0005-0000-0000-000088250000}"/>
    <cellStyle name="Style 40" xfId="4958" xr:uid="{00000000-0005-0000-0000-000089250000}"/>
    <cellStyle name="Style 41" xfId="4959" xr:uid="{00000000-0005-0000-0000-00008A250000}"/>
    <cellStyle name="Style 42" xfId="4960" xr:uid="{00000000-0005-0000-0000-00008B250000}"/>
    <cellStyle name="Style 43" xfId="4961" xr:uid="{00000000-0005-0000-0000-00008C250000}"/>
    <cellStyle name="Style 44" xfId="4962" xr:uid="{00000000-0005-0000-0000-00008D250000}"/>
    <cellStyle name="Style 45" xfId="4963" xr:uid="{00000000-0005-0000-0000-00008E250000}"/>
    <cellStyle name="Style 46" xfId="4964" xr:uid="{00000000-0005-0000-0000-00008F250000}"/>
    <cellStyle name="Style 47" xfId="4965" xr:uid="{00000000-0005-0000-0000-000090250000}"/>
    <cellStyle name="Style 48" xfId="4966" xr:uid="{00000000-0005-0000-0000-000091250000}"/>
    <cellStyle name="Style 49" xfId="4967" xr:uid="{00000000-0005-0000-0000-000092250000}"/>
    <cellStyle name="Style 5" xfId="4968" xr:uid="{00000000-0005-0000-0000-000093250000}"/>
    <cellStyle name="Style 50" xfId="4969" xr:uid="{00000000-0005-0000-0000-000094250000}"/>
    <cellStyle name="Style 51" xfId="4970" xr:uid="{00000000-0005-0000-0000-000095250000}"/>
    <cellStyle name="Style 52" xfId="4971" xr:uid="{00000000-0005-0000-0000-000096250000}"/>
    <cellStyle name="Style 53" xfId="4972" xr:uid="{00000000-0005-0000-0000-000097250000}"/>
    <cellStyle name="Style 54" xfId="4973" xr:uid="{00000000-0005-0000-0000-000098250000}"/>
    <cellStyle name="Style 55" xfId="4974" xr:uid="{00000000-0005-0000-0000-000099250000}"/>
    <cellStyle name="Style 56" xfId="4975" xr:uid="{00000000-0005-0000-0000-00009A250000}"/>
    <cellStyle name="Style 57" xfId="4976" xr:uid="{00000000-0005-0000-0000-00009B250000}"/>
    <cellStyle name="Style 58" xfId="4977" xr:uid="{00000000-0005-0000-0000-00009C250000}"/>
    <cellStyle name="Style 59" xfId="4978" xr:uid="{00000000-0005-0000-0000-00009D250000}"/>
    <cellStyle name="Style 6" xfId="4979" xr:uid="{00000000-0005-0000-0000-00009E250000}"/>
    <cellStyle name="Style 60" xfId="4980" xr:uid="{00000000-0005-0000-0000-00009F250000}"/>
    <cellStyle name="Style 61" xfId="4981" xr:uid="{00000000-0005-0000-0000-0000A0250000}"/>
    <cellStyle name="Style 62" xfId="4982" xr:uid="{00000000-0005-0000-0000-0000A1250000}"/>
    <cellStyle name="Style 63" xfId="4983" xr:uid="{00000000-0005-0000-0000-0000A2250000}"/>
    <cellStyle name="Style 64" xfId="4984" xr:uid="{00000000-0005-0000-0000-0000A3250000}"/>
    <cellStyle name="Style 65" xfId="4985" xr:uid="{00000000-0005-0000-0000-0000A4250000}"/>
    <cellStyle name="Style 66" xfId="4986" xr:uid="{00000000-0005-0000-0000-0000A5250000}"/>
    <cellStyle name="Style 67" xfId="4987" xr:uid="{00000000-0005-0000-0000-0000A6250000}"/>
    <cellStyle name="Style 68" xfId="4988" xr:uid="{00000000-0005-0000-0000-0000A7250000}"/>
    <cellStyle name="Style 69" xfId="4989" xr:uid="{00000000-0005-0000-0000-0000A8250000}"/>
    <cellStyle name="Style 7" xfId="4990" xr:uid="{00000000-0005-0000-0000-0000A9250000}"/>
    <cellStyle name="Style 70" xfId="4991" xr:uid="{00000000-0005-0000-0000-0000AA250000}"/>
    <cellStyle name="Style 71" xfId="4992" xr:uid="{00000000-0005-0000-0000-0000AB250000}"/>
    <cellStyle name="Style 72" xfId="4993" xr:uid="{00000000-0005-0000-0000-0000AC250000}"/>
    <cellStyle name="Style 73" xfId="4994" xr:uid="{00000000-0005-0000-0000-0000AD250000}"/>
    <cellStyle name="Style 74" xfId="4995" xr:uid="{00000000-0005-0000-0000-0000AE250000}"/>
    <cellStyle name="Style 75" xfId="4996" xr:uid="{00000000-0005-0000-0000-0000AF250000}"/>
    <cellStyle name="Style 76" xfId="4997" xr:uid="{00000000-0005-0000-0000-0000B0250000}"/>
    <cellStyle name="Style 77" xfId="4998" xr:uid="{00000000-0005-0000-0000-0000B1250000}"/>
    <cellStyle name="Style 78" xfId="4999" xr:uid="{00000000-0005-0000-0000-0000B2250000}"/>
    <cellStyle name="Style 79" xfId="5000" xr:uid="{00000000-0005-0000-0000-0000B3250000}"/>
    <cellStyle name="Style 8" xfId="5001" xr:uid="{00000000-0005-0000-0000-0000B4250000}"/>
    <cellStyle name="Style 80" xfId="5002" xr:uid="{00000000-0005-0000-0000-0000B5250000}"/>
    <cellStyle name="Style 81" xfId="5003" xr:uid="{00000000-0005-0000-0000-0000B6250000}"/>
    <cellStyle name="Style 82" xfId="5004" xr:uid="{00000000-0005-0000-0000-0000B7250000}"/>
    <cellStyle name="Style 83" xfId="5005" xr:uid="{00000000-0005-0000-0000-0000B8250000}"/>
    <cellStyle name="Style 84" xfId="5006" xr:uid="{00000000-0005-0000-0000-0000B9250000}"/>
    <cellStyle name="Style 85" xfId="5007" xr:uid="{00000000-0005-0000-0000-0000BA250000}"/>
    <cellStyle name="Style 86" xfId="5008" xr:uid="{00000000-0005-0000-0000-0000BB250000}"/>
    <cellStyle name="Style 87" xfId="5009" xr:uid="{00000000-0005-0000-0000-0000BC250000}"/>
    <cellStyle name="Style 88" xfId="5010" xr:uid="{00000000-0005-0000-0000-0000BD250000}"/>
    <cellStyle name="Style 89" xfId="5011" xr:uid="{00000000-0005-0000-0000-0000BE250000}"/>
    <cellStyle name="Style 9" xfId="5012" xr:uid="{00000000-0005-0000-0000-0000BF250000}"/>
    <cellStyle name="Style 90" xfId="5013" xr:uid="{00000000-0005-0000-0000-0000C0250000}"/>
    <cellStyle name="Style 91" xfId="5014" xr:uid="{00000000-0005-0000-0000-0000C1250000}"/>
    <cellStyle name="Style 92" xfId="5015" xr:uid="{00000000-0005-0000-0000-0000C2250000}"/>
    <cellStyle name="Style 93" xfId="5016" xr:uid="{00000000-0005-0000-0000-0000C3250000}"/>
    <cellStyle name="Style 94" xfId="5017" xr:uid="{00000000-0005-0000-0000-0000C4250000}"/>
    <cellStyle name="Style 95" xfId="5018" xr:uid="{00000000-0005-0000-0000-0000C5250000}"/>
    <cellStyle name="Style 96" xfId="5019" xr:uid="{00000000-0005-0000-0000-0000C6250000}"/>
    <cellStyle name="Style 97" xfId="5020" xr:uid="{00000000-0005-0000-0000-0000C7250000}"/>
    <cellStyle name="Style 98" xfId="5021" xr:uid="{00000000-0005-0000-0000-0000C8250000}"/>
    <cellStyle name="Style 99" xfId="5022" xr:uid="{00000000-0005-0000-0000-0000C9250000}"/>
    <cellStyle name="STYLE1" xfId="5023" xr:uid="{00000000-0005-0000-0000-0000CA250000}"/>
    <cellStyle name="STYLE2" xfId="5024" xr:uid="{00000000-0005-0000-0000-0000CB250000}"/>
    <cellStyle name="STYLE3" xfId="5025" xr:uid="{00000000-0005-0000-0000-0000CC250000}"/>
    <cellStyle name="Subhead" xfId="5026" xr:uid="{00000000-0005-0000-0000-0000CD250000}"/>
    <cellStyle name="Subtotal_left" xfId="5027" xr:uid="{00000000-0005-0000-0000-0000CE250000}"/>
    <cellStyle name="SwitchCell" xfId="5028" xr:uid="{00000000-0005-0000-0000-0000CF250000}"/>
    <cellStyle name="t" xfId="5029" xr:uid="{00000000-0005-0000-0000-0000D0250000}"/>
    <cellStyle name="Table Col Head" xfId="5030" xr:uid="{00000000-0005-0000-0000-0000D1250000}"/>
    <cellStyle name="Table Head" xfId="5031" xr:uid="{00000000-0005-0000-0000-0000D2250000}"/>
    <cellStyle name="Table Head Aligned" xfId="5032" xr:uid="{00000000-0005-0000-0000-0000D3250000}"/>
    <cellStyle name="Table Head Aligned 2" xfId="6204" xr:uid="{00000000-0005-0000-0000-0000D4250000}"/>
    <cellStyle name="Table Head Blue" xfId="5033" xr:uid="{00000000-0005-0000-0000-0000D5250000}"/>
    <cellStyle name="Table Head Green" xfId="5034" xr:uid="{00000000-0005-0000-0000-0000D6250000}"/>
    <cellStyle name="Table Head Green 2" xfId="6206" xr:uid="{00000000-0005-0000-0000-0000D7250000}"/>
    <cellStyle name="Table Head_Val_Sum_Graph" xfId="5035" xr:uid="{00000000-0005-0000-0000-0000D8250000}"/>
    <cellStyle name="Table Sub Head" xfId="5036" xr:uid="{00000000-0005-0000-0000-0000D9250000}"/>
    <cellStyle name="Table Text" xfId="5037" xr:uid="{00000000-0005-0000-0000-0000DA250000}"/>
    <cellStyle name="Table Title" xfId="5038" xr:uid="{00000000-0005-0000-0000-0000DB250000}"/>
    <cellStyle name="Table Units" xfId="5039" xr:uid="{00000000-0005-0000-0000-0000DC250000}"/>
    <cellStyle name="Table_Header" xfId="5040" xr:uid="{00000000-0005-0000-0000-0000DD250000}"/>
    <cellStyle name="TableBorder" xfId="5041" xr:uid="{00000000-0005-0000-0000-0000DE250000}"/>
    <cellStyle name="TableColumnHeader" xfId="5042" xr:uid="{00000000-0005-0000-0000-0000DF250000}"/>
    <cellStyle name="TableColumnHeader 2" xfId="8561" xr:uid="{00000000-0005-0000-0000-0000E0250000}"/>
    <cellStyle name="TableHeading" xfId="5043" xr:uid="{00000000-0005-0000-0000-0000E1250000}"/>
    <cellStyle name="TableHighlight" xfId="5044" xr:uid="{00000000-0005-0000-0000-0000E2250000}"/>
    <cellStyle name="TableNote" xfId="5045" xr:uid="{00000000-0005-0000-0000-0000E3250000}"/>
    <cellStyle name="test a style" xfId="5046" xr:uid="{00000000-0005-0000-0000-0000E4250000}"/>
    <cellStyle name="test a style 2" xfId="6207" xr:uid="{00000000-0005-0000-0000-0000E5250000}"/>
    <cellStyle name="Text 1" xfId="5047" xr:uid="{00000000-0005-0000-0000-0000E6250000}"/>
    <cellStyle name="Text Head 1" xfId="5048" xr:uid="{00000000-0005-0000-0000-0000E7250000}"/>
    <cellStyle name="Text Indent A" xfId="5049" xr:uid="{00000000-0005-0000-0000-0000E8250000}"/>
    <cellStyle name="Text Indent B" xfId="5050" xr:uid="{00000000-0005-0000-0000-0000E9250000}"/>
    <cellStyle name="Text Indent C" xfId="5051" xr:uid="{00000000-0005-0000-0000-0000EA250000}"/>
    <cellStyle name="Text Wrap" xfId="5052" xr:uid="{00000000-0005-0000-0000-0000EB250000}"/>
    <cellStyle name="Time" xfId="5053" xr:uid="{00000000-0005-0000-0000-0000EC250000}"/>
    <cellStyle name="Times 10" xfId="5054" xr:uid="{00000000-0005-0000-0000-0000ED250000}"/>
    <cellStyle name="Times 12" xfId="5055" xr:uid="{00000000-0005-0000-0000-0000EE250000}"/>
    <cellStyle name="Times New Roman" xfId="5056" xr:uid="{00000000-0005-0000-0000-0000EF250000}"/>
    <cellStyle name="Title 2" xfId="61" xr:uid="{00000000-0005-0000-0000-0000F0250000}"/>
    <cellStyle name="Title 2 2" xfId="5057" xr:uid="{00000000-0005-0000-0000-0000F1250000}"/>
    <cellStyle name="Title 3" xfId="5058" xr:uid="{00000000-0005-0000-0000-0000F2250000}"/>
    <cellStyle name="Title-2" xfId="5059" xr:uid="{00000000-0005-0000-0000-0000F5250000}"/>
    <cellStyle name="title1" xfId="5060" xr:uid="{00000000-0005-0000-0000-0000F3250000}"/>
    <cellStyle name="title2" xfId="5061" xr:uid="{00000000-0005-0000-0000-0000F4250000}"/>
    <cellStyle name="Titles" xfId="5062" xr:uid="{00000000-0005-0000-0000-0000F6250000}"/>
    <cellStyle name="titre_col" xfId="5063" xr:uid="{00000000-0005-0000-0000-0000F7250000}"/>
    <cellStyle name="TOC" xfId="5064" xr:uid="{00000000-0005-0000-0000-0000F8250000}"/>
    <cellStyle name="Total 2" xfId="62" xr:uid="{00000000-0005-0000-0000-0000F9250000}"/>
    <cellStyle name="Total 2 10" xfId="5065" xr:uid="{00000000-0005-0000-0000-0000FA250000}"/>
    <cellStyle name="Total 2 11" xfId="9746" xr:uid="{00000000-0005-0000-0000-0000FB250000}"/>
    <cellStyle name="Total 2 2" xfId="69" xr:uid="{00000000-0005-0000-0000-0000FC250000}"/>
    <cellStyle name="Total 2 2 2" xfId="89" xr:uid="{00000000-0005-0000-0000-0000FD250000}"/>
    <cellStyle name="Total 2 2 2 2" xfId="9766" xr:uid="{00000000-0005-0000-0000-0000FE250000}"/>
    <cellStyle name="Total 2 2 3" xfId="9752" xr:uid="{00000000-0005-0000-0000-0000FF250000}"/>
    <cellStyle name="Total 2 3" xfId="83" xr:uid="{00000000-0005-0000-0000-000000260000}"/>
    <cellStyle name="Total 2 3 2" xfId="9760" xr:uid="{00000000-0005-0000-0000-000001260000}"/>
    <cellStyle name="Total 2 4" xfId="5066" xr:uid="{00000000-0005-0000-0000-000002260000}"/>
    <cellStyle name="Total 2 5" xfId="5067" xr:uid="{00000000-0005-0000-0000-000003260000}"/>
    <cellStyle name="Total 2 6" xfId="5068" xr:uid="{00000000-0005-0000-0000-000004260000}"/>
    <cellStyle name="Total 2 7" xfId="5069" xr:uid="{00000000-0005-0000-0000-000005260000}"/>
    <cellStyle name="Total 2 8" xfId="5070" xr:uid="{00000000-0005-0000-0000-000006260000}"/>
    <cellStyle name="Total 2 9" xfId="5071" xr:uid="{00000000-0005-0000-0000-000007260000}"/>
    <cellStyle name="Total 3" xfId="5072" xr:uid="{00000000-0005-0000-0000-000008260000}"/>
    <cellStyle name="Total Bold" xfId="5073" xr:uid="{00000000-0005-0000-0000-000009260000}"/>
    <cellStyle name="Totals" xfId="5074" xr:uid="{00000000-0005-0000-0000-00000A260000}"/>
    <cellStyle name="Totals 2" xfId="8562" xr:uid="{00000000-0005-0000-0000-00000B260000}"/>
    <cellStyle name="Underline_Single" xfId="5075" xr:uid="{00000000-0005-0000-0000-00000C260000}"/>
    <cellStyle name="UnProtectedCalc" xfId="5076" xr:uid="{00000000-0005-0000-0000-00000D260000}"/>
    <cellStyle name="UnProtectedCalc 2" xfId="6208" xr:uid="{00000000-0005-0000-0000-00000E260000}"/>
    <cellStyle name="Valuta (0)_Sheet1" xfId="5077" xr:uid="{00000000-0005-0000-0000-00000F260000}"/>
    <cellStyle name="Valuta_piv_polio" xfId="5078" xr:uid="{00000000-0005-0000-0000-000010260000}"/>
    <cellStyle name="Währung [0]_A17 - 31.03.1998" xfId="5079" xr:uid="{00000000-0005-0000-0000-000011260000}"/>
    <cellStyle name="Währung_A17 - 31.03.1998" xfId="5080" xr:uid="{00000000-0005-0000-0000-000012260000}"/>
    <cellStyle name="Warburg" xfId="5081" xr:uid="{00000000-0005-0000-0000-000013260000}"/>
    <cellStyle name="Warning Text 2" xfId="63" xr:uid="{00000000-0005-0000-0000-000014260000}"/>
    <cellStyle name="Warning Text 2 2" xfId="5082" xr:uid="{00000000-0005-0000-0000-000015260000}"/>
    <cellStyle name="Warning Text 2 3" xfId="5083" xr:uid="{00000000-0005-0000-0000-000016260000}"/>
    <cellStyle name="Warning Text 2 4" xfId="5084" xr:uid="{00000000-0005-0000-0000-000017260000}"/>
    <cellStyle name="Warning Text 2 5" xfId="5085" xr:uid="{00000000-0005-0000-0000-000018260000}"/>
    <cellStyle name="Warning Text 2 6" xfId="5086" xr:uid="{00000000-0005-0000-0000-000019260000}"/>
    <cellStyle name="Warning Text 2 7" xfId="5087" xr:uid="{00000000-0005-0000-0000-00001A260000}"/>
    <cellStyle name="Warning Text 2 8" xfId="5088" xr:uid="{00000000-0005-0000-0000-00001B260000}"/>
    <cellStyle name="Warning Text 2 9" xfId="5089" xr:uid="{00000000-0005-0000-0000-00001C260000}"/>
    <cellStyle name="Warning Text 3" xfId="5090" xr:uid="{00000000-0005-0000-0000-00001D260000}"/>
    <cellStyle name="wild guess" xfId="5091" xr:uid="{00000000-0005-0000-0000-00001E260000}"/>
    <cellStyle name="Wildguess" xfId="5092" xr:uid="{00000000-0005-0000-0000-00001F260000}"/>
    <cellStyle name="Year" xfId="5093" xr:uid="{00000000-0005-0000-0000-000020260000}"/>
    <cellStyle name="Year Estimate" xfId="5094" xr:uid="{00000000-0005-0000-0000-000021260000}"/>
    <cellStyle name="Year, Actual" xfId="5095" xr:uid="{00000000-0005-0000-0000-000022260000}"/>
    <cellStyle name="YearE_ Pies " xfId="5096" xr:uid="{00000000-0005-0000-0000-000023260000}"/>
    <cellStyle name="YearFormat" xfId="5097" xr:uid="{00000000-0005-0000-0000-000024260000}"/>
    <cellStyle name="YearFormat 2" xfId="6209" xr:uid="{00000000-0005-0000-0000-000025260000}"/>
    <cellStyle name="Yen" xfId="5098" xr:uid="{00000000-0005-0000-0000-000026260000}"/>
    <cellStyle name="YesNo" xfId="5099" xr:uid="{00000000-0005-0000-0000-000027260000}"/>
    <cellStyle name="쬞\?1@" xfId="5100" xr:uid="{00000000-0005-0000-0000-000028260000}"/>
    <cellStyle name="千位分隔 2" xfId="5101" xr:uid="{00000000-0005-0000-0000-000029260000}"/>
    <cellStyle name="常规 2" xfId="5102" xr:uid="{00000000-0005-0000-0000-00002A260000}"/>
    <cellStyle name="標準_car_JP" xfId="5103" xr:uid="{00000000-0005-0000-0000-00002B260000}"/>
  </cellStyles>
  <dxfs count="13">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0033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2488583"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40</xdr:col>
      <xdr:colOff>275165</xdr:colOff>
      <xdr:row>1</xdr:row>
      <xdr:rowOff>158750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30</xdr:col>
      <xdr:colOff>327293</xdr:colOff>
      <xdr:row>2</xdr:row>
      <xdr:rowOff>83418</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458799" y="216648"/>
          <a:ext cx="25402965" cy="2242417"/>
          <a:chOff x="11176383" y="5659979"/>
          <a:chExt cx="6311801" cy="1821373"/>
        </a:xfrm>
      </xdr:grpSpPr>
      <xdr:sp macro="" textlink="">
        <xdr:nvSpPr>
          <xdr:cNvPr id="4" name="Rectangle 3">
            <a:extLst>
              <a:ext uri="{FF2B5EF4-FFF2-40B4-BE49-F238E27FC236}">
                <a16:creationId xmlns:a16="http://schemas.microsoft.com/office/drawing/2014/main" id="{00000000-0008-0000-0A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27</xdr:col>
      <xdr:colOff>631203</xdr:colOff>
      <xdr:row>0</xdr:row>
      <xdr:rowOff>1678997</xdr:rowOff>
    </xdr:from>
    <xdr:to>
      <xdr:col>31</xdr:col>
      <xdr:colOff>397311</xdr:colOff>
      <xdr:row>0</xdr:row>
      <xdr:rowOff>2078443</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0</xdr:row>
      <xdr:rowOff>134471</xdr:rowOff>
    </xdr:from>
    <xdr:to>
      <xdr:col>32</xdr:col>
      <xdr:colOff>508000</xdr:colOff>
      <xdr:row>11</xdr:row>
      <xdr:rowOff>137094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355601" y="134471"/>
          <a:ext cx="27381199" cy="2051556"/>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24</xdr:col>
      <xdr:colOff>433917</xdr:colOff>
      <xdr:row>8</xdr:row>
      <xdr:rowOff>149412</xdr:rowOff>
    </xdr:from>
    <xdr:to>
      <xdr:col>32</xdr:col>
      <xdr:colOff>46689</xdr:colOff>
      <xdr:row>11</xdr:row>
      <xdr:rowOff>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B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0" y="0"/>
          <a:ext cx="22182667" cy="1989667"/>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95250" y="152400"/>
          <a:ext cx="31857950" cy="2012950"/>
          <a:chOff x="10997237" y="5479676"/>
          <a:chExt cx="8857420" cy="1900278"/>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D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D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73005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895350" y="790575"/>
          <a:ext cx="157357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7904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F00-000005000000}"/>
            </a:ext>
          </a:extLst>
        </xdr:cNvPr>
        <xdr:cNvSpPr/>
      </xdr:nvSpPr>
      <xdr:spPr>
        <a:xfrm>
          <a:off x="1643492" y="585879"/>
          <a:ext cx="54179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14582775" y="1571625"/>
          <a:ext cx="26722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96503"/>
          <a:ext cx="17986853" cy="2398780"/>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21024699" cy="1964871"/>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3115058" cy="2337624"/>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965200</xdr:colOff>
          <xdr:row>54</xdr:row>
          <xdr:rowOff>38100</xdr:rowOff>
        </xdr:from>
        <xdr:to>
          <xdr:col>2</xdr:col>
          <xdr:colOff>1384300</xdr:colOff>
          <xdr:row>55</xdr:row>
          <xdr:rowOff>165100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57</xdr:row>
          <xdr:rowOff>38100</xdr:rowOff>
        </xdr:from>
        <xdr:to>
          <xdr:col>2</xdr:col>
          <xdr:colOff>1384300</xdr:colOff>
          <xdr:row>58</xdr:row>
          <xdr:rowOff>165100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60</xdr:row>
          <xdr:rowOff>38100</xdr:rowOff>
        </xdr:from>
        <xdr:to>
          <xdr:col>2</xdr:col>
          <xdr:colOff>1384300</xdr:colOff>
          <xdr:row>61</xdr:row>
          <xdr:rowOff>165100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63</xdr:row>
          <xdr:rowOff>38100</xdr:rowOff>
        </xdr:from>
        <xdr:to>
          <xdr:col>2</xdr:col>
          <xdr:colOff>1384300</xdr:colOff>
          <xdr:row>64</xdr:row>
          <xdr:rowOff>165100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66</xdr:row>
          <xdr:rowOff>38100</xdr:rowOff>
        </xdr:from>
        <xdr:to>
          <xdr:col>2</xdr:col>
          <xdr:colOff>1384300</xdr:colOff>
          <xdr:row>67</xdr:row>
          <xdr:rowOff>165100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965200</xdr:colOff>
          <xdr:row>69</xdr:row>
          <xdr:rowOff>38100</xdr:rowOff>
        </xdr:from>
        <xdr:to>
          <xdr:col>2</xdr:col>
          <xdr:colOff>1384300</xdr:colOff>
          <xdr:row>70</xdr:row>
          <xdr:rowOff>190500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72</xdr:row>
          <xdr:rowOff>38100</xdr:rowOff>
        </xdr:from>
        <xdr:to>
          <xdr:col>2</xdr:col>
          <xdr:colOff>1384300</xdr:colOff>
          <xdr:row>73</xdr:row>
          <xdr:rowOff>190500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177800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78</xdr:row>
          <xdr:rowOff>76200</xdr:rowOff>
        </xdr:from>
        <xdr:to>
          <xdr:col>2</xdr:col>
          <xdr:colOff>1384300</xdr:colOff>
          <xdr:row>80</xdr:row>
          <xdr:rowOff>12700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100</xdr:row>
          <xdr:rowOff>38100</xdr:rowOff>
        </xdr:from>
        <xdr:to>
          <xdr:col>2</xdr:col>
          <xdr:colOff>1384300</xdr:colOff>
          <xdr:row>101</xdr:row>
          <xdr:rowOff>165100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104</xdr:row>
          <xdr:rowOff>38100</xdr:rowOff>
        </xdr:from>
        <xdr:to>
          <xdr:col>2</xdr:col>
          <xdr:colOff>1384300</xdr:colOff>
          <xdr:row>105</xdr:row>
          <xdr:rowOff>165100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108</xdr:row>
          <xdr:rowOff>38100</xdr:rowOff>
        </xdr:from>
        <xdr:to>
          <xdr:col>2</xdr:col>
          <xdr:colOff>1384300</xdr:colOff>
          <xdr:row>109</xdr:row>
          <xdr:rowOff>165100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112</xdr:row>
          <xdr:rowOff>38100</xdr:rowOff>
        </xdr:from>
        <xdr:to>
          <xdr:col>2</xdr:col>
          <xdr:colOff>1384300</xdr:colOff>
          <xdr:row>113</xdr:row>
          <xdr:rowOff>165100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116</xdr:row>
          <xdr:rowOff>50800</xdr:rowOff>
        </xdr:from>
        <xdr:to>
          <xdr:col>2</xdr:col>
          <xdr:colOff>1384300</xdr:colOff>
          <xdr:row>117</xdr:row>
          <xdr:rowOff>190500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81</xdr:row>
          <xdr:rowOff>76200</xdr:rowOff>
        </xdr:from>
        <xdr:to>
          <xdr:col>2</xdr:col>
          <xdr:colOff>1384300</xdr:colOff>
          <xdr:row>83</xdr:row>
          <xdr:rowOff>12700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84</xdr:row>
          <xdr:rowOff>76200</xdr:rowOff>
        </xdr:from>
        <xdr:to>
          <xdr:col>2</xdr:col>
          <xdr:colOff>1384300</xdr:colOff>
          <xdr:row>86</xdr:row>
          <xdr:rowOff>12700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87</xdr:row>
          <xdr:rowOff>76200</xdr:rowOff>
        </xdr:from>
        <xdr:to>
          <xdr:col>2</xdr:col>
          <xdr:colOff>1384300</xdr:colOff>
          <xdr:row>89</xdr:row>
          <xdr:rowOff>12700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965200</xdr:colOff>
          <xdr:row>120</xdr:row>
          <xdr:rowOff>50800</xdr:rowOff>
        </xdr:from>
        <xdr:to>
          <xdr:col>2</xdr:col>
          <xdr:colOff>1384300</xdr:colOff>
          <xdr:row>121</xdr:row>
          <xdr:rowOff>190500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8101129" cy="2290536"/>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21952717" cy="2176235"/>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557862" y="281441"/>
          <a:ext cx="17372424" cy="1562175"/>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248443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904875" y="876300"/>
          <a:ext cx="227715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17683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10</xdr:col>
      <xdr:colOff>343118</xdr:colOff>
      <xdr:row>5</xdr:row>
      <xdr:rowOff>14660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2621392" y="585879"/>
          <a:ext cx="65863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20710525" y="1724025"/>
          <a:ext cx="40692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181387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904875" y="876300"/>
          <a:ext cx="165739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71525" y="514350"/>
          <a:ext cx="7142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900-000005000000}"/>
            </a:ext>
          </a:extLst>
        </xdr:cNvPr>
        <xdr:cNvSpPr/>
      </xdr:nvSpPr>
      <xdr:spPr>
        <a:xfrm>
          <a:off x="1567292" y="585879"/>
          <a:ext cx="57862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5452725" y="1724025"/>
          <a:ext cx="26214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5.0 (2021)</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David Heeney" id="{13B83DA7-8A88-A840-8142-DB1ED48D528C}" userId="S::dheeney@indeco.com::1d983c83-c71e-4a86-b049-f31a9419a2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486" dT="2022-03-22T20:12:38.99" personId="{13B83DA7-8A88-A840-8142-DB1ED48D528C}" id="{69FE8E03-BC8A-D740-B4F1-3D65FA49A5C7}">
    <text>Energy Manager savings were not included in the persistence report, but first year savings were in the 2011-2014 final results. Persistence is estimated based on the loss of persistence seen in this program in 2013</text>
  </threadedComment>
</ThreadedComments>
</file>

<file path=xl/threadedComments/threadedComment2.xml><?xml version="1.0" encoding="utf-8"?>
<ThreadedComments xmlns="http://schemas.microsoft.com/office/spreadsheetml/2018/threadedcomments" xmlns:x="http://schemas.openxmlformats.org/spreadsheetml/2006/main">
  <threadedComment ref="D496" dT="2022-03-24T19:45:12.39" personId="{13B83DA7-8A88-A840-8142-DB1ED48D528C}" id="{EAE8C83F-E1CB-C140-826F-B5BBAED81DAB}">
    <text>EUL = 11 years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opLeftCell="A53" zoomScaleNormal="100" workbookViewId="0">
      <selection activeCell="C6" sqref="C6"/>
    </sheetView>
  </sheetViews>
  <sheetFormatPr baseColWidth="10" defaultColWidth="9" defaultRowHeight="15"/>
  <cols>
    <col min="1" max="1" width="9" style="2"/>
    <col min="2" max="2" width="32" style="21" customWidth="1"/>
    <col min="3" max="3" width="114.33203125" style="2" customWidth="1"/>
    <col min="4" max="4" width="8" style="2" customWidth="1"/>
    <col min="5" max="16384" width="9" style="2"/>
  </cols>
  <sheetData>
    <row r="1" spans="1:3" ht="174" customHeight="1"/>
    <row r="3" spans="1:3" ht="20">
      <c r="B3" s="1058" t="s">
        <v>174</v>
      </c>
      <c r="C3" s="1058"/>
    </row>
    <row r="4" spans="1:3" ht="11.25" customHeight="1"/>
    <row r="5" spans="1:3" s="23" customFormat="1" ht="25.5" customHeight="1">
      <c r="B5" s="50" t="s">
        <v>419</v>
      </c>
      <c r="C5" s="50" t="s">
        <v>173</v>
      </c>
    </row>
    <row r="6" spans="1:3" s="145" customFormat="1" ht="48" customHeight="1">
      <c r="A6" s="206"/>
      <c r="B6" s="522" t="s">
        <v>170</v>
      </c>
      <c r="C6" s="567" t="s">
        <v>942</v>
      </c>
    </row>
    <row r="7" spans="1:3" s="145" customFormat="1" ht="21" customHeight="1">
      <c r="A7" s="206"/>
      <c r="B7" s="518" t="s">
        <v>549</v>
      </c>
      <c r="C7" s="568" t="s">
        <v>607</v>
      </c>
    </row>
    <row r="8" spans="1:3" s="145" customFormat="1" ht="32.25" customHeight="1">
      <c r="B8" s="518" t="s">
        <v>366</v>
      </c>
      <c r="C8" s="569" t="s">
        <v>597</v>
      </c>
    </row>
    <row r="9" spans="1:3" s="145" customFormat="1" ht="27.75" customHeight="1">
      <c r="B9" s="518" t="s">
        <v>169</v>
      </c>
      <c r="C9" s="569" t="s">
        <v>598</v>
      </c>
    </row>
    <row r="10" spans="1:3" s="145" customFormat="1" ht="26.25" customHeight="1">
      <c r="B10" s="530" t="s">
        <v>367</v>
      </c>
      <c r="C10" s="571" t="s">
        <v>599</v>
      </c>
    </row>
    <row r="11" spans="1:3" s="145" customFormat="1" ht="39.75" customHeight="1">
      <c r="B11" s="518" t="s">
        <v>821</v>
      </c>
      <c r="C11" s="569" t="s">
        <v>822</v>
      </c>
    </row>
    <row r="12" spans="1:3" s="145" customFormat="1" ht="18" customHeight="1">
      <c r="B12" s="518" t="s">
        <v>369</v>
      </c>
      <c r="C12" s="569" t="s">
        <v>600</v>
      </c>
    </row>
    <row r="13" spans="1:3" s="145" customFormat="1" ht="13.5" customHeight="1">
      <c r="B13" s="518"/>
      <c r="C13" s="570"/>
    </row>
    <row r="14" spans="1:3" s="145" customFormat="1" ht="18" customHeight="1">
      <c r="B14" s="518" t="s">
        <v>651</v>
      </c>
      <c r="C14" s="568" t="s">
        <v>649</v>
      </c>
    </row>
    <row r="15" spans="1:3" s="145" customFormat="1" ht="8.25" customHeight="1">
      <c r="B15" s="518"/>
      <c r="C15" s="570"/>
    </row>
    <row r="16" spans="1:3" s="145" customFormat="1" ht="33" customHeight="1">
      <c r="B16" s="572" t="s">
        <v>596</v>
      </c>
      <c r="C16" s="573" t="s">
        <v>650</v>
      </c>
    </row>
    <row r="17" spans="2:2" s="82" customFormat="1" ht="16">
      <c r="B17" s="145"/>
    </row>
    <row r="18" spans="2:2" s="25" customFormat="1">
      <c r="B18" s="3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0 LRAM'!Print_Area" display="5.  2015-2020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38CCD-D444-494E-A33A-140053C9BB64}">
  <sheetPr codeName="Sheet15"/>
  <dimension ref="B14:X128"/>
  <sheetViews>
    <sheetView topLeftCell="A26" zoomScale="90" zoomScaleNormal="90" workbookViewId="0">
      <selection activeCell="V68" sqref="V68"/>
    </sheetView>
  </sheetViews>
  <sheetFormatPr baseColWidth="10" defaultColWidth="9" defaultRowHeight="15"/>
  <cols>
    <col min="1" max="3" width="9" style="2"/>
    <col min="4" max="4" width="10.5" style="2" customWidth="1"/>
    <col min="5" max="8" width="9" style="2"/>
    <col min="9" max="9" width="18.5" style="2" customWidth="1"/>
    <col min="10" max="10" width="16.33203125" style="2" customWidth="1"/>
    <col min="11" max="11" width="17.83203125" style="2" customWidth="1"/>
    <col min="12" max="16384" width="9" style="2"/>
  </cols>
  <sheetData>
    <row r="14" spans="2:24" ht="16">
      <c r="B14" s="497" t="s">
        <v>502</v>
      </c>
    </row>
    <row r="15" spans="2:24" ht="16">
      <c r="B15" s="497"/>
    </row>
    <row r="16" spans="2:24" s="25" customFormat="1" ht="28.5" customHeight="1">
      <c r="B16" s="1108" t="s">
        <v>1083</v>
      </c>
      <c r="C16" s="1108"/>
      <c r="D16" s="1108"/>
      <c r="E16" s="1108"/>
      <c r="F16" s="1108"/>
      <c r="G16" s="1108"/>
      <c r="H16" s="1108"/>
      <c r="I16" s="1108"/>
      <c r="J16" s="1108"/>
      <c r="K16" s="1108"/>
      <c r="L16" s="1108"/>
      <c r="M16" s="1108"/>
      <c r="N16" s="1108"/>
      <c r="O16" s="1108"/>
      <c r="P16" s="1108"/>
      <c r="Q16" s="1108"/>
      <c r="R16" s="1108"/>
      <c r="S16" s="1108"/>
      <c r="T16" s="1108"/>
      <c r="U16" s="1108"/>
      <c r="V16" s="1108"/>
      <c r="W16" s="1108"/>
      <c r="X16" s="1108"/>
    </row>
    <row r="17" spans="2:24" s="25" customFormat="1" ht="16">
      <c r="B17" s="97"/>
      <c r="C17" s="97"/>
      <c r="D17" s="97"/>
      <c r="E17" s="97"/>
      <c r="F17" s="97"/>
      <c r="G17" s="97"/>
      <c r="H17" s="97"/>
      <c r="I17" s="97"/>
      <c r="J17" s="97"/>
      <c r="K17" s="97"/>
      <c r="L17" s="97"/>
      <c r="M17" s="97"/>
      <c r="N17" s="97"/>
      <c r="O17" s="97"/>
      <c r="P17" s="97"/>
      <c r="Q17" s="97"/>
      <c r="R17" s="97"/>
      <c r="S17" s="97"/>
      <c r="T17" s="97"/>
      <c r="U17" s="97"/>
      <c r="V17" s="97"/>
      <c r="W17" s="97"/>
      <c r="X17" s="97"/>
    </row>
    <row r="18" spans="2:24" ht="36" customHeight="1">
      <c r="B18" s="1109" t="s">
        <v>1084</v>
      </c>
      <c r="C18" s="1109"/>
      <c r="D18" s="1109"/>
      <c r="E18" s="1109"/>
      <c r="F18" s="1109"/>
      <c r="G18" s="1109"/>
      <c r="H18" s="1109"/>
      <c r="I18" s="1109"/>
      <c r="J18" s="1109"/>
      <c r="K18" s="1109"/>
      <c r="L18" s="1109"/>
      <c r="M18" s="1109"/>
      <c r="N18" s="1109"/>
      <c r="O18" s="1109"/>
      <c r="P18" s="1109"/>
      <c r="Q18" s="1109"/>
      <c r="R18" s="1109"/>
      <c r="S18" s="1109"/>
      <c r="T18" s="1109"/>
      <c r="U18" s="1109"/>
      <c r="V18" s="1109"/>
      <c r="W18" s="1109"/>
      <c r="X18" s="1109"/>
    </row>
    <row r="20" spans="2:24" ht="30">
      <c r="C20" s="1114" t="s">
        <v>471</v>
      </c>
      <c r="D20" s="1114"/>
      <c r="E20" s="1114"/>
      <c r="F20" s="1114"/>
      <c r="G20" s="1114"/>
      <c r="H20" s="1114"/>
      <c r="I20" s="912" t="s">
        <v>1197</v>
      </c>
      <c r="J20" s="1115" t="s">
        <v>1198</v>
      </c>
      <c r="K20" s="1116"/>
    </row>
    <row r="21" spans="2:24" ht="16">
      <c r="C21" s="1117" t="s">
        <v>1199</v>
      </c>
      <c r="D21" s="1118"/>
      <c r="E21" s="1118"/>
      <c r="F21" s="1118"/>
      <c r="G21" s="1118"/>
      <c r="H21" s="1119"/>
      <c r="I21" s="913"/>
      <c r="J21" s="914"/>
      <c r="K21" s="915"/>
    </row>
    <row r="22" spans="2:24">
      <c r="C22" s="1111" t="s">
        <v>2</v>
      </c>
      <c r="D22" s="1112"/>
      <c r="E22" s="1112"/>
      <c r="F22" s="1112"/>
      <c r="G22" s="1112"/>
      <c r="H22" s="1113"/>
      <c r="I22" s="916" t="s">
        <v>29</v>
      </c>
      <c r="J22" s="917" t="s">
        <v>1200</v>
      </c>
      <c r="K22" s="918"/>
    </row>
    <row r="23" spans="2:24">
      <c r="C23" s="1111" t="s">
        <v>1</v>
      </c>
      <c r="D23" s="1112"/>
      <c r="E23" s="1112"/>
      <c r="F23" s="1112"/>
      <c r="G23" s="1112"/>
      <c r="H23" s="1113"/>
      <c r="I23" s="916" t="s">
        <v>29</v>
      </c>
      <c r="J23" s="917" t="s">
        <v>1200</v>
      </c>
      <c r="K23" s="918"/>
    </row>
    <row r="24" spans="2:24">
      <c r="C24" s="1111" t="s">
        <v>5</v>
      </c>
      <c r="D24" s="1112"/>
      <c r="E24" s="1112"/>
      <c r="F24" s="1112"/>
      <c r="G24" s="1112"/>
      <c r="H24" s="1113"/>
      <c r="I24" s="916" t="s">
        <v>29</v>
      </c>
      <c r="J24" s="917" t="s">
        <v>1200</v>
      </c>
      <c r="K24" s="918"/>
    </row>
    <row r="25" spans="2:24">
      <c r="C25" s="1111" t="s">
        <v>4</v>
      </c>
      <c r="D25" s="1112"/>
      <c r="E25" s="1112"/>
      <c r="F25" s="1112"/>
      <c r="G25" s="1112"/>
      <c r="H25" s="1113"/>
      <c r="I25" s="916" t="s">
        <v>29</v>
      </c>
      <c r="J25" s="917" t="s">
        <v>1200</v>
      </c>
      <c r="K25" s="918"/>
    </row>
    <row r="26" spans="2:24">
      <c r="C26" s="1111" t="s">
        <v>3</v>
      </c>
      <c r="D26" s="1112"/>
      <c r="E26" s="1112"/>
      <c r="F26" s="1112"/>
      <c r="G26" s="1112"/>
      <c r="H26" s="1113"/>
      <c r="I26" s="916" t="s">
        <v>29</v>
      </c>
      <c r="J26" s="917" t="s">
        <v>1200</v>
      </c>
      <c r="K26" s="918"/>
    </row>
    <row r="27" spans="2:24">
      <c r="C27" s="1111" t="s">
        <v>14</v>
      </c>
      <c r="D27" s="1112"/>
      <c r="E27" s="1112"/>
      <c r="F27" s="1112"/>
      <c r="G27" s="1112"/>
      <c r="H27" s="1113"/>
      <c r="I27" s="916" t="s">
        <v>29</v>
      </c>
      <c r="J27" s="917" t="s">
        <v>1200</v>
      </c>
      <c r="K27" s="918"/>
    </row>
    <row r="28" spans="2:24">
      <c r="C28" s="1111" t="s">
        <v>1201</v>
      </c>
      <c r="D28" s="1112"/>
      <c r="E28" s="1112"/>
      <c r="F28" s="1112"/>
      <c r="G28" s="1112"/>
      <c r="H28" s="1113"/>
      <c r="I28" s="916" t="s">
        <v>29</v>
      </c>
      <c r="J28" s="917" t="s">
        <v>1200</v>
      </c>
      <c r="K28" s="918"/>
    </row>
    <row r="29" spans="2:24">
      <c r="C29" s="1111" t="s">
        <v>108</v>
      </c>
      <c r="D29" s="1112"/>
      <c r="E29" s="1112"/>
      <c r="F29" s="1112"/>
      <c r="G29" s="1112"/>
      <c r="H29" s="1113"/>
      <c r="I29" s="916" t="s">
        <v>107</v>
      </c>
      <c r="J29" s="917" t="s">
        <v>1200</v>
      </c>
      <c r="K29" s="918"/>
    </row>
    <row r="30" spans="2:24">
      <c r="C30" s="1111" t="s">
        <v>113</v>
      </c>
      <c r="D30" s="1112"/>
      <c r="E30" s="1112"/>
      <c r="F30" s="1112"/>
      <c r="G30" s="1112"/>
      <c r="H30" s="1113"/>
      <c r="I30" s="916" t="s">
        <v>29</v>
      </c>
      <c r="J30" s="917" t="s">
        <v>1200</v>
      </c>
      <c r="K30" s="918"/>
    </row>
    <row r="31" spans="2:24">
      <c r="C31" s="1111" t="s">
        <v>114</v>
      </c>
      <c r="D31" s="1112"/>
      <c r="E31" s="1112"/>
      <c r="F31" s="1112"/>
      <c r="G31" s="1112"/>
      <c r="H31" s="1113"/>
      <c r="I31" s="916" t="s">
        <v>29</v>
      </c>
      <c r="J31" s="917" t="s">
        <v>1200</v>
      </c>
      <c r="K31" s="918"/>
    </row>
    <row r="32" spans="2:24">
      <c r="C32" s="1111" t="s">
        <v>116</v>
      </c>
      <c r="D32" s="1112"/>
      <c r="E32" s="1112"/>
      <c r="F32" s="1112"/>
      <c r="G32" s="1112"/>
      <c r="H32" s="1113"/>
      <c r="I32" s="916" t="s">
        <v>29</v>
      </c>
      <c r="J32" s="917" t="s">
        <v>1200</v>
      </c>
      <c r="K32" s="918"/>
    </row>
    <row r="33" spans="3:11">
      <c r="C33" s="1111" t="s">
        <v>1153</v>
      </c>
      <c r="D33" s="1112"/>
      <c r="E33" s="1112"/>
      <c r="F33" s="1112"/>
      <c r="G33" s="1112"/>
      <c r="H33" s="1113"/>
      <c r="I33" s="916" t="s">
        <v>29</v>
      </c>
      <c r="J33" s="917" t="s">
        <v>1200</v>
      </c>
      <c r="K33" s="918"/>
    </row>
    <row r="34" spans="3:11">
      <c r="C34" s="1111" t="s">
        <v>1202</v>
      </c>
      <c r="D34" s="1112"/>
      <c r="E34" s="1112"/>
      <c r="F34" s="1112"/>
      <c r="G34" s="1112"/>
      <c r="H34" s="1113"/>
      <c r="I34" s="916" t="s">
        <v>29</v>
      </c>
      <c r="J34" s="917" t="s">
        <v>1200</v>
      </c>
      <c r="K34" s="918"/>
    </row>
    <row r="35" spans="3:11">
      <c r="C35" s="1111" t="s">
        <v>1203</v>
      </c>
      <c r="D35" s="1112"/>
      <c r="E35" s="1112"/>
      <c r="F35" s="1112"/>
      <c r="G35" s="1112"/>
      <c r="H35" s="1113"/>
      <c r="I35" s="916" t="s">
        <v>1204</v>
      </c>
      <c r="J35" s="917" t="s">
        <v>1200</v>
      </c>
      <c r="K35" s="918"/>
    </row>
    <row r="36" spans="3:11">
      <c r="C36" s="1120" t="s">
        <v>1205</v>
      </c>
      <c r="D36" s="1121"/>
      <c r="E36" s="1121"/>
      <c r="F36" s="1121"/>
      <c r="G36" s="1121"/>
      <c r="H36" s="1122"/>
      <c r="I36" s="919"/>
      <c r="J36" s="920"/>
      <c r="K36" s="600"/>
    </row>
    <row r="37" spans="3:11">
      <c r="C37" s="1123"/>
      <c r="D37" s="1124"/>
      <c r="E37" s="1124"/>
      <c r="F37" s="1124"/>
      <c r="G37" s="1124"/>
      <c r="H37" s="1125"/>
      <c r="I37" s="919"/>
      <c r="J37" s="920"/>
      <c r="K37" s="600"/>
    </row>
    <row r="38" spans="3:11" ht="16">
      <c r="C38" s="1117" t="s">
        <v>1206</v>
      </c>
      <c r="D38" s="1118"/>
      <c r="E38" s="1118"/>
      <c r="F38" s="1118"/>
      <c r="G38" s="1118"/>
      <c r="H38" s="1119"/>
      <c r="I38" s="921"/>
      <c r="J38" s="914"/>
      <c r="K38" s="915"/>
    </row>
    <row r="39" spans="3:11">
      <c r="C39" s="1111" t="s">
        <v>101</v>
      </c>
      <c r="D39" s="1112"/>
      <c r="E39" s="1112"/>
      <c r="F39" s="1112"/>
      <c r="G39" s="1112"/>
      <c r="H39" s="1113"/>
      <c r="I39" s="916" t="s">
        <v>1207</v>
      </c>
      <c r="J39" s="917" t="s">
        <v>1208</v>
      </c>
      <c r="K39" s="918"/>
    </row>
    <row r="40" spans="3:11">
      <c r="C40" s="1120" t="s">
        <v>1205</v>
      </c>
      <c r="D40" s="1121"/>
      <c r="E40" s="1121"/>
      <c r="F40" s="1121"/>
      <c r="G40" s="1121"/>
      <c r="H40" s="1122"/>
      <c r="I40" s="922"/>
      <c r="J40" s="923"/>
      <c r="K40" s="924"/>
    </row>
    <row r="41" spans="3:11">
      <c r="C41" s="1123"/>
      <c r="D41" s="1124"/>
      <c r="E41" s="1124"/>
      <c r="F41" s="1124"/>
      <c r="G41" s="1124"/>
      <c r="H41" s="1125"/>
      <c r="I41" s="919"/>
      <c r="J41" s="920"/>
      <c r="K41" s="600"/>
    </row>
    <row r="42" spans="3:11" ht="16">
      <c r="C42" s="1117" t="s">
        <v>1209</v>
      </c>
      <c r="D42" s="1118"/>
      <c r="E42" s="1118"/>
      <c r="F42" s="1118"/>
      <c r="G42" s="1118"/>
      <c r="H42" s="1119"/>
      <c r="I42" s="921"/>
      <c r="J42" s="914"/>
      <c r="K42" s="915"/>
    </row>
    <row r="43" spans="3:11">
      <c r="C43" s="1111" t="s">
        <v>1210</v>
      </c>
      <c r="D43" s="1112"/>
      <c r="E43" s="1112"/>
      <c r="F43" s="1112"/>
      <c r="G43" s="1112"/>
      <c r="H43" s="1113"/>
      <c r="I43" s="916" t="s">
        <v>1211</v>
      </c>
      <c r="J43" s="917" t="s">
        <v>1212</v>
      </c>
      <c r="K43" s="918"/>
    </row>
    <row r="44" spans="3:11">
      <c r="C44" s="1111" t="s">
        <v>1213</v>
      </c>
      <c r="D44" s="1112"/>
      <c r="E44" s="1112"/>
      <c r="F44" s="1112"/>
      <c r="G44" s="1112"/>
      <c r="H44" s="1113"/>
      <c r="I44" s="916" t="s">
        <v>1207</v>
      </c>
      <c r="J44" s="917" t="s">
        <v>1212</v>
      </c>
      <c r="K44" s="918"/>
    </row>
    <row r="45" spans="3:11">
      <c r="C45" s="1111" t="s">
        <v>17</v>
      </c>
      <c r="D45" s="1112"/>
      <c r="E45" s="1112"/>
      <c r="F45" s="1112"/>
      <c r="G45" s="1112"/>
      <c r="H45" s="1113"/>
      <c r="I45" s="916" t="s">
        <v>1207</v>
      </c>
      <c r="J45" s="917" t="s">
        <v>1212</v>
      </c>
      <c r="K45" s="918"/>
    </row>
    <row r="46" spans="3:11">
      <c r="C46" s="1111" t="s">
        <v>20</v>
      </c>
      <c r="D46" s="1112"/>
      <c r="E46" s="1112"/>
      <c r="F46" s="1112"/>
      <c r="G46" s="1112"/>
      <c r="H46" s="1113"/>
      <c r="I46" s="916" t="s">
        <v>1207</v>
      </c>
      <c r="J46" s="917" t="s">
        <v>1212</v>
      </c>
      <c r="K46" s="918"/>
    </row>
    <row r="47" spans="3:11">
      <c r="C47" s="1111" t="s">
        <v>1214</v>
      </c>
      <c r="D47" s="1112"/>
      <c r="E47" s="1112"/>
      <c r="F47" s="1112"/>
      <c r="G47" s="1112"/>
      <c r="H47" s="1113"/>
      <c r="I47" s="916" t="s">
        <v>1211</v>
      </c>
      <c r="J47" s="917" t="s">
        <v>1212</v>
      </c>
      <c r="K47" s="918"/>
    </row>
    <row r="48" spans="3:11">
      <c r="C48" s="1120" t="s">
        <v>1205</v>
      </c>
      <c r="D48" s="1121"/>
      <c r="E48" s="1121"/>
      <c r="F48" s="1121"/>
      <c r="G48" s="1121"/>
      <c r="H48" s="1122"/>
      <c r="I48" s="922"/>
      <c r="J48" s="923"/>
      <c r="K48" s="924"/>
    </row>
    <row r="49" spans="3:15">
      <c r="C49" s="1123"/>
      <c r="D49" s="1124"/>
      <c r="E49" s="1124"/>
      <c r="F49" s="1124"/>
      <c r="G49" s="1124"/>
      <c r="H49" s="1125"/>
      <c r="I49" s="919"/>
      <c r="J49" s="920"/>
      <c r="K49" s="600"/>
    </row>
    <row r="50" spans="3:15" ht="16">
      <c r="C50" s="1117" t="s">
        <v>1215</v>
      </c>
      <c r="D50" s="1118"/>
      <c r="E50" s="1118"/>
      <c r="F50" s="1118"/>
      <c r="G50" s="1118"/>
      <c r="H50" s="1119"/>
      <c r="I50" s="921"/>
      <c r="J50" s="914"/>
      <c r="K50" s="915"/>
    </row>
    <row r="51" spans="3:15">
      <c r="C51" s="1111" t="s">
        <v>1216</v>
      </c>
      <c r="D51" s="1112"/>
      <c r="E51" s="1112"/>
      <c r="F51" s="1112"/>
      <c r="G51" s="1112"/>
      <c r="H51" s="1113"/>
      <c r="I51" s="916" t="s">
        <v>1217</v>
      </c>
      <c r="J51" s="917" t="s">
        <v>1218</v>
      </c>
      <c r="K51" s="918"/>
    </row>
    <row r="52" spans="3:15">
      <c r="C52" s="1111" t="s">
        <v>1219</v>
      </c>
      <c r="D52" s="1112"/>
      <c r="E52" s="1112"/>
      <c r="F52" s="1112"/>
      <c r="G52" s="1112"/>
      <c r="H52" s="1113"/>
      <c r="I52" s="916" t="s">
        <v>1207</v>
      </c>
      <c r="J52" s="917" t="s">
        <v>1220</v>
      </c>
      <c r="K52" s="918"/>
    </row>
    <row r="53" spans="3:15">
      <c r="C53" s="1120" t="s">
        <v>1205</v>
      </c>
      <c r="D53" s="1121"/>
      <c r="E53" s="1121"/>
      <c r="F53" s="1121"/>
      <c r="G53" s="1121"/>
      <c r="H53" s="1122"/>
      <c r="I53" s="922"/>
      <c r="J53" s="925" t="s">
        <v>1221</v>
      </c>
      <c r="K53" s="926"/>
    </row>
    <row r="54" spans="3:15">
      <c r="C54" s="1123"/>
      <c r="D54" s="1124"/>
      <c r="E54" s="1124"/>
      <c r="F54" s="1124"/>
      <c r="G54" s="1124"/>
      <c r="H54" s="1125"/>
      <c r="I54" s="919"/>
      <c r="J54" s="925" t="s">
        <v>1222</v>
      </c>
      <c r="K54" s="926"/>
    </row>
    <row r="55" spans="3:15">
      <c r="C55" s="1123"/>
      <c r="D55" s="1124"/>
      <c r="E55" s="1124"/>
      <c r="F55" s="1124"/>
      <c r="G55" s="1124"/>
      <c r="H55" s="1125"/>
      <c r="I55" s="919"/>
      <c r="J55" s="925" t="s">
        <v>1223</v>
      </c>
      <c r="K55" s="926"/>
    </row>
    <row r="56" spans="3:15">
      <c r="C56" s="1127"/>
      <c r="D56" s="1128"/>
      <c r="E56" s="1128"/>
      <c r="F56" s="1128"/>
      <c r="G56" s="1128"/>
      <c r="H56" s="1129"/>
      <c r="I56" s="927"/>
      <c r="J56" s="928" t="s">
        <v>1224</v>
      </c>
      <c r="K56" s="929"/>
    </row>
    <row r="59" spans="3:15" ht="16">
      <c r="C59" s="1118" t="s">
        <v>1225</v>
      </c>
      <c r="D59" s="1118"/>
      <c r="E59" s="1118"/>
      <c r="F59" s="1118"/>
      <c r="G59" s="1118"/>
      <c r="H59" s="1118"/>
      <c r="J59" s="1118" t="s">
        <v>1226</v>
      </c>
      <c r="K59" s="1118"/>
      <c r="L59" s="1118"/>
      <c r="M59" s="1118"/>
      <c r="N59" s="1118"/>
      <c r="O59" s="1118"/>
    </row>
    <row r="60" spans="3:15" ht="48">
      <c r="C60" s="930" t="s">
        <v>1227</v>
      </c>
      <c r="D60" s="931" t="s">
        <v>1106</v>
      </c>
      <c r="E60" s="932" t="s">
        <v>1228</v>
      </c>
      <c r="F60" s="932" t="s">
        <v>1229</v>
      </c>
      <c r="G60" s="931" t="s">
        <v>1092</v>
      </c>
      <c r="H60" s="933" t="s">
        <v>1230</v>
      </c>
      <c r="J60" s="934" t="s">
        <v>234</v>
      </c>
      <c r="K60" s="935" t="s">
        <v>1280</v>
      </c>
      <c r="L60" s="935" t="s">
        <v>1281</v>
      </c>
      <c r="M60" s="936" t="s">
        <v>26</v>
      </c>
    </row>
    <row r="61" spans="3:15">
      <c r="C61" s="937" t="s">
        <v>2819</v>
      </c>
      <c r="D61" s="938">
        <v>2016</v>
      </c>
      <c r="E61" s="939">
        <v>3202.3134770164152</v>
      </c>
      <c r="F61" s="940">
        <v>0.87352941176470567</v>
      </c>
      <c r="G61" s="938" t="s">
        <v>1280</v>
      </c>
      <c r="H61" s="941" t="s">
        <v>1103</v>
      </c>
      <c r="J61" s="942">
        <v>2016</v>
      </c>
      <c r="K61" s="883">
        <f t="shared" ref="K61:K66" si="0">IFERROR(SUMIFS($E$61:$E$128,$D$61:$D$128,$J61,$G$61:$G$128,K$60)/SUMIFS($E$61:$E$128,$D$61:$D$128,$J61),0)</f>
        <v>0.13932221781973575</v>
      </c>
      <c r="L61" s="883">
        <f>IFERROR(SUMIFS($F$61:$F$128,$D$61:$D$128,$J61,$G$61:$G$128,L$60)/SUMIFS($F$61:$F$128,$D$61:$D$128,$J61),0)</f>
        <v>0.50263054597025525</v>
      </c>
      <c r="M61" s="943">
        <f>L61+K61</f>
        <v>0.641952763789991</v>
      </c>
    </row>
    <row r="62" spans="3:15">
      <c r="C62" s="937">
        <v>176992</v>
      </c>
      <c r="D62" s="938">
        <v>2018</v>
      </c>
      <c r="E62" s="939">
        <v>6728.2906354836878</v>
      </c>
      <c r="F62" s="940">
        <v>1.0547058823529407</v>
      </c>
      <c r="G62" s="938" t="s">
        <v>1280</v>
      </c>
      <c r="H62" s="941" t="s">
        <v>1316</v>
      </c>
      <c r="J62" s="942">
        <v>2017</v>
      </c>
      <c r="K62" s="883">
        <f t="shared" si="0"/>
        <v>6.1550450455194049E-2</v>
      </c>
      <c r="L62" s="883">
        <f>IFERROR(SUMIFS($E$61:$E$128,$D$61:$D$128,$J62,$G$61:$G$128,L$60)/SUMIFS($E$61:$E$128,$D$61:$D$128,$J62),0)</f>
        <v>0.93844954954480586</v>
      </c>
      <c r="M62" s="943">
        <f>L62+K62</f>
        <v>0.99999999999999989</v>
      </c>
    </row>
    <row r="63" spans="3:15">
      <c r="C63" s="937">
        <v>177166</v>
      </c>
      <c r="D63" s="938">
        <v>2018</v>
      </c>
      <c r="E63" s="939">
        <v>8816.7129740440851</v>
      </c>
      <c r="F63" s="940">
        <v>1.3458823529411761</v>
      </c>
      <c r="G63" s="938" t="s">
        <v>1280</v>
      </c>
      <c r="H63" s="941" t="s">
        <v>1316</v>
      </c>
      <c r="J63" s="942">
        <v>2018</v>
      </c>
      <c r="K63" s="883">
        <f t="shared" si="0"/>
        <v>3.0469184245290326E-2</v>
      </c>
      <c r="L63" s="883">
        <f>IFERROR(SUMIFS($E$61:$E$128,$D$61:$D$128,$J63,$G$61:$G$128,L$60)/SUMIFS($E$61:$E$128,$D$61:$D$128,$J63),0)</f>
        <v>0.96953081575470978</v>
      </c>
      <c r="M63" s="943">
        <f>L63+K63</f>
        <v>1</v>
      </c>
    </row>
    <row r="64" spans="3:15">
      <c r="C64" s="937">
        <v>178910</v>
      </c>
      <c r="D64" s="938">
        <v>2018</v>
      </c>
      <c r="E64" s="939">
        <v>7223.6249153965964</v>
      </c>
      <c r="F64" s="940">
        <v>1.1323529411764703</v>
      </c>
      <c r="G64" s="938" t="s">
        <v>1280</v>
      </c>
      <c r="H64" s="941" t="s">
        <v>1316</v>
      </c>
      <c r="J64" s="942">
        <v>2019</v>
      </c>
      <c r="K64" s="883">
        <f t="shared" si="0"/>
        <v>8.7974872266602125E-2</v>
      </c>
      <c r="L64" s="883">
        <f>IFERROR(SUMIFS($E$61:$E$128,$D$61:$D$128,$J64,$G$61:$G$128,L$60)/SUMIFS($E$61:$E$128,$D$61:$D$128,$J64),0)</f>
        <v>0.91202512773339794</v>
      </c>
      <c r="M64" s="943">
        <f>L64+K64</f>
        <v>1</v>
      </c>
    </row>
    <row r="65" spans="3:15">
      <c r="C65" s="937" t="s">
        <v>2820</v>
      </c>
      <c r="D65" s="938">
        <v>2019</v>
      </c>
      <c r="E65" s="939">
        <v>7842.2536552747679</v>
      </c>
      <c r="F65" s="940">
        <v>1.229411764705882</v>
      </c>
      <c r="G65" s="938" t="s">
        <v>1280</v>
      </c>
      <c r="H65" s="941" t="s">
        <v>1103</v>
      </c>
      <c r="J65" s="942">
        <v>2020</v>
      </c>
      <c r="K65" s="883">
        <f t="shared" si="0"/>
        <v>0</v>
      </c>
      <c r="L65" s="883">
        <f>IFERROR(SUMIFS($E$61:$E$128,$D$61:$D$128,$J65,$G$61:$G$128,L$60)/SUMIFS($E$61:$E$128,$D$61:$D$128,$J65),0)</f>
        <v>1</v>
      </c>
      <c r="M65" s="943">
        <f t="shared" ref="M65:M66" si="1">L65+K65</f>
        <v>1</v>
      </c>
    </row>
    <row r="66" spans="3:15">
      <c r="C66" s="937">
        <v>186692</v>
      </c>
      <c r="D66" s="938">
        <v>2018</v>
      </c>
      <c r="E66" s="939">
        <v>82142.934752224159</v>
      </c>
      <c r="F66" s="940">
        <v>12.876470588235289</v>
      </c>
      <c r="G66" s="938" t="s">
        <v>1281</v>
      </c>
      <c r="H66" s="941" t="s">
        <v>1316</v>
      </c>
      <c r="J66" s="944">
        <v>2021</v>
      </c>
      <c r="K66" s="945">
        <f t="shared" si="0"/>
        <v>0</v>
      </c>
      <c r="L66" s="945">
        <f>IFERROR(SUMIFS($E$61:$E$128,$D$61:$D$128,$J66,$G$61:$G$128,L$60)/SUMIFS($E$61:$E$128,$D$61:$D$128,$J66),0)</f>
        <v>0</v>
      </c>
      <c r="M66" s="946">
        <f t="shared" si="1"/>
        <v>0</v>
      </c>
    </row>
    <row r="67" spans="3:15">
      <c r="C67" s="937">
        <v>187914</v>
      </c>
      <c r="D67" s="938">
        <v>2018</v>
      </c>
      <c r="E67" s="939">
        <v>51881.791207769653</v>
      </c>
      <c r="F67" s="940">
        <v>0</v>
      </c>
      <c r="G67" s="938" t="s">
        <v>1281</v>
      </c>
      <c r="H67" s="941" t="s">
        <v>1316</v>
      </c>
    </row>
    <row r="68" spans="3:15">
      <c r="C68" s="937" t="s">
        <v>2821</v>
      </c>
      <c r="D68" s="938">
        <v>2017</v>
      </c>
      <c r="E68" s="939">
        <v>11589.068245386567</v>
      </c>
      <c r="F68" s="940">
        <v>0</v>
      </c>
      <c r="G68" s="938" t="s">
        <v>1280</v>
      </c>
      <c r="H68" s="941" t="s">
        <v>1103</v>
      </c>
    </row>
    <row r="69" spans="3:15" ht="16">
      <c r="C69" s="937" t="s">
        <v>2822</v>
      </c>
      <c r="D69" s="938">
        <v>2018</v>
      </c>
      <c r="E69" s="939">
        <v>93505.03768215215</v>
      </c>
      <c r="F69" s="940">
        <v>2.5882352941176463</v>
      </c>
      <c r="G69" s="938" t="s">
        <v>1281</v>
      </c>
      <c r="H69" s="941" t="s">
        <v>1103</v>
      </c>
      <c r="J69" s="1126" t="s">
        <v>1231</v>
      </c>
      <c r="K69" s="1126"/>
      <c r="L69" s="1126"/>
      <c r="M69" s="1126"/>
      <c r="N69" s="1126"/>
      <c r="O69" s="1126"/>
    </row>
    <row r="70" spans="3:15" ht="16">
      <c r="C70" s="937">
        <v>193057</v>
      </c>
      <c r="D70" s="938">
        <v>2018</v>
      </c>
      <c r="E70" s="939">
        <v>11672.630297396254</v>
      </c>
      <c r="F70" s="940">
        <v>1.7470588235294113</v>
      </c>
      <c r="G70" s="938" t="s">
        <v>1281</v>
      </c>
      <c r="H70" s="941" t="s">
        <v>1316</v>
      </c>
      <c r="J70" s="934" t="s">
        <v>234</v>
      </c>
      <c r="K70" s="935" t="s">
        <v>1232</v>
      </c>
      <c r="L70" s="936" t="s">
        <v>1233</v>
      </c>
    </row>
    <row r="71" spans="3:15">
      <c r="C71" s="937">
        <v>194199</v>
      </c>
      <c r="D71" s="938">
        <v>2018</v>
      </c>
      <c r="E71" s="939">
        <v>132955.97629995679</v>
      </c>
      <c r="F71" s="940">
        <v>20.841764705882348</v>
      </c>
      <c r="G71" s="938" t="s">
        <v>1281</v>
      </c>
      <c r="H71" s="941" t="s">
        <v>1316</v>
      </c>
      <c r="J71" s="942">
        <v>2016</v>
      </c>
      <c r="K71" s="939">
        <f t="shared" ref="K71:K76" si="2">IFERROR(SUMIFS($E$61:$E$128,$D$61:$D$128,$J71,$H$61:$H$128,"Post P&amp;C"),0)</f>
        <v>37038.737388497211</v>
      </c>
      <c r="L71" s="947">
        <f t="shared" ref="L71:L76" si="3">IFERROR(SUMIFS($F$61:$F$128,$D$61:$D$128,$J71,$H$61:$H$128,"Post P&amp;C"),0)</f>
        <v>5.2511457611630634</v>
      </c>
    </row>
    <row r="72" spans="3:15">
      <c r="C72" s="937" t="s">
        <v>2823</v>
      </c>
      <c r="D72" s="938">
        <v>2018</v>
      </c>
      <c r="E72" s="939">
        <v>333076.54227723822</v>
      </c>
      <c r="F72" s="940">
        <v>67.190588235294101</v>
      </c>
      <c r="G72" s="938" t="s">
        <v>1281</v>
      </c>
      <c r="H72" s="941" t="s">
        <v>1103</v>
      </c>
      <c r="J72" s="942">
        <v>2017</v>
      </c>
      <c r="K72" s="939">
        <f t="shared" si="2"/>
        <v>853226.9546036484</v>
      </c>
      <c r="L72" s="947">
        <f t="shared" si="3"/>
        <v>197.88234678624812</v>
      </c>
    </row>
    <row r="73" spans="3:15">
      <c r="C73" s="937" t="s">
        <v>2824</v>
      </c>
      <c r="D73" s="938">
        <v>2019</v>
      </c>
      <c r="E73" s="939">
        <v>512297.37647087604</v>
      </c>
      <c r="F73" s="940">
        <v>43.042352941176453</v>
      </c>
      <c r="G73" s="938" t="s">
        <v>1281</v>
      </c>
      <c r="H73" s="941" t="s">
        <v>1103</v>
      </c>
      <c r="J73" s="942">
        <v>2018</v>
      </c>
      <c r="K73" s="939">
        <f t="shared" si="2"/>
        <v>1053014.0510622542</v>
      </c>
      <c r="L73" s="947">
        <f t="shared" si="3"/>
        <v>150.0935259097447</v>
      </c>
    </row>
    <row r="74" spans="3:15">
      <c r="C74" s="937" t="s">
        <v>2825</v>
      </c>
      <c r="D74" s="938">
        <v>2019</v>
      </c>
      <c r="E74" s="939">
        <v>402461.79797930381</v>
      </c>
      <c r="F74" s="940">
        <v>35.704705882352933</v>
      </c>
      <c r="G74" s="938" t="s">
        <v>1281</v>
      </c>
      <c r="H74" s="941" t="s">
        <v>1103</v>
      </c>
      <c r="J74" s="942">
        <v>2019</v>
      </c>
      <c r="K74" s="939">
        <f t="shared" si="2"/>
        <v>3204152.4725355925</v>
      </c>
      <c r="L74" s="947">
        <f t="shared" si="3"/>
        <v>539.52489923548274</v>
      </c>
    </row>
    <row r="75" spans="3:15">
      <c r="C75" s="937" t="s">
        <v>2826</v>
      </c>
      <c r="D75" s="938">
        <v>2019</v>
      </c>
      <c r="E75" s="939">
        <v>84616.910601723881</v>
      </c>
      <c r="F75" s="940">
        <v>0</v>
      </c>
      <c r="G75" s="938" t="s">
        <v>1281</v>
      </c>
      <c r="H75" s="941" t="s">
        <v>1103</v>
      </c>
      <c r="J75" s="942">
        <v>2020</v>
      </c>
      <c r="K75" s="939">
        <f t="shared" si="2"/>
        <v>202110.54682747429</v>
      </c>
      <c r="L75" s="947">
        <f t="shared" si="3"/>
        <v>77.739028400597917</v>
      </c>
    </row>
    <row r="76" spans="3:15">
      <c r="C76" s="937" t="s">
        <v>2827</v>
      </c>
      <c r="D76" s="938">
        <v>2018</v>
      </c>
      <c r="E76" s="939">
        <v>51615.291158026928</v>
      </c>
      <c r="F76" s="940">
        <v>7.5058823529411738</v>
      </c>
      <c r="G76" s="938" t="s">
        <v>1281</v>
      </c>
      <c r="H76" s="941" t="s">
        <v>1103</v>
      </c>
      <c r="J76" s="944">
        <v>2021</v>
      </c>
      <c r="K76" s="948">
        <f t="shared" si="2"/>
        <v>0</v>
      </c>
      <c r="L76" s="949">
        <f t="shared" si="3"/>
        <v>0</v>
      </c>
    </row>
    <row r="77" spans="3:15">
      <c r="C77" s="937">
        <v>199896</v>
      </c>
      <c r="D77" s="938">
        <v>2018</v>
      </c>
      <c r="E77" s="939">
        <v>23125.124006164839</v>
      </c>
      <c r="F77" s="940">
        <v>3.701176470588234</v>
      </c>
      <c r="G77" s="938" t="s">
        <v>1281</v>
      </c>
      <c r="H77" s="941" t="s">
        <v>1316</v>
      </c>
    </row>
    <row r="78" spans="3:15">
      <c r="C78" s="937" t="s">
        <v>2828</v>
      </c>
      <c r="D78" s="938">
        <v>2018</v>
      </c>
      <c r="E78" s="939">
        <v>4726.1977803328691</v>
      </c>
      <c r="F78" s="940">
        <v>5.2152941176470575</v>
      </c>
      <c r="G78" s="938" t="s">
        <v>1281</v>
      </c>
      <c r="H78" s="941" t="s">
        <v>1103</v>
      </c>
    </row>
    <row r="79" spans="3:15">
      <c r="C79" s="937">
        <v>200947</v>
      </c>
      <c r="D79" s="938">
        <v>2018</v>
      </c>
      <c r="E79" s="939">
        <v>160139.03528471594</v>
      </c>
      <c r="F79" s="940">
        <v>14.41647058823529</v>
      </c>
      <c r="G79" s="938" t="s">
        <v>1281</v>
      </c>
      <c r="H79" s="941" t="s">
        <v>1316</v>
      </c>
    </row>
    <row r="80" spans="3:15">
      <c r="C80" s="937">
        <v>201689</v>
      </c>
      <c r="D80" s="938">
        <v>2019</v>
      </c>
      <c r="E80" s="939">
        <v>24568.141807536431</v>
      </c>
      <c r="F80" s="940">
        <v>0</v>
      </c>
      <c r="G80" s="938" t="s">
        <v>1281</v>
      </c>
      <c r="H80" s="941" t="s">
        <v>1316</v>
      </c>
    </row>
    <row r="81" spans="3:8">
      <c r="C81" s="937" t="s">
        <v>2829</v>
      </c>
      <c r="D81" s="938">
        <v>2019</v>
      </c>
      <c r="E81" s="939">
        <v>33278.362583686016</v>
      </c>
      <c r="F81" s="940">
        <v>0</v>
      </c>
      <c r="G81" s="938" t="s">
        <v>1281</v>
      </c>
      <c r="H81" s="941" t="s">
        <v>1103</v>
      </c>
    </row>
    <row r="82" spans="3:8">
      <c r="C82" s="937" t="s">
        <v>2830</v>
      </c>
      <c r="D82" s="938">
        <v>2018</v>
      </c>
      <c r="E82" s="939">
        <v>93570.629400396312</v>
      </c>
      <c r="F82" s="940">
        <v>0</v>
      </c>
      <c r="G82" s="938" t="s">
        <v>1281</v>
      </c>
      <c r="H82" s="941" t="s">
        <v>1103</v>
      </c>
    </row>
    <row r="83" spans="3:8">
      <c r="C83" s="937" t="s">
        <v>2831</v>
      </c>
      <c r="D83" s="938">
        <v>2019</v>
      </c>
      <c r="E83" s="939">
        <v>121161.38134729392</v>
      </c>
      <c r="F83" s="940">
        <v>24.717647058823523</v>
      </c>
      <c r="G83" s="938" t="s">
        <v>1280</v>
      </c>
      <c r="H83" s="941" t="s">
        <v>1103</v>
      </c>
    </row>
    <row r="84" spans="3:8">
      <c r="C84" s="937" t="s">
        <v>2832</v>
      </c>
      <c r="D84" s="938">
        <v>2019</v>
      </c>
      <c r="E84" s="939">
        <v>3036.9864063735927</v>
      </c>
      <c r="F84" s="940">
        <v>0.58235294117647041</v>
      </c>
      <c r="G84" s="938" t="s">
        <v>1280</v>
      </c>
      <c r="H84" s="941" t="s">
        <v>1103</v>
      </c>
    </row>
    <row r="85" spans="3:8">
      <c r="C85" s="937" t="s">
        <v>2833</v>
      </c>
      <c r="D85" s="938">
        <v>2019</v>
      </c>
      <c r="E85" s="939">
        <v>21397.276414609685</v>
      </c>
      <c r="F85" s="940">
        <v>0</v>
      </c>
      <c r="G85" s="938" t="s">
        <v>1281</v>
      </c>
      <c r="H85" s="941" t="s">
        <v>1103</v>
      </c>
    </row>
    <row r="86" spans="3:8">
      <c r="C86" s="937" t="s">
        <v>2834</v>
      </c>
      <c r="D86" s="938">
        <v>2016</v>
      </c>
      <c r="E86" s="939">
        <v>5100.4161002739402</v>
      </c>
      <c r="F86" s="940">
        <v>1.7490265486725662</v>
      </c>
      <c r="G86" s="938" t="s">
        <v>1281</v>
      </c>
      <c r="H86" s="941" t="s">
        <v>1103</v>
      </c>
    </row>
    <row r="87" spans="3:8">
      <c r="C87" s="937" t="s">
        <v>2835</v>
      </c>
      <c r="D87" s="938">
        <v>2016</v>
      </c>
      <c r="E87" s="939">
        <v>2159.1538668263206</v>
      </c>
      <c r="F87" s="940">
        <v>0</v>
      </c>
      <c r="G87" s="938" t="s">
        <v>1281</v>
      </c>
      <c r="H87" s="941" t="s">
        <v>1103</v>
      </c>
    </row>
    <row r="88" spans="3:8">
      <c r="C88" s="937" t="s">
        <v>2836</v>
      </c>
      <c r="D88" s="938">
        <v>2016</v>
      </c>
      <c r="E88" s="939">
        <v>1958.005561191783</v>
      </c>
      <c r="F88" s="940">
        <v>1.7382300884955753</v>
      </c>
      <c r="G88" s="938" t="s">
        <v>1280</v>
      </c>
      <c r="H88" s="941" t="s">
        <v>1103</v>
      </c>
    </row>
    <row r="89" spans="3:8">
      <c r="C89" s="937" t="s">
        <v>2837</v>
      </c>
      <c r="D89" s="938">
        <v>2017</v>
      </c>
      <c r="E89" s="939">
        <v>793140.4481085533</v>
      </c>
      <c r="F89" s="940">
        <v>175.73629297458893</v>
      </c>
      <c r="G89" s="938" t="s">
        <v>1281</v>
      </c>
      <c r="H89" s="941" t="s">
        <v>1103</v>
      </c>
    </row>
    <row r="90" spans="3:8">
      <c r="C90" s="937" t="s">
        <v>2838</v>
      </c>
      <c r="D90" s="938">
        <v>2017</v>
      </c>
      <c r="E90" s="939">
        <v>7984.2192920224088</v>
      </c>
      <c r="F90" s="940">
        <v>2.5127503736920778</v>
      </c>
      <c r="G90" s="938" t="s">
        <v>1280</v>
      </c>
      <c r="H90" s="941" t="s">
        <v>1103</v>
      </c>
    </row>
    <row r="91" spans="3:8">
      <c r="C91" s="937" t="s">
        <v>2839</v>
      </c>
      <c r="D91" s="938">
        <v>2017</v>
      </c>
      <c r="E91" s="939">
        <v>3124.1425251363848</v>
      </c>
      <c r="F91" s="940">
        <v>4.5307623318385648</v>
      </c>
      <c r="G91" s="938" t="s">
        <v>1280</v>
      </c>
      <c r="H91" s="941" t="s">
        <v>1103</v>
      </c>
    </row>
    <row r="92" spans="3:8">
      <c r="C92" s="937" t="s">
        <v>2840</v>
      </c>
      <c r="D92" s="938">
        <v>2017</v>
      </c>
      <c r="E92" s="939">
        <v>7570.0030987270757</v>
      </c>
      <c r="F92" s="940">
        <v>2.9944693572496264</v>
      </c>
      <c r="G92" s="938" t="s">
        <v>1281</v>
      </c>
      <c r="H92" s="941" t="s">
        <v>1103</v>
      </c>
    </row>
    <row r="93" spans="3:8">
      <c r="C93" s="937" t="s">
        <v>2841</v>
      </c>
      <c r="D93" s="938">
        <v>2017</v>
      </c>
      <c r="E93" s="939">
        <v>29819.073333822605</v>
      </c>
      <c r="F93" s="940">
        <v>12.108071748878926</v>
      </c>
      <c r="G93" s="938" t="s">
        <v>1280</v>
      </c>
      <c r="H93" s="941" t="s">
        <v>1103</v>
      </c>
    </row>
    <row r="94" spans="3:8">
      <c r="C94" s="937" t="s">
        <v>2842</v>
      </c>
      <c r="D94" s="938">
        <v>2018</v>
      </c>
      <c r="E94" s="939">
        <v>7774.8649036540519</v>
      </c>
      <c r="F94" s="940">
        <v>1.8227204783258595</v>
      </c>
      <c r="G94" s="938" t="s">
        <v>1281</v>
      </c>
      <c r="H94" s="941" t="s">
        <v>1103</v>
      </c>
    </row>
    <row r="95" spans="3:8">
      <c r="C95" s="937" t="s">
        <v>2843</v>
      </c>
      <c r="D95" s="938">
        <v>2018</v>
      </c>
      <c r="E95" s="939">
        <v>3161.8802260439857</v>
      </c>
      <c r="F95" s="940">
        <v>4.5828400597907324</v>
      </c>
      <c r="G95" s="938" t="s">
        <v>1281</v>
      </c>
      <c r="H95" s="941" t="s">
        <v>1103</v>
      </c>
    </row>
    <row r="96" spans="3:8">
      <c r="C96" s="937" t="s">
        <v>2844</v>
      </c>
      <c r="D96" s="938">
        <v>2018</v>
      </c>
      <c r="E96" s="939">
        <v>43298.620691342323</v>
      </c>
      <c r="F96" s="940">
        <v>15.805590433482811</v>
      </c>
      <c r="G96" s="938" t="s">
        <v>1281</v>
      </c>
      <c r="H96" s="941" t="s">
        <v>1103</v>
      </c>
    </row>
    <row r="97" spans="3:8">
      <c r="C97" s="937" t="s">
        <v>2845</v>
      </c>
      <c r="D97" s="938">
        <v>2018</v>
      </c>
      <c r="E97" s="939">
        <v>9304.1403071001623</v>
      </c>
      <c r="F97" s="940">
        <v>2.9423916292974588</v>
      </c>
      <c r="G97" s="938" t="s">
        <v>1281</v>
      </c>
      <c r="H97" s="941" t="s">
        <v>1103</v>
      </c>
    </row>
    <row r="98" spans="3:8">
      <c r="C98" s="937" t="s">
        <v>2846</v>
      </c>
      <c r="D98" s="938">
        <v>2018</v>
      </c>
      <c r="E98" s="939">
        <v>38895.888918788885</v>
      </c>
      <c r="F98" s="940">
        <v>8.332436472346787</v>
      </c>
      <c r="G98" s="938" t="s">
        <v>1281</v>
      </c>
      <c r="H98" s="941" t="s">
        <v>1103</v>
      </c>
    </row>
    <row r="99" spans="3:8">
      <c r="C99" s="937" t="s">
        <v>2847</v>
      </c>
      <c r="D99" s="938">
        <v>2018</v>
      </c>
      <c r="E99" s="939">
        <v>16055.59470280761</v>
      </c>
      <c r="F99" s="940">
        <v>3.8277130044843051</v>
      </c>
      <c r="G99" s="938" t="s">
        <v>1281</v>
      </c>
      <c r="H99" s="941" t="s">
        <v>1103</v>
      </c>
    </row>
    <row r="100" spans="3:8">
      <c r="C100" s="937" t="s">
        <v>2848</v>
      </c>
      <c r="D100" s="938">
        <v>2018</v>
      </c>
      <c r="E100" s="939">
        <v>18097.923135259436</v>
      </c>
      <c r="F100" s="940">
        <v>6.5617937219730944</v>
      </c>
      <c r="G100" s="938" t="s">
        <v>1281</v>
      </c>
      <c r="H100" s="941" t="s">
        <v>1103</v>
      </c>
    </row>
    <row r="101" spans="3:8">
      <c r="C101" s="937" t="s">
        <v>2849</v>
      </c>
      <c r="D101" s="938">
        <v>2018</v>
      </c>
      <c r="E101" s="939">
        <v>134606.78507065913</v>
      </c>
      <c r="F101" s="940">
        <v>0</v>
      </c>
      <c r="G101" s="938" t="s">
        <v>1281</v>
      </c>
      <c r="H101" s="941" t="s">
        <v>1103</v>
      </c>
    </row>
    <row r="102" spans="3:8">
      <c r="C102" s="937" t="s">
        <v>2850</v>
      </c>
      <c r="D102" s="938">
        <v>2018</v>
      </c>
      <c r="E102" s="939">
        <v>91382.741264443743</v>
      </c>
      <c r="F102" s="940">
        <v>15.10254110612855</v>
      </c>
      <c r="G102" s="938" t="s">
        <v>1281</v>
      </c>
      <c r="H102" s="941" t="s">
        <v>1103</v>
      </c>
    </row>
    <row r="103" spans="3:8">
      <c r="C103" s="937" t="s">
        <v>2851</v>
      </c>
      <c r="D103" s="938">
        <v>2018</v>
      </c>
      <c r="E103" s="939">
        <v>130.28491980005057</v>
      </c>
      <c r="F103" s="940">
        <v>0.23434977578475336</v>
      </c>
      <c r="G103" s="938" t="s">
        <v>1281</v>
      </c>
      <c r="H103" s="941" t="s">
        <v>1103</v>
      </c>
    </row>
    <row r="104" spans="3:8">
      <c r="C104" s="937" t="s">
        <v>2852</v>
      </c>
      <c r="D104" s="938">
        <v>2018</v>
      </c>
      <c r="E104" s="939">
        <v>28838.791626913262</v>
      </c>
      <c r="F104" s="940">
        <v>0</v>
      </c>
      <c r="G104" s="938" t="s">
        <v>1281</v>
      </c>
      <c r="H104" s="941" t="s">
        <v>1103</v>
      </c>
    </row>
    <row r="105" spans="3:8">
      <c r="C105" s="937" t="s">
        <v>2853</v>
      </c>
      <c r="D105" s="938">
        <v>2018</v>
      </c>
      <c r="E105" s="939">
        <v>24083.841312555553</v>
      </c>
      <c r="F105" s="940">
        <v>0</v>
      </c>
      <c r="G105" s="938" t="s">
        <v>1280</v>
      </c>
      <c r="H105" s="941" t="s">
        <v>1103</v>
      </c>
    </row>
    <row r="106" spans="3:8">
      <c r="C106" s="937" t="s">
        <v>2854</v>
      </c>
      <c r="D106" s="938">
        <v>2019</v>
      </c>
      <c r="E106" s="939">
        <v>88158.863386908692</v>
      </c>
      <c r="F106" s="940">
        <v>5.9889387144992527</v>
      </c>
      <c r="G106" s="938" t="s">
        <v>1281</v>
      </c>
      <c r="H106" s="941" t="s">
        <v>1103</v>
      </c>
    </row>
    <row r="107" spans="3:8">
      <c r="C107" s="937" t="s">
        <v>2855</v>
      </c>
      <c r="D107" s="938">
        <v>2019</v>
      </c>
      <c r="E107" s="939">
        <v>164842.77014784192</v>
      </c>
      <c r="F107" s="940">
        <v>27.991778774289987</v>
      </c>
      <c r="G107" s="938" t="s">
        <v>1281</v>
      </c>
      <c r="H107" s="941" t="s">
        <v>1103</v>
      </c>
    </row>
    <row r="108" spans="3:8">
      <c r="C108" s="937" t="s">
        <v>2856</v>
      </c>
      <c r="D108" s="938">
        <v>2019</v>
      </c>
      <c r="E108" s="939">
        <v>376458.72502059024</v>
      </c>
      <c r="F108" s="940">
        <v>1.3019431988041854</v>
      </c>
      <c r="G108" s="938" t="s">
        <v>1281</v>
      </c>
      <c r="H108" s="941" t="s">
        <v>1103</v>
      </c>
    </row>
    <row r="109" spans="3:8">
      <c r="C109" s="937" t="s">
        <v>2857</v>
      </c>
      <c r="D109" s="938">
        <v>2019</v>
      </c>
      <c r="E109" s="939">
        <v>11117.346984041556</v>
      </c>
      <c r="F109" s="940">
        <v>0</v>
      </c>
      <c r="G109" s="938" t="s">
        <v>1280</v>
      </c>
      <c r="H109" s="941" t="s">
        <v>1103</v>
      </c>
    </row>
    <row r="110" spans="3:8">
      <c r="C110" s="937" t="s">
        <v>2858</v>
      </c>
      <c r="D110" s="938">
        <v>2019</v>
      </c>
      <c r="E110" s="939">
        <v>697943.50350237708</v>
      </c>
      <c r="F110" s="940">
        <v>230.43092675635279</v>
      </c>
      <c r="G110" s="938" t="s">
        <v>1281</v>
      </c>
      <c r="H110" s="941" t="s">
        <v>1103</v>
      </c>
    </row>
    <row r="111" spans="3:8">
      <c r="C111" s="937" t="s">
        <v>2859</v>
      </c>
      <c r="D111" s="938">
        <v>2019</v>
      </c>
      <c r="E111" s="939">
        <v>36398.911042069296</v>
      </c>
      <c r="F111" s="940">
        <v>13.995889387144993</v>
      </c>
      <c r="G111" s="938" t="s">
        <v>1280</v>
      </c>
      <c r="H111" s="941" t="s">
        <v>1103</v>
      </c>
    </row>
    <row r="112" spans="3:8">
      <c r="C112" s="937" t="s">
        <v>2860</v>
      </c>
      <c r="D112" s="938">
        <v>2019</v>
      </c>
      <c r="E112" s="939">
        <v>5393.7956797220932</v>
      </c>
      <c r="F112" s="940">
        <v>13.006412556053812</v>
      </c>
      <c r="G112" s="938" t="s">
        <v>1281</v>
      </c>
      <c r="H112" s="941" t="s">
        <v>1103</v>
      </c>
    </row>
    <row r="113" spans="3:8">
      <c r="C113" s="937" t="s">
        <v>2861</v>
      </c>
      <c r="D113" s="938">
        <v>2019</v>
      </c>
      <c r="E113" s="939">
        <v>175047.22417659484</v>
      </c>
      <c r="F113" s="940">
        <v>49.252511210762329</v>
      </c>
      <c r="G113" s="938" t="s">
        <v>1281</v>
      </c>
      <c r="H113" s="941" t="s">
        <v>1103</v>
      </c>
    </row>
    <row r="114" spans="3:8">
      <c r="C114" s="937" t="s">
        <v>2862</v>
      </c>
      <c r="D114" s="938">
        <v>2019</v>
      </c>
      <c r="E114" s="939">
        <v>52338.59709208928</v>
      </c>
      <c r="F114" s="940">
        <v>4.036023916292975</v>
      </c>
      <c r="G114" s="938" t="s">
        <v>1280</v>
      </c>
      <c r="H114" s="941" t="s">
        <v>1103</v>
      </c>
    </row>
    <row r="115" spans="3:8">
      <c r="C115" s="937" t="s">
        <v>2863</v>
      </c>
      <c r="D115" s="938">
        <v>2019</v>
      </c>
      <c r="E115" s="939">
        <v>2796.1839339155681</v>
      </c>
      <c r="F115" s="940">
        <v>0.6509715994020927</v>
      </c>
      <c r="G115" s="938" t="s">
        <v>1281</v>
      </c>
      <c r="H115" s="941" t="s">
        <v>1103</v>
      </c>
    </row>
    <row r="116" spans="3:8">
      <c r="C116" s="937">
        <v>204006</v>
      </c>
      <c r="D116" s="938">
        <v>2019</v>
      </c>
      <c r="E116" s="939">
        <v>30814.62982443265</v>
      </c>
      <c r="F116" s="940">
        <v>0</v>
      </c>
      <c r="G116" s="938" t="s">
        <v>1281</v>
      </c>
      <c r="H116" s="941" t="s">
        <v>1103</v>
      </c>
    </row>
    <row r="117" spans="3:8">
      <c r="C117" s="937" t="s">
        <v>2864</v>
      </c>
      <c r="D117" s="938">
        <v>2019</v>
      </c>
      <c r="E117" s="939">
        <v>88417.636193132246</v>
      </c>
      <c r="F117" s="940">
        <v>25.010328849028404</v>
      </c>
      <c r="G117" s="938" t="s">
        <v>1281</v>
      </c>
      <c r="H117" s="941" t="s">
        <v>1103</v>
      </c>
    </row>
    <row r="118" spans="3:8">
      <c r="C118" s="937" t="s">
        <v>2865</v>
      </c>
      <c r="D118" s="938">
        <v>2019</v>
      </c>
      <c r="E118" s="939">
        <v>17598.347856577864</v>
      </c>
      <c r="F118" s="940">
        <v>1.2108071748878926</v>
      </c>
      <c r="G118" s="938" t="s">
        <v>1281</v>
      </c>
      <c r="H118" s="941" t="s">
        <v>1103</v>
      </c>
    </row>
    <row r="119" spans="3:8">
      <c r="C119" s="937" t="s">
        <v>2866</v>
      </c>
      <c r="D119" s="938">
        <v>2019</v>
      </c>
      <c r="E119" s="939">
        <v>77275.130741818954</v>
      </c>
      <c r="F119" s="940">
        <v>21.104499252615845</v>
      </c>
      <c r="G119" s="938" t="s">
        <v>1281</v>
      </c>
      <c r="H119" s="941" t="s">
        <v>1103</v>
      </c>
    </row>
    <row r="120" spans="3:8">
      <c r="C120" s="937" t="s">
        <v>2867</v>
      </c>
      <c r="D120" s="938">
        <v>2019</v>
      </c>
      <c r="E120" s="939">
        <v>52150.807104239553</v>
      </c>
      <c r="F120" s="940">
        <v>21.482062780269061</v>
      </c>
      <c r="G120" s="938" t="s">
        <v>1280</v>
      </c>
      <c r="H120" s="941" t="s">
        <v>1103</v>
      </c>
    </row>
    <row r="121" spans="3:8">
      <c r="C121" s="937" t="s">
        <v>2868</v>
      </c>
      <c r="D121" s="938">
        <v>2020</v>
      </c>
      <c r="E121" s="939">
        <v>202110.54682747429</v>
      </c>
      <c r="F121" s="940">
        <v>77.739028400597917</v>
      </c>
      <c r="G121" s="938" t="s">
        <v>1281</v>
      </c>
      <c r="H121" s="941" t="s">
        <v>1103</v>
      </c>
    </row>
    <row r="122" spans="3:8">
      <c r="C122" s="937" t="s">
        <v>2869</v>
      </c>
      <c r="D122" s="938">
        <v>2016</v>
      </c>
      <c r="E122" s="939">
        <v>11381.092704676457</v>
      </c>
      <c r="F122" s="940">
        <v>0</v>
      </c>
      <c r="G122" s="938" t="s">
        <v>1281</v>
      </c>
      <c r="H122" s="941" t="s">
        <v>1103</v>
      </c>
    </row>
    <row r="123" spans="3:8">
      <c r="C123" s="937" t="s">
        <v>2870</v>
      </c>
      <c r="D123" s="938">
        <v>2016</v>
      </c>
      <c r="E123" s="939">
        <v>13237.755678512296</v>
      </c>
      <c r="F123" s="940">
        <v>0.89035971223021593</v>
      </c>
      <c r="G123" s="938" t="s">
        <v>1281</v>
      </c>
      <c r="H123" s="941" t="s">
        <v>1103</v>
      </c>
    </row>
    <row r="124" spans="3:8">
      <c r="C124" s="937" t="s">
        <v>2871</v>
      </c>
      <c r="D124" s="938">
        <v>2018</v>
      </c>
      <c r="E124" s="939">
        <v>59418.906640510468</v>
      </c>
      <c r="F124" s="940">
        <v>7.9476415094339634</v>
      </c>
      <c r="G124" s="938" t="s">
        <v>1281</v>
      </c>
      <c r="H124" s="941" t="s">
        <v>1103</v>
      </c>
    </row>
    <row r="125" spans="3:8">
      <c r="C125" s="937" t="s">
        <v>2872</v>
      </c>
      <c r="D125" s="938">
        <v>2018</v>
      </c>
      <c r="E125" s="939">
        <v>1470.089044229062</v>
      </c>
      <c r="F125" s="940">
        <v>0.43350771869639798</v>
      </c>
      <c r="G125" s="938" t="s">
        <v>1281</v>
      </c>
      <c r="H125" s="941" t="s">
        <v>1103</v>
      </c>
    </row>
    <row r="126" spans="3:8">
      <c r="C126" s="937" t="s">
        <v>2873</v>
      </c>
      <c r="D126" s="938">
        <v>2019</v>
      </c>
      <c r="E126" s="939">
        <v>4636.3664730239834</v>
      </c>
      <c r="F126" s="940">
        <v>0</v>
      </c>
      <c r="G126" s="938" t="s">
        <v>1281</v>
      </c>
      <c r="H126" s="941" t="s">
        <v>1103</v>
      </c>
    </row>
    <row r="127" spans="3:8">
      <c r="C127" s="937" t="s">
        <v>2874</v>
      </c>
      <c r="D127" s="938">
        <v>2019</v>
      </c>
      <c r="E127" s="939">
        <v>129968.10747414966</v>
      </c>
      <c r="F127" s="940">
        <v>18.785334476843911</v>
      </c>
      <c r="G127" s="938" t="s">
        <v>1281</v>
      </c>
      <c r="H127" s="941" t="s">
        <v>1103</v>
      </c>
    </row>
    <row r="128" spans="3:8">
      <c r="C128" s="950">
        <v>204849</v>
      </c>
      <c r="D128" s="951">
        <v>2019</v>
      </c>
      <c r="E128" s="948">
        <v>6703.1804429262411</v>
      </c>
      <c r="F128" s="952">
        <v>0</v>
      </c>
      <c r="G128" s="951" t="s">
        <v>1281</v>
      </c>
      <c r="H128" s="953" t="s">
        <v>1103</v>
      </c>
    </row>
  </sheetData>
  <mergeCells count="43">
    <mergeCell ref="J69:O69"/>
    <mergeCell ref="C53:H53"/>
    <mergeCell ref="C54:H54"/>
    <mergeCell ref="C55:H55"/>
    <mergeCell ref="C56:H56"/>
    <mergeCell ref="C59:H59"/>
    <mergeCell ref="J59:O59"/>
    <mergeCell ref="C52:H52"/>
    <mergeCell ref="C41:H41"/>
    <mergeCell ref="C42:H42"/>
    <mergeCell ref="C43:H43"/>
    <mergeCell ref="C44:H44"/>
    <mergeCell ref="C45:H45"/>
    <mergeCell ref="C46:H46"/>
    <mergeCell ref="C47:H47"/>
    <mergeCell ref="C48:H48"/>
    <mergeCell ref="C49:H49"/>
    <mergeCell ref="C50:H50"/>
    <mergeCell ref="C51:H51"/>
    <mergeCell ref="C40:H40"/>
    <mergeCell ref="C29:H29"/>
    <mergeCell ref="C30:H30"/>
    <mergeCell ref="C31:H31"/>
    <mergeCell ref="C32:H32"/>
    <mergeCell ref="C33:H33"/>
    <mergeCell ref="C34:H34"/>
    <mergeCell ref="C35:H35"/>
    <mergeCell ref="C36:H36"/>
    <mergeCell ref="C37:H37"/>
    <mergeCell ref="C38:H38"/>
    <mergeCell ref="C39:H39"/>
    <mergeCell ref="C28:H28"/>
    <mergeCell ref="B16:X16"/>
    <mergeCell ref="B18:X18"/>
    <mergeCell ref="C20:H20"/>
    <mergeCell ref="J20:K20"/>
    <mergeCell ref="C21:H21"/>
    <mergeCell ref="C22:H22"/>
    <mergeCell ref="C23:H23"/>
    <mergeCell ref="C24:H24"/>
    <mergeCell ref="C25:H25"/>
    <mergeCell ref="C26:H26"/>
    <mergeCell ref="C27:H2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F579"/>
  <sheetViews>
    <sheetView showZeros="0" topLeftCell="A441" zoomScale="85" zoomScaleNormal="85" zoomScaleSheetLayoutView="80" zoomScalePageLayoutView="85" workbookViewId="0">
      <selection activeCell="D467" sqref="D467"/>
    </sheetView>
  </sheetViews>
  <sheetFormatPr baseColWidth="10" defaultColWidth="9" defaultRowHeight="14" outlineLevelRow="1" outlineLevelCol="1"/>
  <cols>
    <col min="1" max="1" width="4.6640625" style="437" customWidth="1"/>
    <col min="2" max="2" width="43.6640625" style="218" customWidth="1"/>
    <col min="3" max="3" width="14" style="218" customWidth="1"/>
    <col min="4" max="4" width="18" style="217" customWidth="1"/>
    <col min="5" max="8" width="10.33203125" style="217" customWidth="1" outlineLevel="1"/>
    <col min="9" max="21" width="9" style="217" customWidth="1" outlineLevel="1"/>
    <col min="22" max="22" width="12.33203125" style="217" customWidth="1" outlineLevel="1"/>
    <col min="23" max="23" width="17.6640625" style="217" customWidth="1"/>
    <col min="24" max="40" width="9.33203125" style="217" customWidth="1" outlineLevel="1"/>
    <col min="41" max="41" width="14" style="219" customWidth="1"/>
    <col min="42" max="42" width="14.6640625" style="219" customWidth="1"/>
    <col min="43" max="43" width="17" style="219" customWidth="1"/>
    <col min="44" max="44" width="17.6640625" style="219" customWidth="1"/>
    <col min="45" max="51" width="14.6640625" style="219" customWidth="1"/>
    <col min="52" max="54" width="15" style="219" customWidth="1"/>
    <col min="55" max="55" width="14.33203125" style="219" customWidth="1"/>
    <col min="56" max="56" width="14.6640625" style="217" customWidth="1"/>
    <col min="57" max="57" width="15" style="217" customWidth="1"/>
    <col min="58" max="58" width="14" style="217" customWidth="1"/>
    <col min="59" max="59" width="9.6640625" style="217" customWidth="1"/>
    <col min="60" max="60" width="11" style="217" customWidth="1"/>
    <col min="61" max="61" width="12" style="217" customWidth="1"/>
    <col min="62" max="62" width="6.33203125" style="217" bestFit="1" customWidth="1"/>
    <col min="63" max="67" width="9" style="217"/>
    <col min="68" max="68" width="6.33203125" style="217" bestFit="1" customWidth="1"/>
    <col min="69" max="16384" width="9" style="217"/>
  </cols>
  <sheetData>
    <row r="1" spans="1:55" ht="164.25" customHeight="1"/>
    <row r="2" spans="1:55" ht="23.25" customHeight="1" thickBot="1"/>
    <row r="3" spans="1:55" ht="25.5" customHeight="1" thickBot="1">
      <c r="B3" s="1146" t="s">
        <v>171</v>
      </c>
      <c r="C3" s="220" t="s">
        <v>175</v>
      </c>
      <c r="D3" s="435"/>
      <c r="E3" s="221"/>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row>
    <row r="4" spans="1:55" ht="24" customHeight="1" thickBot="1">
      <c r="B4" s="1146"/>
      <c r="C4" s="223" t="s">
        <v>172</v>
      </c>
      <c r="D4" s="224"/>
      <c r="E4" s="225"/>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row>
    <row r="5" spans="1:55" ht="29.25" customHeight="1" thickBot="1">
      <c r="B5" s="234"/>
      <c r="C5" s="1105" t="s">
        <v>548</v>
      </c>
      <c r="D5" s="1106"/>
      <c r="E5" s="225"/>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row>
    <row r="6" spans="1:55" ht="20.25" customHeight="1">
      <c r="B6" s="226"/>
      <c r="C6" s="227"/>
      <c r="D6" s="228"/>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9"/>
      <c r="AP6" s="229"/>
      <c r="AQ6" s="229"/>
      <c r="AR6" s="229"/>
      <c r="AS6" s="229"/>
      <c r="AT6" s="229"/>
      <c r="AU6" s="229"/>
      <c r="AV6" s="230"/>
      <c r="AW6" s="230"/>
      <c r="AX6" s="230"/>
      <c r="AY6" s="230"/>
      <c r="AZ6" s="230"/>
      <c r="BA6" s="230"/>
      <c r="BB6" s="230"/>
      <c r="BC6" s="230"/>
    </row>
    <row r="7" spans="1:55" ht="70.5" customHeight="1">
      <c r="B7" s="1146" t="s">
        <v>502</v>
      </c>
      <c r="C7" s="1147" t="s">
        <v>883</v>
      </c>
      <c r="D7" s="1147"/>
      <c r="E7" s="1147"/>
      <c r="F7" s="1147"/>
      <c r="G7" s="1147"/>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L7" s="1147"/>
      <c r="AM7" s="1147"/>
      <c r="AN7" s="743"/>
      <c r="AO7" s="369"/>
      <c r="AP7" s="369"/>
      <c r="AQ7" s="369"/>
      <c r="AR7" s="369"/>
      <c r="AS7" s="369"/>
      <c r="AT7" s="369"/>
      <c r="AU7" s="369"/>
      <c r="AV7" s="369"/>
      <c r="AW7" s="369"/>
      <c r="AX7" s="369"/>
      <c r="AY7" s="369"/>
      <c r="AZ7" s="369"/>
      <c r="BA7" s="369"/>
      <c r="BB7" s="369"/>
      <c r="BC7" s="369"/>
    </row>
    <row r="8" spans="1:55" s="232" customFormat="1" ht="58.5" customHeight="1">
      <c r="A8" s="437"/>
      <c r="B8" s="1146"/>
      <c r="C8" s="1147" t="s">
        <v>570</v>
      </c>
      <c r="D8" s="1147"/>
      <c r="E8" s="1147"/>
      <c r="F8" s="1147"/>
      <c r="G8" s="1147"/>
      <c r="H8" s="1147"/>
      <c r="I8" s="1147"/>
      <c r="J8" s="1147"/>
      <c r="K8" s="1147"/>
      <c r="L8" s="1147"/>
      <c r="M8" s="1147"/>
      <c r="N8" s="1147"/>
      <c r="O8" s="1147"/>
      <c r="P8" s="1147"/>
      <c r="Q8" s="1147"/>
      <c r="R8" s="1147"/>
      <c r="S8" s="1147"/>
      <c r="T8" s="1147"/>
      <c r="U8" s="1147"/>
      <c r="V8" s="1147"/>
      <c r="W8" s="1147"/>
      <c r="X8" s="1147"/>
      <c r="Y8" s="1147"/>
      <c r="Z8" s="1147"/>
      <c r="AA8" s="1147"/>
      <c r="AB8" s="1147"/>
      <c r="AC8" s="1147"/>
      <c r="AD8" s="1147"/>
      <c r="AE8" s="1147"/>
      <c r="AF8" s="1147"/>
      <c r="AG8" s="1147"/>
      <c r="AH8" s="1147"/>
      <c r="AI8" s="1147"/>
      <c r="AJ8" s="1147"/>
      <c r="AK8" s="1147"/>
      <c r="AL8" s="1147"/>
      <c r="AM8" s="1147"/>
      <c r="AN8" s="743"/>
      <c r="AO8" s="369"/>
      <c r="AP8" s="369"/>
      <c r="AQ8" s="369"/>
      <c r="AR8" s="369"/>
      <c r="AS8" s="369"/>
      <c r="AT8" s="369"/>
      <c r="AU8" s="369"/>
      <c r="AV8" s="369"/>
      <c r="AW8" s="369"/>
      <c r="AX8" s="369"/>
      <c r="AY8" s="369"/>
      <c r="AZ8" s="369"/>
      <c r="BA8" s="369"/>
      <c r="BB8" s="369"/>
      <c r="BC8" s="369"/>
    </row>
    <row r="9" spans="1:55" s="232" customFormat="1" ht="57.75" customHeight="1">
      <c r="A9" s="437"/>
      <c r="B9" s="234"/>
      <c r="C9" s="1147" t="s">
        <v>569</v>
      </c>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A9" s="1147"/>
      <c r="AB9" s="1147"/>
      <c r="AC9" s="1147"/>
      <c r="AD9" s="1147"/>
      <c r="AE9" s="1147"/>
      <c r="AF9" s="1147"/>
      <c r="AG9" s="1147"/>
      <c r="AH9" s="1147"/>
      <c r="AI9" s="1147"/>
      <c r="AJ9" s="1147"/>
      <c r="AK9" s="1147"/>
      <c r="AL9" s="1147"/>
      <c r="AM9" s="1147"/>
      <c r="AN9" s="743"/>
      <c r="AO9" s="369"/>
      <c r="AP9" s="369"/>
      <c r="AQ9" s="369"/>
      <c r="AR9" s="369"/>
      <c r="AS9" s="369"/>
      <c r="AT9" s="369"/>
      <c r="AU9" s="369"/>
      <c r="AV9" s="369"/>
      <c r="AW9" s="369"/>
      <c r="AX9" s="369"/>
      <c r="AY9" s="369"/>
      <c r="AZ9" s="369"/>
      <c r="BA9" s="369"/>
      <c r="BB9" s="369"/>
      <c r="BC9" s="369"/>
    </row>
    <row r="10" spans="1:55" ht="41.25" customHeight="1">
      <c r="B10" s="236"/>
      <c r="C10" s="1147" t="s">
        <v>623</v>
      </c>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A10" s="1147"/>
      <c r="AB10" s="1147"/>
      <c r="AC10" s="1147"/>
      <c r="AD10" s="1147"/>
      <c r="AE10" s="1147"/>
      <c r="AF10" s="1147"/>
      <c r="AG10" s="1147"/>
      <c r="AH10" s="1147"/>
      <c r="AI10" s="1147"/>
      <c r="AJ10" s="1147"/>
      <c r="AK10" s="1147"/>
      <c r="AL10" s="1147"/>
      <c r="AM10" s="1147"/>
      <c r="AN10" s="743"/>
      <c r="AO10" s="369"/>
      <c r="AP10" s="369"/>
      <c r="AQ10" s="369"/>
      <c r="AR10" s="369"/>
      <c r="AS10" s="369"/>
      <c r="AT10" s="369"/>
      <c r="AU10" s="369"/>
      <c r="AV10" s="369"/>
      <c r="AW10" s="369"/>
      <c r="AX10" s="369"/>
      <c r="AY10" s="369"/>
      <c r="AZ10" s="369"/>
      <c r="BA10" s="369"/>
      <c r="BB10" s="369"/>
      <c r="BC10" s="369"/>
    </row>
    <row r="11" spans="1:55" ht="53.25" customHeight="1">
      <c r="C11" s="1147" t="s">
        <v>612</v>
      </c>
      <c r="D11" s="1147"/>
      <c r="E11" s="1147"/>
      <c r="F11" s="1147"/>
      <c r="G11" s="1147"/>
      <c r="H11" s="1147"/>
      <c r="I11" s="1147"/>
      <c r="J11" s="1147"/>
      <c r="K11" s="1147"/>
      <c r="L11" s="1147"/>
      <c r="M11" s="1147"/>
      <c r="N11" s="1147"/>
      <c r="O11" s="1147"/>
      <c r="P11" s="1147"/>
      <c r="Q11" s="1147"/>
      <c r="R11" s="1147"/>
      <c r="S11" s="1147"/>
      <c r="T11" s="1147"/>
      <c r="U11" s="1147"/>
      <c r="V11" s="1147"/>
      <c r="W11" s="1147"/>
      <c r="X11" s="1147"/>
      <c r="Y11" s="1147"/>
      <c r="Z11" s="1147"/>
      <c r="AA11" s="1147"/>
      <c r="AB11" s="1147"/>
      <c r="AC11" s="1147"/>
      <c r="AD11" s="1147"/>
      <c r="AE11" s="1147"/>
      <c r="AF11" s="1147"/>
      <c r="AG11" s="1147"/>
      <c r="AH11" s="1147"/>
      <c r="AI11" s="1147"/>
      <c r="AJ11" s="1147"/>
      <c r="AK11" s="1147"/>
      <c r="AL11" s="1147"/>
      <c r="AM11" s="1147"/>
      <c r="AN11" s="743"/>
      <c r="AO11" s="369"/>
      <c r="AP11" s="369"/>
      <c r="AQ11" s="369"/>
      <c r="AR11" s="369"/>
      <c r="AS11" s="369"/>
      <c r="AT11" s="369"/>
      <c r="AU11" s="369"/>
      <c r="AV11" s="369"/>
      <c r="AW11" s="369"/>
      <c r="AX11" s="369"/>
      <c r="AY11" s="369"/>
      <c r="AZ11" s="369"/>
      <c r="BA11" s="369"/>
      <c r="BB11" s="369"/>
      <c r="BC11" s="369"/>
    </row>
    <row r="12" spans="1:55" ht="20.25" customHeight="1">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3"/>
      <c r="AV12" s="237"/>
      <c r="AW12" s="237"/>
      <c r="AX12" s="237"/>
      <c r="AY12" s="237"/>
      <c r="AZ12" s="237"/>
      <c r="BA12" s="237"/>
      <c r="BB12" s="237"/>
      <c r="BC12" s="217"/>
    </row>
    <row r="13" spans="1:55" ht="20.25" customHeight="1">
      <c r="B13" s="1146" t="s">
        <v>524</v>
      </c>
      <c r="C13" s="500" t="s">
        <v>519</v>
      </c>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3"/>
      <c r="AV13" s="237"/>
      <c r="AW13" s="237"/>
      <c r="AX13" s="237"/>
      <c r="AY13" s="237"/>
      <c r="AZ13" s="237"/>
      <c r="BA13" s="237"/>
      <c r="BB13" s="237"/>
      <c r="BC13" s="217"/>
    </row>
    <row r="14" spans="1:55" ht="20.25" customHeight="1">
      <c r="B14" s="1146"/>
      <c r="C14" s="500" t="s">
        <v>520</v>
      </c>
      <c r="D14" s="235"/>
      <c r="E14" s="235"/>
      <c r="F14" s="235"/>
      <c r="G14" s="235"/>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3"/>
      <c r="AV14" s="237"/>
      <c r="AW14" s="237"/>
      <c r="AX14" s="237"/>
      <c r="AY14" s="237"/>
      <c r="AZ14" s="237"/>
      <c r="BA14" s="237"/>
      <c r="BB14" s="237"/>
      <c r="BC14" s="217"/>
    </row>
    <row r="15" spans="1:55" ht="20.25" customHeight="1">
      <c r="C15" s="500" t="s">
        <v>521</v>
      </c>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3"/>
      <c r="AV15" s="237"/>
      <c r="AW15" s="237"/>
      <c r="AX15" s="237"/>
      <c r="AY15" s="237"/>
      <c r="AZ15" s="237"/>
      <c r="BA15" s="237"/>
      <c r="BB15" s="237"/>
      <c r="BC15" s="217"/>
    </row>
    <row r="16" spans="1:55" ht="20.25" customHeight="1">
      <c r="C16" s="500" t="s">
        <v>522</v>
      </c>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3"/>
      <c r="AV16" s="237"/>
      <c r="AW16" s="237"/>
      <c r="AX16" s="237"/>
      <c r="AY16" s="237"/>
      <c r="AZ16" s="237"/>
      <c r="BA16" s="237"/>
      <c r="BB16" s="237"/>
      <c r="BC16" s="217"/>
    </row>
    <row r="17" spans="1:55" ht="23.25" customHeight="1">
      <c r="B17" s="238"/>
      <c r="C17" s="239"/>
      <c r="D17" s="240"/>
      <c r="E17" s="240"/>
      <c r="F17" s="240"/>
      <c r="G17" s="240"/>
      <c r="H17" s="240"/>
      <c r="I17" s="240"/>
      <c r="J17" s="240"/>
      <c r="K17" s="240"/>
      <c r="L17" s="240"/>
      <c r="M17" s="240"/>
      <c r="N17" s="240"/>
      <c r="O17" s="240"/>
      <c r="P17" s="240"/>
      <c r="Q17" s="240"/>
      <c r="R17" s="240"/>
      <c r="S17" s="240"/>
      <c r="T17" s="240"/>
      <c r="U17" s="240"/>
      <c r="V17" s="240"/>
      <c r="X17" s="240"/>
      <c r="Y17" s="240"/>
      <c r="Z17" s="240"/>
      <c r="AA17" s="240"/>
      <c r="AB17" s="240"/>
      <c r="AC17" s="240"/>
      <c r="AD17" s="240"/>
      <c r="AE17" s="240"/>
      <c r="AF17" s="240"/>
      <c r="AG17" s="240"/>
      <c r="AH17" s="240"/>
      <c r="AI17" s="240"/>
      <c r="AJ17" s="240"/>
      <c r="AK17" s="240"/>
      <c r="AL17" s="240"/>
      <c r="AM17" s="240"/>
      <c r="AN17" s="240"/>
      <c r="AO17" s="231"/>
    </row>
    <row r="18" spans="1:55" ht="16">
      <c r="B18" s="241" t="s">
        <v>240</v>
      </c>
      <c r="C18" s="242"/>
      <c r="E18" s="499"/>
      <c r="W18" s="242"/>
      <c r="AO18" s="231"/>
      <c r="AP18" s="229"/>
      <c r="AQ18" s="229"/>
      <c r="AR18" s="229"/>
      <c r="AS18" s="229"/>
      <c r="AT18" s="229"/>
      <c r="AU18" s="229"/>
      <c r="AV18" s="229"/>
      <c r="AW18" s="229"/>
      <c r="AX18" s="229"/>
      <c r="AY18" s="229"/>
      <c r="AZ18" s="229"/>
      <c r="BA18" s="229"/>
      <c r="BB18" s="229"/>
      <c r="BC18" s="229"/>
    </row>
    <row r="19" spans="1:55" s="243" customFormat="1" ht="36" customHeight="1">
      <c r="A19" s="437"/>
      <c r="B19" s="1133" t="s">
        <v>211</v>
      </c>
      <c r="C19" s="1135" t="s">
        <v>33</v>
      </c>
      <c r="D19" s="244" t="s">
        <v>421</v>
      </c>
      <c r="E19" s="1139" t="s">
        <v>209</v>
      </c>
      <c r="F19" s="1140"/>
      <c r="G19" s="1140"/>
      <c r="H19" s="1140"/>
      <c r="I19" s="1140"/>
      <c r="J19" s="1140"/>
      <c r="K19" s="1140"/>
      <c r="L19" s="1140"/>
      <c r="M19" s="1140"/>
      <c r="N19" s="1140"/>
      <c r="O19" s="1140"/>
      <c r="P19" s="1140"/>
      <c r="Q19" s="1140"/>
      <c r="R19" s="1140"/>
      <c r="S19" s="1140"/>
      <c r="T19" s="1140"/>
      <c r="U19" s="1141"/>
      <c r="V19" s="1137" t="s">
        <v>213</v>
      </c>
      <c r="W19" s="244" t="s">
        <v>422</v>
      </c>
      <c r="X19" s="1130" t="s">
        <v>212</v>
      </c>
      <c r="Y19" s="1131"/>
      <c r="Z19" s="1131"/>
      <c r="AA19" s="1131"/>
      <c r="AB19" s="1131"/>
      <c r="AC19" s="1131"/>
      <c r="AD19" s="1131"/>
      <c r="AE19" s="1131"/>
      <c r="AF19" s="1131"/>
      <c r="AG19" s="1131"/>
      <c r="AH19" s="1131"/>
      <c r="AI19" s="1131"/>
      <c r="AJ19" s="1131"/>
      <c r="AK19" s="1131"/>
      <c r="AL19" s="1131"/>
      <c r="AM19" s="1131"/>
      <c r="AN19" s="1142"/>
      <c r="AO19" s="1130" t="s">
        <v>242</v>
      </c>
      <c r="AP19" s="1131"/>
      <c r="AQ19" s="1131"/>
      <c r="AR19" s="1131"/>
      <c r="AS19" s="1131"/>
      <c r="AT19" s="1131"/>
      <c r="AU19" s="1131"/>
      <c r="AV19" s="1131"/>
      <c r="AW19" s="1131"/>
      <c r="AX19" s="1131"/>
      <c r="AY19" s="1131"/>
      <c r="AZ19" s="1131"/>
      <c r="BA19" s="1131"/>
      <c r="BB19" s="1131"/>
      <c r="BC19" s="1132"/>
    </row>
    <row r="20" spans="1:55" s="243" customFormat="1" ht="59.25" customHeight="1">
      <c r="A20" s="437"/>
      <c r="B20" s="1134"/>
      <c r="C20" s="1136"/>
      <c r="D20" s="245">
        <v>2011</v>
      </c>
      <c r="E20" s="245">
        <v>2012</v>
      </c>
      <c r="F20" s="245">
        <v>2013</v>
      </c>
      <c r="G20" s="245">
        <v>2014</v>
      </c>
      <c r="H20" s="245">
        <v>2015</v>
      </c>
      <c r="I20" s="245">
        <v>2016</v>
      </c>
      <c r="J20" s="245">
        <v>2017</v>
      </c>
      <c r="K20" s="245">
        <v>2018</v>
      </c>
      <c r="L20" s="245">
        <v>2019</v>
      </c>
      <c r="M20" s="245">
        <v>2020</v>
      </c>
      <c r="N20" s="245">
        <v>2021</v>
      </c>
      <c r="O20" s="245">
        <v>2022</v>
      </c>
      <c r="P20" s="245">
        <v>2023</v>
      </c>
      <c r="Q20" s="245">
        <v>2024</v>
      </c>
      <c r="R20" s="245">
        <v>2025</v>
      </c>
      <c r="S20" s="245">
        <v>2026</v>
      </c>
      <c r="T20" s="245">
        <v>2027</v>
      </c>
      <c r="U20" s="245">
        <v>2028</v>
      </c>
      <c r="V20" s="1138"/>
      <c r="W20" s="245">
        <v>2011</v>
      </c>
      <c r="X20" s="245">
        <v>2012</v>
      </c>
      <c r="Y20" s="245">
        <v>2013</v>
      </c>
      <c r="Z20" s="245">
        <v>2014</v>
      </c>
      <c r="AA20" s="245">
        <v>2015</v>
      </c>
      <c r="AB20" s="245">
        <v>2016</v>
      </c>
      <c r="AC20" s="245">
        <v>2017</v>
      </c>
      <c r="AD20" s="245">
        <v>2018</v>
      </c>
      <c r="AE20" s="245">
        <v>2019</v>
      </c>
      <c r="AF20" s="245">
        <v>2020</v>
      </c>
      <c r="AG20" s="245">
        <v>2021</v>
      </c>
      <c r="AH20" s="245">
        <v>2022</v>
      </c>
      <c r="AI20" s="245">
        <v>2023</v>
      </c>
      <c r="AJ20" s="245">
        <v>2024</v>
      </c>
      <c r="AK20" s="245">
        <v>2025</v>
      </c>
      <c r="AL20" s="245">
        <v>2026</v>
      </c>
      <c r="AM20" s="245">
        <v>2027</v>
      </c>
      <c r="AN20" s="245">
        <v>2028</v>
      </c>
      <c r="AO20" s="245" t="str">
        <f>'1.  LRAMVA Summary'!D53</f>
        <v>Residential - VRZ</v>
      </c>
      <c r="AP20" s="246" t="str">
        <f>'1.  LRAMVA Summary'!E53</f>
        <v>GS&lt;50 kW - VRZ</v>
      </c>
      <c r="AQ20" s="246" t="str">
        <f>'1.  LRAMVA Summary'!F53</f>
        <v>GS 50 to 2,999 kW - VRZ</v>
      </c>
      <c r="AR20" s="246" t="str">
        <f>'1.  LRAMVA Summary'!G53</f>
        <v>GS 3,000 to 4,999 kW - VRZ</v>
      </c>
      <c r="AS20" s="246" t="str">
        <f>'1.  LRAMVA Summary'!H53</f>
        <v>Large Use - VRZ</v>
      </c>
      <c r="AT20" s="246" t="str">
        <f>'1.  LRAMVA Summary'!I53</f>
        <v>Unmetered Scattered Load - VRZ</v>
      </c>
      <c r="AU20" s="246" t="str">
        <f>'1.  LRAMVA Summary'!J53</f>
        <v>Sentinel Lighting - VRZ</v>
      </c>
      <c r="AV20" s="246" t="str">
        <f>'1.  LRAMVA Summary'!K53</f>
        <v>Street Lighting - VRZ</v>
      </c>
      <c r="AW20" s="246" t="str">
        <f>'1.  LRAMVA Summary'!L53</f>
        <v>Residential - WRZ</v>
      </c>
      <c r="AX20" s="246" t="str">
        <f>'1.  LRAMVA Summary'!M53</f>
        <v>GS&lt;50 kW - WRZ</v>
      </c>
      <c r="AY20" s="246" t="str">
        <f>'1.  LRAMVA Summary'!N53</f>
        <v>GS&gt;50 kw - WRZ</v>
      </c>
      <c r="AZ20" s="246" t="str">
        <f>'1.  LRAMVA Summary'!O53</f>
        <v>Street Lighting - WRZ</v>
      </c>
      <c r="BA20" s="246" t="str">
        <f>'1.  LRAMVA Summary'!P53</f>
        <v/>
      </c>
      <c r="BB20" s="246" t="str">
        <f>'1.  LRAMVA Summary'!Q53</f>
        <v/>
      </c>
      <c r="BC20" s="247" t="str">
        <f>'1.  LRAMVA Summary'!R53</f>
        <v>Total</v>
      </c>
    </row>
    <row r="21" spans="1:55" s="253" customFormat="1" ht="15.75" customHeight="1">
      <c r="A21" s="438"/>
      <c r="B21" s="248" t="s">
        <v>0</v>
      </c>
      <c r="C21" s="249"/>
      <c r="D21" s="249"/>
      <c r="E21" s="249"/>
      <c r="F21" s="249"/>
      <c r="G21" s="249"/>
      <c r="H21" s="249"/>
      <c r="I21" s="249"/>
      <c r="J21" s="249"/>
      <c r="K21" s="249"/>
      <c r="L21" s="249"/>
      <c r="M21" s="249"/>
      <c r="N21" s="249"/>
      <c r="O21" s="249"/>
      <c r="P21" s="249"/>
      <c r="Q21" s="249"/>
      <c r="R21" s="249"/>
      <c r="S21" s="249"/>
      <c r="T21" s="249"/>
      <c r="U21" s="249"/>
      <c r="V21" s="250"/>
      <c r="W21" s="249"/>
      <c r="X21" s="249"/>
      <c r="Y21" s="249"/>
      <c r="Z21" s="249"/>
      <c r="AA21" s="249"/>
      <c r="AB21" s="249"/>
      <c r="AC21" s="249"/>
      <c r="AD21" s="249"/>
      <c r="AE21" s="249"/>
      <c r="AF21" s="249"/>
      <c r="AG21" s="249"/>
      <c r="AH21" s="249"/>
      <c r="AI21" s="249"/>
      <c r="AJ21" s="249"/>
      <c r="AK21" s="249"/>
      <c r="AL21" s="249"/>
      <c r="AM21" s="249"/>
      <c r="AN21" s="249"/>
      <c r="AO21" s="251" t="str">
        <f>'1.  LRAMVA Summary'!D54</f>
        <v>kWh</v>
      </c>
      <c r="AP21" s="251" t="str">
        <f>'1.  LRAMVA Summary'!E54</f>
        <v>kWh</v>
      </c>
      <c r="AQ21" s="251" t="str">
        <f>'1.  LRAMVA Summary'!F54</f>
        <v>kW</v>
      </c>
      <c r="AR21" s="251" t="str">
        <f>'1.  LRAMVA Summary'!G54</f>
        <v>kW</v>
      </c>
      <c r="AS21" s="251" t="str">
        <f>'1.  LRAMVA Summary'!H54</f>
        <v>kW</v>
      </c>
      <c r="AT21" s="251" t="str">
        <f>'1.  LRAMVA Summary'!I54</f>
        <v>kWh</v>
      </c>
      <c r="AU21" s="251" t="str">
        <f>'1.  LRAMVA Summary'!J54</f>
        <v>kW</v>
      </c>
      <c r="AV21" s="251" t="str">
        <f>'1.  LRAMVA Summary'!K54</f>
        <v>kW</v>
      </c>
      <c r="AW21" s="251" t="str">
        <f>'1.  LRAMVA Summary'!L54</f>
        <v>kWh</v>
      </c>
      <c r="AX21" s="251" t="str">
        <f>'1.  LRAMVA Summary'!M54</f>
        <v>kWh</v>
      </c>
      <c r="AY21" s="251" t="str">
        <f>'1.  LRAMVA Summary'!N54</f>
        <v>kW</v>
      </c>
      <c r="AZ21" s="251" t="str">
        <f>'1.  LRAMVA Summary'!O54</f>
        <v>kW</v>
      </c>
      <c r="BA21" s="251">
        <f>'1.  LRAMVA Summary'!P54</f>
        <v>0</v>
      </c>
      <c r="BB21" s="251">
        <f>'1.  LRAMVA Summary'!Q54</f>
        <v>0</v>
      </c>
      <c r="BC21" s="252"/>
    </row>
    <row r="22" spans="1:55" s="243" customFormat="1" ht="15" customHeight="1" outlineLevel="1">
      <c r="A22" s="437">
        <v>1</v>
      </c>
      <c r="B22" s="254" t="s">
        <v>1</v>
      </c>
      <c r="C22" s="251" t="s">
        <v>25</v>
      </c>
      <c r="D22" s="255">
        <v>226453.14720386377</v>
      </c>
      <c r="E22" s="255">
        <v>226453.14720386377</v>
      </c>
      <c r="F22" s="255">
        <v>226453.14720386377</v>
      </c>
      <c r="G22" s="255">
        <v>226148.7631768253</v>
      </c>
      <c r="H22" s="255">
        <v>153556.71836511002</v>
      </c>
      <c r="I22" s="255">
        <v>0</v>
      </c>
      <c r="J22" s="255">
        <v>0</v>
      </c>
      <c r="K22" s="255">
        <v>0</v>
      </c>
      <c r="L22" s="255">
        <v>0</v>
      </c>
      <c r="M22" s="255">
        <v>0</v>
      </c>
      <c r="N22" s="255">
        <v>0</v>
      </c>
      <c r="O22" s="255">
        <v>0</v>
      </c>
      <c r="P22" s="255">
        <v>0</v>
      </c>
      <c r="Q22" s="255">
        <v>0</v>
      </c>
      <c r="R22" s="255">
        <v>0</v>
      </c>
      <c r="S22" s="255">
        <v>0</v>
      </c>
      <c r="T22" s="255">
        <v>0</v>
      </c>
      <c r="U22" s="255">
        <v>0</v>
      </c>
      <c r="V22" s="251"/>
      <c r="W22" s="255">
        <v>30.836338730172578</v>
      </c>
      <c r="X22" s="255">
        <v>30.836338730172578</v>
      </c>
      <c r="Y22" s="255">
        <v>30.836338730172578</v>
      </c>
      <c r="Z22" s="255">
        <v>30.495961293816716</v>
      </c>
      <c r="AA22" s="255">
        <v>20.189594848855034</v>
      </c>
      <c r="AB22" s="255">
        <v>0</v>
      </c>
      <c r="AC22" s="255">
        <v>0</v>
      </c>
      <c r="AD22" s="255">
        <v>0</v>
      </c>
      <c r="AE22" s="255">
        <v>0</v>
      </c>
      <c r="AF22" s="255">
        <v>0</v>
      </c>
      <c r="AG22" s="255">
        <v>0</v>
      </c>
      <c r="AH22" s="255">
        <v>0</v>
      </c>
      <c r="AI22" s="255">
        <v>0</v>
      </c>
      <c r="AJ22" s="255">
        <v>0</v>
      </c>
      <c r="AK22" s="255">
        <v>0</v>
      </c>
      <c r="AL22" s="255">
        <v>0</v>
      </c>
      <c r="AM22" s="255">
        <v>0</v>
      </c>
      <c r="AN22" s="255">
        <v>0</v>
      </c>
      <c r="AO22" s="351"/>
      <c r="AP22" s="351"/>
      <c r="AQ22" s="351"/>
      <c r="AR22" s="351"/>
      <c r="AS22" s="351"/>
      <c r="AT22" s="351"/>
      <c r="AU22" s="351"/>
      <c r="AV22" s="351"/>
      <c r="AW22" s="351">
        <v>1</v>
      </c>
      <c r="AX22" s="351"/>
      <c r="AY22" s="351"/>
      <c r="AZ22" s="351"/>
      <c r="BA22" s="351"/>
      <c r="BB22" s="351"/>
      <c r="BC22" s="256">
        <f>SUM(AO22:BB22)</f>
        <v>1</v>
      </c>
    </row>
    <row r="23" spans="1:55" s="243" customFormat="1" ht="16" outlineLevel="1">
      <c r="A23" s="437"/>
      <c r="B23" s="254" t="s">
        <v>214</v>
      </c>
      <c r="C23" s="251" t="s">
        <v>163</v>
      </c>
      <c r="D23" s="255"/>
      <c r="E23" s="255"/>
      <c r="F23" s="255"/>
      <c r="G23" s="255"/>
      <c r="H23" s="255"/>
      <c r="I23" s="255"/>
      <c r="J23" s="255"/>
      <c r="K23" s="255"/>
      <c r="L23" s="255"/>
      <c r="M23" s="255"/>
      <c r="N23" s="255"/>
      <c r="O23" s="255"/>
      <c r="P23" s="255"/>
      <c r="Q23" s="255"/>
      <c r="R23" s="255"/>
      <c r="S23" s="255"/>
      <c r="T23" s="255"/>
      <c r="U23" s="255"/>
      <c r="V23" s="404"/>
      <c r="W23" s="255"/>
      <c r="X23" s="255"/>
      <c r="Y23" s="255"/>
      <c r="Z23" s="255"/>
      <c r="AA23" s="255"/>
      <c r="AB23" s="255"/>
      <c r="AC23" s="255"/>
      <c r="AD23" s="255"/>
      <c r="AE23" s="255"/>
      <c r="AF23" s="255"/>
      <c r="AG23" s="255"/>
      <c r="AH23" s="255"/>
      <c r="AI23" s="255"/>
      <c r="AJ23" s="255"/>
      <c r="AK23" s="255"/>
      <c r="AL23" s="255"/>
      <c r="AM23" s="255"/>
      <c r="AN23" s="255"/>
      <c r="AO23" s="352">
        <f>AO22</f>
        <v>0</v>
      </c>
      <c r="AP23" s="352">
        <f>AP22</f>
        <v>0</v>
      </c>
      <c r="AQ23" s="352">
        <f t="shared" ref="AQ23:BB23" si="0">AQ22</f>
        <v>0</v>
      </c>
      <c r="AR23" s="352">
        <f t="shared" si="0"/>
        <v>0</v>
      </c>
      <c r="AS23" s="352">
        <f t="shared" si="0"/>
        <v>0</v>
      </c>
      <c r="AT23" s="352">
        <f t="shared" si="0"/>
        <v>0</v>
      </c>
      <c r="AU23" s="352">
        <f t="shared" si="0"/>
        <v>0</v>
      </c>
      <c r="AV23" s="352">
        <f t="shared" si="0"/>
        <v>0</v>
      </c>
      <c r="AW23" s="352">
        <f t="shared" si="0"/>
        <v>1</v>
      </c>
      <c r="AX23" s="352">
        <f t="shared" si="0"/>
        <v>0</v>
      </c>
      <c r="AY23" s="352">
        <f t="shared" si="0"/>
        <v>0</v>
      </c>
      <c r="AZ23" s="352">
        <f t="shared" si="0"/>
        <v>0</v>
      </c>
      <c r="BA23" s="352">
        <f t="shared" si="0"/>
        <v>0</v>
      </c>
      <c r="BB23" s="352">
        <f t="shared" si="0"/>
        <v>0</v>
      </c>
      <c r="BC23" s="257"/>
    </row>
    <row r="24" spans="1:55" s="263" customFormat="1" ht="16" outlineLevel="1">
      <c r="A24" s="439"/>
      <c r="B24" s="258"/>
      <c r="C24" s="259"/>
      <c r="D24" s="259"/>
      <c r="E24" s="259"/>
      <c r="F24" s="259"/>
      <c r="G24" s="259"/>
      <c r="H24" s="259"/>
      <c r="I24" s="259"/>
      <c r="J24" s="259"/>
      <c r="K24" s="259"/>
      <c r="L24" s="259"/>
      <c r="M24" s="259"/>
      <c r="N24" s="259"/>
      <c r="O24" s="259"/>
      <c r="P24" s="259"/>
      <c r="Q24" s="259"/>
      <c r="R24" s="259"/>
      <c r="S24" s="259"/>
      <c r="T24" s="259"/>
      <c r="U24" s="259"/>
      <c r="W24" s="259"/>
      <c r="X24" s="259"/>
      <c r="Y24" s="259"/>
      <c r="Z24" s="259"/>
      <c r="AA24" s="259"/>
      <c r="AB24" s="259"/>
      <c r="AC24" s="259"/>
      <c r="AD24" s="259"/>
      <c r="AE24" s="259"/>
      <c r="AF24" s="259"/>
      <c r="AG24" s="259"/>
      <c r="AH24" s="259"/>
      <c r="AI24" s="259"/>
      <c r="AJ24" s="259"/>
      <c r="AK24" s="259"/>
      <c r="AL24" s="259"/>
      <c r="AM24" s="259"/>
      <c r="AN24" s="259"/>
      <c r="AO24" s="353"/>
      <c r="AP24" s="354"/>
      <c r="AQ24" s="354"/>
      <c r="AR24" s="354"/>
      <c r="AS24" s="354"/>
      <c r="AT24" s="354"/>
      <c r="AU24" s="354"/>
      <c r="AV24" s="354"/>
      <c r="AW24" s="354"/>
      <c r="AX24" s="354"/>
      <c r="AY24" s="354"/>
      <c r="AZ24" s="354"/>
      <c r="BA24" s="354"/>
      <c r="BB24" s="354"/>
      <c r="BC24" s="262"/>
    </row>
    <row r="25" spans="1:55" s="243" customFormat="1" ht="16" outlineLevel="1">
      <c r="A25" s="437">
        <v>2</v>
      </c>
      <c r="B25" s="254" t="s">
        <v>2</v>
      </c>
      <c r="C25" s="251" t="s">
        <v>25</v>
      </c>
      <c r="D25" s="255">
        <v>3509.2342854055782</v>
      </c>
      <c r="E25" s="255">
        <v>3509.2342854055782</v>
      </c>
      <c r="F25" s="255">
        <v>3509.2342854055782</v>
      </c>
      <c r="G25" s="255">
        <v>2611.4170178028075</v>
      </c>
      <c r="H25" s="255">
        <v>0</v>
      </c>
      <c r="I25" s="255">
        <v>0</v>
      </c>
      <c r="J25" s="255">
        <v>0</v>
      </c>
      <c r="K25" s="255">
        <v>0</v>
      </c>
      <c r="L25" s="255">
        <v>0</v>
      </c>
      <c r="M25" s="255">
        <v>0</v>
      </c>
      <c r="N25" s="255">
        <v>0</v>
      </c>
      <c r="O25" s="255">
        <v>0</v>
      </c>
      <c r="P25" s="255">
        <v>0</v>
      </c>
      <c r="Q25" s="255">
        <v>0</v>
      </c>
      <c r="R25" s="255">
        <v>0</v>
      </c>
      <c r="S25" s="255">
        <v>0</v>
      </c>
      <c r="T25" s="255">
        <v>0</v>
      </c>
      <c r="U25" s="255">
        <v>0</v>
      </c>
      <c r="V25" s="251"/>
      <c r="W25" s="255">
        <v>2.4685531636964675</v>
      </c>
      <c r="X25" s="255">
        <v>2.4685531636964675</v>
      </c>
      <c r="Y25" s="255">
        <v>2.4685531636964675</v>
      </c>
      <c r="Z25" s="255">
        <v>1.4645690097447053</v>
      </c>
      <c r="AA25" s="255">
        <v>0</v>
      </c>
      <c r="AB25" s="255">
        <v>0</v>
      </c>
      <c r="AC25" s="255">
        <v>0</v>
      </c>
      <c r="AD25" s="255">
        <v>0</v>
      </c>
      <c r="AE25" s="255">
        <v>0</v>
      </c>
      <c r="AF25" s="255">
        <v>0</v>
      </c>
      <c r="AG25" s="255">
        <v>0</v>
      </c>
      <c r="AH25" s="255">
        <v>0</v>
      </c>
      <c r="AI25" s="255">
        <v>0</v>
      </c>
      <c r="AJ25" s="255">
        <v>0</v>
      </c>
      <c r="AK25" s="255">
        <v>0</v>
      </c>
      <c r="AL25" s="255">
        <v>0</v>
      </c>
      <c r="AM25" s="255">
        <v>0</v>
      </c>
      <c r="AN25" s="255">
        <v>0</v>
      </c>
      <c r="AO25" s="351"/>
      <c r="AP25" s="351"/>
      <c r="AQ25" s="351"/>
      <c r="AR25" s="351"/>
      <c r="AS25" s="351"/>
      <c r="AT25" s="351"/>
      <c r="AU25" s="351"/>
      <c r="AV25" s="351"/>
      <c r="AW25" s="351">
        <v>1</v>
      </c>
      <c r="AX25" s="351"/>
      <c r="AY25" s="351"/>
      <c r="AZ25" s="351"/>
      <c r="BA25" s="351"/>
      <c r="BB25" s="351"/>
      <c r="BC25" s="256">
        <f>SUM(AO25:BB25)</f>
        <v>1</v>
      </c>
    </row>
    <row r="26" spans="1:55" s="243" customFormat="1" ht="16" outlineLevel="1">
      <c r="A26" s="437"/>
      <c r="B26" s="254" t="s">
        <v>214</v>
      </c>
      <c r="C26" s="251" t="s">
        <v>163</v>
      </c>
      <c r="D26" s="255"/>
      <c r="E26" s="255"/>
      <c r="F26" s="255"/>
      <c r="G26" s="255"/>
      <c r="H26" s="255"/>
      <c r="I26" s="255"/>
      <c r="J26" s="255"/>
      <c r="K26" s="255"/>
      <c r="L26" s="255"/>
      <c r="M26" s="255"/>
      <c r="N26" s="255"/>
      <c r="O26" s="255"/>
      <c r="P26" s="255"/>
      <c r="Q26" s="255"/>
      <c r="R26" s="255"/>
      <c r="S26" s="255"/>
      <c r="T26" s="255"/>
      <c r="U26" s="255"/>
      <c r="V26" s="404"/>
      <c r="W26" s="255"/>
      <c r="X26" s="255"/>
      <c r="Y26" s="255"/>
      <c r="Z26" s="255"/>
      <c r="AA26" s="255"/>
      <c r="AB26" s="255"/>
      <c r="AC26" s="255"/>
      <c r="AD26" s="255"/>
      <c r="AE26" s="255"/>
      <c r="AF26" s="255"/>
      <c r="AG26" s="255"/>
      <c r="AH26" s="255"/>
      <c r="AI26" s="255"/>
      <c r="AJ26" s="255"/>
      <c r="AK26" s="255"/>
      <c r="AL26" s="255"/>
      <c r="AM26" s="255"/>
      <c r="AN26" s="255"/>
      <c r="AO26" s="352">
        <f>AO25</f>
        <v>0</v>
      </c>
      <c r="AP26" s="352">
        <f>AP25</f>
        <v>0</v>
      </c>
      <c r="AQ26" s="352">
        <f t="shared" ref="AQ26:BB26" si="1">AQ25</f>
        <v>0</v>
      </c>
      <c r="AR26" s="352">
        <f t="shared" si="1"/>
        <v>0</v>
      </c>
      <c r="AS26" s="352">
        <f t="shared" si="1"/>
        <v>0</v>
      </c>
      <c r="AT26" s="352">
        <f t="shared" si="1"/>
        <v>0</v>
      </c>
      <c r="AU26" s="352">
        <f t="shared" si="1"/>
        <v>0</v>
      </c>
      <c r="AV26" s="352">
        <f t="shared" si="1"/>
        <v>0</v>
      </c>
      <c r="AW26" s="352">
        <f t="shared" si="1"/>
        <v>1</v>
      </c>
      <c r="AX26" s="352">
        <f t="shared" si="1"/>
        <v>0</v>
      </c>
      <c r="AY26" s="352">
        <f t="shared" si="1"/>
        <v>0</v>
      </c>
      <c r="AZ26" s="352">
        <f t="shared" si="1"/>
        <v>0</v>
      </c>
      <c r="BA26" s="352">
        <f t="shared" si="1"/>
        <v>0</v>
      </c>
      <c r="BB26" s="352">
        <f t="shared" si="1"/>
        <v>0</v>
      </c>
      <c r="BC26" s="257"/>
    </row>
    <row r="27" spans="1:55" s="263" customFormat="1" ht="16" outlineLevel="1">
      <c r="A27" s="439"/>
      <c r="B27" s="258"/>
      <c r="C27" s="259"/>
      <c r="D27" s="264"/>
      <c r="E27" s="264"/>
      <c r="F27" s="264"/>
      <c r="G27" s="264"/>
      <c r="H27" s="264"/>
      <c r="I27" s="264"/>
      <c r="J27" s="264"/>
      <c r="K27" s="264"/>
      <c r="L27" s="264"/>
      <c r="M27" s="264"/>
      <c r="N27" s="264"/>
      <c r="O27" s="264"/>
      <c r="P27" s="264"/>
      <c r="Q27" s="264"/>
      <c r="R27" s="264"/>
      <c r="S27" s="264"/>
      <c r="T27" s="264"/>
      <c r="U27" s="264"/>
      <c r="W27" s="264"/>
      <c r="X27" s="264"/>
      <c r="Y27" s="264"/>
      <c r="Z27" s="264"/>
      <c r="AA27" s="264"/>
      <c r="AB27" s="264"/>
      <c r="AC27" s="264"/>
      <c r="AD27" s="264"/>
      <c r="AE27" s="264"/>
      <c r="AF27" s="264"/>
      <c r="AG27" s="264"/>
      <c r="AH27" s="264"/>
      <c r="AI27" s="264"/>
      <c r="AJ27" s="264"/>
      <c r="AK27" s="264"/>
      <c r="AL27" s="264"/>
      <c r="AM27" s="264"/>
      <c r="AN27" s="264"/>
      <c r="AO27" s="353"/>
      <c r="AP27" s="354"/>
      <c r="AQ27" s="354"/>
      <c r="AR27" s="354"/>
      <c r="AS27" s="354"/>
      <c r="AT27" s="354"/>
      <c r="AU27" s="354"/>
      <c r="AV27" s="354"/>
      <c r="AW27" s="354"/>
      <c r="AX27" s="354"/>
      <c r="AY27" s="354"/>
      <c r="AZ27" s="354"/>
      <c r="BA27" s="354"/>
      <c r="BB27" s="354"/>
      <c r="BC27" s="262"/>
    </row>
    <row r="28" spans="1:55" s="243" customFormat="1" ht="16" outlineLevel="1">
      <c r="A28" s="437">
        <v>3</v>
      </c>
      <c r="B28" s="254" t="s">
        <v>3</v>
      </c>
      <c r="C28" s="251" t="s">
        <v>25</v>
      </c>
      <c r="D28" s="255">
        <v>580360.59394955821</v>
      </c>
      <c r="E28" s="255">
        <v>580360.59394955821</v>
      </c>
      <c r="F28" s="255">
        <v>580360.59394955821</v>
      </c>
      <c r="G28" s="255">
        <v>580360.59394955821</v>
      </c>
      <c r="H28" s="255">
        <v>580360.59394955821</v>
      </c>
      <c r="I28" s="255">
        <v>580360.59394955821</v>
      </c>
      <c r="J28" s="255">
        <v>580360.59394955821</v>
      </c>
      <c r="K28" s="255">
        <v>580360.59394955821</v>
      </c>
      <c r="L28" s="255">
        <v>580360.59394955821</v>
      </c>
      <c r="M28" s="255">
        <v>580360.59394955821</v>
      </c>
      <c r="N28" s="255">
        <v>580360.59394955821</v>
      </c>
      <c r="O28" s="255">
        <v>580360.59394955821</v>
      </c>
      <c r="P28" s="255">
        <v>580360.59394955821</v>
      </c>
      <c r="Q28" s="255">
        <v>580360.59394955821</v>
      </c>
      <c r="R28" s="255">
        <v>580360.59394955821</v>
      </c>
      <c r="S28" s="255">
        <v>580360.59394955821</v>
      </c>
      <c r="T28" s="255">
        <v>580360.59394955821</v>
      </c>
      <c r="U28" s="255">
        <v>580360.59394955821</v>
      </c>
      <c r="V28" s="251"/>
      <c r="W28" s="255">
        <v>318.78585706893739</v>
      </c>
      <c r="X28" s="255">
        <v>318.78585706893739</v>
      </c>
      <c r="Y28" s="255">
        <v>318.78585706893739</v>
      </c>
      <c r="Z28" s="255">
        <v>318.78585706893739</v>
      </c>
      <c r="AA28" s="255">
        <v>318.78585706893739</v>
      </c>
      <c r="AB28" s="255">
        <v>318.78585706893739</v>
      </c>
      <c r="AC28" s="255">
        <v>318.78585706893739</v>
      </c>
      <c r="AD28" s="255">
        <v>318.78585706893739</v>
      </c>
      <c r="AE28" s="255">
        <v>318.78585706893739</v>
      </c>
      <c r="AF28" s="255">
        <v>318.78585706893739</v>
      </c>
      <c r="AG28" s="255">
        <v>318.78585706893739</v>
      </c>
      <c r="AH28" s="255">
        <v>318.78585706893739</v>
      </c>
      <c r="AI28" s="255">
        <v>318.78585706893739</v>
      </c>
      <c r="AJ28" s="255">
        <v>318.78585706893739</v>
      </c>
      <c r="AK28" s="255">
        <v>318.78585706893739</v>
      </c>
      <c r="AL28" s="255">
        <v>318.78585706893739</v>
      </c>
      <c r="AM28" s="255">
        <v>318.78585706893739</v>
      </c>
      <c r="AN28" s="255">
        <v>318.78585706893739</v>
      </c>
      <c r="AO28" s="351"/>
      <c r="AP28" s="351"/>
      <c r="AQ28" s="351"/>
      <c r="AR28" s="351"/>
      <c r="AS28" s="351"/>
      <c r="AT28" s="351"/>
      <c r="AU28" s="351"/>
      <c r="AV28" s="351"/>
      <c r="AW28" s="351">
        <v>1</v>
      </c>
      <c r="AX28" s="351"/>
      <c r="AY28" s="351"/>
      <c r="AZ28" s="351"/>
      <c r="BA28" s="351"/>
      <c r="BB28" s="351"/>
      <c r="BC28" s="256">
        <f>SUM(AO28:BB28)</f>
        <v>1</v>
      </c>
    </row>
    <row r="29" spans="1:55" s="243" customFormat="1" ht="16" outlineLevel="1">
      <c r="A29" s="437"/>
      <c r="B29" s="254" t="s">
        <v>214</v>
      </c>
      <c r="C29" s="251" t="s">
        <v>163</v>
      </c>
      <c r="D29" s="255">
        <v>-72230.354568184834</v>
      </c>
      <c r="E29" s="255">
        <v>-72230.354568184834</v>
      </c>
      <c r="F29" s="255">
        <v>-72230.354568184834</v>
      </c>
      <c r="G29" s="255">
        <v>-72230.354568184834</v>
      </c>
      <c r="H29" s="255">
        <v>-72230.354568184834</v>
      </c>
      <c r="I29" s="255">
        <v>-72230.354568184834</v>
      </c>
      <c r="J29" s="255">
        <v>-72230.354568184834</v>
      </c>
      <c r="K29" s="255">
        <v>-72230.354568184834</v>
      </c>
      <c r="L29" s="255">
        <v>-72230.354568184834</v>
      </c>
      <c r="M29" s="255">
        <v>-72230.354568184834</v>
      </c>
      <c r="N29" s="255">
        <v>-72230.354568184834</v>
      </c>
      <c r="O29" s="255">
        <v>-72230.354568184834</v>
      </c>
      <c r="P29" s="255">
        <v>-72230.354568184834</v>
      </c>
      <c r="Q29" s="255">
        <v>-72230.354568184834</v>
      </c>
      <c r="R29" s="255">
        <v>-72230.354568184834</v>
      </c>
      <c r="S29" s="255">
        <v>-72230.354568184834</v>
      </c>
      <c r="T29" s="255">
        <v>-72230.354568184834</v>
      </c>
      <c r="U29" s="255">
        <v>-72230.354568184834</v>
      </c>
      <c r="V29" s="404"/>
      <c r="W29" s="255">
        <v>-40.070588338908877</v>
      </c>
      <c r="X29" s="255">
        <v>-40.070588338908877</v>
      </c>
      <c r="Y29" s="255">
        <v>-40.070588338908877</v>
      </c>
      <c r="Z29" s="255">
        <v>-40.070588338908877</v>
      </c>
      <c r="AA29" s="255">
        <v>-40.070588338908877</v>
      </c>
      <c r="AB29" s="255">
        <v>-40.070588338908877</v>
      </c>
      <c r="AC29" s="255">
        <v>-40.070588338908877</v>
      </c>
      <c r="AD29" s="255">
        <v>-40.070588338908877</v>
      </c>
      <c r="AE29" s="255">
        <v>-40.070588338908877</v>
      </c>
      <c r="AF29" s="255">
        <v>-40.070588338908877</v>
      </c>
      <c r="AG29" s="255">
        <v>-40.070588338908877</v>
      </c>
      <c r="AH29" s="255">
        <v>-40.070588338908877</v>
      </c>
      <c r="AI29" s="255">
        <v>-40.070588338908877</v>
      </c>
      <c r="AJ29" s="255">
        <v>-40.070588338908877</v>
      </c>
      <c r="AK29" s="255">
        <v>-40.070588338908877</v>
      </c>
      <c r="AL29" s="255">
        <v>-40.070588338908877</v>
      </c>
      <c r="AM29" s="255">
        <v>-40.070588338908877</v>
      </c>
      <c r="AN29" s="255">
        <v>-40.070588338908877</v>
      </c>
      <c r="AO29" s="352">
        <f>AO28</f>
        <v>0</v>
      </c>
      <c r="AP29" s="352">
        <f>AP28</f>
        <v>0</v>
      </c>
      <c r="AQ29" s="352">
        <f t="shared" ref="AQ29:BB29" si="2">AQ28</f>
        <v>0</v>
      </c>
      <c r="AR29" s="352">
        <f t="shared" si="2"/>
        <v>0</v>
      </c>
      <c r="AS29" s="352">
        <f t="shared" si="2"/>
        <v>0</v>
      </c>
      <c r="AT29" s="352">
        <f t="shared" si="2"/>
        <v>0</v>
      </c>
      <c r="AU29" s="352">
        <f t="shared" si="2"/>
        <v>0</v>
      </c>
      <c r="AV29" s="352">
        <f t="shared" si="2"/>
        <v>0</v>
      </c>
      <c r="AW29" s="352">
        <f t="shared" si="2"/>
        <v>1</v>
      </c>
      <c r="AX29" s="352">
        <f t="shared" si="2"/>
        <v>0</v>
      </c>
      <c r="AY29" s="352">
        <f t="shared" si="2"/>
        <v>0</v>
      </c>
      <c r="AZ29" s="352">
        <f t="shared" si="2"/>
        <v>0</v>
      </c>
      <c r="BA29" s="352">
        <f t="shared" si="2"/>
        <v>0</v>
      </c>
      <c r="BB29" s="352">
        <f t="shared" si="2"/>
        <v>0</v>
      </c>
      <c r="BC29" s="257"/>
    </row>
    <row r="30" spans="1:55" s="243" customFormat="1" ht="16" outlineLevel="1">
      <c r="A30" s="437"/>
      <c r="B30" s="254"/>
      <c r="C30" s="265"/>
      <c r="D30" s="251"/>
      <c r="E30" s="251"/>
      <c r="F30" s="251"/>
      <c r="G30" s="251"/>
      <c r="H30" s="251"/>
      <c r="I30" s="251"/>
      <c r="J30" s="251"/>
      <c r="K30" s="251"/>
      <c r="L30" s="251"/>
      <c r="M30" s="251"/>
      <c r="N30" s="251"/>
      <c r="O30" s="251"/>
      <c r="P30" s="251"/>
      <c r="Q30" s="251"/>
      <c r="R30" s="251"/>
      <c r="S30" s="251"/>
      <c r="T30" s="251"/>
      <c r="U30" s="251"/>
      <c r="W30" s="251"/>
      <c r="X30" s="251"/>
      <c r="Y30" s="251"/>
      <c r="Z30" s="251"/>
      <c r="AA30" s="251"/>
      <c r="AB30" s="251"/>
      <c r="AC30" s="251"/>
      <c r="AD30" s="251"/>
      <c r="AE30" s="251"/>
      <c r="AF30" s="251"/>
      <c r="AG30" s="251"/>
      <c r="AH30" s="251"/>
      <c r="AI30" s="251"/>
      <c r="AJ30" s="251"/>
      <c r="AK30" s="251"/>
      <c r="AL30" s="251"/>
      <c r="AM30" s="251"/>
      <c r="AN30" s="251"/>
      <c r="AO30" s="353"/>
      <c r="AP30" s="353"/>
      <c r="AQ30" s="353"/>
      <c r="AR30" s="353"/>
      <c r="AS30" s="353"/>
      <c r="AT30" s="353"/>
      <c r="AU30" s="353"/>
      <c r="AV30" s="353"/>
      <c r="AW30" s="353"/>
      <c r="AX30" s="353"/>
      <c r="AY30" s="353"/>
      <c r="AZ30" s="353"/>
      <c r="BA30" s="353"/>
      <c r="BB30" s="353"/>
      <c r="BC30" s="266"/>
    </row>
    <row r="31" spans="1:55" s="243" customFormat="1" ht="16" outlineLevel="1">
      <c r="A31" s="437">
        <v>4</v>
      </c>
      <c r="B31" s="254" t="s">
        <v>4</v>
      </c>
      <c r="C31" s="251" t="s">
        <v>25</v>
      </c>
      <c r="D31" s="255">
        <v>191284.50836094515</v>
      </c>
      <c r="E31" s="255">
        <v>191284.50836094515</v>
      </c>
      <c r="F31" s="255">
        <v>191284.50836094515</v>
      </c>
      <c r="G31" s="255">
        <v>191284.50836094515</v>
      </c>
      <c r="H31" s="255">
        <v>176008.38353165574</v>
      </c>
      <c r="I31" s="255">
        <v>159319.8606310499</v>
      </c>
      <c r="J31" s="255">
        <v>120990.47246938226</v>
      </c>
      <c r="K31" s="255">
        <v>120101.26430248145</v>
      </c>
      <c r="L31" s="255">
        <v>152065.91203237677</v>
      </c>
      <c r="M31" s="255">
        <v>56127.026894398208</v>
      </c>
      <c r="N31" s="255">
        <v>19733.342321523447</v>
      </c>
      <c r="O31" s="255">
        <v>15743.561524923931</v>
      </c>
      <c r="P31" s="255">
        <v>15743.561524923931</v>
      </c>
      <c r="Q31" s="255">
        <v>13014.241146411907</v>
      </c>
      <c r="R31" s="255">
        <v>13014.241146411907</v>
      </c>
      <c r="S31" s="255">
        <v>12645.673576631236</v>
      </c>
      <c r="T31" s="255">
        <v>0</v>
      </c>
      <c r="U31" s="255">
        <v>0</v>
      </c>
      <c r="V31" s="251"/>
      <c r="W31" s="255">
        <v>11.551498556320285</v>
      </c>
      <c r="X31" s="255">
        <v>11.551498556320285</v>
      </c>
      <c r="Y31" s="255">
        <v>11.551498556320285</v>
      </c>
      <c r="Z31" s="255">
        <v>11.551498556320285</v>
      </c>
      <c r="AA31" s="255">
        <v>10.844168910582733</v>
      </c>
      <c r="AB31" s="255">
        <v>10.071441067423461</v>
      </c>
      <c r="AC31" s="255">
        <v>8.2966773198958386</v>
      </c>
      <c r="AD31" s="255">
        <v>8.1951695382861534</v>
      </c>
      <c r="AE31" s="255">
        <v>9.6752270271829772</v>
      </c>
      <c r="AF31" s="255">
        <v>5.2329736157031812</v>
      </c>
      <c r="AG31" s="255">
        <v>0.64710305176189353</v>
      </c>
      <c r="AH31" s="255">
        <v>0.64661892227526974</v>
      </c>
      <c r="AI31" s="255">
        <v>0.64661892227526974</v>
      </c>
      <c r="AJ31" s="255">
        <v>0.61688291229035919</v>
      </c>
      <c r="AK31" s="255">
        <v>0.61688291229035919</v>
      </c>
      <c r="AL31" s="255">
        <v>0.58553199263738809</v>
      </c>
      <c r="AM31" s="255">
        <v>0</v>
      </c>
      <c r="AN31" s="255">
        <v>0</v>
      </c>
      <c r="AO31" s="351"/>
      <c r="AP31" s="351"/>
      <c r="AQ31" s="351"/>
      <c r="AR31" s="351"/>
      <c r="AS31" s="351"/>
      <c r="AT31" s="351"/>
      <c r="AU31" s="351"/>
      <c r="AV31" s="351"/>
      <c r="AW31" s="351">
        <v>1</v>
      </c>
      <c r="AX31" s="351"/>
      <c r="AY31" s="351"/>
      <c r="AZ31" s="351"/>
      <c r="BA31" s="351"/>
      <c r="BB31" s="351"/>
      <c r="BC31" s="256">
        <f>SUM(AO31:BB31)</f>
        <v>1</v>
      </c>
    </row>
    <row r="32" spans="1:55" s="243" customFormat="1" ht="16" outlineLevel="1">
      <c r="A32" s="437"/>
      <c r="B32" s="254" t="s">
        <v>214</v>
      </c>
      <c r="C32" s="251" t="s">
        <v>163</v>
      </c>
      <c r="D32" s="255">
        <v>2384.6572671527952</v>
      </c>
      <c r="E32" s="255">
        <v>2384.6572671527952</v>
      </c>
      <c r="F32" s="255">
        <v>2384.6572671527952</v>
      </c>
      <c r="G32" s="255">
        <v>2384.6572671527952</v>
      </c>
      <c r="H32" s="255">
        <v>2384.6572671527952</v>
      </c>
      <c r="I32" s="255">
        <v>2178.8155093685659</v>
      </c>
      <c r="J32" s="255">
        <v>1336.6844796658399</v>
      </c>
      <c r="K32" s="255">
        <v>1334.8645518148569</v>
      </c>
      <c r="L32" s="255">
        <v>1334.8645518148569</v>
      </c>
      <c r="M32" s="255">
        <v>472.82855589677212</v>
      </c>
      <c r="N32" s="255">
        <v>213.54886928961946</v>
      </c>
      <c r="O32" s="255">
        <v>155.37857277500481</v>
      </c>
      <c r="P32" s="255">
        <v>155.37857277500481</v>
      </c>
      <c r="Q32" s="255">
        <v>139.44813124004338</v>
      </c>
      <c r="R32" s="255">
        <v>139.44813124004338</v>
      </c>
      <c r="S32" s="255">
        <v>138.04814895357833</v>
      </c>
      <c r="T32" s="255">
        <v>0</v>
      </c>
      <c r="U32" s="255">
        <v>0</v>
      </c>
      <c r="V32" s="404"/>
      <c r="W32" s="255">
        <v>0.13927031489425407</v>
      </c>
      <c r="X32" s="255">
        <v>0.13927031489425407</v>
      </c>
      <c r="Y32" s="255">
        <v>0.13927031489425407</v>
      </c>
      <c r="Z32" s="255">
        <v>0.13927031489425407</v>
      </c>
      <c r="AA32" s="255">
        <v>0.13927031489425407</v>
      </c>
      <c r="AB32" s="255">
        <v>0.12973923425446024</v>
      </c>
      <c r="AC32" s="255">
        <v>9.0746083205959782E-2</v>
      </c>
      <c r="AD32" s="255">
        <v>9.0538328885071337E-2</v>
      </c>
      <c r="AE32" s="255">
        <v>9.0538328885071337E-2</v>
      </c>
      <c r="AF32" s="255">
        <v>5.0623519179099553E-2</v>
      </c>
      <c r="AG32" s="255">
        <v>6.6917422402870868E-3</v>
      </c>
      <c r="AH32" s="255">
        <v>6.6846837182218209E-3</v>
      </c>
      <c r="AI32" s="255">
        <v>6.6846837182218209E-3</v>
      </c>
      <c r="AJ32" s="255">
        <v>6.5111211814536368E-3</v>
      </c>
      <c r="AK32" s="255">
        <v>6.5111211814536368E-3</v>
      </c>
      <c r="AL32" s="255">
        <v>6.3920365528069359E-3</v>
      </c>
      <c r="AM32" s="255">
        <v>0</v>
      </c>
      <c r="AN32" s="255">
        <v>0</v>
      </c>
      <c r="AO32" s="352">
        <f>AO31</f>
        <v>0</v>
      </c>
      <c r="AP32" s="352">
        <f>AP31</f>
        <v>0</v>
      </c>
      <c r="AQ32" s="352">
        <f t="shared" ref="AQ32:BB32" si="3">AQ31</f>
        <v>0</v>
      </c>
      <c r="AR32" s="352">
        <f t="shared" si="3"/>
        <v>0</v>
      </c>
      <c r="AS32" s="352">
        <f t="shared" si="3"/>
        <v>0</v>
      </c>
      <c r="AT32" s="352">
        <f t="shared" si="3"/>
        <v>0</v>
      </c>
      <c r="AU32" s="352">
        <f t="shared" si="3"/>
        <v>0</v>
      </c>
      <c r="AV32" s="352">
        <f t="shared" si="3"/>
        <v>0</v>
      </c>
      <c r="AW32" s="352">
        <f t="shared" si="3"/>
        <v>1</v>
      </c>
      <c r="AX32" s="352">
        <f t="shared" si="3"/>
        <v>0</v>
      </c>
      <c r="AY32" s="352">
        <f t="shared" si="3"/>
        <v>0</v>
      </c>
      <c r="AZ32" s="352">
        <f t="shared" si="3"/>
        <v>0</v>
      </c>
      <c r="BA32" s="352">
        <f t="shared" si="3"/>
        <v>0</v>
      </c>
      <c r="BB32" s="352">
        <f t="shared" si="3"/>
        <v>0</v>
      </c>
      <c r="BC32" s="257"/>
    </row>
    <row r="33" spans="1:55" s="243" customFormat="1" ht="16" outlineLevel="1">
      <c r="A33" s="437"/>
      <c r="B33" s="254"/>
      <c r="C33" s="265"/>
      <c r="D33" s="264"/>
      <c r="E33" s="264"/>
      <c r="F33" s="264"/>
      <c r="G33" s="264"/>
      <c r="H33" s="264"/>
      <c r="I33" s="264"/>
      <c r="J33" s="264"/>
      <c r="K33" s="264"/>
      <c r="L33" s="264"/>
      <c r="M33" s="264"/>
      <c r="N33" s="264"/>
      <c r="O33" s="264"/>
      <c r="P33" s="264"/>
      <c r="Q33" s="264"/>
      <c r="R33" s="264"/>
      <c r="S33" s="264"/>
      <c r="T33" s="264"/>
      <c r="U33" s="264"/>
      <c r="V33" s="251"/>
      <c r="W33" s="264"/>
      <c r="X33" s="264"/>
      <c r="Y33" s="264"/>
      <c r="Z33" s="264"/>
      <c r="AA33" s="264"/>
      <c r="AB33" s="264"/>
      <c r="AC33" s="264"/>
      <c r="AD33" s="264"/>
      <c r="AE33" s="264"/>
      <c r="AF33" s="264"/>
      <c r="AG33" s="264"/>
      <c r="AH33" s="264"/>
      <c r="AI33" s="264"/>
      <c r="AJ33" s="264"/>
      <c r="AK33" s="264"/>
      <c r="AL33" s="264"/>
      <c r="AM33" s="264"/>
      <c r="AN33" s="264"/>
      <c r="AO33" s="353"/>
      <c r="AP33" s="353"/>
      <c r="AQ33" s="353"/>
      <c r="AR33" s="353"/>
      <c r="AS33" s="353"/>
      <c r="AT33" s="353"/>
      <c r="AU33" s="353"/>
      <c r="AV33" s="353"/>
      <c r="AW33" s="353"/>
      <c r="AX33" s="353"/>
      <c r="AY33" s="353"/>
      <c r="AZ33" s="353"/>
      <c r="BA33" s="353"/>
      <c r="BB33" s="353"/>
      <c r="BC33" s="266"/>
    </row>
    <row r="34" spans="1:55" s="243" customFormat="1" ht="16" outlineLevel="1">
      <c r="A34" s="437">
        <v>5</v>
      </c>
      <c r="B34" s="254" t="s">
        <v>5</v>
      </c>
      <c r="C34" s="251" t="s">
        <v>25</v>
      </c>
      <c r="D34" s="255">
        <v>254227.22478472994</v>
      </c>
      <c r="E34" s="255">
        <v>254227.22478472994</v>
      </c>
      <c r="F34" s="255">
        <v>254227.22478472994</v>
      </c>
      <c r="G34" s="255">
        <v>254227.22478472994</v>
      </c>
      <c r="H34" s="255">
        <v>232344.96093660541</v>
      </c>
      <c r="I34" s="255">
        <v>208439.50942796428</v>
      </c>
      <c r="J34" s="255">
        <v>157150.10242163591</v>
      </c>
      <c r="K34" s="255">
        <v>156576.82514857632</v>
      </c>
      <c r="L34" s="255">
        <v>202364.54050534192</v>
      </c>
      <c r="M34" s="255">
        <v>64937.01740347586</v>
      </c>
      <c r="N34" s="255">
        <v>23381.719106809094</v>
      </c>
      <c r="O34" s="255">
        <v>20582.273587043161</v>
      </c>
      <c r="P34" s="255">
        <v>20582.273587043161</v>
      </c>
      <c r="Q34" s="255">
        <v>15200.873534241753</v>
      </c>
      <c r="R34" s="255">
        <v>15200.873534241753</v>
      </c>
      <c r="S34" s="255">
        <v>13811.624445306272</v>
      </c>
      <c r="T34" s="255">
        <v>0</v>
      </c>
      <c r="U34" s="255">
        <v>0</v>
      </c>
      <c r="V34" s="251"/>
      <c r="W34" s="255">
        <v>14.546251589365419</v>
      </c>
      <c r="X34" s="255">
        <v>14.546251589365419</v>
      </c>
      <c r="Y34" s="255">
        <v>14.546251589365419</v>
      </c>
      <c r="Z34" s="255">
        <v>14.546251589365419</v>
      </c>
      <c r="AA34" s="255">
        <v>13.533038218265363</v>
      </c>
      <c r="AB34" s="255">
        <v>12.426145289871437</v>
      </c>
      <c r="AC34" s="255">
        <v>10.051294436445739</v>
      </c>
      <c r="AD34" s="255">
        <v>9.9858518253658772</v>
      </c>
      <c r="AE34" s="255">
        <v>12.10595812485986</v>
      </c>
      <c r="AF34" s="255">
        <v>5.7426583798973816</v>
      </c>
      <c r="AG34" s="255">
        <v>0.81666077607336063</v>
      </c>
      <c r="AH34" s="255">
        <v>0.81632108469896969</v>
      </c>
      <c r="AI34" s="255">
        <v>0.81632108469896969</v>
      </c>
      <c r="AJ34" s="255">
        <v>0.75769060402592325</v>
      </c>
      <c r="AK34" s="255">
        <v>0.75769060402592325</v>
      </c>
      <c r="AL34" s="255">
        <v>0.63951895753218002</v>
      </c>
      <c r="AM34" s="255">
        <v>0</v>
      </c>
      <c r="AN34" s="255">
        <v>0</v>
      </c>
      <c r="AO34" s="351"/>
      <c r="AP34" s="351"/>
      <c r="AQ34" s="351"/>
      <c r="AR34" s="351"/>
      <c r="AS34" s="351"/>
      <c r="AT34" s="351"/>
      <c r="AU34" s="351"/>
      <c r="AV34" s="351"/>
      <c r="AW34" s="351">
        <v>1</v>
      </c>
      <c r="AX34" s="351"/>
      <c r="AY34" s="351"/>
      <c r="AZ34" s="351"/>
      <c r="BA34" s="351"/>
      <c r="BB34" s="351"/>
      <c r="BC34" s="256">
        <f>SUM(AO34:BB34)</f>
        <v>1</v>
      </c>
    </row>
    <row r="35" spans="1:55" s="243" customFormat="1" ht="16" outlineLevel="1">
      <c r="A35" s="437"/>
      <c r="B35" s="254" t="s">
        <v>214</v>
      </c>
      <c r="C35" s="251" t="s">
        <v>163</v>
      </c>
      <c r="D35" s="255">
        <v>18888.233854759172</v>
      </c>
      <c r="E35" s="255">
        <v>18888.233854759172</v>
      </c>
      <c r="F35" s="255">
        <v>18888.233854759172</v>
      </c>
      <c r="G35" s="255">
        <v>18888.233854759172</v>
      </c>
      <c r="H35" s="255">
        <v>18888.233854759172</v>
      </c>
      <c r="I35" s="255">
        <v>17163.990526068395</v>
      </c>
      <c r="J35" s="255">
        <v>9266.6523486524402</v>
      </c>
      <c r="K35" s="255">
        <v>9264.7645024522189</v>
      </c>
      <c r="L35" s="255">
        <v>9264.7645024522189</v>
      </c>
      <c r="M35" s="255">
        <v>2043.8787548133926</v>
      </c>
      <c r="N35" s="255">
        <v>1717.0857898258357</v>
      </c>
      <c r="O35" s="255">
        <v>1576.8031790225525</v>
      </c>
      <c r="P35" s="255">
        <v>1576.8031790225525</v>
      </c>
      <c r="Q35" s="255">
        <v>1308.5134197794473</v>
      </c>
      <c r="R35" s="255">
        <v>1308.5134197794473</v>
      </c>
      <c r="S35" s="255">
        <v>1306.9399534850359</v>
      </c>
      <c r="T35" s="255">
        <v>0</v>
      </c>
      <c r="U35" s="255">
        <v>0</v>
      </c>
      <c r="V35" s="404"/>
      <c r="W35" s="255">
        <v>0.93311826197070635</v>
      </c>
      <c r="X35" s="255">
        <v>0.93311826197070635</v>
      </c>
      <c r="Y35" s="255">
        <v>0.93311826197070635</v>
      </c>
      <c r="Z35" s="255">
        <v>0.93311826197070635</v>
      </c>
      <c r="AA35" s="255">
        <v>0.93311826197070635</v>
      </c>
      <c r="AB35" s="255">
        <v>0.8532807091569331</v>
      </c>
      <c r="AC35" s="255">
        <v>0.48761065358164613</v>
      </c>
      <c r="AD35" s="255">
        <v>0.48739514602454298</v>
      </c>
      <c r="AE35" s="255">
        <v>0.48739514602454298</v>
      </c>
      <c r="AF35" s="255">
        <v>0.15304683355226914</v>
      </c>
      <c r="AG35" s="255">
        <v>6.358906238568679E-2</v>
      </c>
      <c r="AH35" s="255">
        <v>6.3572040160203042E-2</v>
      </c>
      <c r="AI35" s="255">
        <v>6.3572040160203042E-2</v>
      </c>
      <c r="AJ35" s="255">
        <v>6.0649016896788421E-2</v>
      </c>
      <c r="AK35" s="255">
        <v>6.0649016896788421E-2</v>
      </c>
      <c r="AL35" s="255">
        <v>6.0515175453814733E-2</v>
      </c>
      <c r="AM35" s="255">
        <v>0</v>
      </c>
      <c r="AN35" s="255">
        <v>0</v>
      </c>
      <c r="AO35" s="352">
        <f>AO34</f>
        <v>0</v>
      </c>
      <c r="AP35" s="352">
        <f>AP34</f>
        <v>0</v>
      </c>
      <c r="AQ35" s="352">
        <f t="shared" ref="AQ35:BB35" si="4">AQ34</f>
        <v>0</v>
      </c>
      <c r="AR35" s="352">
        <f t="shared" si="4"/>
        <v>0</v>
      </c>
      <c r="AS35" s="352">
        <f t="shared" si="4"/>
        <v>0</v>
      </c>
      <c r="AT35" s="352">
        <f t="shared" si="4"/>
        <v>0</v>
      </c>
      <c r="AU35" s="352">
        <f t="shared" si="4"/>
        <v>0</v>
      </c>
      <c r="AV35" s="352">
        <f t="shared" si="4"/>
        <v>0</v>
      </c>
      <c r="AW35" s="352">
        <f t="shared" si="4"/>
        <v>1</v>
      </c>
      <c r="AX35" s="352">
        <f t="shared" si="4"/>
        <v>0</v>
      </c>
      <c r="AY35" s="352">
        <f t="shared" si="4"/>
        <v>0</v>
      </c>
      <c r="AZ35" s="352">
        <f t="shared" si="4"/>
        <v>0</v>
      </c>
      <c r="BA35" s="352">
        <f t="shared" si="4"/>
        <v>0</v>
      </c>
      <c r="BB35" s="352">
        <f t="shared" si="4"/>
        <v>0</v>
      </c>
      <c r="BC35" s="257"/>
    </row>
    <row r="36" spans="1:55" s="243" customFormat="1" ht="16" outlineLevel="1">
      <c r="A36" s="437"/>
      <c r="B36" s="254"/>
      <c r="C36" s="265"/>
      <c r="D36" s="264"/>
      <c r="E36" s="264"/>
      <c r="F36" s="264"/>
      <c r="G36" s="264"/>
      <c r="H36" s="264"/>
      <c r="I36" s="264"/>
      <c r="J36" s="264"/>
      <c r="K36" s="264"/>
      <c r="L36" s="264"/>
      <c r="M36" s="264"/>
      <c r="N36" s="264"/>
      <c r="O36" s="264"/>
      <c r="P36" s="264"/>
      <c r="Q36" s="264"/>
      <c r="R36" s="264"/>
      <c r="S36" s="264"/>
      <c r="T36" s="264"/>
      <c r="U36" s="264"/>
      <c r="V36" s="251"/>
      <c r="W36" s="264"/>
      <c r="X36" s="264"/>
      <c r="Y36" s="264"/>
      <c r="Z36" s="264"/>
      <c r="AA36" s="264"/>
      <c r="AB36" s="264"/>
      <c r="AC36" s="264"/>
      <c r="AD36" s="264"/>
      <c r="AE36" s="264"/>
      <c r="AF36" s="264"/>
      <c r="AG36" s="264"/>
      <c r="AH36" s="264"/>
      <c r="AI36" s="264"/>
      <c r="AJ36" s="264"/>
      <c r="AK36" s="264"/>
      <c r="AL36" s="264"/>
      <c r="AM36" s="264"/>
      <c r="AN36" s="264"/>
      <c r="AO36" s="353"/>
      <c r="AP36" s="353"/>
      <c r="AQ36" s="353"/>
      <c r="AR36" s="353"/>
      <c r="AS36" s="353"/>
      <c r="AT36" s="353"/>
      <c r="AU36" s="353"/>
      <c r="AV36" s="353"/>
      <c r="AW36" s="353"/>
      <c r="AX36" s="353"/>
      <c r="AY36" s="353"/>
      <c r="AZ36" s="353"/>
      <c r="BA36" s="353"/>
      <c r="BB36" s="353"/>
      <c r="BC36" s="266"/>
    </row>
    <row r="37" spans="1:55" s="243" customFormat="1" ht="16" outlineLevel="1">
      <c r="A37" s="437">
        <v>6</v>
      </c>
      <c r="B37" s="254" t="s">
        <v>6</v>
      </c>
      <c r="C37" s="251" t="s">
        <v>25</v>
      </c>
      <c r="D37" s="255"/>
      <c r="E37" s="255"/>
      <c r="F37" s="255"/>
      <c r="G37" s="255"/>
      <c r="H37" s="255"/>
      <c r="I37" s="255"/>
      <c r="J37" s="255"/>
      <c r="K37" s="255"/>
      <c r="L37" s="255"/>
      <c r="M37" s="255"/>
      <c r="N37" s="255"/>
      <c r="O37" s="255"/>
      <c r="P37" s="255"/>
      <c r="Q37" s="255"/>
      <c r="R37" s="255"/>
      <c r="S37" s="255"/>
      <c r="T37" s="255"/>
      <c r="U37" s="255"/>
      <c r="V37" s="251"/>
      <c r="W37" s="255"/>
      <c r="X37" s="255"/>
      <c r="Y37" s="255"/>
      <c r="Z37" s="255"/>
      <c r="AA37" s="255"/>
      <c r="AB37" s="255"/>
      <c r="AC37" s="255"/>
      <c r="AD37" s="255"/>
      <c r="AE37" s="255"/>
      <c r="AF37" s="255"/>
      <c r="AG37" s="255"/>
      <c r="AH37" s="255"/>
      <c r="AI37" s="255"/>
      <c r="AJ37" s="255"/>
      <c r="AK37" s="255"/>
      <c r="AL37" s="255"/>
      <c r="AM37" s="255"/>
      <c r="AN37" s="255"/>
      <c r="AO37" s="351"/>
      <c r="AP37" s="351"/>
      <c r="AQ37" s="351"/>
      <c r="AR37" s="351"/>
      <c r="AS37" s="351"/>
      <c r="AT37" s="351"/>
      <c r="AU37" s="351"/>
      <c r="AV37" s="351"/>
      <c r="AW37" s="351"/>
      <c r="AX37" s="351"/>
      <c r="AY37" s="351"/>
      <c r="AZ37" s="351"/>
      <c r="BA37" s="351"/>
      <c r="BB37" s="351"/>
      <c r="BC37" s="256">
        <f>SUM(AO37:BB37)</f>
        <v>0</v>
      </c>
    </row>
    <row r="38" spans="1:55" s="243" customFormat="1" ht="16" outlineLevel="1">
      <c r="A38" s="437"/>
      <c r="B38" s="254" t="s">
        <v>214</v>
      </c>
      <c r="C38" s="251" t="s">
        <v>163</v>
      </c>
      <c r="D38" s="255"/>
      <c r="E38" s="255"/>
      <c r="F38" s="255"/>
      <c r="G38" s="255"/>
      <c r="H38" s="255"/>
      <c r="I38" s="255"/>
      <c r="J38" s="255"/>
      <c r="K38" s="255"/>
      <c r="L38" s="255"/>
      <c r="M38" s="255"/>
      <c r="N38" s="255"/>
      <c r="O38" s="255"/>
      <c r="P38" s="255"/>
      <c r="Q38" s="255"/>
      <c r="R38" s="255"/>
      <c r="S38" s="255"/>
      <c r="T38" s="255"/>
      <c r="U38" s="255"/>
      <c r="V38" s="404"/>
      <c r="W38" s="255"/>
      <c r="X38" s="255"/>
      <c r="Y38" s="255"/>
      <c r="Z38" s="255"/>
      <c r="AA38" s="255"/>
      <c r="AB38" s="255"/>
      <c r="AC38" s="255"/>
      <c r="AD38" s="255"/>
      <c r="AE38" s="255"/>
      <c r="AF38" s="255"/>
      <c r="AG38" s="255"/>
      <c r="AH38" s="255"/>
      <c r="AI38" s="255"/>
      <c r="AJ38" s="255"/>
      <c r="AK38" s="255"/>
      <c r="AL38" s="255"/>
      <c r="AM38" s="255"/>
      <c r="AN38" s="255"/>
      <c r="AO38" s="352">
        <f>AO37</f>
        <v>0</v>
      </c>
      <c r="AP38" s="352">
        <f>AP37</f>
        <v>0</v>
      </c>
      <c r="AQ38" s="352">
        <f t="shared" ref="AQ38:BB38" si="5">AQ37</f>
        <v>0</v>
      </c>
      <c r="AR38" s="352">
        <f t="shared" si="5"/>
        <v>0</v>
      </c>
      <c r="AS38" s="352">
        <f t="shared" si="5"/>
        <v>0</v>
      </c>
      <c r="AT38" s="352">
        <f t="shared" si="5"/>
        <v>0</v>
      </c>
      <c r="AU38" s="352">
        <f t="shared" si="5"/>
        <v>0</v>
      </c>
      <c r="AV38" s="352">
        <f t="shared" si="5"/>
        <v>0</v>
      </c>
      <c r="AW38" s="352">
        <f t="shared" si="5"/>
        <v>0</v>
      </c>
      <c r="AX38" s="352">
        <f t="shared" si="5"/>
        <v>0</v>
      </c>
      <c r="AY38" s="352">
        <f t="shared" si="5"/>
        <v>0</v>
      </c>
      <c r="AZ38" s="352">
        <f t="shared" si="5"/>
        <v>0</v>
      </c>
      <c r="BA38" s="352">
        <f t="shared" si="5"/>
        <v>0</v>
      </c>
      <c r="BB38" s="352">
        <f t="shared" si="5"/>
        <v>0</v>
      </c>
      <c r="BC38" s="257"/>
    </row>
    <row r="39" spans="1:55" s="243" customFormat="1" ht="16" outlineLevel="1">
      <c r="A39" s="437"/>
      <c r="B39" s="254"/>
      <c r="C39" s="265"/>
      <c r="D39" s="264"/>
      <c r="E39" s="264"/>
      <c r="F39" s="264"/>
      <c r="G39" s="264"/>
      <c r="H39" s="264"/>
      <c r="I39" s="264"/>
      <c r="J39" s="264"/>
      <c r="K39" s="264"/>
      <c r="L39" s="264"/>
      <c r="M39" s="264"/>
      <c r="N39" s="264"/>
      <c r="O39" s="264"/>
      <c r="P39" s="264"/>
      <c r="Q39" s="264"/>
      <c r="R39" s="264"/>
      <c r="S39" s="264"/>
      <c r="T39" s="264"/>
      <c r="U39" s="264"/>
      <c r="V39" s="251"/>
      <c r="W39" s="264"/>
      <c r="X39" s="264"/>
      <c r="Y39" s="264"/>
      <c r="Z39" s="264"/>
      <c r="AA39" s="264"/>
      <c r="AB39" s="264"/>
      <c r="AC39" s="264"/>
      <c r="AD39" s="264"/>
      <c r="AE39" s="264"/>
      <c r="AF39" s="264"/>
      <c r="AG39" s="264"/>
      <c r="AH39" s="264"/>
      <c r="AI39" s="264"/>
      <c r="AJ39" s="264"/>
      <c r="AK39" s="264"/>
      <c r="AL39" s="264"/>
      <c r="AM39" s="264"/>
      <c r="AN39" s="264"/>
      <c r="AO39" s="353"/>
      <c r="AP39" s="353"/>
      <c r="AQ39" s="353"/>
      <c r="AR39" s="353"/>
      <c r="AS39" s="353"/>
      <c r="AT39" s="353"/>
      <c r="AU39" s="353"/>
      <c r="AV39" s="353"/>
      <c r="AW39" s="353"/>
      <c r="AX39" s="353"/>
      <c r="AY39" s="353"/>
      <c r="AZ39" s="353"/>
      <c r="BA39" s="353"/>
      <c r="BB39" s="353"/>
      <c r="BC39" s="266"/>
    </row>
    <row r="40" spans="1:55" s="243" customFormat="1" ht="16" outlineLevel="1">
      <c r="A40" s="437">
        <v>7</v>
      </c>
      <c r="B40" s="254" t="s">
        <v>42</v>
      </c>
      <c r="C40" s="251" t="s">
        <v>25</v>
      </c>
      <c r="D40" s="255"/>
      <c r="E40" s="255"/>
      <c r="F40" s="255"/>
      <c r="G40" s="255"/>
      <c r="H40" s="255"/>
      <c r="I40" s="255"/>
      <c r="J40" s="255"/>
      <c r="K40" s="255"/>
      <c r="L40" s="255"/>
      <c r="M40" s="255"/>
      <c r="N40" s="255"/>
      <c r="O40" s="255"/>
      <c r="P40" s="255"/>
      <c r="Q40" s="255"/>
      <c r="R40" s="255"/>
      <c r="S40" s="255"/>
      <c r="T40" s="255"/>
      <c r="U40" s="255"/>
      <c r="V40" s="251"/>
      <c r="W40" s="255"/>
      <c r="X40" s="255"/>
      <c r="Y40" s="255"/>
      <c r="Z40" s="255"/>
      <c r="AA40" s="255"/>
      <c r="AB40" s="255"/>
      <c r="AC40" s="255"/>
      <c r="AD40" s="255"/>
      <c r="AE40" s="255"/>
      <c r="AF40" s="255"/>
      <c r="AG40" s="255"/>
      <c r="AH40" s="255"/>
      <c r="AI40" s="255"/>
      <c r="AJ40" s="255"/>
      <c r="AK40" s="255"/>
      <c r="AL40" s="255"/>
      <c r="AM40" s="255"/>
      <c r="AN40" s="255"/>
      <c r="AO40" s="351"/>
      <c r="AP40" s="351"/>
      <c r="AQ40" s="351"/>
      <c r="AR40" s="351"/>
      <c r="AS40" s="351"/>
      <c r="AT40" s="351"/>
      <c r="AU40" s="351"/>
      <c r="AV40" s="351"/>
      <c r="AW40" s="351"/>
      <c r="AX40" s="351"/>
      <c r="AY40" s="351"/>
      <c r="AZ40" s="351"/>
      <c r="BA40" s="351"/>
      <c r="BB40" s="351"/>
      <c r="BC40" s="256">
        <f>SUM(AO40:BB40)</f>
        <v>0</v>
      </c>
    </row>
    <row r="41" spans="1:55" s="243" customFormat="1" ht="16" outlineLevel="1">
      <c r="A41" s="437"/>
      <c r="B41" s="254" t="s">
        <v>214</v>
      </c>
      <c r="C41" s="251" t="s">
        <v>163</v>
      </c>
      <c r="D41" s="255"/>
      <c r="E41" s="255"/>
      <c r="F41" s="255"/>
      <c r="G41" s="255"/>
      <c r="H41" s="255"/>
      <c r="I41" s="255"/>
      <c r="J41" s="255"/>
      <c r="K41" s="255"/>
      <c r="L41" s="255"/>
      <c r="M41" s="255"/>
      <c r="N41" s="255"/>
      <c r="O41" s="255"/>
      <c r="P41" s="255"/>
      <c r="Q41" s="255"/>
      <c r="R41" s="255"/>
      <c r="S41" s="255"/>
      <c r="T41" s="255"/>
      <c r="U41" s="255"/>
      <c r="V41" s="251"/>
      <c r="W41" s="255"/>
      <c r="X41" s="255"/>
      <c r="Y41" s="255"/>
      <c r="Z41" s="255"/>
      <c r="AA41" s="255"/>
      <c r="AB41" s="255"/>
      <c r="AC41" s="255"/>
      <c r="AD41" s="255"/>
      <c r="AE41" s="255"/>
      <c r="AF41" s="255"/>
      <c r="AG41" s="255"/>
      <c r="AH41" s="255"/>
      <c r="AI41" s="255"/>
      <c r="AJ41" s="255"/>
      <c r="AK41" s="255"/>
      <c r="AL41" s="255"/>
      <c r="AM41" s="255"/>
      <c r="AN41" s="255"/>
      <c r="AO41" s="352">
        <f>AO40</f>
        <v>0</v>
      </c>
      <c r="AP41" s="352">
        <f>AP40</f>
        <v>0</v>
      </c>
      <c r="AQ41" s="352">
        <f t="shared" ref="AQ41:BB41" si="6">AQ40</f>
        <v>0</v>
      </c>
      <c r="AR41" s="352">
        <f t="shared" si="6"/>
        <v>0</v>
      </c>
      <c r="AS41" s="352">
        <f t="shared" si="6"/>
        <v>0</v>
      </c>
      <c r="AT41" s="352">
        <f t="shared" si="6"/>
        <v>0</v>
      </c>
      <c r="AU41" s="352">
        <f t="shared" si="6"/>
        <v>0</v>
      </c>
      <c r="AV41" s="352">
        <f t="shared" si="6"/>
        <v>0</v>
      </c>
      <c r="AW41" s="352">
        <f t="shared" si="6"/>
        <v>0</v>
      </c>
      <c r="AX41" s="352">
        <f t="shared" si="6"/>
        <v>0</v>
      </c>
      <c r="AY41" s="352">
        <f t="shared" si="6"/>
        <v>0</v>
      </c>
      <c r="AZ41" s="352">
        <f t="shared" si="6"/>
        <v>0</v>
      </c>
      <c r="BA41" s="352">
        <f t="shared" si="6"/>
        <v>0</v>
      </c>
      <c r="BB41" s="352">
        <f t="shared" si="6"/>
        <v>0</v>
      </c>
      <c r="BC41" s="257"/>
    </row>
    <row r="42" spans="1:55" s="243" customFormat="1" ht="16" outlineLevel="1">
      <c r="A42" s="437"/>
      <c r="B42" s="254"/>
      <c r="C42" s="265"/>
      <c r="D42" s="264"/>
      <c r="E42" s="264"/>
      <c r="F42" s="264"/>
      <c r="G42" s="264"/>
      <c r="H42" s="264"/>
      <c r="I42" s="264"/>
      <c r="J42" s="264"/>
      <c r="K42" s="264"/>
      <c r="L42" s="264"/>
      <c r="M42" s="264"/>
      <c r="N42" s="264"/>
      <c r="O42" s="264"/>
      <c r="P42" s="264"/>
      <c r="Q42" s="264"/>
      <c r="R42" s="264"/>
      <c r="S42" s="264"/>
      <c r="T42" s="264"/>
      <c r="U42" s="264"/>
      <c r="V42" s="251"/>
      <c r="W42" s="264"/>
      <c r="X42" s="264"/>
      <c r="Y42" s="264"/>
      <c r="Z42" s="264"/>
      <c r="AA42" s="264"/>
      <c r="AB42" s="264"/>
      <c r="AC42" s="264"/>
      <c r="AD42" s="264"/>
      <c r="AE42" s="264"/>
      <c r="AF42" s="264"/>
      <c r="AG42" s="264"/>
      <c r="AH42" s="264"/>
      <c r="AI42" s="264"/>
      <c r="AJ42" s="264"/>
      <c r="AK42" s="264"/>
      <c r="AL42" s="264"/>
      <c r="AM42" s="264"/>
      <c r="AN42" s="264"/>
      <c r="AO42" s="353"/>
      <c r="AP42" s="353"/>
      <c r="AQ42" s="353"/>
      <c r="AR42" s="353"/>
      <c r="AS42" s="353"/>
      <c r="AT42" s="353"/>
      <c r="AU42" s="353"/>
      <c r="AV42" s="353"/>
      <c r="AW42" s="353"/>
      <c r="AX42" s="353"/>
      <c r="AY42" s="353"/>
      <c r="AZ42" s="353"/>
      <c r="BA42" s="353"/>
      <c r="BB42" s="353"/>
      <c r="BC42" s="266"/>
    </row>
    <row r="43" spans="1:55" s="243" customFormat="1" ht="16" outlineLevel="1">
      <c r="A43" s="437">
        <v>8</v>
      </c>
      <c r="B43" s="254" t="s">
        <v>482</v>
      </c>
      <c r="C43" s="251" t="s">
        <v>25</v>
      </c>
      <c r="D43" s="255"/>
      <c r="E43" s="255"/>
      <c r="F43" s="255"/>
      <c r="G43" s="255"/>
      <c r="H43" s="255"/>
      <c r="I43" s="255"/>
      <c r="J43" s="255"/>
      <c r="K43" s="255"/>
      <c r="L43" s="255"/>
      <c r="M43" s="255"/>
      <c r="N43" s="255"/>
      <c r="O43" s="255"/>
      <c r="P43" s="255"/>
      <c r="Q43" s="255"/>
      <c r="R43" s="255"/>
      <c r="S43" s="255"/>
      <c r="T43" s="255"/>
      <c r="U43" s="255"/>
      <c r="V43" s="251"/>
      <c r="W43" s="255"/>
      <c r="X43" s="255"/>
      <c r="Y43" s="255"/>
      <c r="Z43" s="255"/>
      <c r="AA43" s="255"/>
      <c r="AB43" s="255"/>
      <c r="AC43" s="255"/>
      <c r="AD43" s="255"/>
      <c r="AE43" s="255"/>
      <c r="AF43" s="255"/>
      <c r="AG43" s="255"/>
      <c r="AH43" s="255"/>
      <c r="AI43" s="255"/>
      <c r="AJ43" s="255"/>
      <c r="AK43" s="255"/>
      <c r="AL43" s="255"/>
      <c r="AM43" s="255"/>
      <c r="AN43" s="255"/>
      <c r="AO43" s="351"/>
      <c r="AP43" s="351"/>
      <c r="AQ43" s="351"/>
      <c r="AR43" s="351"/>
      <c r="AS43" s="351"/>
      <c r="AT43" s="351"/>
      <c r="AU43" s="351"/>
      <c r="AV43" s="351"/>
      <c r="AW43" s="351"/>
      <c r="AX43" s="351"/>
      <c r="AY43" s="351"/>
      <c r="AZ43" s="351"/>
      <c r="BA43" s="351"/>
      <c r="BB43" s="351"/>
      <c r="BC43" s="256">
        <f>SUM(AO43:BB43)</f>
        <v>0</v>
      </c>
    </row>
    <row r="44" spans="1:55" s="243" customFormat="1" ht="16" outlineLevel="1">
      <c r="A44" s="437"/>
      <c r="B44" s="254" t="s">
        <v>214</v>
      </c>
      <c r="C44" s="251" t="s">
        <v>163</v>
      </c>
      <c r="D44" s="255"/>
      <c r="E44" s="255"/>
      <c r="F44" s="255"/>
      <c r="G44" s="255"/>
      <c r="H44" s="255"/>
      <c r="I44" s="255"/>
      <c r="J44" s="255"/>
      <c r="K44" s="255"/>
      <c r="L44" s="255"/>
      <c r="M44" s="255"/>
      <c r="N44" s="255"/>
      <c r="O44" s="255"/>
      <c r="P44" s="255"/>
      <c r="Q44" s="255"/>
      <c r="R44" s="255"/>
      <c r="S44" s="255"/>
      <c r="T44" s="255"/>
      <c r="U44" s="255"/>
      <c r="V44" s="251"/>
      <c r="W44" s="255"/>
      <c r="X44" s="255"/>
      <c r="Y44" s="255"/>
      <c r="Z44" s="255"/>
      <c r="AA44" s="255"/>
      <c r="AB44" s="255"/>
      <c r="AC44" s="255"/>
      <c r="AD44" s="255"/>
      <c r="AE44" s="255"/>
      <c r="AF44" s="255"/>
      <c r="AG44" s="255"/>
      <c r="AH44" s="255"/>
      <c r="AI44" s="255"/>
      <c r="AJ44" s="255"/>
      <c r="AK44" s="255"/>
      <c r="AL44" s="255"/>
      <c r="AM44" s="255"/>
      <c r="AN44" s="255"/>
      <c r="AO44" s="352">
        <f>AO43</f>
        <v>0</v>
      </c>
      <c r="AP44" s="352">
        <f>AP43</f>
        <v>0</v>
      </c>
      <c r="AQ44" s="352">
        <f t="shared" ref="AQ44:BB44" si="7">AQ43</f>
        <v>0</v>
      </c>
      <c r="AR44" s="352">
        <f t="shared" si="7"/>
        <v>0</v>
      </c>
      <c r="AS44" s="352">
        <f t="shared" si="7"/>
        <v>0</v>
      </c>
      <c r="AT44" s="352">
        <f t="shared" si="7"/>
        <v>0</v>
      </c>
      <c r="AU44" s="352">
        <f t="shared" si="7"/>
        <v>0</v>
      </c>
      <c r="AV44" s="352">
        <f t="shared" si="7"/>
        <v>0</v>
      </c>
      <c r="AW44" s="352">
        <f t="shared" si="7"/>
        <v>0</v>
      </c>
      <c r="AX44" s="352">
        <f t="shared" si="7"/>
        <v>0</v>
      </c>
      <c r="AY44" s="352">
        <f t="shared" si="7"/>
        <v>0</v>
      </c>
      <c r="AZ44" s="352">
        <f t="shared" si="7"/>
        <v>0</v>
      </c>
      <c r="BA44" s="352">
        <f t="shared" si="7"/>
        <v>0</v>
      </c>
      <c r="BB44" s="352">
        <f t="shared" si="7"/>
        <v>0</v>
      </c>
      <c r="BC44" s="257"/>
    </row>
    <row r="45" spans="1:55" s="243" customFormat="1" ht="16" outlineLevel="1">
      <c r="A45" s="437"/>
      <c r="B45" s="254"/>
      <c r="C45" s="265"/>
      <c r="D45" s="264"/>
      <c r="E45" s="264"/>
      <c r="F45" s="264"/>
      <c r="G45" s="264"/>
      <c r="H45" s="264"/>
      <c r="I45" s="264"/>
      <c r="J45" s="264"/>
      <c r="K45" s="264"/>
      <c r="L45" s="264"/>
      <c r="M45" s="264"/>
      <c r="N45" s="264"/>
      <c r="O45" s="264"/>
      <c r="P45" s="264"/>
      <c r="Q45" s="264"/>
      <c r="R45" s="264"/>
      <c r="S45" s="264"/>
      <c r="T45" s="264"/>
      <c r="U45" s="264"/>
      <c r="V45" s="251"/>
      <c r="W45" s="264"/>
      <c r="X45" s="264"/>
      <c r="Y45" s="264"/>
      <c r="Z45" s="264"/>
      <c r="AA45" s="264"/>
      <c r="AB45" s="264"/>
      <c r="AC45" s="264"/>
      <c r="AD45" s="264"/>
      <c r="AE45" s="264"/>
      <c r="AF45" s="264"/>
      <c r="AG45" s="264"/>
      <c r="AH45" s="264"/>
      <c r="AI45" s="264"/>
      <c r="AJ45" s="264"/>
      <c r="AK45" s="264"/>
      <c r="AL45" s="264"/>
      <c r="AM45" s="264"/>
      <c r="AN45" s="264"/>
      <c r="AO45" s="353"/>
      <c r="AP45" s="353"/>
      <c r="AQ45" s="353"/>
      <c r="AR45" s="353"/>
      <c r="AS45" s="353"/>
      <c r="AT45" s="353"/>
      <c r="AU45" s="353"/>
      <c r="AV45" s="353"/>
      <c r="AW45" s="353"/>
      <c r="AX45" s="353"/>
      <c r="AY45" s="353"/>
      <c r="AZ45" s="353"/>
      <c r="BA45" s="353"/>
      <c r="BB45" s="353"/>
      <c r="BC45" s="266"/>
    </row>
    <row r="46" spans="1:55" s="243" customFormat="1" ht="16" outlineLevel="1">
      <c r="A46" s="437">
        <v>9</v>
      </c>
      <c r="B46" s="254" t="s">
        <v>7</v>
      </c>
      <c r="C46" s="251" t="s">
        <v>25</v>
      </c>
      <c r="D46" s="255"/>
      <c r="E46" s="255"/>
      <c r="F46" s="255"/>
      <c r="G46" s="255"/>
      <c r="H46" s="255"/>
      <c r="I46" s="255"/>
      <c r="J46" s="255"/>
      <c r="K46" s="255"/>
      <c r="L46" s="255"/>
      <c r="M46" s="255"/>
      <c r="N46" s="255"/>
      <c r="O46" s="255"/>
      <c r="P46" s="255"/>
      <c r="Q46" s="255"/>
      <c r="R46" s="255"/>
      <c r="S46" s="255"/>
      <c r="T46" s="255"/>
      <c r="U46" s="255"/>
      <c r="V46" s="251"/>
      <c r="W46" s="255"/>
      <c r="X46" s="255"/>
      <c r="Y46" s="255"/>
      <c r="Z46" s="255"/>
      <c r="AA46" s="255"/>
      <c r="AB46" s="255"/>
      <c r="AC46" s="255"/>
      <c r="AD46" s="255"/>
      <c r="AE46" s="255"/>
      <c r="AF46" s="255"/>
      <c r="AG46" s="255"/>
      <c r="AH46" s="255"/>
      <c r="AI46" s="255"/>
      <c r="AJ46" s="255"/>
      <c r="AK46" s="255"/>
      <c r="AL46" s="255"/>
      <c r="AM46" s="255"/>
      <c r="AN46" s="255"/>
      <c r="AO46" s="351"/>
      <c r="AP46" s="351"/>
      <c r="AQ46" s="351"/>
      <c r="AR46" s="351"/>
      <c r="AS46" s="351"/>
      <c r="AT46" s="351"/>
      <c r="AU46" s="351"/>
      <c r="AV46" s="351"/>
      <c r="AW46" s="351"/>
      <c r="AX46" s="351"/>
      <c r="AY46" s="351"/>
      <c r="AZ46" s="351"/>
      <c r="BA46" s="351"/>
      <c r="BB46" s="351"/>
      <c r="BC46" s="256">
        <f>SUM(AO46:BB46)</f>
        <v>0</v>
      </c>
    </row>
    <row r="47" spans="1:55" s="243" customFormat="1" ht="16" outlineLevel="1">
      <c r="A47" s="437"/>
      <c r="B47" s="254" t="s">
        <v>214</v>
      </c>
      <c r="C47" s="251" t="s">
        <v>163</v>
      </c>
      <c r="D47" s="255"/>
      <c r="E47" s="255"/>
      <c r="F47" s="255"/>
      <c r="G47" s="255"/>
      <c r="H47" s="255"/>
      <c r="I47" s="255"/>
      <c r="J47" s="255"/>
      <c r="K47" s="255"/>
      <c r="L47" s="255"/>
      <c r="M47" s="255"/>
      <c r="N47" s="255"/>
      <c r="O47" s="255"/>
      <c r="P47" s="255"/>
      <c r="Q47" s="255"/>
      <c r="R47" s="255"/>
      <c r="S47" s="255"/>
      <c r="T47" s="255"/>
      <c r="U47" s="255"/>
      <c r="V47" s="251"/>
      <c r="W47" s="255"/>
      <c r="X47" s="255"/>
      <c r="Y47" s="255"/>
      <c r="Z47" s="255"/>
      <c r="AA47" s="255"/>
      <c r="AB47" s="255"/>
      <c r="AC47" s="255"/>
      <c r="AD47" s="255"/>
      <c r="AE47" s="255"/>
      <c r="AF47" s="255"/>
      <c r="AG47" s="255"/>
      <c r="AH47" s="255"/>
      <c r="AI47" s="255"/>
      <c r="AJ47" s="255"/>
      <c r="AK47" s="255"/>
      <c r="AL47" s="255"/>
      <c r="AM47" s="255"/>
      <c r="AN47" s="255"/>
      <c r="AO47" s="352">
        <f>AO46</f>
        <v>0</v>
      </c>
      <c r="AP47" s="352">
        <f>AP46</f>
        <v>0</v>
      </c>
      <c r="AQ47" s="352">
        <f t="shared" ref="AQ47:BB47" si="8">AQ46</f>
        <v>0</v>
      </c>
      <c r="AR47" s="352">
        <f t="shared" si="8"/>
        <v>0</v>
      </c>
      <c r="AS47" s="352">
        <f t="shared" si="8"/>
        <v>0</v>
      </c>
      <c r="AT47" s="352">
        <f t="shared" si="8"/>
        <v>0</v>
      </c>
      <c r="AU47" s="352">
        <f t="shared" si="8"/>
        <v>0</v>
      </c>
      <c r="AV47" s="352">
        <f t="shared" si="8"/>
        <v>0</v>
      </c>
      <c r="AW47" s="352">
        <f t="shared" si="8"/>
        <v>0</v>
      </c>
      <c r="AX47" s="352">
        <f t="shared" si="8"/>
        <v>0</v>
      </c>
      <c r="AY47" s="352">
        <f t="shared" si="8"/>
        <v>0</v>
      </c>
      <c r="AZ47" s="352">
        <f t="shared" si="8"/>
        <v>0</v>
      </c>
      <c r="BA47" s="352">
        <f t="shared" si="8"/>
        <v>0</v>
      </c>
      <c r="BB47" s="352">
        <f t="shared" si="8"/>
        <v>0</v>
      </c>
      <c r="BC47" s="257"/>
    </row>
    <row r="48" spans="1:55" s="243" customFormat="1" ht="16" outlineLevel="1">
      <c r="A48" s="437"/>
      <c r="B48" s="267"/>
      <c r="C48" s="268"/>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c r="AL48" s="251"/>
      <c r="AM48" s="251"/>
      <c r="AN48" s="251"/>
      <c r="AO48" s="353"/>
      <c r="AP48" s="353"/>
      <c r="AQ48" s="353"/>
      <c r="AR48" s="353"/>
      <c r="AS48" s="353"/>
      <c r="AT48" s="353"/>
      <c r="AU48" s="353"/>
      <c r="AV48" s="353"/>
      <c r="AW48" s="353"/>
      <c r="AX48" s="353"/>
      <c r="AY48" s="353"/>
      <c r="AZ48" s="353"/>
      <c r="BA48" s="353"/>
      <c r="BB48" s="353"/>
      <c r="BC48" s="266"/>
    </row>
    <row r="49" spans="1:58" s="253" customFormat="1" ht="16" outlineLevel="1">
      <c r="A49" s="438"/>
      <c r="B49" s="248" t="s">
        <v>8</v>
      </c>
      <c r="C49" s="249"/>
      <c r="D49" s="249"/>
      <c r="E49" s="249"/>
      <c r="F49" s="249"/>
      <c r="G49" s="249"/>
      <c r="H49" s="249"/>
      <c r="I49" s="249"/>
      <c r="J49" s="249"/>
      <c r="K49" s="249"/>
      <c r="L49" s="249"/>
      <c r="M49" s="249"/>
      <c r="N49" s="249"/>
      <c r="O49" s="249"/>
      <c r="P49" s="249"/>
      <c r="Q49" s="249"/>
      <c r="R49" s="249"/>
      <c r="S49" s="249"/>
      <c r="T49" s="249"/>
      <c r="U49" s="249"/>
      <c r="V49" s="251"/>
      <c r="W49" s="249"/>
      <c r="X49" s="249"/>
      <c r="Y49" s="249"/>
      <c r="Z49" s="249"/>
      <c r="AA49" s="249"/>
      <c r="AB49" s="249"/>
      <c r="AC49" s="249"/>
      <c r="AD49" s="249"/>
      <c r="AE49" s="249"/>
      <c r="AF49" s="249"/>
      <c r="AG49" s="249"/>
      <c r="AH49" s="249"/>
      <c r="AI49" s="249"/>
      <c r="AJ49" s="249"/>
      <c r="AK49" s="249"/>
      <c r="AL49" s="249"/>
      <c r="AM49" s="249"/>
      <c r="AN49" s="249"/>
      <c r="AO49" s="355"/>
      <c r="AP49" s="355"/>
      <c r="AQ49" s="355"/>
      <c r="AR49" s="355"/>
      <c r="AS49" s="355"/>
      <c r="AT49" s="355"/>
      <c r="AU49" s="355"/>
      <c r="AV49" s="355"/>
      <c r="AW49" s="355"/>
      <c r="AX49" s="355"/>
      <c r="AY49" s="355"/>
      <c r="AZ49" s="355"/>
      <c r="BA49" s="355"/>
      <c r="BB49" s="355"/>
      <c r="BC49" s="252"/>
      <c r="BE49" s="243"/>
      <c r="BF49" s="243"/>
    </row>
    <row r="50" spans="1:58" s="243" customFormat="1" ht="16" outlineLevel="1">
      <c r="A50" s="437">
        <v>10</v>
      </c>
      <c r="B50" s="269" t="s">
        <v>22</v>
      </c>
      <c r="C50" s="251" t="s">
        <v>25</v>
      </c>
      <c r="D50" s="255">
        <v>824817.05016402388</v>
      </c>
      <c r="E50" s="255">
        <v>824817.05016402388</v>
      </c>
      <c r="F50" s="255">
        <v>824817.05016402388</v>
      </c>
      <c r="G50" s="255">
        <v>824817.05016402388</v>
      </c>
      <c r="H50" s="255">
        <v>824817.05016402388</v>
      </c>
      <c r="I50" s="255">
        <v>824817.05016402388</v>
      </c>
      <c r="J50" s="255">
        <v>824817.05016402388</v>
      </c>
      <c r="K50" s="255">
        <v>824817.05016402388</v>
      </c>
      <c r="L50" s="255">
        <v>623935.25024938688</v>
      </c>
      <c r="M50" s="255">
        <v>623935.25024938688</v>
      </c>
      <c r="N50" s="255">
        <v>623935.25024938688</v>
      </c>
      <c r="O50" s="255">
        <v>623935.25024938688</v>
      </c>
      <c r="P50" s="255">
        <v>135939.72722049447</v>
      </c>
      <c r="Q50" s="255">
        <v>135939.72722049447</v>
      </c>
      <c r="R50" s="255">
        <v>0</v>
      </c>
      <c r="S50" s="255">
        <v>0</v>
      </c>
      <c r="T50" s="255">
        <v>0</v>
      </c>
      <c r="U50" s="255">
        <v>0</v>
      </c>
      <c r="V50" s="255">
        <v>12</v>
      </c>
      <c r="W50" s="255">
        <v>141.81701488021358</v>
      </c>
      <c r="X50" s="255">
        <v>141.81701488021358</v>
      </c>
      <c r="Y50" s="255">
        <v>141.81701488021358</v>
      </c>
      <c r="Z50" s="255">
        <v>141.81701488021358</v>
      </c>
      <c r="AA50" s="255">
        <v>141.81701488021358</v>
      </c>
      <c r="AB50" s="255">
        <v>141.81701488021358</v>
      </c>
      <c r="AC50" s="255">
        <v>141.81701488021358</v>
      </c>
      <c r="AD50" s="255">
        <v>141.81701488021358</v>
      </c>
      <c r="AE50" s="255">
        <v>95.347224244303675</v>
      </c>
      <c r="AF50" s="255">
        <v>95.347224244303675</v>
      </c>
      <c r="AG50" s="255">
        <v>95.347224244303675</v>
      </c>
      <c r="AH50" s="255">
        <v>95.347224244303675</v>
      </c>
      <c r="AI50" s="255">
        <v>22.531238688056607</v>
      </c>
      <c r="AJ50" s="255">
        <v>22.531238688056607</v>
      </c>
      <c r="AK50" s="255">
        <v>0</v>
      </c>
      <c r="AL50" s="255">
        <v>0</v>
      </c>
      <c r="AM50" s="255">
        <v>0</v>
      </c>
      <c r="AN50" s="255">
        <v>0</v>
      </c>
      <c r="AO50" s="356"/>
      <c r="AP50" s="356"/>
      <c r="AQ50" s="356"/>
      <c r="AR50" s="356"/>
      <c r="AS50" s="356"/>
      <c r="AT50" s="356"/>
      <c r="AU50" s="356"/>
      <c r="AV50" s="356"/>
      <c r="AW50" s="356"/>
      <c r="AX50" s="356"/>
      <c r="AY50" s="356">
        <v>1</v>
      </c>
      <c r="AZ50" s="356"/>
      <c r="BA50" s="356"/>
      <c r="BB50" s="356"/>
      <c r="BC50" s="256">
        <f>SUM(AO50:BB50)</f>
        <v>1</v>
      </c>
    </row>
    <row r="51" spans="1:58" s="243" customFormat="1" ht="16" outlineLevel="1">
      <c r="A51" s="437"/>
      <c r="B51" s="254" t="s">
        <v>214</v>
      </c>
      <c r="C51" s="251" t="s">
        <v>163</v>
      </c>
      <c r="D51" s="255"/>
      <c r="E51" s="255"/>
      <c r="F51" s="255"/>
      <c r="G51" s="255"/>
      <c r="H51" s="255"/>
      <c r="I51" s="255"/>
      <c r="J51" s="255"/>
      <c r="K51" s="255"/>
      <c r="L51" s="255"/>
      <c r="M51" s="255"/>
      <c r="N51" s="255"/>
      <c r="O51" s="255"/>
      <c r="P51" s="255"/>
      <c r="Q51" s="255"/>
      <c r="R51" s="255"/>
      <c r="S51" s="255"/>
      <c r="T51" s="255"/>
      <c r="U51" s="255"/>
      <c r="V51" s="255">
        <f>V50</f>
        <v>12</v>
      </c>
      <c r="W51" s="255"/>
      <c r="X51" s="255"/>
      <c r="Y51" s="255"/>
      <c r="Z51" s="255"/>
      <c r="AA51" s="255"/>
      <c r="AB51" s="255"/>
      <c r="AC51" s="255"/>
      <c r="AD51" s="255"/>
      <c r="AE51" s="255"/>
      <c r="AF51" s="255"/>
      <c r="AG51" s="255"/>
      <c r="AH51" s="255"/>
      <c r="AI51" s="255"/>
      <c r="AJ51" s="255"/>
      <c r="AK51" s="255"/>
      <c r="AL51" s="255"/>
      <c r="AM51" s="255"/>
      <c r="AN51" s="255"/>
      <c r="AO51" s="352">
        <f>AO50</f>
        <v>0</v>
      </c>
      <c r="AP51" s="352">
        <f>AP50</f>
        <v>0</v>
      </c>
      <c r="AQ51" s="352">
        <f t="shared" ref="AQ51:BB51" si="9">AQ50</f>
        <v>0</v>
      </c>
      <c r="AR51" s="352">
        <f t="shared" si="9"/>
        <v>0</v>
      </c>
      <c r="AS51" s="352">
        <f t="shared" si="9"/>
        <v>0</v>
      </c>
      <c r="AT51" s="352">
        <f t="shared" si="9"/>
        <v>0</v>
      </c>
      <c r="AU51" s="352">
        <f t="shared" si="9"/>
        <v>0</v>
      </c>
      <c r="AV51" s="352">
        <f t="shared" si="9"/>
        <v>0</v>
      </c>
      <c r="AW51" s="352">
        <f t="shared" si="9"/>
        <v>0</v>
      </c>
      <c r="AX51" s="352">
        <f t="shared" si="9"/>
        <v>0</v>
      </c>
      <c r="AY51" s="352">
        <f t="shared" si="9"/>
        <v>1</v>
      </c>
      <c r="AZ51" s="352">
        <f t="shared" si="9"/>
        <v>0</v>
      </c>
      <c r="BA51" s="352">
        <f t="shared" si="9"/>
        <v>0</v>
      </c>
      <c r="BB51" s="352">
        <f t="shared" si="9"/>
        <v>0</v>
      </c>
      <c r="BC51" s="270"/>
    </row>
    <row r="52" spans="1:58" s="243" customFormat="1" ht="16" outlineLevel="1">
      <c r="A52" s="437"/>
      <c r="B52" s="269"/>
      <c r="C52" s="271"/>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357"/>
      <c r="AP52" s="357"/>
      <c r="AQ52" s="357"/>
      <c r="AR52" s="357"/>
      <c r="AS52" s="357"/>
      <c r="AT52" s="357"/>
      <c r="AU52" s="357"/>
      <c r="AV52" s="357"/>
      <c r="AW52" s="357"/>
      <c r="AX52" s="357"/>
      <c r="AY52" s="357"/>
      <c r="AZ52" s="357"/>
      <c r="BA52" s="357"/>
      <c r="BB52" s="357"/>
      <c r="BC52" s="272"/>
    </row>
    <row r="53" spans="1:58" s="243" customFormat="1" ht="17" outlineLevel="1">
      <c r="A53" s="437">
        <v>11</v>
      </c>
      <c r="B53" s="273" t="s">
        <v>21</v>
      </c>
      <c r="C53" s="251" t="s">
        <v>25</v>
      </c>
      <c r="D53" s="255">
        <v>43921.704200372813</v>
      </c>
      <c r="E53" s="255">
        <v>43921.704200372813</v>
      </c>
      <c r="F53" s="255">
        <v>41453.416326384882</v>
      </c>
      <c r="G53" s="255">
        <v>33345.943398082665</v>
      </c>
      <c r="H53" s="255">
        <v>33345.943398082665</v>
      </c>
      <c r="I53" s="255">
        <v>32800.301396948395</v>
      </c>
      <c r="J53" s="255">
        <v>9946.5708344624691</v>
      </c>
      <c r="K53" s="255">
        <v>8415.786384053401</v>
      </c>
      <c r="L53" s="255">
        <v>8415.786384053401</v>
      </c>
      <c r="M53" s="255">
        <v>8415.786384053401</v>
      </c>
      <c r="N53" s="255">
        <v>8211.232068680094</v>
      </c>
      <c r="O53" s="255">
        <v>8211.232068680094</v>
      </c>
      <c r="P53" s="255">
        <v>4670.1898487056287</v>
      </c>
      <c r="Q53" s="255">
        <v>4670.1898487056287</v>
      </c>
      <c r="R53" s="255">
        <v>4670.1898487056287</v>
      </c>
      <c r="S53" s="255">
        <v>0</v>
      </c>
      <c r="T53" s="255">
        <v>0</v>
      </c>
      <c r="U53" s="255">
        <v>0</v>
      </c>
      <c r="V53" s="255">
        <v>12</v>
      </c>
      <c r="W53" s="255">
        <v>21.841422079401013</v>
      </c>
      <c r="X53" s="255">
        <v>21.841422079401013</v>
      </c>
      <c r="Y53" s="255">
        <v>20.957718395542777</v>
      </c>
      <c r="Z53" s="255">
        <v>18.465604877700063</v>
      </c>
      <c r="AA53" s="255">
        <v>18.465604877700063</v>
      </c>
      <c r="AB53" s="255">
        <v>18.230014070024509</v>
      </c>
      <c r="AC53" s="255">
        <v>9.6614295891200737</v>
      </c>
      <c r="AD53" s="255">
        <v>7.6221133956010698</v>
      </c>
      <c r="AE53" s="255">
        <v>7.6221133956010698</v>
      </c>
      <c r="AF53" s="255">
        <v>7.6221133956010698</v>
      </c>
      <c r="AG53" s="255">
        <v>7.5910051824795941</v>
      </c>
      <c r="AH53" s="255">
        <v>7.5910051824795941</v>
      </c>
      <c r="AI53" s="255">
        <v>6.2216426242952707</v>
      </c>
      <c r="AJ53" s="255">
        <v>6.2216426242952707</v>
      </c>
      <c r="AK53" s="255">
        <v>6.2216426242952707</v>
      </c>
      <c r="AL53" s="255">
        <v>0</v>
      </c>
      <c r="AM53" s="255">
        <v>0</v>
      </c>
      <c r="AN53" s="255">
        <v>0</v>
      </c>
      <c r="AO53" s="356"/>
      <c r="AP53" s="356"/>
      <c r="AQ53" s="356"/>
      <c r="AR53" s="356"/>
      <c r="AS53" s="356"/>
      <c r="AT53" s="356"/>
      <c r="AU53" s="356"/>
      <c r="AV53" s="356"/>
      <c r="AW53" s="356"/>
      <c r="AX53" s="356">
        <v>1</v>
      </c>
      <c r="AY53" s="356"/>
      <c r="AZ53" s="356"/>
      <c r="BA53" s="356"/>
      <c r="BB53" s="356"/>
      <c r="BC53" s="256">
        <f>SUM(AO53:BB53)</f>
        <v>1</v>
      </c>
    </row>
    <row r="54" spans="1:58" s="243" customFormat="1" ht="17" outlineLevel="1">
      <c r="A54" s="437"/>
      <c r="B54" s="274" t="s">
        <v>214</v>
      </c>
      <c r="C54" s="251" t="s">
        <v>163</v>
      </c>
      <c r="D54" s="255"/>
      <c r="E54" s="255"/>
      <c r="F54" s="255"/>
      <c r="G54" s="255"/>
      <c r="H54" s="255"/>
      <c r="I54" s="255"/>
      <c r="J54" s="255"/>
      <c r="K54" s="255"/>
      <c r="L54" s="255"/>
      <c r="M54" s="255"/>
      <c r="N54" s="255"/>
      <c r="O54" s="255"/>
      <c r="P54" s="255"/>
      <c r="Q54" s="255"/>
      <c r="R54" s="255"/>
      <c r="S54" s="255"/>
      <c r="T54" s="255"/>
      <c r="U54" s="255"/>
      <c r="V54" s="255">
        <f>V53</f>
        <v>12</v>
      </c>
      <c r="W54" s="255"/>
      <c r="X54" s="255"/>
      <c r="Y54" s="255"/>
      <c r="Z54" s="255"/>
      <c r="AA54" s="255"/>
      <c r="AB54" s="255"/>
      <c r="AC54" s="255"/>
      <c r="AD54" s="255"/>
      <c r="AE54" s="255"/>
      <c r="AF54" s="255"/>
      <c r="AG54" s="255"/>
      <c r="AH54" s="255"/>
      <c r="AI54" s="255"/>
      <c r="AJ54" s="255"/>
      <c r="AK54" s="255"/>
      <c r="AL54" s="255"/>
      <c r="AM54" s="255"/>
      <c r="AN54" s="255"/>
      <c r="AO54" s="352">
        <f>AO53</f>
        <v>0</v>
      </c>
      <c r="AP54" s="352">
        <f>AP53</f>
        <v>0</v>
      </c>
      <c r="AQ54" s="352">
        <f t="shared" ref="AQ54:BB54" si="10">AQ53</f>
        <v>0</v>
      </c>
      <c r="AR54" s="352">
        <f t="shared" si="10"/>
        <v>0</v>
      </c>
      <c r="AS54" s="352">
        <f t="shared" si="10"/>
        <v>0</v>
      </c>
      <c r="AT54" s="352">
        <f t="shared" si="10"/>
        <v>0</v>
      </c>
      <c r="AU54" s="352">
        <f t="shared" si="10"/>
        <v>0</v>
      </c>
      <c r="AV54" s="352">
        <f t="shared" si="10"/>
        <v>0</v>
      </c>
      <c r="AW54" s="352">
        <f t="shared" si="10"/>
        <v>0</v>
      </c>
      <c r="AX54" s="352">
        <f t="shared" si="10"/>
        <v>1</v>
      </c>
      <c r="AY54" s="352">
        <f t="shared" si="10"/>
        <v>0</v>
      </c>
      <c r="AZ54" s="352">
        <f t="shared" si="10"/>
        <v>0</v>
      </c>
      <c r="BA54" s="352">
        <f t="shared" si="10"/>
        <v>0</v>
      </c>
      <c r="BB54" s="352">
        <f t="shared" si="10"/>
        <v>0</v>
      </c>
      <c r="BC54" s="270"/>
    </row>
    <row r="55" spans="1:58" s="243" customFormat="1" ht="16" outlineLevel="1">
      <c r="A55" s="437"/>
      <c r="B55" s="273"/>
      <c r="C55" s="27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357"/>
      <c r="AP55" s="358"/>
      <c r="AQ55" s="357"/>
      <c r="AR55" s="357"/>
      <c r="AS55" s="357"/>
      <c r="AT55" s="357"/>
      <c r="AU55" s="357"/>
      <c r="AV55" s="357"/>
      <c r="AW55" s="357"/>
      <c r="AX55" s="357"/>
      <c r="AY55" s="357"/>
      <c r="AZ55" s="357"/>
      <c r="BA55" s="357"/>
      <c r="BB55" s="357"/>
      <c r="BC55" s="272"/>
    </row>
    <row r="56" spans="1:58" s="243" customFormat="1" ht="17" outlineLevel="1">
      <c r="A56" s="437">
        <v>12</v>
      </c>
      <c r="B56" s="273" t="s">
        <v>23</v>
      </c>
      <c r="C56" s="251" t="s">
        <v>25</v>
      </c>
      <c r="D56" s="255"/>
      <c r="E56" s="255"/>
      <c r="F56" s="255"/>
      <c r="G56" s="255"/>
      <c r="H56" s="255"/>
      <c r="I56" s="255"/>
      <c r="J56" s="255"/>
      <c r="K56" s="255"/>
      <c r="L56" s="255"/>
      <c r="M56" s="255"/>
      <c r="N56" s="255"/>
      <c r="O56" s="255"/>
      <c r="P56" s="255"/>
      <c r="Q56" s="255"/>
      <c r="R56" s="255"/>
      <c r="S56" s="255"/>
      <c r="T56" s="255"/>
      <c r="U56" s="255"/>
      <c r="V56" s="255">
        <v>3</v>
      </c>
      <c r="W56" s="255"/>
      <c r="X56" s="255"/>
      <c r="Y56" s="255"/>
      <c r="Z56" s="255"/>
      <c r="AA56" s="255"/>
      <c r="AB56" s="255"/>
      <c r="AC56" s="255"/>
      <c r="AD56" s="255"/>
      <c r="AE56" s="255"/>
      <c r="AF56" s="255"/>
      <c r="AG56" s="255"/>
      <c r="AH56" s="255"/>
      <c r="AI56" s="255"/>
      <c r="AJ56" s="255"/>
      <c r="AK56" s="255"/>
      <c r="AL56" s="255"/>
      <c r="AM56" s="255"/>
      <c r="AN56" s="255"/>
      <c r="AO56" s="356"/>
      <c r="AP56" s="356"/>
      <c r="AQ56" s="356"/>
      <c r="AR56" s="356"/>
      <c r="AS56" s="356"/>
      <c r="AT56" s="356"/>
      <c r="AU56" s="356"/>
      <c r="AV56" s="356"/>
      <c r="AW56" s="356"/>
      <c r="AX56" s="356"/>
      <c r="AY56" s="356"/>
      <c r="AZ56" s="356"/>
      <c r="BA56" s="356"/>
      <c r="BB56" s="356"/>
      <c r="BC56" s="256">
        <f>SUM(AO56:BB56)</f>
        <v>0</v>
      </c>
    </row>
    <row r="57" spans="1:58" s="243" customFormat="1" ht="17" outlineLevel="1">
      <c r="A57" s="437"/>
      <c r="B57" s="274" t="s">
        <v>214</v>
      </c>
      <c r="C57" s="251" t="s">
        <v>163</v>
      </c>
      <c r="D57" s="255"/>
      <c r="E57" s="255"/>
      <c r="F57" s="255"/>
      <c r="G57" s="255"/>
      <c r="H57" s="255"/>
      <c r="I57" s="255"/>
      <c r="J57" s="255"/>
      <c r="K57" s="255"/>
      <c r="L57" s="255"/>
      <c r="M57" s="255"/>
      <c r="N57" s="255"/>
      <c r="O57" s="255"/>
      <c r="P57" s="255"/>
      <c r="Q57" s="255"/>
      <c r="R57" s="255"/>
      <c r="S57" s="255"/>
      <c r="T57" s="255"/>
      <c r="U57" s="255"/>
      <c r="V57" s="255">
        <f>V56</f>
        <v>3</v>
      </c>
      <c r="W57" s="255"/>
      <c r="X57" s="255"/>
      <c r="Y57" s="255"/>
      <c r="Z57" s="255"/>
      <c r="AA57" s="255"/>
      <c r="AB57" s="255"/>
      <c r="AC57" s="255"/>
      <c r="AD57" s="255"/>
      <c r="AE57" s="255"/>
      <c r="AF57" s="255"/>
      <c r="AG57" s="255"/>
      <c r="AH57" s="255"/>
      <c r="AI57" s="255"/>
      <c r="AJ57" s="255"/>
      <c r="AK57" s="255"/>
      <c r="AL57" s="255"/>
      <c r="AM57" s="255"/>
      <c r="AN57" s="255"/>
      <c r="AO57" s="352">
        <f>AO56</f>
        <v>0</v>
      </c>
      <c r="AP57" s="352">
        <f>AP56</f>
        <v>0</v>
      </c>
      <c r="AQ57" s="352">
        <f t="shared" ref="AQ57:BB57" si="11">AQ56</f>
        <v>0</v>
      </c>
      <c r="AR57" s="352">
        <f t="shared" si="11"/>
        <v>0</v>
      </c>
      <c r="AS57" s="352">
        <f t="shared" si="11"/>
        <v>0</v>
      </c>
      <c r="AT57" s="352">
        <f t="shared" si="11"/>
        <v>0</v>
      </c>
      <c r="AU57" s="352">
        <f t="shared" si="11"/>
        <v>0</v>
      </c>
      <c r="AV57" s="352">
        <f t="shared" si="11"/>
        <v>0</v>
      </c>
      <c r="AW57" s="352">
        <f t="shared" si="11"/>
        <v>0</v>
      </c>
      <c r="AX57" s="352">
        <f t="shared" si="11"/>
        <v>0</v>
      </c>
      <c r="AY57" s="352">
        <f t="shared" si="11"/>
        <v>0</v>
      </c>
      <c r="AZ57" s="352">
        <f t="shared" si="11"/>
        <v>0</v>
      </c>
      <c r="BA57" s="352">
        <f t="shared" si="11"/>
        <v>0</v>
      </c>
      <c r="BB57" s="352">
        <f t="shared" si="11"/>
        <v>0</v>
      </c>
      <c r="BC57" s="270"/>
    </row>
    <row r="58" spans="1:58" s="243" customFormat="1" ht="16" outlineLevel="1">
      <c r="A58" s="437"/>
      <c r="B58" s="273"/>
      <c r="C58" s="271"/>
      <c r="D58" s="275"/>
      <c r="E58" s="275"/>
      <c r="F58" s="275"/>
      <c r="G58" s="275"/>
      <c r="H58" s="275"/>
      <c r="I58" s="275"/>
      <c r="J58" s="275"/>
      <c r="K58" s="275"/>
      <c r="L58" s="275"/>
      <c r="M58" s="275"/>
      <c r="N58" s="275"/>
      <c r="O58" s="275"/>
      <c r="P58" s="275"/>
      <c r="Q58" s="275"/>
      <c r="R58" s="275"/>
      <c r="S58" s="275"/>
      <c r="T58" s="275"/>
      <c r="U58" s="275"/>
      <c r="V58" s="251"/>
      <c r="W58" s="275"/>
      <c r="X58" s="275"/>
      <c r="Y58" s="275"/>
      <c r="Z58" s="275"/>
      <c r="AA58" s="275"/>
      <c r="AB58" s="275"/>
      <c r="AC58" s="275"/>
      <c r="AD58" s="275"/>
      <c r="AE58" s="275"/>
      <c r="AF58" s="275"/>
      <c r="AG58" s="275"/>
      <c r="AH58" s="275"/>
      <c r="AI58" s="275"/>
      <c r="AJ58" s="275"/>
      <c r="AK58" s="275"/>
      <c r="AL58" s="275"/>
      <c r="AM58" s="275"/>
      <c r="AN58" s="275"/>
      <c r="AO58" s="357"/>
      <c r="AP58" s="358"/>
      <c r="AQ58" s="357"/>
      <c r="AR58" s="357"/>
      <c r="AS58" s="357"/>
      <c r="AT58" s="357"/>
      <c r="AU58" s="357"/>
      <c r="AV58" s="357"/>
      <c r="AW58" s="357"/>
      <c r="AX58" s="357"/>
      <c r="AY58" s="357"/>
      <c r="AZ58" s="357"/>
      <c r="BA58" s="357"/>
      <c r="BB58" s="357"/>
      <c r="BC58" s="272"/>
    </row>
    <row r="59" spans="1:58" s="243" customFormat="1" ht="17" outlineLevel="1">
      <c r="A59" s="437">
        <v>13</v>
      </c>
      <c r="B59" s="273" t="s">
        <v>24</v>
      </c>
      <c r="C59" s="251" t="s">
        <v>25</v>
      </c>
      <c r="D59" s="255"/>
      <c r="E59" s="255"/>
      <c r="F59" s="255"/>
      <c r="G59" s="255"/>
      <c r="H59" s="255"/>
      <c r="I59" s="255"/>
      <c r="J59" s="255"/>
      <c r="K59" s="255"/>
      <c r="L59" s="255"/>
      <c r="M59" s="255"/>
      <c r="N59" s="255"/>
      <c r="O59" s="255"/>
      <c r="P59" s="255"/>
      <c r="Q59" s="255"/>
      <c r="R59" s="255"/>
      <c r="S59" s="255"/>
      <c r="T59" s="255"/>
      <c r="U59" s="255"/>
      <c r="V59" s="255">
        <v>12</v>
      </c>
      <c r="W59" s="255"/>
      <c r="X59" s="255"/>
      <c r="Y59" s="255"/>
      <c r="Z59" s="255"/>
      <c r="AA59" s="255"/>
      <c r="AB59" s="255"/>
      <c r="AC59" s="255"/>
      <c r="AD59" s="255"/>
      <c r="AE59" s="255"/>
      <c r="AF59" s="255"/>
      <c r="AG59" s="255"/>
      <c r="AH59" s="255"/>
      <c r="AI59" s="255"/>
      <c r="AJ59" s="255"/>
      <c r="AK59" s="255"/>
      <c r="AL59" s="255"/>
      <c r="AM59" s="255"/>
      <c r="AN59" s="255"/>
      <c r="AO59" s="356"/>
      <c r="AP59" s="356"/>
      <c r="AQ59" s="356"/>
      <c r="AR59" s="356"/>
      <c r="AS59" s="356"/>
      <c r="AT59" s="356"/>
      <c r="AU59" s="356"/>
      <c r="AV59" s="356"/>
      <c r="AW59" s="356"/>
      <c r="AX59" s="356"/>
      <c r="AY59" s="356"/>
      <c r="AZ59" s="356"/>
      <c r="BA59" s="356"/>
      <c r="BB59" s="356"/>
      <c r="BC59" s="256">
        <f>SUM(AO59:BB59)</f>
        <v>0</v>
      </c>
    </row>
    <row r="60" spans="1:58" s="243" customFormat="1" ht="17" outlineLevel="1">
      <c r="A60" s="437"/>
      <c r="B60" s="274" t="s">
        <v>214</v>
      </c>
      <c r="C60" s="251" t="s">
        <v>163</v>
      </c>
      <c r="D60" s="255"/>
      <c r="E60" s="255"/>
      <c r="F60" s="255"/>
      <c r="G60" s="255"/>
      <c r="H60" s="255"/>
      <c r="I60" s="255"/>
      <c r="J60" s="255"/>
      <c r="K60" s="255"/>
      <c r="L60" s="255"/>
      <c r="M60" s="255"/>
      <c r="N60" s="255"/>
      <c r="O60" s="255"/>
      <c r="P60" s="255"/>
      <c r="Q60" s="255"/>
      <c r="R60" s="255"/>
      <c r="S60" s="255"/>
      <c r="T60" s="255"/>
      <c r="U60" s="255"/>
      <c r="V60" s="255">
        <f>V59</f>
        <v>12</v>
      </c>
      <c r="W60" s="255"/>
      <c r="X60" s="255"/>
      <c r="Y60" s="255"/>
      <c r="Z60" s="255"/>
      <c r="AA60" s="255"/>
      <c r="AB60" s="255"/>
      <c r="AC60" s="255"/>
      <c r="AD60" s="255"/>
      <c r="AE60" s="255"/>
      <c r="AF60" s="255"/>
      <c r="AG60" s="255"/>
      <c r="AH60" s="255"/>
      <c r="AI60" s="255"/>
      <c r="AJ60" s="255"/>
      <c r="AK60" s="255"/>
      <c r="AL60" s="255"/>
      <c r="AM60" s="255"/>
      <c r="AN60" s="255"/>
      <c r="AO60" s="352">
        <f>AO59</f>
        <v>0</v>
      </c>
      <c r="AP60" s="352">
        <f>AP59</f>
        <v>0</v>
      </c>
      <c r="AQ60" s="352">
        <f t="shared" ref="AQ60:BB60" si="12">AQ59</f>
        <v>0</v>
      </c>
      <c r="AR60" s="352">
        <f t="shared" si="12"/>
        <v>0</v>
      </c>
      <c r="AS60" s="352">
        <f t="shared" si="12"/>
        <v>0</v>
      </c>
      <c r="AT60" s="352">
        <f t="shared" si="12"/>
        <v>0</v>
      </c>
      <c r="AU60" s="352">
        <f t="shared" si="12"/>
        <v>0</v>
      </c>
      <c r="AV60" s="352">
        <f t="shared" si="12"/>
        <v>0</v>
      </c>
      <c r="AW60" s="352">
        <f t="shared" si="12"/>
        <v>0</v>
      </c>
      <c r="AX60" s="352">
        <f t="shared" si="12"/>
        <v>0</v>
      </c>
      <c r="AY60" s="352">
        <f t="shared" si="12"/>
        <v>0</v>
      </c>
      <c r="AZ60" s="352">
        <f t="shared" si="12"/>
        <v>0</v>
      </c>
      <c r="BA60" s="352">
        <f t="shared" si="12"/>
        <v>0</v>
      </c>
      <c r="BB60" s="352">
        <f t="shared" si="12"/>
        <v>0</v>
      </c>
      <c r="BC60" s="270"/>
    </row>
    <row r="61" spans="1:58" s="243" customFormat="1" ht="16" outlineLevel="1">
      <c r="A61" s="437"/>
      <c r="B61" s="273"/>
      <c r="C61" s="271"/>
      <c r="D61" s="275"/>
      <c r="E61" s="275"/>
      <c r="F61" s="275"/>
      <c r="G61" s="275"/>
      <c r="H61" s="275"/>
      <c r="I61" s="275"/>
      <c r="J61" s="275"/>
      <c r="K61" s="275"/>
      <c r="L61" s="275"/>
      <c r="M61" s="275"/>
      <c r="N61" s="275"/>
      <c r="O61" s="275"/>
      <c r="P61" s="275"/>
      <c r="Q61" s="275"/>
      <c r="R61" s="275"/>
      <c r="S61" s="275"/>
      <c r="T61" s="275"/>
      <c r="U61" s="275"/>
      <c r="V61" s="251"/>
      <c r="W61" s="275"/>
      <c r="X61" s="275"/>
      <c r="Y61" s="275"/>
      <c r="Z61" s="275"/>
      <c r="AA61" s="275"/>
      <c r="AB61" s="275"/>
      <c r="AC61" s="275"/>
      <c r="AD61" s="275"/>
      <c r="AE61" s="275"/>
      <c r="AF61" s="275"/>
      <c r="AG61" s="275"/>
      <c r="AH61" s="275"/>
      <c r="AI61" s="275"/>
      <c r="AJ61" s="275"/>
      <c r="AK61" s="275"/>
      <c r="AL61" s="275"/>
      <c r="AM61" s="275"/>
      <c r="AN61" s="275"/>
      <c r="AO61" s="357"/>
      <c r="AP61" s="357"/>
      <c r="AQ61" s="357"/>
      <c r="AR61" s="357"/>
      <c r="AS61" s="357"/>
      <c r="AT61" s="357"/>
      <c r="AU61" s="357"/>
      <c r="AV61" s="357"/>
      <c r="AW61" s="357"/>
      <c r="AX61" s="357"/>
      <c r="AY61" s="357"/>
      <c r="AZ61" s="357"/>
      <c r="BA61" s="357"/>
      <c r="BB61" s="357"/>
      <c r="BC61" s="272"/>
    </row>
    <row r="62" spans="1:58" s="243" customFormat="1" ht="17" outlineLevel="1">
      <c r="A62" s="437">
        <v>14</v>
      </c>
      <c r="B62" s="273" t="s">
        <v>20</v>
      </c>
      <c r="C62" s="251" t="s">
        <v>25</v>
      </c>
      <c r="D62" s="255"/>
      <c r="E62" s="255"/>
      <c r="F62" s="255"/>
      <c r="G62" s="255"/>
      <c r="H62" s="255"/>
      <c r="I62" s="255"/>
      <c r="J62" s="255"/>
      <c r="K62" s="255"/>
      <c r="L62" s="255"/>
      <c r="M62" s="255"/>
      <c r="N62" s="255"/>
      <c r="O62" s="255"/>
      <c r="P62" s="255"/>
      <c r="Q62" s="255"/>
      <c r="R62" s="255"/>
      <c r="S62" s="255"/>
      <c r="T62" s="255"/>
      <c r="U62" s="255"/>
      <c r="V62" s="255">
        <v>12</v>
      </c>
      <c r="W62" s="255"/>
      <c r="X62" s="255"/>
      <c r="Y62" s="255"/>
      <c r="Z62" s="255"/>
      <c r="AA62" s="255"/>
      <c r="AB62" s="255"/>
      <c r="AC62" s="255"/>
      <c r="AD62" s="255"/>
      <c r="AE62" s="255"/>
      <c r="AF62" s="255"/>
      <c r="AG62" s="255"/>
      <c r="AH62" s="255"/>
      <c r="AI62" s="255"/>
      <c r="AJ62" s="255"/>
      <c r="AK62" s="255"/>
      <c r="AL62" s="255"/>
      <c r="AM62" s="255"/>
      <c r="AN62" s="255"/>
      <c r="AO62" s="356"/>
      <c r="AP62" s="356"/>
      <c r="AQ62" s="356"/>
      <c r="AR62" s="356"/>
      <c r="AS62" s="356"/>
      <c r="AT62" s="356"/>
      <c r="AU62" s="356"/>
      <c r="AV62" s="356"/>
      <c r="AW62" s="356"/>
      <c r="AX62" s="356"/>
      <c r="AY62" s="356"/>
      <c r="AZ62" s="356"/>
      <c r="BA62" s="356"/>
      <c r="BB62" s="356"/>
      <c r="BC62" s="256">
        <f>SUM(AO62:BB62)</f>
        <v>0</v>
      </c>
    </row>
    <row r="63" spans="1:58" s="243" customFormat="1" ht="17" outlineLevel="1">
      <c r="A63" s="437"/>
      <c r="B63" s="274" t="s">
        <v>214</v>
      </c>
      <c r="C63" s="251" t="s">
        <v>163</v>
      </c>
      <c r="D63" s="255"/>
      <c r="E63" s="255"/>
      <c r="F63" s="255"/>
      <c r="G63" s="255"/>
      <c r="H63" s="255"/>
      <c r="I63" s="255"/>
      <c r="J63" s="255"/>
      <c r="K63" s="255"/>
      <c r="L63" s="255"/>
      <c r="M63" s="255"/>
      <c r="N63" s="255"/>
      <c r="O63" s="255"/>
      <c r="P63" s="255"/>
      <c r="Q63" s="255"/>
      <c r="R63" s="255"/>
      <c r="S63" s="255"/>
      <c r="T63" s="255"/>
      <c r="U63" s="255"/>
      <c r="V63" s="255">
        <f>V62</f>
        <v>12</v>
      </c>
      <c r="W63" s="255"/>
      <c r="X63" s="255"/>
      <c r="Y63" s="255"/>
      <c r="Z63" s="255"/>
      <c r="AA63" s="255"/>
      <c r="AB63" s="255"/>
      <c r="AC63" s="255"/>
      <c r="AD63" s="255"/>
      <c r="AE63" s="255"/>
      <c r="AF63" s="255"/>
      <c r="AG63" s="255"/>
      <c r="AH63" s="255"/>
      <c r="AI63" s="255"/>
      <c r="AJ63" s="255"/>
      <c r="AK63" s="255"/>
      <c r="AL63" s="255"/>
      <c r="AM63" s="255"/>
      <c r="AN63" s="255"/>
      <c r="AO63" s="352">
        <f>AO62</f>
        <v>0</v>
      </c>
      <c r="AP63" s="352">
        <f>AP62</f>
        <v>0</v>
      </c>
      <c r="AQ63" s="352">
        <f t="shared" ref="AQ63:BB63" si="13">AQ62</f>
        <v>0</v>
      </c>
      <c r="AR63" s="352">
        <f t="shared" si="13"/>
        <v>0</v>
      </c>
      <c r="AS63" s="352">
        <f t="shared" si="13"/>
        <v>0</v>
      </c>
      <c r="AT63" s="352">
        <f t="shared" si="13"/>
        <v>0</v>
      </c>
      <c r="AU63" s="352">
        <f t="shared" si="13"/>
        <v>0</v>
      </c>
      <c r="AV63" s="352">
        <f t="shared" si="13"/>
        <v>0</v>
      </c>
      <c r="AW63" s="352">
        <f t="shared" si="13"/>
        <v>0</v>
      </c>
      <c r="AX63" s="352">
        <f t="shared" si="13"/>
        <v>0</v>
      </c>
      <c r="AY63" s="352">
        <f t="shared" si="13"/>
        <v>0</v>
      </c>
      <c r="AZ63" s="352">
        <f t="shared" si="13"/>
        <v>0</v>
      </c>
      <c r="BA63" s="352">
        <f t="shared" si="13"/>
        <v>0</v>
      </c>
      <c r="BB63" s="352">
        <f t="shared" si="13"/>
        <v>0</v>
      </c>
      <c r="BC63" s="270"/>
    </row>
    <row r="64" spans="1:58" s="243" customFormat="1" ht="16" outlineLevel="1">
      <c r="A64" s="437"/>
      <c r="B64" s="273"/>
      <c r="C64" s="271"/>
      <c r="D64" s="275"/>
      <c r="E64" s="275"/>
      <c r="F64" s="275"/>
      <c r="G64" s="275"/>
      <c r="H64" s="275"/>
      <c r="I64" s="275"/>
      <c r="J64" s="275"/>
      <c r="K64" s="275"/>
      <c r="L64" s="275"/>
      <c r="M64" s="275"/>
      <c r="N64" s="275"/>
      <c r="O64" s="275"/>
      <c r="P64" s="275"/>
      <c r="Q64" s="275"/>
      <c r="R64" s="275"/>
      <c r="S64" s="275"/>
      <c r="T64" s="275"/>
      <c r="U64" s="275"/>
      <c r="V64" s="251"/>
      <c r="W64" s="275"/>
      <c r="X64" s="275"/>
      <c r="Y64" s="275"/>
      <c r="Z64" s="275"/>
      <c r="AA64" s="275"/>
      <c r="AB64" s="275"/>
      <c r="AC64" s="275"/>
      <c r="AD64" s="275"/>
      <c r="AE64" s="275"/>
      <c r="AF64" s="275"/>
      <c r="AG64" s="275"/>
      <c r="AH64" s="275"/>
      <c r="AI64" s="275"/>
      <c r="AJ64" s="275"/>
      <c r="AK64" s="275"/>
      <c r="AL64" s="275"/>
      <c r="AM64" s="275"/>
      <c r="AN64" s="275"/>
      <c r="AO64" s="357"/>
      <c r="AP64" s="358"/>
      <c r="AQ64" s="357"/>
      <c r="AR64" s="357"/>
      <c r="AS64" s="357"/>
      <c r="AT64" s="357"/>
      <c r="AU64" s="357"/>
      <c r="AV64" s="357"/>
      <c r="AW64" s="357"/>
      <c r="AX64" s="357"/>
      <c r="AY64" s="357"/>
      <c r="AZ64" s="357"/>
      <c r="BA64" s="357"/>
      <c r="BB64" s="357"/>
      <c r="BC64" s="272"/>
    </row>
    <row r="65" spans="1:55" s="243" customFormat="1" ht="17" outlineLevel="1">
      <c r="A65" s="437">
        <v>15</v>
      </c>
      <c r="B65" s="273" t="s">
        <v>483</v>
      </c>
      <c r="C65" s="251" t="s">
        <v>25</v>
      </c>
      <c r="D65" s="255"/>
      <c r="E65" s="255"/>
      <c r="F65" s="255"/>
      <c r="G65" s="255"/>
      <c r="H65" s="255"/>
      <c r="I65" s="255"/>
      <c r="J65" s="255"/>
      <c r="K65" s="255"/>
      <c r="L65" s="255"/>
      <c r="M65" s="255"/>
      <c r="N65" s="255"/>
      <c r="O65" s="255"/>
      <c r="P65" s="255"/>
      <c r="Q65" s="255"/>
      <c r="R65" s="255"/>
      <c r="S65" s="255"/>
      <c r="T65" s="255"/>
      <c r="U65" s="255"/>
      <c r="V65" s="251"/>
      <c r="W65" s="255"/>
      <c r="X65" s="255"/>
      <c r="Y65" s="255"/>
      <c r="Z65" s="255"/>
      <c r="AA65" s="255"/>
      <c r="AB65" s="255"/>
      <c r="AC65" s="255"/>
      <c r="AD65" s="255"/>
      <c r="AE65" s="255"/>
      <c r="AF65" s="255"/>
      <c r="AG65" s="255"/>
      <c r="AH65" s="255"/>
      <c r="AI65" s="255"/>
      <c r="AJ65" s="255"/>
      <c r="AK65" s="255"/>
      <c r="AL65" s="255"/>
      <c r="AM65" s="255"/>
      <c r="AN65" s="255"/>
      <c r="AO65" s="356"/>
      <c r="AP65" s="356"/>
      <c r="AQ65" s="356"/>
      <c r="AR65" s="356"/>
      <c r="AS65" s="356"/>
      <c r="AT65" s="356"/>
      <c r="AU65" s="356"/>
      <c r="AV65" s="356"/>
      <c r="AW65" s="356"/>
      <c r="AX65" s="356"/>
      <c r="AY65" s="356"/>
      <c r="AZ65" s="356"/>
      <c r="BA65" s="356"/>
      <c r="BB65" s="356"/>
      <c r="BC65" s="256">
        <f>SUM(AO65:BB65)</f>
        <v>0</v>
      </c>
    </row>
    <row r="66" spans="1:55" s="243" customFormat="1" ht="17" outlineLevel="1">
      <c r="A66" s="437"/>
      <c r="B66" s="274" t="s">
        <v>214</v>
      </c>
      <c r="C66" s="251" t="s">
        <v>163</v>
      </c>
      <c r="D66" s="255"/>
      <c r="E66" s="255"/>
      <c r="F66" s="255"/>
      <c r="G66" s="255"/>
      <c r="H66" s="255"/>
      <c r="I66" s="255"/>
      <c r="J66" s="255"/>
      <c r="K66" s="255"/>
      <c r="L66" s="255"/>
      <c r="M66" s="255"/>
      <c r="N66" s="255"/>
      <c r="O66" s="255"/>
      <c r="P66" s="255"/>
      <c r="Q66" s="255"/>
      <c r="R66" s="255"/>
      <c r="S66" s="255"/>
      <c r="T66" s="255"/>
      <c r="U66" s="255"/>
      <c r="V66" s="251"/>
      <c r="W66" s="255"/>
      <c r="X66" s="255"/>
      <c r="Y66" s="255"/>
      <c r="Z66" s="255"/>
      <c r="AA66" s="255"/>
      <c r="AB66" s="255"/>
      <c r="AC66" s="255"/>
      <c r="AD66" s="255"/>
      <c r="AE66" s="255"/>
      <c r="AF66" s="255"/>
      <c r="AG66" s="255"/>
      <c r="AH66" s="255"/>
      <c r="AI66" s="255"/>
      <c r="AJ66" s="255"/>
      <c r="AK66" s="255"/>
      <c r="AL66" s="255"/>
      <c r="AM66" s="255"/>
      <c r="AN66" s="255"/>
      <c r="AO66" s="352">
        <f>AO65</f>
        <v>0</v>
      </c>
      <c r="AP66" s="352">
        <f>AP65</f>
        <v>0</v>
      </c>
      <c r="AQ66" s="352">
        <f t="shared" ref="AQ66:BB66" si="14">AQ65</f>
        <v>0</v>
      </c>
      <c r="AR66" s="352">
        <f t="shared" si="14"/>
        <v>0</v>
      </c>
      <c r="AS66" s="352">
        <f t="shared" si="14"/>
        <v>0</v>
      </c>
      <c r="AT66" s="352">
        <f t="shared" si="14"/>
        <v>0</v>
      </c>
      <c r="AU66" s="352">
        <f t="shared" si="14"/>
        <v>0</v>
      </c>
      <c r="AV66" s="352">
        <f t="shared" si="14"/>
        <v>0</v>
      </c>
      <c r="AW66" s="352">
        <f t="shared" si="14"/>
        <v>0</v>
      </c>
      <c r="AX66" s="352">
        <f t="shared" si="14"/>
        <v>0</v>
      </c>
      <c r="AY66" s="352">
        <f t="shared" si="14"/>
        <v>0</v>
      </c>
      <c r="AZ66" s="352">
        <f t="shared" si="14"/>
        <v>0</v>
      </c>
      <c r="BA66" s="352">
        <f t="shared" si="14"/>
        <v>0</v>
      </c>
      <c r="BB66" s="352">
        <f t="shared" si="14"/>
        <v>0</v>
      </c>
      <c r="BC66" s="270"/>
    </row>
    <row r="67" spans="1:55" s="243" customFormat="1" ht="16" outlineLevel="1">
      <c r="A67" s="437"/>
      <c r="B67" s="273"/>
      <c r="C67" s="271"/>
      <c r="D67" s="275"/>
      <c r="E67" s="275"/>
      <c r="F67" s="275"/>
      <c r="G67" s="275"/>
      <c r="H67" s="275"/>
      <c r="I67" s="275"/>
      <c r="J67" s="275"/>
      <c r="K67" s="275"/>
      <c r="L67" s="275"/>
      <c r="M67" s="275"/>
      <c r="N67" s="275"/>
      <c r="O67" s="275"/>
      <c r="P67" s="275"/>
      <c r="Q67" s="275"/>
      <c r="R67" s="275"/>
      <c r="S67" s="275"/>
      <c r="T67" s="275"/>
      <c r="U67" s="275"/>
      <c r="V67" s="251"/>
      <c r="W67" s="275"/>
      <c r="X67" s="275"/>
      <c r="Y67" s="275"/>
      <c r="Z67" s="275"/>
      <c r="AA67" s="275"/>
      <c r="AB67" s="275"/>
      <c r="AC67" s="275"/>
      <c r="AD67" s="275"/>
      <c r="AE67" s="275"/>
      <c r="AF67" s="275"/>
      <c r="AG67" s="275"/>
      <c r="AH67" s="275"/>
      <c r="AI67" s="275"/>
      <c r="AJ67" s="275"/>
      <c r="AK67" s="275"/>
      <c r="AL67" s="275"/>
      <c r="AM67" s="275"/>
      <c r="AN67" s="275"/>
      <c r="AO67" s="359"/>
      <c r="AP67" s="357"/>
      <c r="AQ67" s="357"/>
      <c r="AR67" s="357"/>
      <c r="AS67" s="357"/>
      <c r="AT67" s="357"/>
      <c r="AU67" s="357"/>
      <c r="AV67" s="357"/>
      <c r="AW67" s="357"/>
      <c r="AX67" s="357"/>
      <c r="AY67" s="357"/>
      <c r="AZ67" s="357"/>
      <c r="BA67" s="357"/>
      <c r="BB67" s="357"/>
      <c r="BC67" s="272"/>
    </row>
    <row r="68" spans="1:55" s="243" customFormat="1" ht="17" outlineLevel="1">
      <c r="A68" s="437">
        <v>16</v>
      </c>
      <c r="B68" s="273" t="s">
        <v>484</v>
      </c>
      <c r="C68" s="251" t="s">
        <v>25</v>
      </c>
      <c r="D68" s="255"/>
      <c r="E68" s="255"/>
      <c r="F68" s="255"/>
      <c r="G68" s="255"/>
      <c r="H68" s="255"/>
      <c r="I68" s="255"/>
      <c r="J68" s="255"/>
      <c r="K68" s="255"/>
      <c r="L68" s="255"/>
      <c r="M68" s="255"/>
      <c r="N68" s="255"/>
      <c r="O68" s="255"/>
      <c r="P68" s="255"/>
      <c r="Q68" s="255"/>
      <c r="R68" s="255"/>
      <c r="S68" s="255"/>
      <c r="T68" s="255"/>
      <c r="U68" s="255"/>
      <c r="V68" s="251"/>
      <c r="W68" s="255"/>
      <c r="X68" s="255"/>
      <c r="Y68" s="255"/>
      <c r="Z68" s="255"/>
      <c r="AA68" s="255"/>
      <c r="AB68" s="255"/>
      <c r="AC68" s="255"/>
      <c r="AD68" s="255"/>
      <c r="AE68" s="255"/>
      <c r="AF68" s="255"/>
      <c r="AG68" s="255"/>
      <c r="AH68" s="255"/>
      <c r="AI68" s="255"/>
      <c r="AJ68" s="255"/>
      <c r="AK68" s="255"/>
      <c r="AL68" s="255"/>
      <c r="AM68" s="255"/>
      <c r="AN68" s="255"/>
      <c r="AO68" s="356"/>
      <c r="AP68" s="356"/>
      <c r="AQ68" s="356"/>
      <c r="AR68" s="356"/>
      <c r="AS68" s="356"/>
      <c r="AT68" s="356"/>
      <c r="AU68" s="356"/>
      <c r="AV68" s="356"/>
      <c r="AW68" s="356"/>
      <c r="AX68" s="356"/>
      <c r="AY68" s="356"/>
      <c r="AZ68" s="356"/>
      <c r="BA68" s="356"/>
      <c r="BB68" s="356"/>
      <c r="BC68" s="256">
        <f>SUM(AO68:BB68)</f>
        <v>0</v>
      </c>
    </row>
    <row r="69" spans="1:55" s="243" customFormat="1" ht="17" outlineLevel="1">
      <c r="A69" s="437"/>
      <c r="B69" s="274" t="s">
        <v>214</v>
      </c>
      <c r="C69" s="251" t="s">
        <v>163</v>
      </c>
      <c r="D69" s="255"/>
      <c r="E69" s="255"/>
      <c r="F69" s="255"/>
      <c r="G69" s="255"/>
      <c r="H69" s="255"/>
      <c r="I69" s="255"/>
      <c r="J69" s="255"/>
      <c r="K69" s="255"/>
      <c r="L69" s="255"/>
      <c r="M69" s="255"/>
      <c r="N69" s="255"/>
      <c r="O69" s="255"/>
      <c r="P69" s="255"/>
      <c r="Q69" s="255"/>
      <c r="R69" s="255"/>
      <c r="S69" s="255"/>
      <c r="T69" s="255"/>
      <c r="U69" s="255"/>
      <c r="V69" s="251"/>
      <c r="W69" s="255"/>
      <c r="X69" s="255"/>
      <c r="Y69" s="255"/>
      <c r="Z69" s="255"/>
      <c r="AA69" s="255"/>
      <c r="AB69" s="255"/>
      <c r="AC69" s="255"/>
      <c r="AD69" s="255"/>
      <c r="AE69" s="255"/>
      <c r="AF69" s="255"/>
      <c r="AG69" s="255"/>
      <c r="AH69" s="255"/>
      <c r="AI69" s="255"/>
      <c r="AJ69" s="255"/>
      <c r="AK69" s="255"/>
      <c r="AL69" s="255"/>
      <c r="AM69" s="255"/>
      <c r="AN69" s="255"/>
      <c r="AO69" s="352">
        <f>AO68</f>
        <v>0</v>
      </c>
      <c r="AP69" s="352">
        <f>AP68</f>
        <v>0</v>
      </c>
      <c r="AQ69" s="352">
        <f t="shared" ref="AQ69:BB69" si="15">AQ68</f>
        <v>0</v>
      </c>
      <c r="AR69" s="352">
        <f t="shared" si="15"/>
        <v>0</v>
      </c>
      <c r="AS69" s="352">
        <f t="shared" si="15"/>
        <v>0</v>
      </c>
      <c r="AT69" s="352">
        <f t="shared" si="15"/>
        <v>0</v>
      </c>
      <c r="AU69" s="352">
        <f t="shared" si="15"/>
        <v>0</v>
      </c>
      <c r="AV69" s="352">
        <f t="shared" si="15"/>
        <v>0</v>
      </c>
      <c r="AW69" s="352">
        <f t="shared" si="15"/>
        <v>0</v>
      </c>
      <c r="AX69" s="352">
        <f t="shared" si="15"/>
        <v>0</v>
      </c>
      <c r="AY69" s="352">
        <f t="shared" si="15"/>
        <v>0</v>
      </c>
      <c r="AZ69" s="352">
        <f t="shared" si="15"/>
        <v>0</v>
      </c>
      <c r="BA69" s="352">
        <f t="shared" si="15"/>
        <v>0</v>
      </c>
      <c r="BB69" s="352">
        <f t="shared" si="15"/>
        <v>0</v>
      </c>
      <c r="BC69" s="270"/>
    </row>
    <row r="70" spans="1:55" s="243" customFormat="1" ht="16" outlineLevel="1">
      <c r="A70" s="437"/>
      <c r="B70" s="273"/>
      <c r="C70" s="271"/>
      <c r="D70" s="275"/>
      <c r="E70" s="275"/>
      <c r="F70" s="275"/>
      <c r="G70" s="275"/>
      <c r="H70" s="275"/>
      <c r="I70" s="275"/>
      <c r="J70" s="275"/>
      <c r="K70" s="275"/>
      <c r="L70" s="275"/>
      <c r="M70" s="275"/>
      <c r="N70" s="275"/>
      <c r="O70" s="275"/>
      <c r="P70" s="275"/>
      <c r="Q70" s="275"/>
      <c r="R70" s="275"/>
      <c r="S70" s="275"/>
      <c r="T70" s="275"/>
      <c r="U70" s="275"/>
      <c r="V70" s="251"/>
      <c r="W70" s="275"/>
      <c r="X70" s="275"/>
      <c r="Y70" s="275"/>
      <c r="Z70" s="275"/>
      <c r="AA70" s="275"/>
      <c r="AB70" s="275"/>
      <c r="AC70" s="275"/>
      <c r="AD70" s="275"/>
      <c r="AE70" s="275"/>
      <c r="AF70" s="275"/>
      <c r="AG70" s="275"/>
      <c r="AH70" s="275"/>
      <c r="AI70" s="275"/>
      <c r="AJ70" s="275"/>
      <c r="AK70" s="275"/>
      <c r="AL70" s="275"/>
      <c r="AM70" s="275"/>
      <c r="AN70" s="275"/>
      <c r="AO70" s="359"/>
      <c r="AP70" s="357"/>
      <c r="AQ70" s="357"/>
      <c r="AR70" s="357"/>
      <c r="AS70" s="357"/>
      <c r="AT70" s="357"/>
      <c r="AU70" s="357"/>
      <c r="AV70" s="357"/>
      <c r="AW70" s="357"/>
      <c r="AX70" s="357"/>
      <c r="AY70" s="357"/>
      <c r="AZ70" s="357"/>
      <c r="BA70" s="357"/>
      <c r="BB70" s="357"/>
      <c r="BC70" s="272"/>
    </row>
    <row r="71" spans="1:55" s="243" customFormat="1" ht="17" outlineLevel="1">
      <c r="A71" s="437">
        <v>17</v>
      </c>
      <c r="B71" s="273" t="s">
        <v>9</v>
      </c>
      <c r="C71" s="251" t="s">
        <v>25</v>
      </c>
      <c r="D71" s="255">
        <v>4234.6490000000003</v>
      </c>
      <c r="E71" s="255">
        <v>0</v>
      </c>
      <c r="F71" s="255">
        <v>0</v>
      </c>
      <c r="G71" s="255">
        <v>0</v>
      </c>
      <c r="H71" s="255">
        <v>0</v>
      </c>
      <c r="I71" s="255">
        <v>0</v>
      </c>
      <c r="J71" s="255">
        <v>0</v>
      </c>
      <c r="K71" s="255">
        <v>0</v>
      </c>
      <c r="L71" s="255">
        <v>0</v>
      </c>
      <c r="M71" s="255">
        <v>0</v>
      </c>
      <c r="N71" s="255">
        <v>0</v>
      </c>
      <c r="O71" s="255">
        <v>0</v>
      </c>
      <c r="P71" s="255">
        <v>0</v>
      </c>
      <c r="Q71" s="255">
        <v>0</v>
      </c>
      <c r="R71" s="255">
        <v>0</v>
      </c>
      <c r="S71" s="255">
        <v>0</v>
      </c>
      <c r="T71" s="255">
        <v>0</v>
      </c>
      <c r="U71" s="255">
        <v>0</v>
      </c>
      <c r="V71" s="251"/>
      <c r="W71" s="255">
        <v>108.46119999999999</v>
      </c>
      <c r="X71" s="255">
        <v>0</v>
      </c>
      <c r="Y71" s="255">
        <v>0</v>
      </c>
      <c r="Z71" s="255">
        <v>0</v>
      </c>
      <c r="AA71" s="255">
        <v>0</v>
      </c>
      <c r="AB71" s="255">
        <v>0</v>
      </c>
      <c r="AC71" s="255">
        <v>0</v>
      </c>
      <c r="AD71" s="255">
        <v>0</v>
      </c>
      <c r="AE71" s="255">
        <v>0</v>
      </c>
      <c r="AF71" s="255">
        <v>0</v>
      </c>
      <c r="AG71" s="255">
        <v>0</v>
      </c>
      <c r="AH71" s="255">
        <v>0</v>
      </c>
      <c r="AI71" s="255">
        <v>0</v>
      </c>
      <c r="AJ71" s="255">
        <v>0</v>
      </c>
      <c r="AK71" s="255">
        <v>0</v>
      </c>
      <c r="AL71" s="255">
        <v>0</v>
      </c>
      <c r="AM71" s="255">
        <v>0</v>
      </c>
      <c r="AN71" s="255">
        <v>0</v>
      </c>
      <c r="AO71" s="356"/>
      <c r="AP71" s="356"/>
      <c r="AQ71" s="356"/>
      <c r="AR71" s="356"/>
      <c r="AS71" s="356"/>
      <c r="AT71" s="356"/>
      <c r="AU71" s="356"/>
      <c r="AV71" s="356"/>
      <c r="AW71" s="356"/>
      <c r="AX71" s="356"/>
      <c r="AY71" s="356"/>
      <c r="AZ71" s="356"/>
      <c r="BA71" s="356"/>
      <c r="BB71" s="356"/>
      <c r="BC71" s="256">
        <f>SUM(AO71:BB71)</f>
        <v>0</v>
      </c>
    </row>
    <row r="72" spans="1:55" s="243" customFormat="1" ht="17" outlineLevel="1">
      <c r="A72" s="437"/>
      <c r="B72" s="274" t="s">
        <v>214</v>
      </c>
      <c r="C72" s="251" t="s">
        <v>163</v>
      </c>
      <c r="D72" s="255"/>
      <c r="E72" s="255"/>
      <c r="F72" s="255"/>
      <c r="G72" s="255"/>
      <c r="H72" s="255"/>
      <c r="I72" s="255"/>
      <c r="J72" s="255"/>
      <c r="K72" s="255"/>
      <c r="L72" s="255"/>
      <c r="M72" s="255"/>
      <c r="N72" s="255"/>
      <c r="O72" s="255"/>
      <c r="P72" s="255"/>
      <c r="Q72" s="255"/>
      <c r="R72" s="255"/>
      <c r="S72" s="255"/>
      <c r="T72" s="255"/>
      <c r="U72" s="255"/>
      <c r="V72" s="251"/>
      <c r="W72" s="255"/>
      <c r="X72" s="255"/>
      <c r="Y72" s="255"/>
      <c r="Z72" s="255"/>
      <c r="AA72" s="255"/>
      <c r="AB72" s="255"/>
      <c r="AC72" s="255"/>
      <c r="AD72" s="255"/>
      <c r="AE72" s="255"/>
      <c r="AF72" s="255"/>
      <c r="AG72" s="255"/>
      <c r="AH72" s="255"/>
      <c r="AI72" s="255"/>
      <c r="AJ72" s="255"/>
      <c r="AK72" s="255"/>
      <c r="AL72" s="255"/>
      <c r="AM72" s="255"/>
      <c r="AN72" s="255"/>
      <c r="AO72" s="352">
        <f>AO71</f>
        <v>0</v>
      </c>
      <c r="AP72" s="352">
        <f>AP71</f>
        <v>0</v>
      </c>
      <c r="AQ72" s="352">
        <f t="shared" ref="AQ72:BB72" si="16">AQ71</f>
        <v>0</v>
      </c>
      <c r="AR72" s="352">
        <f t="shared" si="16"/>
        <v>0</v>
      </c>
      <c r="AS72" s="352">
        <f t="shared" si="16"/>
        <v>0</v>
      </c>
      <c r="AT72" s="352">
        <f t="shared" si="16"/>
        <v>0</v>
      </c>
      <c r="AU72" s="352">
        <f t="shared" si="16"/>
        <v>0</v>
      </c>
      <c r="AV72" s="352">
        <f t="shared" si="16"/>
        <v>0</v>
      </c>
      <c r="AW72" s="352">
        <f t="shared" si="16"/>
        <v>0</v>
      </c>
      <c r="AX72" s="352">
        <f t="shared" si="16"/>
        <v>0</v>
      </c>
      <c r="AY72" s="352">
        <f t="shared" si="16"/>
        <v>0</v>
      </c>
      <c r="AZ72" s="352">
        <f t="shared" si="16"/>
        <v>0</v>
      </c>
      <c r="BA72" s="352">
        <f t="shared" si="16"/>
        <v>0</v>
      </c>
      <c r="BB72" s="352">
        <f t="shared" si="16"/>
        <v>0</v>
      </c>
      <c r="BC72" s="270"/>
    </row>
    <row r="73" spans="1:55" s="243" customFormat="1" ht="16" outlineLevel="1">
      <c r="A73" s="437"/>
      <c r="B73" s="274"/>
      <c r="C73" s="265"/>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c r="AL73" s="251"/>
      <c r="AM73" s="251"/>
      <c r="AN73" s="251"/>
      <c r="AO73" s="360"/>
      <c r="AP73" s="361"/>
      <c r="AQ73" s="361"/>
      <c r="AR73" s="361"/>
      <c r="AS73" s="361"/>
      <c r="AT73" s="361"/>
      <c r="AU73" s="361"/>
      <c r="AV73" s="361"/>
      <c r="AW73" s="361"/>
      <c r="AX73" s="361"/>
      <c r="AY73" s="361"/>
      <c r="AZ73" s="361"/>
      <c r="BA73" s="361"/>
      <c r="BB73" s="361"/>
      <c r="BC73" s="276"/>
    </row>
    <row r="74" spans="1:55" s="253" customFormat="1" ht="16" outlineLevel="1">
      <c r="A74" s="438"/>
      <c r="B74" s="248" t="s">
        <v>10</v>
      </c>
      <c r="C74" s="249"/>
      <c r="D74" s="249"/>
      <c r="E74" s="249"/>
      <c r="F74" s="249"/>
      <c r="G74" s="249"/>
      <c r="H74" s="249"/>
      <c r="I74" s="249"/>
      <c r="J74" s="249"/>
      <c r="K74" s="249"/>
      <c r="L74" s="249"/>
      <c r="M74" s="249"/>
      <c r="N74" s="249"/>
      <c r="O74" s="249"/>
      <c r="P74" s="249"/>
      <c r="Q74" s="249"/>
      <c r="R74" s="249"/>
      <c r="S74" s="249"/>
      <c r="T74" s="249"/>
      <c r="U74" s="249"/>
      <c r="V74" s="250"/>
      <c r="W74" s="249"/>
      <c r="X74" s="249"/>
      <c r="Y74" s="249"/>
      <c r="Z74" s="249"/>
      <c r="AA74" s="249"/>
      <c r="AB74" s="249"/>
      <c r="AC74" s="249"/>
      <c r="AD74" s="249"/>
      <c r="AE74" s="249"/>
      <c r="AF74" s="249"/>
      <c r="AG74" s="249"/>
      <c r="AH74" s="249"/>
      <c r="AI74" s="249"/>
      <c r="AJ74" s="249"/>
      <c r="AK74" s="249"/>
      <c r="AL74" s="249"/>
      <c r="AM74" s="249"/>
      <c r="AN74" s="249"/>
      <c r="AO74" s="355"/>
      <c r="AP74" s="355"/>
      <c r="AQ74" s="355"/>
      <c r="AR74" s="355"/>
      <c r="AS74" s="355"/>
      <c r="AT74" s="355"/>
      <c r="AU74" s="355"/>
      <c r="AV74" s="355"/>
      <c r="AW74" s="355"/>
      <c r="AX74" s="355"/>
      <c r="AY74" s="355"/>
      <c r="AZ74" s="355"/>
      <c r="BA74" s="355"/>
      <c r="BB74" s="355"/>
      <c r="BC74" s="252"/>
    </row>
    <row r="75" spans="1:55" s="243" customFormat="1" ht="17" outlineLevel="1">
      <c r="A75" s="437">
        <v>18</v>
      </c>
      <c r="B75" s="274" t="s">
        <v>11</v>
      </c>
      <c r="C75" s="251" t="s">
        <v>25</v>
      </c>
      <c r="D75" s="255"/>
      <c r="E75" s="255"/>
      <c r="F75" s="255"/>
      <c r="G75" s="255"/>
      <c r="H75" s="255"/>
      <c r="I75" s="255"/>
      <c r="J75" s="255"/>
      <c r="K75" s="255"/>
      <c r="L75" s="255"/>
      <c r="M75" s="255"/>
      <c r="N75" s="255"/>
      <c r="O75" s="255"/>
      <c r="P75" s="255"/>
      <c r="Q75" s="255"/>
      <c r="R75" s="255"/>
      <c r="S75" s="255"/>
      <c r="T75" s="255"/>
      <c r="U75" s="255"/>
      <c r="V75" s="255">
        <v>12</v>
      </c>
      <c r="W75" s="255"/>
      <c r="X75" s="255"/>
      <c r="Y75" s="255"/>
      <c r="Z75" s="255"/>
      <c r="AA75" s="255"/>
      <c r="AB75" s="255"/>
      <c r="AC75" s="255"/>
      <c r="AD75" s="255"/>
      <c r="AE75" s="255"/>
      <c r="AF75" s="255"/>
      <c r="AG75" s="255"/>
      <c r="AH75" s="255"/>
      <c r="AI75" s="255"/>
      <c r="AJ75" s="255"/>
      <c r="AK75" s="255"/>
      <c r="AL75" s="255"/>
      <c r="AM75" s="255"/>
      <c r="AN75" s="255"/>
      <c r="AO75" s="356"/>
      <c r="AP75" s="356"/>
      <c r="AQ75" s="356"/>
      <c r="AR75" s="356"/>
      <c r="AS75" s="356"/>
      <c r="AT75" s="356"/>
      <c r="AU75" s="356"/>
      <c r="AV75" s="356"/>
      <c r="AW75" s="356"/>
      <c r="AX75" s="356"/>
      <c r="AY75" s="356"/>
      <c r="AZ75" s="356"/>
      <c r="BA75" s="356"/>
      <c r="BB75" s="356"/>
      <c r="BC75" s="256">
        <f>SUM(AO75:BB75)</f>
        <v>0</v>
      </c>
    </row>
    <row r="76" spans="1:55" s="243" customFormat="1" ht="17" outlineLevel="1">
      <c r="A76" s="437"/>
      <c r="B76" s="274" t="s">
        <v>214</v>
      </c>
      <c r="C76" s="251" t="s">
        <v>163</v>
      </c>
      <c r="D76" s="255"/>
      <c r="E76" s="255"/>
      <c r="F76" s="255"/>
      <c r="G76" s="255"/>
      <c r="H76" s="255"/>
      <c r="I76" s="255"/>
      <c r="J76" s="255"/>
      <c r="K76" s="255"/>
      <c r="L76" s="255"/>
      <c r="M76" s="255"/>
      <c r="N76" s="255"/>
      <c r="O76" s="255"/>
      <c r="P76" s="255"/>
      <c r="Q76" s="255"/>
      <c r="R76" s="255"/>
      <c r="S76" s="255"/>
      <c r="T76" s="255"/>
      <c r="U76" s="255"/>
      <c r="V76" s="255">
        <f>V75</f>
        <v>12</v>
      </c>
      <c r="W76" s="255"/>
      <c r="X76" s="255"/>
      <c r="Y76" s="255"/>
      <c r="Z76" s="255"/>
      <c r="AA76" s="255"/>
      <c r="AB76" s="255"/>
      <c r="AC76" s="255"/>
      <c r="AD76" s="255"/>
      <c r="AE76" s="255"/>
      <c r="AF76" s="255"/>
      <c r="AG76" s="255"/>
      <c r="AH76" s="255"/>
      <c r="AI76" s="255"/>
      <c r="AJ76" s="255"/>
      <c r="AK76" s="255"/>
      <c r="AL76" s="255"/>
      <c r="AM76" s="255"/>
      <c r="AN76" s="255"/>
      <c r="AO76" s="352">
        <f>AO75</f>
        <v>0</v>
      </c>
      <c r="AP76" s="352">
        <f>AP75</f>
        <v>0</v>
      </c>
      <c r="AQ76" s="352">
        <f t="shared" ref="AQ76:BB76" si="17">AQ75</f>
        <v>0</v>
      </c>
      <c r="AR76" s="352">
        <f t="shared" si="17"/>
        <v>0</v>
      </c>
      <c r="AS76" s="352">
        <f t="shared" si="17"/>
        <v>0</v>
      </c>
      <c r="AT76" s="352">
        <f t="shared" si="17"/>
        <v>0</v>
      </c>
      <c r="AU76" s="352">
        <f t="shared" si="17"/>
        <v>0</v>
      </c>
      <c r="AV76" s="352">
        <f t="shared" si="17"/>
        <v>0</v>
      </c>
      <c r="AW76" s="352">
        <f t="shared" si="17"/>
        <v>0</v>
      </c>
      <c r="AX76" s="352">
        <f t="shared" si="17"/>
        <v>0</v>
      </c>
      <c r="AY76" s="352">
        <f t="shared" si="17"/>
        <v>0</v>
      </c>
      <c r="AZ76" s="352">
        <f t="shared" si="17"/>
        <v>0</v>
      </c>
      <c r="BA76" s="352">
        <f t="shared" si="17"/>
        <v>0</v>
      </c>
      <c r="BB76" s="352">
        <f t="shared" si="17"/>
        <v>0</v>
      </c>
      <c r="BC76" s="257"/>
    </row>
    <row r="77" spans="1:55" s="243" customFormat="1" ht="16" outlineLevel="1">
      <c r="A77" s="437"/>
      <c r="B77" s="274"/>
      <c r="C77" s="265"/>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353"/>
      <c r="AP77" s="362"/>
      <c r="AQ77" s="362"/>
      <c r="AR77" s="362"/>
      <c r="AS77" s="362"/>
      <c r="AT77" s="362"/>
      <c r="AU77" s="362"/>
      <c r="AV77" s="362"/>
      <c r="AW77" s="362"/>
      <c r="AX77" s="362"/>
      <c r="AY77" s="362"/>
      <c r="AZ77" s="362"/>
      <c r="BA77" s="362"/>
      <c r="BB77" s="362"/>
      <c r="BC77" s="266"/>
    </row>
    <row r="78" spans="1:55" s="243" customFormat="1" ht="17" outlineLevel="1">
      <c r="A78" s="437">
        <v>19</v>
      </c>
      <c r="B78" s="274" t="s">
        <v>12</v>
      </c>
      <c r="C78" s="251" t="s">
        <v>25</v>
      </c>
      <c r="D78" s="255"/>
      <c r="E78" s="255"/>
      <c r="F78" s="255"/>
      <c r="G78" s="255"/>
      <c r="H78" s="255"/>
      <c r="I78" s="255"/>
      <c r="J78" s="255"/>
      <c r="K78" s="255"/>
      <c r="L78" s="255"/>
      <c r="M78" s="255"/>
      <c r="N78" s="255"/>
      <c r="O78" s="255"/>
      <c r="P78" s="255"/>
      <c r="Q78" s="255"/>
      <c r="R78" s="255"/>
      <c r="S78" s="255"/>
      <c r="T78" s="255"/>
      <c r="U78" s="255"/>
      <c r="V78" s="255">
        <v>12</v>
      </c>
      <c r="W78" s="255"/>
      <c r="X78" s="255"/>
      <c r="Y78" s="255"/>
      <c r="Z78" s="255"/>
      <c r="AA78" s="255"/>
      <c r="AB78" s="255"/>
      <c r="AC78" s="255"/>
      <c r="AD78" s="255"/>
      <c r="AE78" s="255"/>
      <c r="AF78" s="255"/>
      <c r="AG78" s="255"/>
      <c r="AH78" s="255"/>
      <c r="AI78" s="255"/>
      <c r="AJ78" s="255"/>
      <c r="AK78" s="255"/>
      <c r="AL78" s="255"/>
      <c r="AM78" s="255"/>
      <c r="AN78" s="255"/>
      <c r="AO78" s="351"/>
      <c r="AP78" s="356"/>
      <c r="AQ78" s="356"/>
      <c r="AR78" s="356"/>
      <c r="AS78" s="356"/>
      <c r="AT78" s="356"/>
      <c r="AU78" s="356"/>
      <c r="AV78" s="356"/>
      <c r="AW78" s="356"/>
      <c r="AX78" s="356"/>
      <c r="AY78" s="356"/>
      <c r="AZ78" s="356"/>
      <c r="BA78" s="356"/>
      <c r="BB78" s="356"/>
      <c r="BC78" s="256">
        <f>SUM(AO78:BB78)</f>
        <v>0</v>
      </c>
    </row>
    <row r="79" spans="1:55" s="243" customFormat="1" ht="17" outlineLevel="1">
      <c r="A79" s="437"/>
      <c r="B79" s="274" t="s">
        <v>214</v>
      </c>
      <c r="C79" s="251" t="s">
        <v>163</v>
      </c>
      <c r="D79" s="255"/>
      <c r="E79" s="255"/>
      <c r="F79" s="255"/>
      <c r="G79" s="255"/>
      <c r="H79" s="255"/>
      <c r="I79" s="255"/>
      <c r="J79" s="255"/>
      <c r="K79" s="255"/>
      <c r="L79" s="255"/>
      <c r="M79" s="255"/>
      <c r="N79" s="255"/>
      <c r="O79" s="255"/>
      <c r="P79" s="255"/>
      <c r="Q79" s="255"/>
      <c r="R79" s="255"/>
      <c r="S79" s="255"/>
      <c r="T79" s="255"/>
      <c r="U79" s="255"/>
      <c r="V79" s="255">
        <f>V78</f>
        <v>12</v>
      </c>
      <c r="W79" s="255"/>
      <c r="X79" s="255"/>
      <c r="Y79" s="255"/>
      <c r="Z79" s="255"/>
      <c r="AA79" s="255"/>
      <c r="AB79" s="255"/>
      <c r="AC79" s="255"/>
      <c r="AD79" s="255"/>
      <c r="AE79" s="255"/>
      <c r="AF79" s="255"/>
      <c r="AG79" s="255"/>
      <c r="AH79" s="255"/>
      <c r="AI79" s="255"/>
      <c r="AJ79" s="255"/>
      <c r="AK79" s="255"/>
      <c r="AL79" s="255"/>
      <c r="AM79" s="255"/>
      <c r="AN79" s="255"/>
      <c r="AO79" s="352">
        <f>AO78</f>
        <v>0</v>
      </c>
      <c r="AP79" s="352">
        <f>AP78</f>
        <v>0</v>
      </c>
      <c r="AQ79" s="352">
        <f t="shared" ref="AQ79:BB79" si="18">AQ78</f>
        <v>0</v>
      </c>
      <c r="AR79" s="352">
        <f t="shared" si="18"/>
        <v>0</v>
      </c>
      <c r="AS79" s="352">
        <f t="shared" si="18"/>
        <v>0</v>
      </c>
      <c r="AT79" s="352">
        <f t="shared" si="18"/>
        <v>0</v>
      </c>
      <c r="AU79" s="352">
        <f t="shared" si="18"/>
        <v>0</v>
      </c>
      <c r="AV79" s="352">
        <f t="shared" si="18"/>
        <v>0</v>
      </c>
      <c r="AW79" s="352">
        <f t="shared" si="18"/>
        <v>0</v>
      </c>
      <c r="AX79" s="352">
        <f t="shared" si="18"/>
        <v>0</v>
      </c>
      <c r="AY79" s="352">
        <f t="shared" si="18"/>
        <v>0</v>
      </c>
      <c r="AZ79" s="352">
        <f t="shared" si="18"/>
        <v>0</v>
      </c>
      <c r="BA79" s="352">
        <f t="shared" si="18"/>
        <v>0</v>
      </c>
      <c r="BB79" s="352">
        <f t="shared" si="18"/>
        <v>0</v>
      </c>
      <c r="BC79" s="257"/>
    </row>
    <row r="80" spans="1:55" s="243" customFormat="1" ht="16" outlineLevel="1">
      <c r="A80" s="437"/>
      <c r="B80" s="274"/>
      <c r="C80" s="265"/>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363"/>
      <c r="AP80" s="363"/>
      <c r="AQ80" s="353"/>
      <c r="AR80" s="353"/>
      <c r="AS80" s="353"/>
      <c r="AT80" s="353"/>
      <c r="AU80" s="353"/>
      <c r="AV80" s="353"/>
      <c r="AW80" s="353"/>
      <c r="AX80" s="353"/>
      <c r="AY80" s="353"/>
      <c r="AZ80" s="353"/>
      <c r="BA80" s="353"/>
      <c r="BB80" s="353"/>
      <c r="BC80" s="266"/>
    </row>
    <row r="81" spans="1:55" s="243" customFormat="1" ht="17" outlineLevel="1">
      <c r="A81" s="437">
        <v>20</v>
      </c>
      <c r="B81" s="274" t="s">
        <v>13</v>
      </c>
      <c r="C81" s="251" t="s">
        <v>25</v>
      </c>
      <c r="D81" s="255"/>
      <c r="E81" s="255"/>
      <c r="F81" s="255"/>
      <c r="G81" s="255"/>
      <c r="H81" s="255"/>
      <c r="I81" s="255"/>
      <c r="J81" s="255"/>
      <c r="K81" s="255"/>
      <c r="L81" s="255"/>
      <c r="M81" s="255"/>
      <c r="N81" s="255"/>
      <c r="O81" s="255"/>
      <c r="P81" s="255"/>
      <c r="Q81" s="255"/>
      <c r="R81" s="255"/>
      <c r="S81" s="255"/>
      <c r="T81" s="255"/>
      <c r="U81" s="255"/>
      <c r="V81" s="255">
        <v>12</v>
      </c>
      <c r="W81" s="255"/>
      <c r="X81" s="255"/>
      <c r="Y81" s="255"/>
      <c r="Z81" s="255"/>
      <c r="AA81" s="255"/>
      <c r="AB81" s="255"/>
      <c r="AC81" s="255"/>
      <c r="AD81" s="255"/>
      <c r="AE81" s="255"/>
      <c r="AF81" s="255"/>
      <c r="AG81" s="255"/>
      <c r="AH81" s="255"/>
      <c r="AI81" s="255"/>
      <c r="AJ81" s="255"/>
      <c r="AK81" s="255"/>
      <c r="AL81" s="255"/>
      <c r="AM81" s="255"/>
      <c r="AN81" s="255"/>
      <c r="AO81" s="351"/>
      <c r="AP81" s="356"/>
      <c r="AQ81" s="356"/>
      <c r="AR81" s="356"/>
      <c r="AS81" s="356"/>
      <c r="AT81" s="356"/>
      <c r="AU81" s="356"/>
      <c r="AV81" s="356"/>
      <c r="AW81" s="356"/>
      <c r="AX81" s="356"/>
      <c r="AY81" s="356"/>
      <c r="AZ81" s="356"/>
      <c r="BA81" s="356"/>
      <c r="BB81" s="356"/>
      <c r="BC81" s="256">
        <f>SUM(AO81:BB81)</f>
        <v>0</v>
      </c>
    </row>
    <row r="82" spans="1:55" s="243" customFormat="1" ht="17" outlineLevel="1">
      <c r="A82" s="437"/>
      <c r="B82" s="274" t="s">
        <v>214</v>
      </c>
      <c r="C82" s="251" t="s">
        <v>163</v>
      </c>
      <c r="D82" s="255"/>
      <c r="E82" s="255"/>
      <c r="F82" s="255"/>
      <c r="G82" s="255"/>
      <c r="H82" s="255"/>
      <c r="I82" s="255"/>
      <c r="J82" s="255"/>
      <c r="K82" s="255"/>
      <c r="L82" s="255"/>
      <c r="M82" s="255"/>
      <c r="N82" s="255"/>
      <c r="O82" s="255"/>
      <c r="P82" s="255"/>
      <c r="Q82" s="255"/>
      <c r="R82" s="255"/>
      <c r="S82" s="255"/>
      <c r="T82" s="255"/>
      <c r="U82" s="255"/>
      <c r="V82" s="255">
        <f>V81</f>
        <v>12</v>
      </c>
      <c r="W82" s="255"/>
      <c r="X82" s="255"/>
      <c r="Y82" s="255"/>
      <c r="Z82" s="255"/>
      <c r="AA82" s="255"/>
      <c r="AB82" s="255"/>
      <c r="AC82" s="255"/>
      <c r="AD82" s="255"/>
      <c r="AE82" s="255"/>
      <c r="AF82" s="255"/>
      <c r="AG82" s="255"/>
      <c r="AH82" s="255"/>
      <c r="AI82" s="255"/>
      <c r="AJ82" s="255"/>
      <c r="AK82" s="255"/>
      <c r="AL82" s="255"/>
      <c r="AM82" s="255"/>
      <c r="AN82" s="255"/>
      <c r="AO82" s="352">
        <f>AO81</f>
        <v>0</v>
      </c>
      <c r="AP82" s="352">
        <f>AP81</f>
        <v>0</v>
      </c>
      <c r="AQ82" s="352">
        <f t="shared" ref="AQ82:BB82" si="19">AQ81</f>
        <v>0</v>
      </c>
      <c r="AR82" s="352">
        <f t="shared" si="19"/>
        <v>0</v>
      </c>
      <c r="AS82" s="352">
        <f t="shared" si="19"/>
        <v>0</v>
      </c>
      <c r="AT82" s="352">
        <f t="shared" si="19"/>
        <v>0</v>
      </c>
      <c r="AU82" s="352">
        <f t="shared" si="19"/>
        <v>0</v>
      </c>
      <c r="AV82" s="352">
        <f t="shared" si="19"/>
        <v>0</v>
      </c>
      <c r="AW82" s="352">
        <f t="shared" si="19"/>
        <v>0</v>
      </c>
      <c r="AX82" s="352">
        <f t="shared" si="19"/>
        <v>0</v>
      </c>
      <c r="AY82" s="352">
        <f t="shared" si="19"/>
        <v>0</v>
      </c>
      <c r="AZ82" s="352">
        <f t="shared" si="19"/>
        <v>0</v>
      </c>
      <c r="BA82" s="352">
        <f t="shared" si="19"/>
        <v>0</v>
      </c>
      <c r="BB82" s="352">
        <f t="shared" si="19"/>
        <v>0</v>
      </c>
      <c r="BC82" s="266"/>
    </row>
    <row r="83" spans="1:55" s="243" customFormat="1" ht="16" outlineLevel="1">
      <c r="A83" s="437"/>
      <c r="B83" s="274"/>
      <c r="C83" s="265"/>
      <c r="D83" s="251"/>
      <c r="E83" s="251"/>
      <c r="F83" s="251"/>
      <c r="G83" s="251"/>
      <c r="H83" s="251"/>
      <c r="I83" s="251"/>
      <c r="J83" s="251"/>
      <c r="K83" s="251"/>
      <c r="L83" s="251"/>
      <c r="M83" s="251"/>
      <c r="N83" s="251"/>
      <c r="O83" s="251"/>
      <c r="P83" s="251"/>
      <c r="Q83" s="251"/>
      <c r="R83" s="251"/>
      <c r="S83" s="251"/>
      <c r="T83" s="251"/>
      <c r="U83" s="251"/>
      <c r="V83" s="277"/>
      <c r="W83" s="251"/>
      <c r="X83" s="251"/>
      <c r="Y83" s="251"/>
      <c r="Z83" s="251"/>
      <c r="AA83" s="251"/>
      <c r="AB83" s="251"/>
      <c r="AC83" s="251"/>
      <c r="AD83" s="251"/>
      <c r="AE83" s="251"/>
      <c r="AF83" s="251"/>
      <c r="AG83" s="251"/>
      <c r="AH83" s="251"/>
      <c r="AI83" s="251"/>
      <c r="AJ83" s="251"/>
      <c r="AK83" s="251"/>
      <c r="AL83" s="251"/>
      <c r="AM83" s="251"/>
      <c r="AN83" s="251"/>
      <c r="AO83" s="353"/>
      <c r="AP83" s="353"/>
      <c r="AQ83" s="353"/>
      <c r="AR83" s="353"/>
      <c r="AS83" s="353"/>
      <c r="AT83" s="353"/>
      <c r="AU83" s="353"/>
      <c r="AV83" s="353"/>
      <c r="AW83" s="353"/>
      <c r="AX83" s="353"/>
      <c r="AY83" s="353"/>
      <c r="AZ83" s="353"/>
      <c r="BA83" s="353"/>
      <c r="BB83" s="353"/>
      <c r="BC83" s="266"/>
    </row>
    <row r="84" spans="1:55" s="243" customFormat="1" ht="17" outlineLevel="1">
      <c r="A84" s="437">
        <v>21</v>
      </c>
      <c r="B84" s="274" t="s">
        <v>22</v>
      </c>
      <c r="C84" s="251" t="s">
        <v>25</v>
      </c>
      <c r="D84" s="255">
        <v>364107.88337864738</v>
      </c>
      <c r="E84" s="255">
        <v>364107.88337864738</v>
      </c>
      <c r="F84" s="255">
        <v>364107.88337864738</v>
      </c>
      <c r="G84" s="255">
        <v>364107.88337864738</v>
      </c>
      <c r="H84" s="255">
        <v>364107.88337864738</v>
      </c>
      <c r="I84" s="255">
        <v>364107.88337864738</v>
      </c>
      <c r="J84" s="255">
        <v>364107.88337864738</v>
      </c>
      <c r="K84" s="255">
        <v>364107.88337864738</v>
      </c>
      <c r="L84" s="255">
        <v>364107.88337864738</v>
      </c>
      <c r="M84" s="255">
        <v>364107.88337864738</v>
      </c>
      <c r="N84" s="255">
        <v>364107.88337864738</v>
      </c>
      <c r="O84" s="255">
        <v>364107.88337864738</v>
      </c>
      <c r="P84" s="255">
        <v>0</v>
      </c>
      <c r="Q84" s="255">
        <v>0</v>
      </c>
      <c r="R84" s="255">
        <v>0</v>
      </c>
      <c r="S84" s="255">
        <v>0</v>
      </c>
      <c r="T84" s="255">
        <v>0</v>
      </c>
      <c r="U84" s="255">
        <v>0</v>
      </c>
      <c r="V84" s="255">
        <v>12</v>
      </c>
      <c r="W84" s="255">
        <v>58.592049347927158</v>
      </c>
      <c r="X84" s="255">
        <v>58.592049347927158</v>
      </c>
      <c r="Y84" s="255">
        <v>58.592049347927158</v>
      </c>
      <c r="Z84" s="255">
        <v>58.592049347927158</v>
      </c>
      <c r="AA84" s="255">
        <v>58.592049347927158</v>
      </c>
      <c r="AB84" s="255">
        <v>58.592049347927158</v>
      </c>
      <c r="AC84" s="255">
        <v>58.592049347927158</v>
      </c>
      <c r="AD84" s="255">
        <v>58.592049347927158</v>
      </c>
      <c r="AE84" s="255">
        <v>58.592049347927158</v>
      </c>
      <c r="AF84" s="255">
        <v>58.592049347927158</v>
      </c>
      <c r="AG84" s="255">
        <v>58.592049347927158</v>
      </c>
      <c r="AH84" s="255">
        <v>58.592049347927158</v>
      </c>
      <c r="AI84" s="255">
        <v>0</v>
      </c>
      <c r="AJ84" s="255">
        <v>0</v>
      </c>
      <c r="AK84" s="255">
        <v>0</v>
      </c>
      <c r="AL84" s="255">
        <v>0</v>
      </c>
      <c r="AM84" s="255">
        <v>0</v>
      </c>
      <c r="AN84" s="255">
        <v>0</v>
      </c>
      <c r="AO84" s="351"/>
      <c r="AP84" s="356"/>
      <c r="AQ84" s="356"/>
      <c r="AR84" s="356"/>
      <c r="AS84" s="356"/>
      <c r="AT84" s="356"/>
      <c r="AU84" s="356"/>
      <c r="AV84" s="356"/>
      <c r="AW84" s="356"/>
      <c r="AX84" s="356"/>
      <c r="AY84" s="356">
        <v>1</v>
      </c>
      <c r="AZ84" s="356"/>
      <c r="BA84" s="356"/>
      <c r="BB84" s="356"/>
      <c r="BC84" s="256">
        <f>SUM(AO84:BB84)</f>
        <v>1</v>
      </c>
    </row>
    <row r="85" spans="1:55" s="243" customFormat="1" ht="17" outlineLevel="1">
      <c r="A85" s="437"/>
      <c r="B85" s="274" t="s">
        <v>214</v>
      </c>
      <c r="C85" s="251" t="s">
        <v>163</v>
      </c>
      <c r="D85" s="255"/>
      <c r="E85" s="255"/>
      <c r="F85" s="255"/>
      <c r="G85" s="255"/>
      <c r="H85" s="255"/>
      <c r="I85" s="255"/>
      <c r="J85" s="255"/>
      <c r="K85" s="255"/>
      <c r="L85" s="255"/>
      <c r="M85" s="255"/>
      <c r="N85" s="255"/>
      <c r="O85" s="255"/>
      <c r="P85" s="255"/>
      <c r="Q85" s="255"/>
      <c r="R85" s="255"/>
      <c r="S85" s="255"/>
      <c r="T85" s="255"/>
      <c r="U85" s="255"/>
      <c r="V85" s="255">
        <f>V84</f>
        <v>12</v>
      </c>
      <c r="W85" s="255"/>
      <c r="X85" s="255"/>
      <c r="Y85" s="255"/>
      <c r="Z85" s="255"/>
      <c r="AA85" s="255"/>
      <c r="AB85" s="255"/>
      <c r="AC85" s="255"/>
      <c r="AD85" s="255"/>
      <c r="AE85" s="255"/>
      <c r="AF85" s="255"/>
      <c r="AG85" s="255"/>
      <c r="AH85" s="255"/>
      <c r="AI85" s="255"/>
      <c r="AJ85" s="255"/>
      <c r="AK85" s="255"/>
      <c r="AL85" s="255"/>
      <c r="AM85" s="255"/>
      <c r="AN85" s="255"/>
      <c r="AO85" s="352">
        <f>AO84</f>
        <v>0</v>
      </c>
      <c r="AP85" s="352">
        <f>AP84</f>
        <v>0</v>
      </c>
      <c r="AQ85" s="352">
        <f t="shared" ref="AQ85:BB85" si="20">AQ84</f>
        <v>0</v>
      </c>
      <c r="AR85" s="352">
        <f t="shared" si="20"/>
        <v>0</v>
      </c>
      <c r="AS85" s="352">
        <f t="shared" si="20"/>
        <v>0</v>
      </c>
      <c r="AT85" s="352">
        <f t="shared" si="20"/>
        <v>0</v>
      </c>
      <c r="AU85" s="352">
        <f t="shared" si="20"/>
        <v>0</v>
      </c>
      <c r="AV85" s="352">
        <f t="shared" si="20"/>
        <v>0</v>
      </c>
      <c r="AW85" s="352">
        <f t="shared" si="20"/>
        <v>0</v>
      </c>
      <c r="AX85" s="352">
        <f t="shared" si="20"/>
        <v>0</v>
      </c>
      <c r="AY85" s="352">
        <f t="shared" si="20"/>
        <v>1</v>
      </c>
      <c r="AZ85" s="352">
        <f t="shared" si="20"/>
        <v>0</v>
      </c>
      <c r="BA85" s="352">
        <f t="shared" si="20"/>
        <v>0</v>
      </c>
      <c r="BB85" s="352">
        <f t="shared" si="20"/>
        <v>0</v>
      </c>
      <c r="BC85" s="257"/>
    </row>
    <row r="86" spans="1:55" s="243" customFormat="1" ht="16" outlineLevel="1">
      <c r="A86" s="437"/>
      <c r="B86" s="274"/>
      <c r="C86" s="265"/>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363"/>
      <c r="AP86" s="353"/>
      <c r="AQ86" s="353"/>
      <c r="AR86" s="353"/>
      <c r="AS86" s="353"/>
      <c r="AT86" s="353"/>
      <c r="AU86" s="353"/>
      <c r="AV86" s="353"/>
      <c r="AW86" s="353"/>
      <c r="AX86" s="353"/>
      <c r="AY86" s="353"/>
      <c r="AZ86" s="353"/>
      <c r="BA86" s="353"/>
      <c r="BB86" s="353"/>
      <c r="BC86" s="266"/>
    </row>
    <row r="87" spans="1:55" s="243" customFormat="1" ht="17" outlineLevel="1">
      <c r="A87" s="437">
        <v>22</v>
      </c>
      <c r="B87" s="274" t="s">
        <v>9</v>
      </c>
      <c r="C87" s="251" t="s">
        <v>25</v>
      </c>
      <c r="D87" s="255">
        <v>13900.82</v>
      </c>
      <c r="E87" s="255"/>
      <c r="F87" s="255"/>
      <c r="G87" s="255"/>
      <c r="H87" s="255"/>
      <c r="I87" s="255"/>
      <c r="J87" s="255"/>
      <c r="K87" s="255"/>
      <c r="L87" s="255"/>
      <c r="M87" s="255"/>
      <c r="N87" s="255"/>
      <c r="O87" s="255"/>
      <c r="P87" s="255"/>
      <c r="Q87" s="255"/>
      <c r="R87" s="255"/>
      <c r="S87" s="255"/>
      <c r="T87" s="255"/>
      <c r="U87" s="255"/>
      <c r="V87" s="251"/>
      <c r="W87" s="255">
        <v>236.81559999999999</v>
      </c>
      <c r="X87" s="255">
        <v>0</v>
      </c>
      <c r="Y87" s="255">
        <v>0</v>
      </c>
      <c r="Z87" s="255">
        <v>0</v>
      </c>
      <c r="AA87" s="255">
        <v>0</v>
      </c>
      <c r="AB87" s="255">
        <v>0</v>
      </c>
      <c r="AC87" s="255">
        <v>0</v>
      </c>
      <c r="AD87" s="255">
        <v>0</v>
      </c>
      <c r="AE87" s="255">
        <v>0</v>
      </c>
      <c r="AF87" s="255">
        <v>0</v>
      </c>
      <c r="AG87" s="255">
        <v>0</v>
      </c>
      <c r="AH87" s="255">
        <v>0</v>
      </c>
      <c r="AI87" s="255">
        <v>0</v>
      </c>
      <c r="AJ87" s="255">
        <v>0</v>
      </c>
      <c r="AK87" s="255">
        <v>0</v>
      </c>
      <c r="AL87" s="255">
        <v>0</v>
      </c>
      <c r="AM87" s="255">
        <v>0</v>
      </c>
      <c r="AN87" s="255">
        <v>0</v>
      </c>
      <c r="AO87" s="351"/>
      <c r="AP87" s="356"/>
      <c r="AQ87" s="356"/>
      <c r="AR87" s="356"/>
      <c r="AS87" s="356"/>
      <c r="AT87" s="356"/>
      <c r="AU87" s="356"/>
      <c r="AV87" s="356"/>
      <c r="AW87" s="356"/>
      <c r="AX87" s="356"/>
      <c r="AY87" s="356"/>
      <c r="AZ87" s="356"/>
      <c r="BA87" s="356"/>
      <c r="BB87" s="356"/>
      <c r="BC87" s="256">
        <f>SUM(AO87:BB87)</f>
        <v>0</v>
      </c>
    </row>
    <row r="88" spans="1:55" s="243" customFormat="1" ht="17" outlineLevel="1">
      <c r="A88" s="437"/>
      <c r="B88" s="274" t="s">
        <v>214</v>
      </c>
      <c r="C88" s="251" t="s">
        <v>163</v>
      </c>
      <c r="D88" s="255"/>
      <c r="E88" s="255"/>
      <c r="F88" s="255"/>
      <c r="G88" s="255"/>
      <c r="H88" s="255"/>
      <c r="I88" s="255"/>
      <c r="J88" s="255"/>
      <c r="K88" s="255"/>
      <c r="L88" s="255"/>
      <c r="M88" s="255"/>
      <c r="N88" s="255"/>
      <c r="O88" s="255"/>
      <c r="P88" s="255"/>
      <c r="Q88" s="255"/>
      <c r="R88" s="255"/>
      <c r="S88" s="255"/>
      <c r="T88" s="255"/>
      <c r="U88" s="255"/>
      <c r="V88" s="251"/>
      <c r="W88" s="255"/>
      <c r="X88" s="255"/>
      <c r="Y88" s="255"/>
      <c r="Z88" s="255"/>
      <c r="AA88" s="255"/>
      <c r="AB88" s="255"/>
      <c r="AC88" s="255"/>
      <c r="AD88" s="255"/>
      <c r="AE88" s="255"/>
      <c r="AF88" s="255"/>
      <c r="AG88" s="255"/>
      <c r="AH88" s="255"/>
      <c r="AI88" s="255"/>
      <c r="AJ88" s="255"/>
      <c r="AK88" s="255"/>
      <c r="AL88" s="255"/>
      <c r="AM88" s="255"/>
      <c r="AN88" s="255"/>
      <c r="AO88" s="352">
        <f>AO87</f>
        <v>0</v>
      </c>
      <c r="AP88" s="352">
        <f>AP87</f>
        <v>0</v>
      </c>
      <c r="AQ88" s="352">
        <f t="shared" ref="AQ88:BB88" si="21">AQ87</f>
        <v>0</v>
      </c>
      <c r="AR88" s="352">
        <f t="shared" si="21"/>
        <v>0</v>
      </c>
      <c r="AS88" s="352">
        <f t="shared" si="21"/>
        <v>0</v>
      </c>
      <c r="AT88" s="352">
        <f t="shared" si="21"/>
        <v>0</v>
      </c>
      <c r="AU88" s="352">
        <f t="shared" si="21"/>
        <v>0</v>
      </c>
      <c r="AV88" s="352">
        <f t="shared" si="21"/>
        <v>0</v>
      </c>
      <c r="AW88" s="352">
        <f t="shared" si="21"/>
        <v>0</v>
      </c>
      <c r="AX88" s="352">
        <f t="shared" si="21"/>
        <v>0</v>
      </c>
      <c r="AY88" s="352">
        <f t="shared" si="21"/>
        <v>0</v>
      </c>
      <c r="AZ88" s="352">
        <f t="shared" si="21"/>
        <v>0</v>
      </c>
      <c r="BA88" s="352">
        <f t="shared" si="21"/>
        <v>0</v>
      </c>
      <c r="BB88" s="352">
        <f t="shared" si="21"/>
        <v>0</v>
      </c>
      <c r="BC88" s="266"/>
    </row>
    <row r="89" spans="1:55" s="243" customFormat="1" ht="16" outlineLevel="1">
      <c r="A89" s="437"/>
      <c r="B89" s="274"/>
      <c r="C89" s="265"/>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353"/>
      <c r="AP89" s="353"/>
      <c r="AQ89" s="353"/>
      <c r="AR89" s="353"/>
      <c r="AS89" s="353"/>
      <c r="AT89" s="353"/>
      <c r="AU89" s="353"/>
      <c r="AV89" s="353"/>
      <c r="AW89" s="353"/>
      <c r="AX89" s="353"/>
      <c r="AY89" s="353"/>
      <c r="AZ89" s="353"/>
      <c r="BA89" s="353"/>
      <c r="BB89" s="353"/>
      <c r="BC89" s="266"/>
    </row>
    <row r="90" spans="1:55" s="253" customFormat="1" ht="16" outlineLevel="1">
      <c r="A90" s="438"/>
      <c r="B90" s="248" t="s">
        <v>14</v>
      </c>
      <c r="C90" s="249"/>
      <c r="D90" s="250"/>
      <c r="E90" s="250"/>
      <c r="F90" s="250"/>
      <c r="G90" s="250"/>
      <c r="H90" s="250"/>
      <c r="I90" s="250"/>
      <c r="J90" s="250"/>
      <c r="K90" s="250"/>
      <c r="L90" s="250"/>
      <c r="M90" s="250"/>
      <c r="N90" s="250"/>
      <c r="O90" s="250"/>
      <c r="P90" s="250"/>
      <c r="Q90" s="250"/>
      <c r="R90" s="250"/>
      <c r="S90" s="250"/>
      <c r="T90" s="250"/>
      <c r="U90" s="250"/>
      <c r="V90" s="250"/>
      <c r="W90" s="250"/>
      <c r="X90" s="249"/>
      <c r="Y90" s="249"/>
      <c r="Z90" s="249"/>
      <c r="AA90" s="249"/>
      <c r="AB90" s="249"/>
      <c r="AC90" s="249"/>
      <c r="AD90" s="249"/>
      <c r="AE90" s="249"/>
      <c r="AF90" s="249"/>
      <c r="AG90" s="249"/>
      <c r="AH90" s="249"/>
      <c r="AI90" s="249"/>
      <c r="AJ90" s="249"/>
      <c r="AK90" s="249"/>
      <c r="AL90" s="249"/>
      <c r="AM90" s="249"/>
      <c r="AN90" s="249"/>
      <c r="AO90" s="355"/>
      <c r="AP90" s="355"/>
      <c r="AQ90" s="355"/>
      <c r="AR90" s="355"/>
      <c r="AS90" s="355"/>
      <c r="AT90" s="355"/>
      <c r="AU90" s="355"/>
      <c r="AV90" s="355"/>
      <c r="AW90" s="355"/>
      <c r="AX90" s="355"/>
      <c r="AY90" s="355"/>
      <c r="AZ90" s="355"/>
      <c r="BA90" s="355"/>
      <c r="BB90" s="355"/>
      <c r="BC90" s="252"/>
    </row>
    <row r="91" spans="1:55" s="243" customFormat="1" ht="17" outlineLevel="1">
      <c r="A91" s="437">
        <v>23</v>
      </c>
      <c r="B91" s="274" t="s">
        <v>14</v>
      </c>
      <c r="C91" s="251" t="s">
        <v>25</v>
      </c>
      <c r="D91" s="255"/>
      <c r="E91" s="255"/>
      <c r="F91" s="255"/>
      <c r="G91" s="255"/>
      <c r="H91" s="255"/>
      <c r="I91" s="255"/>
      <c r="J91" s="255"/>
      <c r="K91" s="255"/>
      <c r="L91" s="255"/>
      <c r="M91" s="255"/>
      <c r="N91" s="255"/>
      <c r="O91" s="255"/>
      <c r="P91" s="255"/>
      <c r="Q91" s="255"/>
      <c r="R91" s="255"/>
      <c r="S91" s="255"/>
      <c r="T91" s="255"/>
      <c r="U91" s="255"/>
      <c r="V91" s="251"/>
      <c r="W91" s="255"/>
      <c r="X91" s="255"/>
      <c r="Y91" s="255"/>
      <c r="Z91" s="255"/>
      <c r="AA91" s="255"/>
      <c r="AB91" s="255"/>
      <c r="AC91" s="255"/>
      <c r="AD91" s="255"/>
      <c r="AE91" s="255"/>
      <c r="AF91" s="255"/>
      <c r="AG91" s="255"/>
      <c r="AH91" s="255"/>
      <c r="AI91" s="255"/>
      <c r="AJ91" s="255"/>
      <c r="AK91" s="255"/>
      <c r="AL91" s="255"/>
      <c r="AM91" s="255"/>
      <c r="AN91" s="255"/>
      <c r="AO91" s="351"/>
      <c r="AP91" s="351"/>
      <c r="AQ91" s="351"/>
      <c r="AR91" s="351"/>
      <c r="AS91" s="351"/>
      <c r="AT91" s="351"/>
      <c r="AU91" s="351"/>
      <c r="AV91" s="351"/>
      <c r="AW91" s="351"/>
      <c r="AX91" s="351"/>
      <c r="AY91" s="351"/>
      <c r="AZ91" s="351"/>
      <c r="BA91" s="351"/>
      <c r="BB91" s="351"/>
      <c r="BC91" s="256">
        <f>SUM(AO91:BB91)</f>
        <v>0</v>
      </c>
    </row>
    <row r="92" spans="1:55" s="243" customFormat="1" ht="17" outlineLevel="1">
      <c r="A92" s="437"/>
      <c r="B92" s="274" t="s">
        <v>214</v>
      </c>
      <c r="C92" s="251" t="s">
        <v>163</v>
      </c>
      <c r="D92" s="255"/>
      <c r="E92" s="255"/>
      <c r="F92" s="255"/>
      <c r="G92" s="255"/>
      <c r="H92" s="255"/>
      <c r="I92" s="255"/>
      <c r="J92" s="255"/>
      <c r="K92" s="255"/>
      <c r="L92" s="255"/>
      <c r="M92" s="255"/>
      <c r="N92" s="255"/>
      <c r="O92" s="255"/>
      <c r="P92" s="255"/>
      <c r="Q92" s="255"/>
      <c r="R92" s="255"/>
      <c r="S92" s="255"/>
      <c r="T92" s="255"/>
      <c r="U92" s="255"/>
      <c r="V92" s="404"/>
      <c r="W92" s="255"/>
      <c r="X92" s="255"/>
      <c r="Y92" s="255"/>
      <c r="Z92" s="255"/>
      <c r="AA92" s="255"/>
      <c r="AB92" s="255"/>
      <c r="AC92" s="255"/>
      <c r="AD92" s="255"/>
      <c r="AE92" s="255"/>
      <c r="AF92" s="255"/>
      <c r="AG92" s="255"/>
      <c r="AH92" s="255"/>
      <c r="AI92" s="255"/>
      <c r="AJ92" s="255"/>
      <c r="AK92" s="255"/>
      <c r="AL92" s="255"/>
      <c r="AM92" s="255"/>
      <c r="AN92" s="255"/>
      <c r="AO92" s="352">
        <f>AO91</f>
        <v>0</v>
      </c>
      <c r="AP92" s="352">
        <f>AP91</f>
        <v>0</v>
      </c>
      <c r="AQ92" s="352">
        <f t="shared" ref="AQ92:BB92" si="22">AQ91</f>
        <v>0</v>
      </c>
      <c r="AR92" s="352">
        <f t="shared" si="22"/>
        <v>0</v>
      </c>
      <c r="AS92" s="352">
        <f t="shared" si="22"/>
        <v>0</v>
      </c>
      <c r="AT92" s="352">
        <f t="shared" si="22"/>
        <v>0</v>
      </c>
      <c r="AU92" s="352">
        <f t="shared" si="22"/>
        <v>0</v>
      </c>
      <c r="AV92" s="352">
        <f t="shared" si="22"/>
        <v>0</v>
      </c>
      <c r="AW92" s="352">
        <f t="shared" si="22"/>
        <v>0</v>
      </c>
      <c r="AX92" s="352">
        <f t="shared" si="22"/>
        <v>0</v>
      </c>
      <c r="AY92" s="352">
        <f t="shared" si="22"/>
        <v>0</v>
      </c>
      <c r="AZ92" s="352">
        <f t="shared" si="22"/>
        <v>0</v>
      </c>
      <c r="BA92" s="352">
        <f t="shared" si="22"/>
        <v>0</v>
      </c>
      <c r="BB92" s="352">
        <f t="shared" si="22"/>
        <v>0</v>
      </c>
      <c r="BC92" s="257"/>
    </row>
    <row r="93" spans="1:55" s="243" customFormat="1" ht="16" outlineLevel="1">
      <c r="A93" s="437"/>
      <c r="B93" s="274"/>
      <c r="C93" s="265"/>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353"/>
      <c r="AP93" s="353"/>
      <c r="AQ93" s="353"/>
      <c r="AR93" s="353"/>
      <c r="AS93" s="353"/>
      <c r="AT93" s="353"/>
      <c r="AU93" s="353"/>
      <c r="AV93" s="353"/>
      <c r="AW93" s="353"/>
      <c r="AX93" s="353"/>
      <c r="AY93" s="353"/>
      <c r="AZ93" s="353"/>
      <c r="BA93" s="353"/>
      <c r="BB93" s="353"/>
      <c r="BC93" s="266"/>
    </row>
    <row r="94" spans="1:55" s="253" customFormat="1" ht="16" outlineLevel="1">
      <c r="A94" s="438"/>
      <c r="B94" s="248" t="s">
        <v>485</v>
      </c>
      <c r="C94" s="249"/>
      <c r="D94" s="250"/>
      <c r="E94" s="250"/>
      <c r="F94" s="250"/>
      <c r="G94" s="250"/>
      <c r="H94" s="250"/>
      <c r="I94" s="250"/>
      <c r="J94" s="250"/>
      <c r="K94" s="250"/>
      <c r="L94" s="250"/>
      <c r="M94" s="250"/>
      <c r="N94" s="250"/>
      <c r="O94" s="250"/>
      <c r="P94" s="250"/>
      <c r="Q94" s="250"/>
      <c r="R94" s="250"/>
      <c r="S94" s="250"/>
      <c r="T94" s="250"/>
      <c r="U94" s="250"/>
      <c r="V94" s="250"/>
      <c r="W94" s="250"/>
      <c r="X94" s="249"/>
      <c r="Y94" s="249"/>
      <c r="Z94" s="249"/>
      <c r="AA94" s="249"/>
      <c r="AB94" s="249"/>
      <c r="AC94" s="249"/>
      <c r="AD94" s="249"/>
      <c r="AE94" s="249"/>
      <c r="AF94" s="249"/>
      <c r="AG94" s="249"/>
      <c r="AH94" s="249"/>
      <c r="AI94" s="249"/>
      <c r="AJ94" s="249"/>
      <c r="AK94" s="249"/>
      <c r="AL94" s="249"/>
      <c r="AM94" s="249"/>
      <c r="AN94" s="249"/>
      <c r="AO94" s="355"/>
      <c r="AP94" s="355"/>
      <c r="AQ94" s="355"/>
      <c r="AR94" s="355"/>
      <c r="AS94" s="355"/>
      <c r="AT94" s="355"/>
      <c r="AU94" s="355"/>
      <c r="AV94" s="355"/>
      <c r="AW94" s="355"/>
      <c r="AX94" s="355"/>
      <c r="AY94" s="355"/>
      <c r="AZ94" s="355"/>
      <c r="BA94" s="355"/>
      <c r="BB94" s="355"/>
      <c r="BC94" s="252"/>
    </row>
    <row r="95" spans="1:55" s="243" customFormat="1" ht="17" outlineLevel="1">
      <c r="A95" s="437">
        <v>24</v>
      </c>
      <c r="B95" s="274" t="s">
        <v>14</v>
      </c>
      <c r="C95" s="251" t="s">
        <v>25</v>
      </c>
      <c r="D95" s="255"/>
      <c r="E95" s="255"/>
      <c r="F95" s="255"/>
      <c r="G95" s="255"/>
      <c r="H95" s="255"/>
      <c r="I95" s="255"/>
      <c r="J95" s="255"/>
      <c r="K95" s="255"/>
      <c r="L95" s="255"/>
      <c r="M95" s="255"/>
      <c r="N95" s="255"/>
      <c r="O95" s="255"/>
      <c r="P95" s="255"/>
      <c r="Q95" s="255"/>
      <c r="R95" s="255"/>
      <c r="S95" s="255"/>
      <c r="T95" s="255"/>
      <c r="U95" s="255"/>
      <c r="V95" s="251"/>
      <c r="W95" s="255"/>
      <c r="X95" s="255"/>
      <c r="Y95" s="255"/>
      <c r="Z95" s="255"/>
      <c r="AA95" s="255"/>
      <c r="AB95" s="255"/>
      <c r="AC95" s="255"/>
      <c r="AD95" s="255"/>
      <c r="AE95" s="255"/>
      <c r="AF95" s="255"/>
      <c r="AG95" s="255"/>
      <c r="AH95" s="255"/>
      <c r="AI95" s="255"/>
      <c r="AJ95" s="255"/>
      <c r="AK95" s="255"/>
      <c r="AL95" s="255"/>
      <c r="AM95" s="255"/>
      <c r="AN95" s="255"/>
      <c r="AO95" s="351"/>
      <c r="AP95" s="351"/>
      <c r="AQ95" s="351"/>
      <c r="AR95" s="351"/>
      <c r="AS95" s="351"/>
      <c r="AT95" s="351"/>
      <c r="AU95" s="351"/>
      <c r="AV95" s="351"/>
      <c r="AW95" s="351"/>
      <c r="AX95" s="351"/>
      <c r="AY95" s="351"/>
      <c r="AZ95" s="351"/>
      <c r="BA95" s="351"/>
      <c r="BB95" s="351"/>
      <c r="BC95" s="256">
        <f>SUM(AO95:BB95)</f>
        <v>0</v>
      </c>
    </row>
    <row r="96" spans="1:55" s="243" customFormat="1" ht="17" outlineLevel="1">
      <c r="A96" s="437"/>
      <c r="B96" s="274" t="s">
        <v>214</v>
      </c>
      <c r="C96" s="251" t="s">
        <v>163</v>
      </c>
      <c r="D96" s="255"/>
      <c r="E96" s="255"/>
      <c r="F96" s="255"/>
      <c r="G96" s="255"/>
      <c r="H96" s="255"/>
      <c r="I96" s="255"/>
      <c r="J96" s="255"/>
      <c r="K96" s="255"/>
      <c r="L96" s="255"/>
      <c r="M96" s="255"/>
      <c r="N96" s="255"/>
      <c r="O96" s="255"/>
      <c r="P96" s="255"/>
      <c r="Q96" s="255"/>
      <c r="R96" s="255"/>
      <c r="S96" s="255"/>
      <c r="T96" s="255"/>
      <c r="U96" s="255"/>
      <c r="V96" s="404"/>
      <c r="W96" s="255"/>
      <c r="X96" s="255"/>
      <c r="Y96" s="255"/>
      <c r="Z96" s="255"/>
      <c r="AA96" s="255"/>
      <c r="AB96" s="255"/>
      <c r="AC96" s="255"/>
      <c r="AD96" s="255"/>
      <c r="AE96" s="255"/>
      <c r="AF96" s="255"/>
      <c r="AG96" s="255"/>
      <c r="AH96" s="255"/>
      <c r="AI96" s="255"/>
      <c r="AJ96" s="255"/>
      <c r="AK96" s="255"/>
      <c r="AL96" s="255"/>
      <c r="AM96" s="255"/>
      <c r="AN96" s="255"/>
      <c r="AO96" s="352">
        <f>AO95</f>
        <v>0</v>
      </c>
      <c r="AP96" s="352">
        <f>AP95</f>
        <v>0</v>
      </c>
      <c r="AQ96" s="352">
        <f t="shared" ref="AQ96:BB96" si="23">AQ95</f>
        <v>0</v>
      </c>
      <c r="AR96" s="352">
        <f t="shared" si="23"/>
        <v>0</v>
      </c>
      <c r="AS96" s="352">
        <f t="shared" si="23"/>
        <v>0</v>
      </c>
      <c r="AT96" s="352">
        <f t="shared" si="23"/>
        <v>0</v>
      </c>
      <c r="AU96" s="352">
        <f t="shared" si="23"/>
        <v>0</v>
      </c>
      <c r="AV96" s="352">
        <f t="shared" si="23"/>
        <v>0</v>
      </c>
      <c r="AW96" s="352">
        <f t="shared" si="23"/>
        <v>0</v>
      </c>
      <c r="AX96" s="352">
        <f t="shared" si="23"/>
        <v>0</v>
      </c>
      <c r="AY96" s="352">
        <f t="shared" si="23"/>
        <v>0</v>
      </c>
      <c r="AZ96" s="352">
        <f t="shared" si="23"/>
        <v>0</v>
      </c>
      <c r="BA96" s="352">
        <f t="shared" si="23"/>
        <v>0</v>
      </c>
      <c r="BB96" s="352">
        <f t="shared" si="23"/>
        <v>0</v>
      </c>
      <c r="BC96" s="257"/>
    </row>
    <row r="97" spans="1:55" s="243" customFormat="1" ht="16" outlineLevel="1">
      <c r="A97" s="437"/>
      <c r="B97" s="274"/>
      <c r="C97" s="265"/>
      <c r="D97" s="251"/>
      <c r="E97" s="251"/>
      <c r="F97" s="251"/>
      <c r="G97" s="251"/>
      <c r="H97" s="251"/>
      <c r="I97" s="251"/>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353"/>
      <c r="AP97" s="353"/>
      <c r="AQ97" s="353"/>
      <c r="AR97" s="353"/>
      <c r="AS97" s="353"/>
      <c r="AT97" s="353"/>
      <c r="AU97" s="353"/>
      <c r="AV97" s="353"/>
      <c r="AW97" s="353"/>
      <c r="AX97" s="353"/>
      <c r="AY97" s="353"/>
      <c r="AZ97" s="353"/>
      <c r="BA97" s="353"/>
      <c r="BB97" s="353"/>
      <c r="BC97" s="266"/>
    </row>
    <row r="98" spans="1:55" s="243" customFormat="1" ht="17" outlineLevel="1">
      <c r="A98" s="437">
        <v>25</v>
      </c>
      <c r="B98" s="273" t="s">
        <v>21</v>
      </c>
      <c r="C98" s="251" t="s">
        <v>25</v>
      </c>
      <c r="D98" s="255"/>
      <c r="E98" s="255"/>
      <c r="F98" s="255"/>
      <c r="G98" s="255"/>
      <c r="H98" s="255"/>
      <c r="I98" s="255"/>
      <c r="J98" s="255"/>
      <c r="K98" s="255"/>
      <c r="L98" s="255"/>
      <c r="M98" s="255"/>
      <c r="N98" s="255"/>
      <c r="O98" s="255"/>
      <c r="P98" s="255"/>
      <c r="Q98" s="255"/>
      <c r="R98" s="255"/>
      <c r="S98" s="255"/>
      <c r="T98" s="255"/>
      <c r="U98" s="255"/>
      <c r="V98" s="255">
        <v>0</v>
      </c>
      <c r="W98" s="255"/>
      <c r="X98" s="255"/>
      <c r="Y98" s="255"/>
      <c r="Z98" s="255"/>
      <c r="AA98" s="255"/>
      <c r="AB98" s="255"/>
      <c r="AC98" s="255"/>
      <c r="AD98" s="255"/>
      <c r="AE98" s="255"/>
      <c r="AF98" s="255"/>
      <c r="AG98" s="255"/>
      <c r="AH98" s="255"/>
      <c r="AI98" s="255"/>
      <c r="AJ98" s="255"/>
      <c r="AK98" s="255"/>
      <c r="AL98" s="255"/>
      <c r="AM98" s="255"/>
      <c r="AN98" s="255"/>
      <c r="AO98" s="356"/>
      <c r="AP98" s="356"/>
      <c r="AQ98" s="356"/>
      <c r="AR98" s="356"/>
      <c r="AS98" s="356"/>
      <c r="AT98" s="356"/>
      <c r="AU98" s="356"/>
      <c r="AV98" s="356"/>
      <c r="AW98" s="356"/>
      <c r="AX98" s="356"/>
      <c r="AY98" s="356"/>
      <c r="AZ98" s="356"/>
      <c r="BA98" s="356"/>
      <c r="BB98" s="356"/>
      <c r="BC98" s="256">
        <f>SUM(AO98:BB98)</f>
        <v>0</v>
      </c>
    </row>
    <row r="99" spans="1:55" s="243" customFormat="1" ht="17" outlineLevel="1">
      <c r="A99" s="437"/>
      <c r="B99" s="274" t="s">
        <v>214</v>
      </c>
      <c r="C99" s="251" t="s">
        <v>163</v>
      </c>
      <c r="D99" s="255"/>
      <c r="E99" s="255"/>
      <c r="F99" s="255"/>
      <c r="G99" s="255"/>
      <c r="H99" s="255"/>
      <c r="I99" s="255"/>
      <c r="J99" s="255"/>
      <c r="K99" s="255"/>
      <c r="L99" s="255"/>
      <c r="M99" s="255"/>
      <c r="N99" s="255"/>
      <c r="O99" s="255"/>
      <c r="P99" s="255"/>
      <c r="Q99" s="255"/>
      <c r="R99" s="255"/>
      <c r="S99" s="255"/>
      <c r="T99" s="255"/>
      <c r="U99" s="255"/>
      <c r="V99" s="255">
        <f>V98</f>
        <v>0</v>
      </c>
      <c r="W99" s="255"/>
      <c r="X99" s="255"/>
      <c r="Y99" s="255"/>
      <c r="Z99" s="255"/>
      <c r="AA99" s="255"/>
      <c r="AB99" s="255"/>
      <c r="AC99" s="255"/>
      <c r="AD99" s="255"/>
      <c r="AE99" s="255"/>
      <c r="AF99" s="255"/>
      <c r="AG99" s="255"/>
      <c r="AH99" s="255"/>
      <c r="AI99" s="255"/>
      <c r="AJ99" s="255"/>
      <c r="AK99" s="255"/>
      <c r="AL99" s="255"/>
      <c r="AM99" s="255"/>
      <c r="AN99" s="255"/>
      <c r="AO99" s="352">
        <f>AO98</f>
        <v>0</v>
      </c>
      <c r="AP99" s="352">
        <f>AP98</f>
        <v>0</v>
      </c>
      <c r="AQ99" s="352">
        <f t="shared" ref="AQ99:BB99" si="24">AQ98</f>
        <v>0</v>
      </c>
      <c r="AR99" s="352">
        <f t="shared" si="24"/>
        <v>0</v>
      </c>
      <c r="AS99" s="352">
        <f t="shared" si="24"/>
        <v>0</v>
      </c>
      <c r="AT99" s="352">
        <f t="shared" si="24"/>
        <v>0</v>
      </c>
      <c r="AU99" s="352">
        <f t="shared" si="24"/>
        <v>0</v>
      </c>
      <c r="AV99" s="352">
        <f t="shared" si="24"/>
        <v>0</v>
      </c>
      <c r="AW99" s="352">
        <f t="shared" si="24"/>
        <v>0</v>
      </c>
      <c r="AX99" s="352">
        <f t="shared" si="24"/>
        <v>0</v>
      </c>
      <c r="AY99" s="352">
        <f t="shared" si="24"/>
        <v>0</v>
      </c>
      <c r="AZ99" s="352">
        <f t="shared" si="24"/>
        <v>0</v>
      </c>
      <c r="BA99" s="352">
        <f t="shared" si="24"/>
        <v>0</v>
      </c>
      <c r="BB99" s="352">
        <f t="shared" si="24"/>
        <v>0</v>
      </c>
      <c r="BC99" s="270"/>
    </row>
    <row r="100" spans="1:55" s="243" customFormat="1" ht="16" outlineLevel="1">
      <c r="A100" s="437"/>
      <c r="B100" s="273"/>
      <c r="C100" s="271"/>
      <c r="D100" s="251"/>
      <c r="E100" s="251"/>
      <c r="F100" s="251"/>
      <c r="G100" s="251"/>
      <c r="H100" s="251"/>
      <c r="I100" s="251"/>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357"/>
      <c r="AP100" s="358"/>
      <c r="AQ100" s="357"/>
      <c r="AR100" s="357"/>
      <c r="AS100" s="357"/>
      <c r="AT100" s="357"/>
      <c r="AU100" s="357"/>
      <c r="AV100" s="357"/>
      <c r="AW100" s="357"/>
      <c r="AX100" s="357"/>
      <c r="AY100" s="357"/>
      <c r="AZ100" s="357"/>
      <c r="BA100" s="357"/>
      <c r="BB100" s="357"/>
      <c r="BC100" s="272"/>
    </row>
    <row r="101" spans="1:55" s="253" customFormat="1" ht="16" outlineLevel="1">
      <c r="A101" s="438"/>
      <c r="B101" s="248" t="s">
        <v>15</v>
      </c>
      <c r="C101" s="279"/>
      <c r="D101" s="250"/>
      <c r="E101" s="249"/>
      <c r="F101" s="249"/>
      <c r="G101" s="249"/>
      <c r="H101" s="249"/>
      <c r="I101" s="249"/>
      <c r="J101" s="249"/>
      <c r="K101" s="249"/>
      <c r="L101" s="249"/>
      <c r="M101" s="249"/>
      <c r="N101" s="249"/>
      <c r="O101" s="249"/>
      <c r="P101" s="249"/>
      <c r="Q101" s="249"/>
      <c r="R101" s="249"/>
      <c r="S101" s="249"/>
      <c r="T101" s="249"/>
      <c r="U101" s="249"/>
      <c r="V101" s="251"/>
      <c r="W101" s="249"/>
      <c r="X101" s="249"/>
      <c r="Y101" s="249"/>
      <c r="Z101" s="249"/>
      <c r="AA101" s="249"/>
      <c r="AB101" s="249"/>
      <c r="AC101" s="249"/>
      <c r="AD101" s="249"/>
      <c r="AE101" s="249"/>
      <c r="AF101" s="249"/>
      <c r="AG101" s="249"/>
      <c r="AH101" s="249"/>
      <c r="AI101" s="249"/>
      <c r="AJ101" s="249"/>
      <c r="AK101" s="249"/>
      <c r="AL101" s="249"/>
      <c r="AM101" s="249"/>
      <c r="AN101" s="249"/>
      <c r="AO101" s="355"/>
      <c r="AP101" s="355"/>
      <c r="AQ101" s="355"/>
      <c r="AR101" s="355"/>
      <c r="AS101" s="355"/>
      <c r="AT101" s="355"/>
      <c r="AU101" s="355"/>
      <c r="AV101" s="355"/>
      <c r="AW101" s="355"/>
      <c r="AX101" s="355"/>
      <c r="AY101" s="355"/>
      <c r="AZ101" s="355"/>
      <c r="BA101" s="355"/>
      <c r="BB101" s="355"/>
      <c r="BC101" s="252"/>
    </row>
    <row r="102" spans="1:55" s="243" customFormat="1" ht="17" outlineLevel="1">
      <c r="A102" s="437">
        <v>26</v>
      </c>
      <c r="B102" s="280" t="s">
        <v>16</v>
      </c>
      <c r="C102" s="251" t="s">
        <v>25</v>
      </c>
      <c r="D102" s="255">
        <v>499572.19991078402</v>
      </c>
      <c r="E102" s="255">
        <v>499572.19991078402</v>
      </c>
      <c r="F102" s="255">
        <v>499572.19991078402</v>
      </c>
      <c r="G102" s="255">
        <v>499572.19991078402</v>
      </c>
      <c r="H102" s="255">
        <v>499572.19991078402</v>
      </c>
      <c r="I102" s="255">
        <v>499572.19991078402</v>
      </c>
      <c r="J102" s="255">
        <v>499572.19991078402</v>
      </c>
      <c r="K102" s="255">
        <v>499572.19991078402</v>
      </c>
      <c r="L102" s="255">
        <v>499572.19991078402</v>
      </c>
      <c r="M102" s="255">
        <v>499572.19991078402</v>
      </c>
      <c r="N102" s="255">
        <v>499572.19991078402</v>
      </c>
      <c r="O102" s="255">
        <v>499572.19991078402</v>
      </c>
      <c r="P102" s="255">
        <v>499572.19991078402</v>
      </c>
      <c r="Q102" s="255">
        <v>0</v>
      </c>
      <c r="R102" s="255">
        <v>0</v>
      </c>
      <c r="S102" s="255">
        <v>0</v>
      </c>
      <c r="T102" s="255">
        <v>0</v>
      </c>
      <c r="U102" s="255">
        <v>0</v>
      </c>
      <c r="V102" s="255">
        <v>12</v>
      </c>
      <c r="W102" s="255">
        <v>90.079109120000012</v>
      </c>
      <c r="X102" s="255">
        <v>90.079109120000012</v>
      </c>
      <c r="Y102" s="255">
        <v>90.079109120000012</v>
      </c>
      <c r="Z102" s="255">
        <v>90.079109120000012</v>
      </c>
      <c r="AA102" s="255">
        <v>90.079109120000012</v>
      </c>
      <c r="AB102" s="255">
        <v>90.079109120000012</v>
      </c>
      <c r="AC102" s="255">
        <v>90.079109120000012</v>
      </c>
      <c r="AD102" s="255">
        <v>90.079109120000012</v>
      </c>
      <c r="AE102" s="255">
        <v>90.079109120000012</v>
      </c>
      <c r="AF102" s="255">
        <v>90.079109120000012</v>
      </c>
      <c r="AG102" s="255">
        <v>90.079109120000012</v>
      </c>
      <c r="AH102" s="255">
        <v>90.079109120000012</v>
      </c>
      <c r="AI102" s="255">
        <v>90.079109120000012</v>
      </c>
      <c r="AJ102" s="255">
        <v>0</v>
      </c>
      <c r="AK102" s="255">
        <v>0</v>
      </c>
      <c r="AL102" s="255">
        <v>0</v>
      </c>
      <c r="AM102" s="255">
        <v>0</v>
      </c>
      <c r="AN102" s="255">
        <v>0</v>
      </c>
      <c r="AO102" s="351"/>
      <c r="AP102" s="351"/>
      <c r="AQ102" s="351"/>
      <c r="AR102" s="351"/>
      <c r="AS102" s="351"/>
      <c r="AT102" s="351"/>
      <c r="AU102" s="356"/>
      <c r="AV102" s="356"/>
      <c r="AW102" s="356"/>
      <c r="AX102" s="356"/>
      <c r="AY102" s="356">
        <v>1</v>
      </c>
      <c r="AZ102" s="356"/>
      <c r="BA102" s="356"/>
      <c r="BB102" s="356"/>
      <c r="BC102" s="256">
        <f>SUM(AO102:BB102)</f>
        <v>1</v>
      </c>
    </row>
    <row r="103" spans="1:55" s="243" customFormat="1" ht="17" outlineLevel="1">
      <c r="A103" s="437"/>
      <c r="B103" s="274" t="s">
        <v>214</v>
      </c>
      <c r="C103" s="251" t="s">
        <v>163</v>
      </c>
      <c r="D103" s="255">
        <v>4647.5103910139396</v>
      </c>
      <c r="E103" s="255">
        <v>4647.5103910139396</v>
      </c>
      <c r="F103" s="255">
        <v>4647.5103910139396</v>
      </c>
      <c r="G103" s="255">
        <v>4647.5103910139396</v>
      </c>
      <c r="H103" s="255">
        <v>4647.5103910139396</v>
      </c>
      <c r="I103" s="255">
        <v>4647.5103910139396</v>
      </c>
      <c r="J103" s="255">
        <v>4326.6578112410307</v>
      </c>
      <c r="K103" s="255">
        <v>0</v>
      </c>
      <c r="L103" s="255">
        <v>0</v>
      </c>
      <c r="M103" s="255">
        <v>0</v>
      </c>
      <c r="N103" s="255">
        <v>0</v>
      </c>
      <c r="O103" s="255">
        <v>0</v>
      </c>
      <c r="P103" s="255">
        <v>0</v>
      </c>
      <c r="Q103" s="255">
        <v>0</v>
      </c>
      <c r="R103" s="255">
        <v>0</v>
      </c>
      <c r="S103" s="255">
        <v>0</v>
      </c>
      <c r="T103" s="255">
        <v>0</v>
      </c>
      <c r="U103" s="255">
        <v>0</v>
      </c>
      <c r="V103" s="255">
        <f>V102</f>
        <v>12</v>
      </c>
      <c r="W103" s="255">
        <v>0.76997303976919695</v>
      </c>
      <c r="X103" s="255">
        <v>0.76997303976919695</v>
      </c>
      <c r="Y103" s="255">
        <v>0.76997303976919695</v>
      </c>
      <c r="Z103" s="255">
        <v>0.76997303976919695</v>
      </c>
      <c r="AA103" s="255">
        <v>0.76997303976919695</v>
      </c>
      <c r="AB103" s="255">
        <v>0.76997303976919695</v>
      </c>
      <c r="AC103" s="255">
        <v>0.71681601259111727</v>
      </c>
      <c r="AD103" s="255">
        <v>0</v>
      </c>
      <c r="AE103" s="255">
        <v>0</v>
      </c>
      <c r="AF103" s="255">
        <v>0</v>
      </c>
      <c r="AG103" s="255">
        <v>0</v>
      </c>
      <c r="AH103" s="255">
        <v>0</v>
      </c>
      <c r="AI103" s="255">
        <v>0</v>
      </c>
      <c r="AJ103" s="255">
        <v>0</v>
      </c>
      <c r="AK103" s="255">
        <v>0</v>
      </c>
      <c r="AL103" s="255">
        <v>0</v>
      </c>
      <c r="AM103" s="255">
        <v>0</v>
      </c>
      <c r="AN103" s="255">
        <v>0</v>
      </c>
      <c r="AO103" s="352">
        <f>AO102</f>
        <v>0</v>
      </c>
      <c r="AP103" s="352">
        <f>AP102</f>
        <v>0</v>
      </c>
      <c r="AQ103" s="352">
        <f t="shared" ref="AQ103:BB103" si="25">AQ102</f>
        <v>0</v>
      </c>
      <c r="AR103" s="352">
        <f t="shared" si="25"/>
        <v>0</v>
      </c>
      <c r="AS103" s="352">
        <f t="shared" si="25"/>
        <v>0</v>
      </c>
      <c r="AT103" s="352">
        <f t="shared" si="25"/>
        <v>0</v>
      </c>
      <c r="AU103" s="352">
        <f t="shared" si="25"/>
        <v>0</v>
      </c>
      <c r="AV103" s="352">
        <f t="shared" si="25"/>
        <v>0</v>
      </c>
      <c r="AW103" s="352">
        <f t="shared" si="25"/>
        <v>0</v>
      </c>
      <c r="AX103" s="352">
        <f t="shared" si="25"/>
        <v>0</v>
      </c>
      <c r="AY103" s="352">
        <f t="shared" si="25"/>
        <v>1</v>
      </c>
      <c r="AZ103" s="352">
        <f t="shared" si="25"/>
        <v>0</v>
      </c>
      <c r="BA103" s="352">
        <f t="shared" si="25"/>
        <v>0</v>
      </c>
      <c r="BB103" s="352">
        <f t="shared" si="25"/>
        <v>0</v>
      </c>
      <c r="BC103" s="266"/>
    </row>
    <row r="104" spans="1:55" s="243" customFormat="1" ht="16" outlineLevel="1">
      <c r="A104" s="437"/>
      <c r="B104" s="281"/>
      <c r="C104" s="251"/>
      <c r="D104" s="251"/>
      <c r="E104" s="251"/>
      <c r="F104" s="251"/>
      <c r="G104" s="251"/>
      <c r="H104" s="251"/>
      <c r="I104" s="251"/>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364"/>
      <c r="AP104" s="365"/>
      <c r="AQ104" s="365"/>
      <c r="AR104" s="365"/>
      <c r="AS104" s="365"/>
      <c r="AT104" s="365"/>
      <c r="AU104" s="365"/>
      <c r="AV104" s="365"/>
      <c r="AW104" s="365"/>
      <c r="AX104" s="365"/>
      <c r="AY104" s="365"/>
      <c r="AZ104" s="365"/>
      <c r="BA104" s="365"/>
      <c r="BB104" s="365"/>
      <c r="BC104" s="257"/>
    </row>
    <row r="105" spans="1:55" s="243" customFormat="1" ht="17" outlineLevel="1">
      <c r="A105" s="437">
        <v>27</v>
      </c>
      <c r="B105" s="280" t="s">
        <v>17</v>
      </c>
      <c r="C105" s="251" t="s">
        <v>25</v>
      </c>
      <c r="D105" s="255">
        <v>38720.533360655987</v>
      </c>
      <c r="E105" s="255">
        <v>38720.533360655987</v>
      </c>
      <c r="F105" s="255">
        <v>38720.533360655987</v>
      </c>
      <c r="G105" s="255">
        <v>38720.533360655987</v>
      </c>
      <c r="H105" s="255">
        <v>38720.533360655987</v>
      </c>
      <c r="I105" s="255">
        <v>38720.533360655987</v>
      </c>
      <c r="J105" s="255">
        <v>38720.533360655987</v>
      </c>
      <c r="K105" s="255">
        <v>38720.533360655987</v>
      </c>
      <c r="L105" s="255">
        <v>38720.533360655987</v>
      </c>
      <c r="M105" s="255">
        <v>38720.533360655987</v>
      </c>
      <c r="N105" s="255">
        <v>38720.533360655987</v>
      </c>
      <c r="O105" s="255">
        <v>38720.533360655987</v>
      </c>
      <c r="P105" s="255">
        <v>38720.533360655987</v>
      </c>
      <c r="Q105" s="255">
        <v>38720.533360655987</v>
      </c>
      <c r="R105" s="255">
        <v>38720.533360655987</v>
      </c>
      <c r="S105" s="255">
        <v>2126.5333606559843</v>
      </c>
      <c r="T105" s="255">
        <v>2126.5333606559843</v>
      </c>
      <c r="U105" s="255">
        <v>2126.5333606559843</v>
      </c>
      <c r="V105" s="255">
        <v>12</v>
      </c>
      <c r="W105" s="255">
        <v>7.5390446574485956</v>
      </c>
      <c r="X105" s="255">
        <v>7.5390446574485956</v>
      </c>
      <c r="Y105" s="255">
        <v>7.5390446574485956</v>
      </c>
      <c r="Z105" s="255">
        <v>7.5390446574485956</v>
      </c>
      <c r="AA105" s="255">
        <v>7.5390446574485956</v>
      </c>
      <c r="AB105" s="255">
        <v>7.5390446574485956</v>
      </c>
      <c r="AC105" s="255">
        <v>7.5390446574485956</v>
      </c>
      <c r="AD105" s="255">
        <v>7.5390446574485956</v>
      </c>
      <c r="AE105" s="255">
        <v>7.5390446574485956</v>
      </c>
      <c r="AF105" s="255">
        <v>7.5390446574485956</v>
      </c>
      <c r="AG105" s="255">
        <v>7.5390446574485956</v>
      </c>
      <c r="AH105" s="255">
        <v>7.5390446574485956</v>
      </c>
      <c r="AI105" s="255">
        <v>7.5390446574485956</v>
      </c>
      <c r="AJ105" s="255">
        <v>7.5390446574485956</v>
      </c>
      <c r="AK105" s="255">
        <v>7.5390446574485956</v>
      </c>
      <c r="AL105" s="255">
        <v>0.41404465744859509</v>
      </c>
      <c r="AM105" s="255">
        <v>0.41404465744859509</v>
      </c>
      <c r="AN105" s="255">
        <v>0.41404465744859509</v>
      </c>
      <c r="AO105" s="351"/>
      <c r="AP105" s="351"/>
      <c r="AQ105" s="351"/>
      <c r="AR105" s="351"/>
      <c r="AS105" s="351"/>
      <c r="AT105" s="351"/>
      <c r="AU105" s="356"/>
      <c r="AV105" s="356"/>
      <c r="AW105" s="356"/>
      <c r="AX105" s="356"/>
      <c r="AY105" s="356">
        <v>1</v>
      </c>
      <c r="AZ105" s="356"/>
      <c r="BA105" s="356"/>
      <c r="BB105" s="356"/>
      <c r="BC105" s="256">
        <f>SUM(AO105:BB105)</f>
        <v>1</v>
      </c>
    </row>
    <row r="106" spans="1:55" s="243" customFormat="1" ht="17" outlineLevel="1">
      <c r="A106" s="437"/>
      <c r="B106" s="274" t="s">
        <v>214</v>
      </c>
      <c r="C106" s="251" t="s">
        <v>163</v>
      </c>
      <c r="D106" s="255">
        <v>9943.0666393440115</v>
      </c>
      <c r="E106" s="255">
        <v>9943.0666393440115</v>
      </c>
      <c r="F106" s="255">
        <v>9943.0666393440115</v>
      </c>
      <c r="G106" s="255">
        <v>9943.0666393440115</v>
      </c>
      <c r="H106" s="255">
        <v>9943.0666393440115</v>
      </c>
      <c r="I106" s="255">
        <v>9943.0666393440115</v>
      </c>
      <c r="J106" s="255">
        <v>9943.0666393440115</v>
      </c>
      <c r="K106" s="255">
        <v>9943.0666393440115</v>
      </c>
      <c r="L106" s="255">
        <v>9943.0666393440115</v>
      </c>
      <c r="M106" s="255">
        <v>9943.0666393440115</v>
      </c>
      <c r="N106" s="255">
        <v>9943.0666393440115</v>
      </c>
      <c r="O106" s="255">
        <v>9943.0666393440115</v>
      </c>
      <c r="P106" s="255">
        <v>9943.0666393440115</v>
      </c>
      <c r="Q106" s="255">
        <v>9943.0666393440115</v>
      </c>
      <c r="R106" s="255">
        <v>9943.0666393440115</v>
      </c>
      <c r="S106" s="255">
        <v>0</v>
      </c>
      <c r="T106" s="255">
        <v>0</v>
      </c>
      <c r="U106" s="255">
        <v>0</v>
      </c>
      <c r="V106" s="255">
        <f>V105</f>
        <v>12</v>
      </c>
      <c r="W106" s="255">
        <v>1.9359553425514036</v>
      </c>
      <c r="X106" s="255">
        <v>1.9359553425514036</v>
      </c>
      <c r="Y106" s="255">
        <v>1.9359553425514036</v>
      </c>
      <c r="Z106" s="255">
        <v>1.9359553425514036</v>
      </c>
      <c r="AA106" s="255">
        <v>1.9359553425514</v>
      </c>
      <c r="AB106" s="255">
        <v>1.9359553425514</v>
      </c>
      <c r="AC106" s="255">
        <v>1.9359553425514</v>
      </c>
      <c r="AD106" s="255">
        <v>1.9359553425514</v>
      </c>
      <c r="AE106" s="255">
        <v>1.9359553425514</v>
      </c>
      <c r="AF106" s="255">
        <v>1.9359553425514</v>
      </c>
      <c r="AG106" s="255">
        <v>1.9359553425514</v>
      </c>
      <c r="AH106" s="255">
        <v>1.9359553425514</v>
      </c>
      <c r="AI106" s="255">
        <v>1.9359553425514</v>
      </c>
      <c r="AJ106" s="255">
        <v>1.9359553425514</v>
      </c>
      <c r="AK106" s="255">
        <v>1.9359553425514</v>
      </c>
      <c r="AL106" s="255">
        <v>0</v>
      </c>
      <c r="AM106" s="255">
        <v>0</v>
      </c>
      <c r="AN106" s="255">
        <v>0</v>
      </c>
      <c r="AO106" s="352">
        <f>AO105</f>
        <v>0</v>
      </c>
      <c r="AP106" s="352">
        <f>AP105</f>
        <v>0</v>
      </c>
      <c r="AQ106" s="352">
        <f>AQ105</f>
        <v>0</v>
      </c>
      <c r="AR106" s="352">
        <f>AR105</f>
        <v>0</v>
      </c>
      <c r="AS106" s="352">
        <f t="shared" ref="AS106:BB106" si="26">AS105</f>
        <v>0</v>
      </c>
      <c r="AT106" s="352">
        <f t="shared" si="26"/>
        <v>0</v>
      </c>
      <c r="AU106" s="352">
        <f t="shared" si="26"/>
        <v>0</v>
      </c>
      <c r="AV106" s="352">
        <f t="shared" si="26"/>
        <v>0</v>
      </c>
      <c r="AW106" s="352">
        <f t="shared" si="26"/>
        <v>0</v>
      </c>
      <c r="AX106" s="352">
        <f t="shared" si="26"/>
        <v>0</v>
      </c>
      <c r="AY106" s="352">
        <f t="shared" si="26"/>
        <v>1</v>
      </c>
      <c r="AZ106" s="352">
        <f t="shared" si="26"/>
        <v>0</v>
      </c>
      <c r="BA106" s="352">
        <f t="shared" si="26"/>
        <v>0</v>
      </c>
      <c r="BB106" s="352">
        <f t="shared" si="26"/>
        <v>0</v>
      </c>
      <c r="BC106" s="266"/>
    </row>
    <row r="107" spans="1:55" s="243" customFormat="1" ht="16" outlineLevel="1">
      <c r="A107" s="437"/>
      <c r="B107" s="282"/>
      <c r="C107" s="260"/>
      <c r="D107" s="251"/>
      <c r="E107" s="251"/>
      <c r="F107" s="251"/>
      <c r="G107" s="251"/>
      <c r="H107" s="251"/>
      <c r="I107" s="251"/>
      <c r="J107" s="251"/>
      <c r="K107" s="251"/>
      <c r="L107" s="251"/>
      <c r="M107" s="251"/>
      <c r="N107" s="251"/>
      <c r="O107" s="251"/>
      <c r="P107" s="251"/>
      <c r="Q107" s="251"/>
      <c r="R107" s="251"/>
      <c r="S107" s="251"/>
      <c r="T107" s="251"/>
      <c r="U107" s="251"/>
      <c r="V107" s="260"/>
      <c r="W107" s="251"/>
      <c r="X107" s="251"/>
      <c r="Y107" s="251"/>
      <c r="Z107" s="251"/>
      <c r="AA107" s="251"/>
      <c r="AB107" s="251"/>
      <c r="AC107" s="251"/>
      <c r="AD107" s="251"/>
      <c r="AE107" s="251"/>
      <c r="AF107" s="251"/>
      <c r="AG107" s="251"/>
      <c r="AH107" s="251"/>
      <c r="AI107" s="251"/>
      <c r="AJ107" s="251"/>
      <c r="AK107" s="251"/>
      <c r="AL107" s="251"/>
      <c r="AM107" s="251"/>
      <c r="AN107" s="251"/>
      <c r="AO107" s="353"/>
      <c r="AP107" s="353"/>
      <c r="AQ107" s="353"/>
      <c r="AR107" s="353"/>
      <c r="AS107" s="353"/>
      <c r="AT107" s="353"/>
      <c r="AU107" s="353"/>
      <c r="AV107" s="353"/>
      <c r="AW107" s="353"/>
      <c r="AX107" s="353"/>
      <c r="AY107" s="353"/>
      <c r="AZ107" s="353"/>
      <c r="BA107" s="353"/>
      <c r="BB107" s="353"/>
      <c r="BC107" s="266"/>
    </row>
    <row r="108" spans="1:55" s="243" customFormat="1" ht="17" outlineLevel="1">
      <c r="A108" s="437">
        <v>28</v>
      </c>
      <c r="B108" s="280" t="s">
        <v>18</v>
      </c>
      <c r="C108" s="251" t="s">
        <v>25</v>
      </c>
      <c r="D108" s="255"/>
      <c r="E108" s="255"/>
      <c r="F108" s="255"/>
      <c r="G108" s="255"/>
      <c r="H108" s="255"/>
      <c r="I108" s="255"/>
      <c r="J108" s="255"/>
      <c r="K108" s="255"/>
      <c r="L108" s="255"/>
      <c r="M108" s="255"/>
      <c r="N108" s="255"/>
      <c r="O108" s="255"/>
      <c r="P108" s="255"/>
      <c r="Q108" s="255"/>
      <c r="R108" s="255"/>
      <c r="S108" s="255"/>
      <c r="T108" s="255"/>
      <c r="U108" s="255"/>
      <c r="V108" s="255">
        <v>0</v>
      </c>
      <c r="W108" s="255"/>
      <c r="X108" s="255"/>
      <c r="Y108" s="255"/>
      <c r="Z108" s="255"/>
      <c r="AA108" s="255"/>
      <c r="AB108" s="255"/>
      <c r="AC108" s="255"/>
      <c r="AD108" s="255"/>
      <c r="AE108" s="255"/>
      <c r="AF108" s="255"/>
      <c r="AG108" s="255"/>
      <c r="AH108" s="255"/>
      <c r="AI108" s="255"/>
      <c r="AJ108" s="255"/>
      <c r="AK108" s="255"/>
      <c r="AL108" s="255"/>
      <c r="AM108" s="255"/>
      <c r="AN108" s="255"/>
      <c r="AO108" s="351"/>
      <c r="AP108" s="351"/>
      <c r="AQ108" s="351"/>
      <c r="AR108" s="351"/>
      <c r="AS108" s="351"/>
      <c r="AT108" s="351"/>
      <c r="AU108" s="356"/>
      <c r="AV108" s="356"/>
      <c r="AW108" s="356"/>
      <c r="AX108" s="356"/>
      <c r="AY108" s="356"/>
      <c r="AZ108" s="356"/>
      <c r="BA108" s="356"/>
      <c r="BB108" s="356"/>
      <c r="BC108" s="256">
        <f>SUM(AO108:BB108)</f>
        <v>0</v>
      </c>
    </row>
    <row r="109" spans="1:55" s="243" customFormat="1" ht="17" outlineLevel="1">
      <c r="A109" s="437"/>
      <c r="B109" s="274" t="s">
        <v>214</v>
      </c>
      <c r="C109" s="251" t="s">
        <v>163</v>
      </c>
      <c r="D109" s="255"/>
      <c r="E109" s="255"/>
      <c r="F109" s="255"/>
      <c r="G109" s="255"/>
      <c r="H109" s="255"/>
      <c r="I109" s="255"/>
      <c r="J109" s="255"/>
      <c r="K109" s="255"/>
      <c r="L109" s="255"/>
      <c r="M109" s="255"/>
      <c r="N109" s="255"/>
      <c r="O109" s="255"/>
      <c r="P109" s="255"/>
      <c r="Q109" s="255"/>
      <c r="R109" s="255"/>
      <c r="S109" s="255"/>
      <c r="T109" s="255"/>
      <c r="U109" s="255"/>
      <c r="V109" s="255">
        <f>V108</f>
        <v>0</v>
      </c>
      <c r="W109" s="255"/>
      <c r="X109" s="255"/>
      <c r="Y109" s="255"/>
      <c r="Z109" s="255"/>
      <c r="AA109" s="255"/>
      <c r="AB109" s="255"/>
      <c r="AC109" s="255"/>
      <c r="AD109" s="255"/>
      <c r="AE109" s="255"/>
      <c r="AF109" s="255"/>
      <c r="AG109" s="255"/>
      <c r="AH109" s="255"/>
      <c r="AI109" s="255"/>
      <c r="AJ109" s="255"/>
      <c r="AK109" s="255"/>
      <c r="AL109" s="255"/>
      <c r="AM109" s="255"/>
      <c r="AN109" s="255"/>
      <c r="AO109" s="352">
        <f>AO108</f>
        <v>0</v>
      </c>
      <c r="AP109" s="352">
        <f>AP108</f>
        <v>0</v>
      </c>
      <c r="AQ109" s="352">
        <f t="shared" ref="AQ109:BA109" si="27">AQ108</f>
        <v>0</v>
      </c>
      <c r="AR109" s="352">
        <f t="shared" si="27"/>
        <v>0</v>
      </c>
      <c r="AS109" s="352">
        <f t="shared" si="27"/>
        <v>0</v>
      </c>
      <c r="AT109" s="352">
        <f t="shared" si="27"/>
        <v>0</v>
      </c>
      <c r="AU109" s="352">
        <f t="shared" si="27"/>
        <v>0</v>
      </c>
      <c r="AV109" s="352">
        <f t="shared" si="27"/>
        <v>0</v>
      </c>
      <c r="AW109" s="352">
        <f t="shared" si="27"/>
        <v>0</v>
      </c>
      <c r="AX109" s="352">
        <f t="shared" si="27"/>
        <v>0</v>
      </c>
      <c r="AY109" s="352">
        <f t="shared" si="27"/>
        <v>0</v>
      </c>
      <c r="AZ109" s="352">
        <f t="shared" si="27"/>
        <v>0</v>
      </c>
      <c r="BA109" s="352">
        <f t="shared" si="27"/>
        <v>0</v>
      </c>
      <c r="BB109" s="352">
        <f>BB108</f>
        <v>0</v>
      </c>
      <c r="BC109" s="257"/>
    </row>
    <row r="110" spans="1:55" s="243" customFormat="1" ht="16" outlineLevel="1">
      <c r="A110" s="437"/>
      <c r="B110" s="281"/>
      <c r="C110" s="251"/>
      <c r="D110" s="251"/>
      <c r="E110" s="251"/>
      <c r="F110" s="251"/>
      <c r="G110" s="251"/>
      <c r="H110" s="251"/>
      <c r="I110" s="251"/>
      <c r="J110" s="251"/>
      <c r="K110" s="251"/>
      <c r="L110" s="251"/>
      <c r="M110" s="251"/>
      <c r="N110" s="251"/>
      <c r="O110" s="251"/>
      <c r="P110" s="251"/>
      <c r="Q110" s="251"/>
      <c r="R110" s="251"/>
      <c r="S110" s="251"/>
      <c r="T110" s="251"/>
      <c r="U110" s="251"/>
      <c r="V110" s="251"/>
      <c r="W110" s="251"/>
      <c r="X110" s="251"/>
      <c r="Y110" s="251"/>
      <c r="Z110" s="251"/>
      <c r="AA110" s="251"/>
      <c r="AB110" s="251"/>
      <c r="AC110" s="251"/>
      <c r="AD110" s="251"/>
      <c r="AE110" s="251"/>
      <c r="AF110" s="251"/>
      <c r="AG110" s="251"/>
      <c r="AH110" s="251"/>
      <c r="AI110" s="251"/>
      <c r="AJ110" s="251"/>
      <c r="AK110" s="251"/>
      <c r="AL110" s="251"/>
      <c r="AM110" s="251"/>
      <c r="AN110" s="251"/>
      <c r="AO110" s="353"/>
      <c r="AP110" s="353"/>
      <c r="AQ110" s="353"/>
      <c r="AR110" s="353"/>
      <c r="AS110" s="353"/>
      <c r="AT110" s="353"/>
      <c r="AU110" s="353"/>
      <c r="AV110" s="353"/>
      <c r="AW110" s="353"/>
      <c r="AX110" s="353"/>
      <c r="AY110" s="353"/>
      <c r="AZ110" s="353"/>
      <c r="BA110" s="353"/>
      <c r="BB110" s="353"/>
      <c r="BC110" s="266"/>
    </row>
    <row r="111" spans="1:55" s="243" customFormat="1" ht="16" outlineLevel="1">
      <c r="A111" s="437">
        <v>29</v>
      </c>
      <c r="B111" s="283" t="s">
        <v>19</v>
      </c>
      <c r="C111" s="251" t="s">
        <v>25</v>
      </c>
      <c r="D111" s="255"/>
      <c r="E111" s="255"/>
      <c r="F111" s="255"/>
      <c r="G111" s="255"/>
      <c r="H111" s="255"/>
      <c r="I111" s="255"/>
      <c r="J111" s="255"/>
      <c r="K111" s="255"/>
      <c r="L111" s="255"/>
      <c r="M111" s="255"/>
      <c r="N111" s="255"/>
      <c r="O111" s="255"/>
      <c r="P111" s="255"/>
      <c r="Q111" s="255"/>
      <c r="R111" s="255"/>
      <c r="S111" s="255"/>
      <c r="T111" s="255"/>
      <c r="U111" s="255"/>
      <c r="V111" s="255">
        <v>0</v>
      </c>
      <c r="W111" s="255"/>
      <c r="X111" s="255"/>
      <c r="Y111" s="255"/>
      <c r="Z111" s="255"/>
      <c r="AA111" s="255"/>
      <c r="AB111" s="255"/>
      <c r="AC111" s="255"/>
      <c r="AD111" s="255"/>
      <c r="AE111" s="255"/>
      <c r="AF111" s="255"/>
      <c r="AG111" s="255"/>
      <c r="AH111" s="255"/>
      <c r="AI111" s="255"/>
      <c r="AJ111" s="255"/>
      <c r="AK111" s="255"/>
      <c r="AL111" s="255"/>
      <c r="AM111" s="255"/>
      <c r="AN111" s="255"/>
      <c r="AO111" s="351"/>
      <c r="AP111" s="351"/>
      <c r="AQ111" s="351"/>
      <c r="AR111" s="351"/>
      <c r="AS111" s="351"/>
      <c r="AT111" s="351"/>
      <c r="AU111" s="356"/>
      <c r="AV111" s="356"/>
      <c r="AW111" s="356"/>
      <c r="AX111" s="356"/>
      <c r="AY111" s="356"/>
      <c r="AZ111" s="356"/>
      <c r="BA111" s="356"/>
      <c r="BB111" s="356"/>
      <c r="BC111" s="256">
        <f>SUM(AO111:BB111)</f>
        <v>0</v>
      </c>
    </row>
    <row r="112" spans="1:55" s="243" customFormat="1" ht="16" outlineLevel="1">
      <c r="A112" s="437"/>
      <c r="B112" s="283" t="s">
        <v>214</v>
      </c>
      <c r="C112" s="251" t="s">
        <v>163</v>
      </c>
      <c r="D112" s="255"/>
      <c r="E112" s="255"/>
      <c r="F112" s="255"/>
      <c r="G112" s="255"/>
      <c r="H112" s="255"/>
      <c r="I112" s="255"/>
      <c r="J112" s="255"/>
      <c r="K112" s="255"/>
      <c r="L112" s="255"/>
      <c r="M112" s="255"/>
      <c r="N112" s="255"/>
      <c r="O112" s="255"/>
      <c r="P112" s="255"/>
      <c r="Q112" s="255"/>
      <c r="R112" s="255"/>
      <c r="S112" s="255"/>
      <c r="T112" s="255"/>
      <c r="U112" s="255"/>
      <c r="V112" s="255">
        <f>V111</f>
        <v>0</v>
      </c>
      <c r="W112" s="255"/>
      <c r="X112" s="255"/>
      <c r="Y112" s="255"/>
      <c r="Z112" s="255"/>
      <c r="AA112" s="255"/>
      <c r="AB112" s="255"/>
      <c r="AC112" s="255"/>
      <c r="AD112" s="255"/>
      <c r="AE112" s="255"/>
      <c r="AF112" s="255"/>
      <c r="AG112" s="255"/>
      <c r="AH112" s="255"/>
      <c r="AI112" s="255"/>
      <c r="AJ112" s="255"/>
      <c r="AK112" s="255"/>
      <c r="AL112" s="255"/>
      <c r="AM112" s="255"/>
      <c r="AN112" s="255"/>
      <c r="AO112" s="352">
        <f>AO111</f>
        <v>0</v>
      </c>
      <c r="AP112" s="352">
        <f t="shared" ref="AP112:BA112" si="28">AP111</f>
        <v>0</v>
      </c>
      <c r="AQ112" s="352">
        <f t="shared" si="28"/>
        <v>0</v>
      </c>
      <c r="AR112" s="352">
        <f t="shared" si="28"/>
        <v>0</v>
      </c>
      <c r="AS112" s="352">
        <f t="shared" si="28"/>
        <v>0</v>
      </c>
      <c r="AT112" s="352">
        <f t="shared" si="28"/>
        <v>0</v>
      </c>
      <c r="AU112" s="352">
        <f t="shared" si="28"/>
        <v>0</v>
      </c>
      <c r="AV112" s="352">
        <f t="shared" si="28"/>
        <v>0</v>
      </c>
      <c r="AW112" s="352">
        <f t="shared" si="28"/>
        <v>0</v>
      </c>
      <c r="AX112" s="352">
        <f t="shared" si="28"/>
        <v>0</v>
      </c>
      <c r="AY112" s="352">
        <f t="shared" si="28"/>
        <v>0</v>
      </c>
      <c r="AZ112" s="352">
        <f t="shared" si="28"/>
        <v>0</v>
      </c>
      <c r="BA112" s="352">
        <f t="shared" si="28"/>
        <v>0</v>
      </c>
      <c r="BB112" s="352">
        <f>BB111</f>
        <v>0</v>
      </c>
      <c r="BC112" s="433"/>
    </row>
    <row r="113" spans="1:55" s="243" customFormat="1" ht="16" outlineLevel="1">
      <c r="A113" s="437"/>
      <c r="B113" s="283"/>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353"/>
      <c r="AQ113" s="353"/>
      <c r="AR113" s="353"/>
      <c r="AS113" s="353"/>
      <c r="AT113" s="353"/>
      <c r="AU113" s="357"/>
      <c r="AV113" s="357"/>
      <c r="AW113" s="357"/>
      <c r="AX113" s="357"/>
      <c r="AY113" s="357"/>
      <c r="AZ113" s="357"/>
      <c r="BA113" s="357"/>
      <c r="BB113" s="357"/>
      <c r="BC113" s="272"/>
    </row>
    <row r="114" spans="1:55" s="243" customFormat="1" ht="16" outlineLevel="1">
      <c r="A114" s="437">
        <v>30</v>
      </c>
      <c r="B114" s="283" t="s">
        <v>486</v>
      </c>
      <c r="C114" s="251" t="s">
        <v>25</v>
      </c>
      <c r="D114" s="255"/>
      <c r="E114" s="255"/>
      <c r="F114" s="255"/>
      <c r="G114" s="255"/>
      <c r="H114" s="255"/>
      <c r="I114" s="255"/>
      <c r="J114" s="255"/>
      <c r="K114" s="255"/>
      <c r="L114" s="255"/>
      <c r="M114" s="255"/>
      <c r="N114" s="255"/>
      <c r="O114" s="255"/>
      <c r="P114" s="255"/>
      <c r="Q114" s="255"/>
      <c r="R114" s="255"/>
      <c r="S114" s="255"/>
      <c r="T114" s="255"/>
      <c r="U114" s="255"/>
      <c r="V114" s="255">
        <v>0</v>
      </c>
      <c r="W114" s="255"/>
      <c r="X114" s="255"/>
      <c r="Y114" s="255"/>
      <c r="Z114" s="255"/>
      <c r="AA114" s="255"/>
      <c r="AB114" s="255"/>
      <c r="AC114" s="255"/>
      <c r="AD114" s="255"/>
      <c r="AE114" s="255"/>
      <c r="AF114" s="255"/>
      <c r="AG114" s="255"/>
      <c r="AH114" s="255"/>
      <c r="AI114" s="255"/>
      <c r="AJ114" s="255"/>
      <c r="AK114" s="255"/>
      <c r="AL114" s="255"/>
      <c r="AM114" s="255"/>
      <c r="AN114" s="255"/>
      <c r="AO114" s="351"/>
      <c r="AP114" s="351"/>
      <c r="AQ114" s="351"/>
      <c r="AR114" s="351"/>
      <c r="AS114" s="351"/>
      <c r="AT114" s="351"/>
      <c r="AU114" s="356"/>
      <c r="AV114" s="356"/>
      <c r="AW114" s="356"/>
      <c r="AX114" s="356"/>
      <c r="AY114" s="356"/>
      <c r="AZ114" s="356"/>
      <c r="BA114" s="356"/>
      <c r="BB114" s="356"/>
      <c r="BC114" s="256">
        <f>SUM(AO114:BB114)</f>
        <v>0</v>
      </c>
    </row>
    <row r="115" spans="1:55" s="243" customFormat="1" ht="16" outlineLevel="1">
      <c r="A115" s="437"/>
      <c r="B115" s="283" t="s">
        <v>214</v>
      </c>
      <c r="C115" s="251" t="s">
        <v>163</v>
      </c>
      <c r="D115" s="255"/>
      <c r="E115" s="255"/>
      <c r="F115" s="255"/>
      <c r="G115" s="255"/>
      <c r="H115" s="255"/>
      <c r="I115" s="255"/>
      <c r="J115" s="255"/>
      <c r="K115" s="255"/>
      <c r="L115" s="255"/>
      <c r="M115" s="255"/>
      <c r="N115" s="255"/>
      <c r="O115" s="255"/>
      <c r="P115" s="255"/>
      <c r="Q115" s="255"/>
      <c r="R115" s="255"/>
      <c r="S115" s="255"/>
      <c r="T115" s="255"/>
      <c r="U115" s="255"/>
      <c r="V115" s="255">
        <f>V114</f>
        <v>0</v>
      </c>
      <c r="W115" s="255"/>
      <c r="X115" s="255"/>
      <c r="Y115" s="255"/>
      <c r="Z115" s="255"/>
      <c r="AA115" s="255"/>
      <c r="AB115" s="255"/>
      <c r="AC115" s="255"/>
      <c r="AD115" s="255"/>
      <c r="AE115" s="255"/>
      <c r="AF115" s="255"/>
      <c r="AG115" s="255"/>
      <c r="AH115" s="255"/>
      <c r="AI115" s="255"/>
      <c r="AJ115" s="255"/>
      <c r="AK115" s="255"/>
      <c r="AL115" s="255"/>
      <c r="AM115" s="255"/>
      <c r="AN115" s="255"/>
      <c r="AO115" s="352">
        <f>AO114</f>
        <v>0</v>
      </c>
      <c r="AP115" s="352">
        <f t="shared" ref="AP115:BB115" si="29">AP114</f>
        <v>0</v>
      </c>
      <c r="AQ115" s="352">
        <f t="shared" si="29"/>
        <v>0</v>
      </c>
      <c r="AR115" s="352">
        <f t="shared" si="29"/>
        <v>0</v>
      </c>
      <c r="AS115" s="352">
        <f t="shared" si="29"/>
        <v>0</v>
      </c>
      <c r="AT115" s="352">
        <f t="shared" si="29"/>
        <v>0</v>
      </c>
      <c r="AU115" s="352">
        <f t="shared" si="29"/>
        <v>0</v>
      </c>
      <c r="AV115" s="352">
        <f t="shared" si="29"/>
        <v>0</v>
      </c>
      <c r="AW115" s="352">
        <f t="shared" si="29"/>
        <v>0</v>
      </c>
      <c r="AX115" s="352">
        <f t="shared" si="29"/>
        <v>0</v>
      </c>
      <c r="AY115" s="352">
        <f t="shared" si="29"/>
        <v>0</v>
      </c>
      <c r="AZ115" s="352">
        <f t="shared" si="29"/>
        <v>0</v>
      </c>
      <c r="BA115" s="352">
        <f t="shared" si="29"/>
        <v>0</v>
      </c>
      <c r="BB115" s="352">
        <f t="shared" si="29"/>
        <v>0</v>
      </c>
      <c r="BC115" s="433"/>
    </row>
    <row r="116" spans="1:55" s="243" customFormat="1" ht="16" outlineLevel="1">
      <c r="A116" s="437"/>
      <c r="B116" s="283"/>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1"/>
      <c r="AN116" s="251"/>
      <c r="AO116" s="251"/>
      <c r="AP116" s="353"/>
      <c r="AQ116" s="353"/>
      <c r="AR116" s="353"/>
      <c r="AS116" s="353"/>
      <c r="AT116" s="353"/>
      <c r="AU116" s="357"/>
      <c r="AV116" s="357"/>
      <c r="AW116" s="357"/>
      <c r="AX116" s="357"/>
      <c r="AY116" s="357"/>
      <c r="AZ116" s="357"/>
      <c r="BA116" s="357"/>
      <c r="BB116" s="357"/>
      <c r="BC116" s="272"/>
    </row>
    <row r="117" spans="1:55" s="243" customFormat="1" ht="16" outlineLevel="1">
      <c r="A117" s="437"/>
      <c r="B117" s="248" t="s">
        <v>487</v>
      </c>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c r="AL117" s="251"/>
      <c r="AM117" s="251"/>
      <c r="AN117" s="251"/>
      <c r="AO117" s="251"/>
      <c r="AP117" s="353"/>
      <c r="AQ117" s="353"/>
      <c r="AR117" s="353"/>
      <c r="AS117" s="353"/>
      <c r="AT117" s="353"/>
      <c r="AU117" s="357"/>
      <c r="AV117" s="357"/>
      <c r="AW117" s="357"/>
      <c r="AX117" s="357"/>
      <c r="AY117" s="357"/>
      <c r="AZ117" s="357"/>
      <c r="BA117" s="357"/>
      <c r="BB117" s="357"/>
      <c r="BC117" s="272"/>
    </row>
    <row r="118" spans="1:55" s="243" customFormat="1" ht="16" outlineLevel="1">
      <c r="A118" s="437">
        <v>31</v>
      </c>
      <c r="B118" s="283" t="s">
        <v>488</v>
      </c>
      <c r="C118" s="251" t="s">
        <v>25</v>
      </c>
      <c r="D118" s="255"/>
      <c r="E118" s="255"/>
      <c r="F118" s="255"/>
      <c r="G118" s="255"/>
      <c r="H118" s="255"/>
      <c r="I118" s="255"/>
      <c r="J118" s="255"/>
      <c r="K118" s="255"/>
      <c r="L118" s="255"/>
      <c r="M118" s="255"/>
      <c r="N118" s="255"/>
      <c r="O118" s="255"/>
      <c r="P118" s="255"/>
      <c r="Q118" s="255"/>
      <c r="R118" s="255"/>
      <c r="S118" s="255"/>
      <c r="T118" s="255"/>
      <c r="U118" s="255"/>
      <c r="V118" s="255">
        <v>0</v>
      </c>
      <c r="W118" s="255"/>
      <c r="X118" s="255"/>
      <c r="Y118" s="255"/>
      <c r="Z118" s="255"/>
      <c r="AA118" s="255"/>
      <c r="AB118" s="255"/>
      <c r="AC118" s="255"/>
      <c r="AD118" s="255"/>
      <c r="AE118" s="255"/>
      <c r="AF118" s="255"/>
      <c r="AG118" s="255"/>
      <c r="AH118" s="255"/>
      <c r="AI118" s="255"/>
      <c r="AJ118" s="255"/>
      <c r="AK118" s="255"/>
      <c r="AL118" s="255"/>
      <c r="AM118" s="255"/>
      <c r="AN118" s="255"/>
      <c r="AO118" s="351"/>
      <c r="AP118" s="351"/>
      <c r="AQ118" s="351"/>
      <c r="AR118" s="351"/>
      <c r="AS118" s="351"/>
      <c r="AT118" s="351"/>
      <c r="AU118" s="356"/>
      <c r="AV118" s="356"/>
      <c r="AW118" s="356"/>
      <c r="AX118" s="356"/>
      <c r="AY118" s="356"/>
      <c r="AZ118" s="356"/>
      <c r="BA118" s="356"/>
      <c r="BB118" s="356"/>
      <c r="BC118" s="256">
        <f>SUM(AO118:BB118)</f>
        <v>0</v>
      </c>
    </row>
    <row r="119" spans="1:55" s="243" customFormat="1" ht="16" outlineLevel="1">
      <c r="A119" s="437"/>
      <c r="B119" s="283" t="s">
        <v>214</v>
      </c>
      <c r="C119" s="251" t="s">
        <v>163</v>
      </c>
      <c r="D119" s="255"/>
      <c r="E119" s="255"/>
      <c r="F119" s="255"/>
      <c r="G119" s="255"/>
      <c r="H119" s="255"/>
      <c r="I119" s="255"/>
      <c r="J119" s="255"/>
      <c r="K119" s="255"/>
      <c r="L119" s="255"/>
      <c r="M119" s="255"/>
      <c r="N119" s="255"/>
      <c r="O119" s="255"/>
      <c r="P119" s="255"/>
      <c r="Q119" s="255"/>
      <c r="R119" s="255"/>
      <c r="S119" s="255"/>
      <c r="T119" s="255"/>
      <c r="U119" s="255"/>
      <c r="V119" s="255">
        <f>V118</f>
        <v>0</v>
      </c>
      <c r="W119" s="255"/>
      <c r="X119" s="255"/>
      <c r="Y119" s="255"/>
      <c r="Z119" s="255"/>
      <c r="AA119" s="255"/>
      <c r="AB119" s="255"/>
      <c r="AC119" s="255"/>
      <c r="AD119" s="255"/>
      <c r="AE119" s="255"/>
      <c r="AF119" s="255"/>
      <c r="AG119" s="255"/>
      <c r="AH119" s="255"/>
      <c r="AI119" s="255"/>
      <c r="AJ119" s="255"/>
      <c r="AK119" s="255"/>
      <c r="AL119" s="255"/>
      <c r="AM119" s="255"/>
      <c r="AN119" s="255"/>
      <c r="AO119" s="352">
        <f>AO118</f>
        <v>0</v>
      </c>
      <c r="AP119" s="352">
        <f t="shared" ref="AP119:BB119" si="30">AP118</f>
        <v>0</v>
      </c>
      <c r="AQ119" s="352">
        <f t="shared" si="30"/>
        <v>0</v>
      </c>
      <c r="AR119" s="352">
        <f t="shared" si="30"/>
        <v>0</v>
      </c>
      <c r="AS119" s="352">
        <f t="shared" si="30"/>
        <v>0</v>
      </c>
      <c r="AT119" s="352">
        <f t="shared" si="30"/>
        <v>0</v>
      </c>
      <c r="AU119" s="352">
        <f t="shared" si="30"/>
        <v>0</v>
      </c>
      <c r="AV119" s="352">
        <f t="shared" si="30"/>
        <v>0</v>
      </c>
      <c r="AW119" s="352">
        <f t="shared" si="30"/>
        <v>0</v>
      </c>
      <c r="AX119" s="352">
        <f t="shared" si="30"/>
        <v>0</v>
      </c>
      <c r="AY119" s="352">
        <f t="shared" si="30"/>
        <v>0</v>
      </c>
      <c r="AZ119" s="352">
        <f t="shared" si="30"/>
        <v>0</v>
      </c>
      <c r="BA119" s="352">
        <f t="shared" si="30"/>
        <v>0</v>
      </c>
      <c r="BB119" s="352">
        <f t="shared" si="30"/>
        <v>0</v>
      </c>
      <c r="BC119" s="433"/>
    </row>
    <row r="120" spans="1:55" s="243" customFormat="1" ht="16" outlineLevel="1">
      <c r="A120" s="437"/>
      <c r="B120" s="283"/>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353"/>
      <c r="AP120" s="353"/>
      <c r="AQ120" s="353"/>
      <c r="AR120" s="353"/>
      <c r="AS120" s="353"/>
      <c r="AT120" s="353"/>
      <c r="AU120" s="357"/>
      <c r="AV120" s="357"/>
      <c r="AW120" s="357"/>
      <c r="AX120" s="357"/>
      <c r="AY120" s="357"/>
      <c r="AZ120" s="357"/>
      <c r="BA120" s="357"/>
      <c r="BB120" s="357"/>
      <c r="BC120" s="272"/>
    </row>
    <row r="121" spans="1:55" s="243" customFormat="1" ht="16" outlineLevel="1">
      <c r="A121" s="437">
        <v>32</v>
      </c>
      <c r="B121" s="283" t="s">
        <v>489</v>
      </c>
      <c r="C121" s="251" t="s">
        <v>25</v>
      </c>
      <c r="D121" s="255"/>
      <c r="E121" s="255"/>
      <c r="F121" s="255"/>
      <c r="G121" s="255"/>
      <c r="H121" s="255"/>
      <c r="I121" s="255"/>
      <c r="J121" s="255"/>
      <c r="K121" s="255"/>
      <c r="L121" s="255"/>
      <c r="M121" s="255"/>
      <c r="N121" s="255"/>
      <c r="O121" s="255"/>
      <c r="P121" s="255"/>
      <c r="Q121" s="255"/>
      <c r="R121" s="255"/>
      <c r="S121" s="255"/>
      <c r="T121" s="255"/>
      <c r="U121" s="255"/>
      <c r="V121" s="255">
        <v>0</v>
      </c>
      <c r="W121" s="255"/>
      <c r="X121" s="255"/>
      <c r="Y121" s="255"/>
      <c r="Z121" s="255"/>
      <c r="AA121" s="255"/>
      <c r="AB121" s="255"/>
      <c r="AC121" s="255"/>
      <c r="AD121" s="255"/>
      <c r="AE121" s="255"/>
      <c r="AF121" s="255"/>
      <c r="AG121" s="255"/>
      <c r="AH121" s="255"/>
      <c r="AI121" s="255"/>
      <c r="AJ121" s="255"/>
      <c r="AK121" s="255"/>
      <c r="AL121" s="255"/>
      <c r="AM121" s="255"/>
      <c r="AN121" s="255"/>
      <c r="AO121" s="351"/>
      <c r="AP121" s="351"/>
      <c r="AQ121" s="351"/>
      <c r="AR121" s="351"/>
      <c r="AS121" s="351"/>
      <c r="AT121" s="351"/>
      <c r="AU121" s="356"/>
      <c r="AV121" s="356"/>
      <c r="AW121" s="356"/>
      <c r="AX121" s="356"/>
      <c r="AY121" s="356"/>
      <c r="AZ121" s="356"/>
      <c r="BA121" s="356"/>
      <c r="BB121" s="356"/>
      <c r="BC121" s="256">
        <f>SUM(AO121:BB121)</f>
        <v>0</v>
      </c>
    </row>
    <row r="122" spans="1:55" s="243" customFormat="1" ht="16" outlineLevel="1">
      <c r="A122" s="437"/>
      <c r="B122" s="283" t="s">
        <v>214</v>
      </c>
      <c r="C122" s="251" t="s">
        <v>163</v>
      </c>
      <c r="D122" s="255"/>
      <c r="E122" s="255"/>
      <c r="F122" s="255"/>
      <c r="G122" s="255"/>
      <c r="H122" s="255"/>
      <c r="I122" s="255"/>
      <c r="J122" s="255"/>
      <c r="K122" s="255"/>
      <c r="L122" s="255"/>
      <c r="M122" s="255"/>
      <c r="N122" s="255"/>
      <c r="O122" s="255"/>
      <c r="P122" s="255"/>
      <c r="Q122" s="255"/>
      <c r="R122" s="255"/>
      <c r="S122" s="255"/>
      <c r="T122" s="255"/>
      <c r="U122" s="255"/>
      <c r="V122" s="255">
        <f>V121</f>
        <v>0</v>
      </c>
      <c r="W122" s="255"/>
      <c r="X122" s="255"/>
      <c r="Y122" s="255"/>
      <c r="Z122" s="255"/>
      <c r="AA122" s="255"/>
      <c r="AB122" s="255"/>
      <c r="AC122" s="255"/>
      <c r="AD122" s="255"/>
      <c r="AE122" s="255"/>
      <c r="AF122" s="255"/>
      <c r="AG122" s="255"/>
      <c r="AH122" s="255"/>
      <c r="AI122" s="255"/>
      <c r="AJ122" s="255"/>
      <c r="AK122" s="255"/>
      <c r="AL122" s="255"/>
      <c r="AM122" s="255"/>
      <c r="AN122" s="255"/>
      <c r="AO122" s="352">
        <f>AO121</f>
        <v>0</v>
      </c>
      <c r="AP122" s="352">
        <f t="shared" ref="AP122:BB122" si="31">AP121</f>
        <v>0</v>
      </c>
      <c r="AQ122" s="352">
        <f t="shared" si="31"/>
        <v>0</v>
      </c>
      <c r="AR122" s="352">
        <f t="shared" si="31"/>
        <v>0</v>
      </c>
      <c r="AS122" s="352">
        <f t="shared" si="31"/>
        <v>0</v>
      </c>
      <c r="AT122" s="352">
        <f t="shared" si="31"/>
        <v>0</v>
      </c>
      <c r="AU122" s="352">
        <f t="shared" si="31"/>
        <v>0</v>
      </c>
      <c r="AV122" s="352">
        <f t="shared" si="31"/>
        <v>0</v>
      </c>
      <c r="AW122" s="352">
        <f t="shared" si="31"/>
        <v>0</v>
      </c>
      <c r="AX122" s="352">
        <f t="shared" si="31"/>
        <v>0</v>
      </c>
      <c r="AY122" s="352">
        <f t="shared" si="31"/>
        <v>0</v>
      </c>
      <c r="AZ122" s="352">
        <f t="shared" si="31"/>
        <v>0</v>
      </c>
      <c r="BA122" s="352">
        <f t="shared" si="31"/>
        <v>0</v>
      </c>
      <c r="BB122" s="352">
        <f t="shared" si="31"/>
        <v>0</v>
      </c>
      <c r="BC122" s="433"/>
    </row>
    <row r="123" spans="1:55" s="243" customFormat="1" ht="16" outlineLevel="1">
      <c r="A123" s="437"/>
      <c r="B123" s="283"/>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AI123" s="251"/>
      <c r="AJ123" s="251"/>
      <c r="AK123" s="251"/>
      <c r="AL123" s="251"/>
      <c r="AM123" s="251"/>
      <c r="AN123" s="251"/>
      <c r="AO123" s="353"/>
      <c r="AP123" s="353"/>
      <c r="AQ123" s="353"/>
      <c r="AR123" s="353"/>
      <c r="AS123" s="353"/>
      <c r="AT123" s="353"/>
      <c r="AU123" s="357"/>
      <c r="AV123" s="357"/>
      <c r="AW123" s="357"/>
      <c r="AX123" s="357"/>
      <c r="AY123" s="357"/>
      <c r="AZ123" s="357"/>
      <c r="BA123" s="357"/>
      <c r="BB123" s="357"/>
      <c r="BC123" s="272"/>
    </row>
    <row r="124" spans="1:55" s="243" customFormat="1" ht="16" outlineLevel="1">
      <c r="A124" s="437">
        <v>33</v>
      </c>
      <c r="B124" s="283" t="s">
        <v>490</v>
      </c>
      <c r="C124" s="251" t="s">
        <v>25</v>
      </c>
      <c r="D124" s="255"/>
      <c r="E124" s="255"/>
      <c r="F124" s="255"/>
      <c r="G124" s="255"/>
      <c r="H124" s="255"/>
      <c r="I124" s="255"/>
      <c r="J124" s="255"/>
      <c r="K124" s="255"/>
      <c r="L124" s="255"/>
      <c r="M124" s="255"/>
      <c r="N124" s="255"/>
      <c r="O124" s="255"/>
      <c r="P124" s="255"/>
      <c r="Q124" s="255"/>
      <c r="R124" s="255"/>
      <c r="S124" s="255"/>
      <c r="T124" s="255"/>
      <c r="U124" s="255"/>
      <c r="V124" s="255">
        <v>12</v>
      </c>
      <c r="W124" s="255"/>
      <c r="X124" s="255"/>
      <c r="Y124" s="255"/>
      <c r="Z124" s="255"/>
      <c r="AA124" s="255"/>
      <c r="AB124" s="255"/>
      <c r="AC124" s="255"/>
      <c r="AD124" s="255"/>
      <c r="AE124" s="255"/>
      <c r="AF124" s="255"/>
      <c r="AG124" s="255"/>
      <c r="AH124" s="255"/>
      <c r="AI124" s="255"/>
      <c r="AJ124" s="255"/>
      <c r="AK124" s="255"/>
      <c r="AL124" s="255"/>
      <c r="AM124" s="255"/>
      <c r="AN124" s="255"/>
      <c r="AO124" s="351"/>
      <c r="AP124" s="351"/>
      <c r="AQ124" s="351"/>
      <c r="AR124" s="351"/>
      <c r="AS124" s="351"/>
      <c r="AT124" s="351"/>
      <c r="AU124" s="356"/>
      <c r="AV124" s="356"/>
      <c r="AW124" s="356"/>
      <c r="AX124" s="356"/>
      <c r="AY124" s="356"/>
      <c r="AZ124" s="356"/>
      <c r="BA124" s="356"/>
      <c r="BB124" s="356"/>
      <c r="BC124" s="256">
        <f>SUM(AO124:BB124)</f>
        <v>0</v>
      </c>
    </row>
    <row r="125" spans="1:55" s="243" customFormat="1" ht="16" outlineLevel="1">
      <c r="A125" s="437"/>
      <c r="B125" s="283" t="s">
        <v>214</v>
      </c>
      <c r="C125" s="251" t="s">
        <v>163</v>
      </c>
      <c r="D125" s="255"/>
      <c r="E125" s="255"/>
      <c r="F125" s="255"/>
      <c r="G125" s="255"/>
      <c r="H125" s="255"/>
      <c r="I125" s="255"/>
      <c r="J125" s="255"/>
      <c r="K125" s="255"/>
      <c r="L125" s="255"/>
      <c r="M125" s="255"/>
      <c r="N125" s="255"/>
      <c r="O125" s="255"/>
      <c r="P125" s="255"/>
      <c r="Q125" s="255"/>
      <c r="R125" s="255"/>
      <c r="S125" s="255"/>
      <c r="T125" s="255"/>
      <c r="U125" s="255"/>
      <c r="V125" s="255">
        <f>V124</f>
        <v>12</v>
      </c>
      <c r="W125" s="255"/>
      <c r="X125" s="255"/>
      <c r="Y125" s="255"/>
      <c r="Z125" s="255"/>
      <c r="AA125" s="255"/>
      <c r="AB125" s="255"/>
      <c r="AC125" s="255"/>
      <c r="AD125" s="255"/>
      <c r="AE125" s="255"/>
      <c r="AF125" s="255"/>
      <c r="AG125" s="255"/>
      <c r="AH125" s="255"/>
      <c r="AI125" s="255"/>
      <c r="AJ125" s="255"/>
      <c r="AK125" s="255"/>
      <c r="AL125" s="255"/>
      <c r="AM125" s="255"/>
      <c r="AN125" s="255"/>
      <c r="AO125" s="352">
        <f>AO124</f>
        <v>0</v>
      </c>
      <c r="AP125" s="352">
        <f t="shared" ref="AP125:BB125" si="32">AP124</f>
        <v>0</v>
      </c>
      <c r="AQ125" s="352">
        <f t="shared" si="32"/>
        <v>0</v>
      </c>
      <c r="AR125" s="352">
        <f t="shared" si="32"/>
        <v>0</v>
      </c>
      <c r="AS125" s="352">
        <f t="shared" si="32"/>
        <v>0</v>
      </c>
      <c r="AT125" s="352">
        <f t="shared" si="32"/>
        <v>0</v>
      </c>
      <c r="AU125" s="352">
        <f t="shared" si="32"/>
        <v>0</v>
      </c>
      <c r="AV125" s="352">
        <f t="shared" si="32"/>
        <v>0</v>
      </c>
      <c r="AW125" s="352">
        <f t="shared" si="32"/>
        <v>0</v>
      </c>
      <c r="AX125" s="352">
        <f t="shared" si="32"/>
        <v>0</v>
      </c>
      <c r="AY125" s="352">
        <f t="shared" si="32"/>
        <v>0</v>
      </c>
      <c r="AZ125" s="352">
        <f t="shared" si="32"/>
        <v>0</v>
      </c>
      <c r="BA125" s="352">
        <f t="shared" si="32"/>
        <v>0</v>
      </c>
      <c r="BB125" s="352">
        <f t="shared" si="32"/>
        <v>0</v>
      </c>
      <c r="BC125" s="433"/>
    </row>
    <row r="126" spans="1:55" s="243" customFormat="1" ht="16" outlineLevel="1">
      <c r="A126" s="437"/>
      <c r="B126" s="274"/>
      <c r="C126" s="284"/>
      <c r="D126" s="285"/>
      <c r="E126" s="285"/>
      <c r="F126" s="285"/>
      <c r="G126" s="285"/>
      <c r="H126" s="285"/>
      <c r="I126" s="285"/>
      <c r="J126" s="285"/>
      <c r="K126" s="285"/>
      <c r="L126" s="285"/>
      <c r="M126" s="285"/>
      <c r="N126" s="285"/>
      <c r="O126" s="285"/>
      <c r="P126" s="285"/>
      <c r="Q126" s="285"/>
      <c r="R126" s="285"/>
      <c r="S126" s="285"/>
      <c r="T126" s="285"/>
      <c r="U126" s="720"/>
      <c r="V126" s="285"/>
      <c r="W126" s="285"/>
      <c r="X126" s="285"/>
      <c r="Y126" s="285"/>
      <c r="Z126" s="285"/>
      <c r="AA126" s="285"/>
      <c r="AB126" s="285"/>
      <c r="AC126" s="285"/>
      <c r="AD126" s="285"/>
      <c r="AE126" s="285"/>
      <c r="AF126" s="285"/>
      <c r="AG126" s="251"/>
      <c r="AH126" s="251"/>
      <c r="AI126" s="251"/>
      <c r="AJ126" s="251"/>
      <c r="AK126" s="251"/>
      <c r="AL126" s="251"/>
      <c r="AM126" s="251"/>
      <c r="AN126" s="251"/>
      <c r="AO126" s="353"/>
      <c r="AP126" s="353"/>
      <c r="AQ126" s="353"/>
      <c r="AR126" s="353"/>
      <c r="AS126" s="353"/>
      <c r="AT126" s="353"/>
      <c r="AU126" s="353"/>
      <c r="AV126" s="353"/>
      <c r="AW126" s="353"/>
      <c r="AX126" s="353"/>
      <c r="AY126" s="353"/>
      <c r="AZ126" s="353"/>
      <c r="BA126" s="353"/>
      <c r="BB126" s="353"/>
      <c r="BC126" s="266"/>
    </row>
    <row r="127" spans="1:55" s="243" customFormat="1" ht="16">
      <c r="A127" s="437"/>
      <c r="B127" s="286" t="s">
        <v>237</v>
      </c>
      <c r="C127" s="287"/>
      <c r="D127" s="287">
        <f>SUM(D22:D125)</f>
        <v>3008742.662183072</v>
      </c>
      <c r="E127" s="287"/>
      <c r="F127" s="287"/>
      <c r="G127" s="287"/>
      <c r="H127" s="287"/>
      <c r="I127" s="287"/>
      <c r="J127" s="287"/>
      <c r="K127" s="287"/>
      <c r="L127" s="287"/>
      <c r="M127" s="287"/>
      <c r="N127" s="287"/>
      <c r="O127" s="287"/>
      <c r="P127" s="287"/>
      <c r="Q127" s="287"/>
      <c r="R127" s="287"/>
      <c r="S127" s="287"/>
      <c r="T127" s="287"/>
      <c r="U127" s="287"/>
      <c r="V127" s="287"/>
      <c r="W127" s="287">
        <f>SUM(W22:W125)</f>
        <v>1007.0416678137592</v>
      </c>
      <c r="X127" s="287"/>
      <c r="Y127" s="287"/>
      <c r="Z127" s="287"/>
      <c r="AA127" s="287"/>
      <c r="AB127" s="287"/>
      <c r="AC127" s="287"/>
      <c r="AD127" s="287"/>
      <c r="AE127" s="287"/>
      <c r="AF127" s="287"/>
      <c r="AG127" s="288"/>
      <c r="AH127" s="288"/>
      <c r="AI127" s="288"/>
      <c r="AJ127" s="288"/>
      <c r="AK127" s="288"/>
      <c r="AL127" s="288"/>
      <c r="AM127" s="288"/>
      <c r="AN127" s="1034"/>
      <c r="AO127" s="288">
        <f>IF(AO21="kWh",SUMPRODUCT(D22:D125,AO22:AO125))</f>
        <v>0</v>
      </c>
      <c r="AP127" s="288">
        <f>IF(AP21="kWh",SUMPRODUCT(D22:D125,AP22:AP125))</f>
        <v>0</v>
      </c>
      <c r="AQ127" s="288">
        <f>IF(AQ21="kW",SUMPRODUCT(V22:V125,W22:W125,AQ22:AQ125),SUMPRODUCT(D22:D125,AQ22:AQ125))</f>
        <v>0</v>
      </c>
      <c r="AR127" s="288">
        <f>IF(AR21="kW",SUMPRODUCT(V22:V125,W22:W125,AR22:AR125),SUMPRODUCT(D22:D125,AR22:AR125))</f>
        <v>0</v>
      </c>
      <c r="AS127" s="288">
        <f>IF(AS21="kW",SUMPRODUCT(V22:V125,W22:W125,AS22:AS125),SUMPRODUCT(D22:D125,AS22:AS125))</f>
        <v>0</v>
      </c>
      <c r="AT127" s="288">
        <f>IF(AT21="kW",SUMPRODUCT(V22:V125,W22:W125,AT22:AT125),SUMPRODUCT(D22:D125,AT22:AT125))</f>
        <v>0</v>
      </c>
      <c r="AU127" s="288">
        <f>IF(AU21="kW",SUMPRODUCT(V22:V125,W22:W125,AU22:AU125),SUMPRODUCT(D22:D125,AU22:AU125))</f>
        <v>0</v>
      </c>
      <c r="AV127" s="288">
        <f>IF(AV21="kW",SUMPRODUCT(V22:V125,W22:W125,AV22:AV125),SUMPRODUCT(D22:D125,AV22:AV125))</f>
        <v>0</v>
      </c>
      <c r="AW127" s="288">
        <f>IF(AW21="kW",SUMPRODUCT(V22:V125,W22:W125,AW22:AW125),SUMPRODUCT(D22:D125,AW22:AW125))</f>
        <v>1204877.2451382298</v>
      </c>
      <c r="AX127" s="288">
        <f>IF(AX21="kW",SUMPRODUCT(V22:V125,W22:W125,AX22:AX125),SUMPRODUCT(D22:D125,AX22:AX125))</f>
        <v>43921.704200372813</v>
      </c>
      <c r="AY127" s="288">
        <f>IF(AY21="kW",SUMPRODUCT(V22:V125,W22:W125,AY22:AY125),SUMPRODUCT(D22:D125,AY22:AY125))</f>
        <v>3608.7977566549189</v>
      </c>
      <c r="AZ127" s="288">
        <f>IF(AZ21="kW",SUMPRODUCT(V22:V125,W22:W125,AZ22:AZ125),SUMPRODUCT(D22:D125,AZ22:AZ125))</f>
        <v>0</v>
      </c>
      <c r="BA127" s="288">
        <f>IF(BA21="kW",SUMPRODUCT(V22:V125,W22:W125,BA22:BA125),SUMPRODUCT(D22:D125,BA22:BA125))</f>
        <v>0</v>
      </c>
      <c r="BB127" s="288">
        <f>IF(BB21="kW",SUMPRODUCT(V22:V125,W22:W125,BB22:BB125),SUMPRODUCT(D22:D125,BB22:BB125))</f>
        <v>0</v>
      </c>
      <c r="BC127" s="289"/>
    </row>
    <row r="128" spans="1:55" s="243" customFormat="1" ht="16">
      <c r="A128" s="437"/>
      <c r="B128" s="290" t="s">
        <v>238</v>
      </c>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7"/>
      <c r="AL128" s="287"/>
      <c r="AM128" s="287"/>
      <c r="AN128" s="287"/>
      <c r="AO128" s="287">
        <f>HLOOKUP(AO20,'2. LRAMVA Threshold'!$B$42:$Q$53,3,FALSE)</f>
        <v>0</v>
      </c>
      <c r="AP128" s="287">
        <f>HLOOKUP(AP20,'2. LRAMVA Threshold'!$B$42:$Q$53,3,FALSE)</f>
        <v>0</v>
      </c>
      <c r="AQ128" s="287">
        <f>HLOOKUP(AQ20,'2. LRAMVA Threshold'!$B$42:$Q$53,3,FALSE)</f>
        <v>0</v>
      </c>
      <c r="AR128" s="287">
        <f>HLOOKUP(AR20,'2. LRAMVA Threshold'!$B$42:$Q$53,3,FALSE)</f>
        <v>0</v>
      </c>
      <c r="AS128" s="287">
        <f>HLOOKUP(AS20,'2. LRAMVA Threshold'!$B$42:$Q$53,3,FALSE)</f>
        <v>0</v>
      </c>
      <c r="AT128" s="287">
        <f>HLOOKUP(AT20,'2. LRAMVA Threshold'!$B$42:$Q$53,3,FALSE)</f>
        <v>0</v>
      </c>
      <c r="AU128" s="287">
        <f>HLOOKUP(AU20,'2. LRAMVA Threshold'!$B$42:$Q$53,3,FALSE)</f>
        <v>0</v>
      </c>
      <c r="AV128" s="287">
        <f>HLOOKUP(AV20,'2. LRAMVA Threshold'!$B$42:$Q$53,3,FALSE)</f>
        <v>0</v>
      </c>
      <c r="AW128" s="287">
        <f>HLOOKUP(AW20,'2. LRAMVA Threshold'!$B$42:$Q$53,3,FALSE)</f>
        <v>0</v>
      </c>
      <c r="AX128" s="287">
        <f>HLOOKUP(AX20,'2. LRAMVA Threshold'!$B$42:$Q$53,3,FALSE)</f>
        <v>0</v>
      </c>
      <c r="AY128" s="287">
        <f>HLOOKUP(AY20,'2. LRAMVA Threshold'!$B$42:$Q$53,3,FALSE)</f>
        <v>0</v>
      </c>
      <c r="AZ128" s="287">
        <f>HLOOKUP(AZ20,'2. LRAMVA Threshold'!$B$42:$Q$53,3,FALSE)</f>
        <v>0</v>
      </c>
      <c r="BA128" s="287">
        <f>HLOOKUP(BA20,'2. LRAMVA Threshold'!$B$42:$Q$53,3,FALSE)</f>
        <v>0</v>
      </c>
      <c r="BB128" s="287">
        <f>HLOOKUP(BB20,'2. LRAMVA Threshold'!$B$42:$Q$53,3,FALSE)</f>
        <v>0</v>
      </c>
      <c r="BC128" s="291"/>
    </row>
    <row r="129" spans="1:56" s="263" customFormat="1" ht="16">
      <c r="A129" s="439"/>
      <c r="B129" s="283"/>
      <c r="C129" s="292"/>
      <c r="D129" s="293"/>
      <c r="E129" s="293"/>
      <c r="F129" s="293"/>
      <c r="G129" s="293"/>
      <c r="H129" s="293"/>
      <c r="I129" s="293"/>
      <c r="J129" s="293"/>
      <c r="K129" s="293"/>
      <c r="L129" s="293"/>
      <c r="M129" s="293"/>
      <c r="N129" s="293"/>
      <c r="O129" s="293"/>
      <c r="P129" s="293"/>
      <c r="Q129" s="293"/>
      <c r="R129" s="293"/>
      <c r="S129" s="293"/>
      <c r="T129" s="293"/>
      <c r="U129" s="293"/>
      <c r="V129" s="293"/>
      <c r="W129" s="294"/>
      <c r="X129" s="293"/>
      <c r="Y129" s="293"/>
      <c r="Z129" s="293"/>
      <c r="AE129" s="293"/>
      <c r="AF129" s="293"/>
      <c r="AG129" s="293"/>
      <c r="AH129" s="293"/>
      <c r="AI129" s="293"/>
      <c r="AJ129" s="293"/>
      <c r="AK129" s="293"/>
      <c r="AL129" s="293"/>
      <c r="AM129" s="293"/>
      <c r="AN129" s="293"/>
      <c r="AO129" s="260"/>
      <c r="AP129" s="260"/>
      <c r="AQ129" s="260"/>
      <c r="AR129" s="260"/>
      <c r="AS129" s="260"/>
      <c r="AT129" s="260"/>
      <c r="AU129" s="260"/>
      <c r="AV129" s="260"/>
      <c r="AW129" s="260"/>
      <c r="AX129" s="260"/>
      <c r="AY129" s="260"/>
      <c r="AZ129" s="260"/>
      <c r="BA129" s="260"/>
      <c r="BB129" s="260"/>
      <c r="BC129" s="295"/>
    </row>
    <row r="130" spans="1:56" s="296" customFormat="1" ht="16">
      <c r="A130" s="436"/>
      <c r="B130" s="283" t="s">
        <v>164</v>
      </c>
      <c r="AB130" s="297"/>
      <c r="AC130" s="297"/>
      <c r="AD130" s="297"/>
      <c r="AE130" s="298"/>
      <c r="AF130" s="298"/>
      <c r="AG130" s="298"/>
      <c r="AH130" s="298"/>
      <c r="AI130" s="298"/>
      <c r="AJ130" s="298"/>
      <c r="AK130" s="298"/>
      <c r="AL130" s="298"/>
      <c r="AM130" s="298"/>
      <c r="AN130" s="298"/>
      <c r="AO130" s="719">
        <f>HLOOKUP(AO$20,'3.  Distribution Rates'!$C$122:$P$133,3,FALSE)</f>
        <v>0</v>
      </c>
      <c r="AP130" s="719">
        <f>HLOOKUP(AP$20,'3.  Distribution Rates'!$C$122:$P$133,3,FALSE)</f>
        <v>0</v>
      </c>
      <c r="AQ130" s="299">
        <f>HLOOKUP(AQ$20,'3.  Distribution Rates'!$C$122:$P$133,3,FALSE)</f>
        <v>0</v>
      </c>
      <c r="AR130" s="299">
        <f>HLOOKUP(AR$20,'3.  Distribution Rates'!$C$122:$P$133,3,FALSE)</f>
        <v>0</v>
      </c>
      <c r="AS130" s="299">
        <f>HLOOKUP(AS$20,'3.  Distribution Rates'!$C$122:$P$133,3,FALSE)</f>
        <v>0</v>
      </c>
      <c r="AT130" s="299">
        <f>HLOOKUP(AT$20,'3.  Distribution Rates'!$C$122:$P$133,3,FALSE)</f>
        <v>0</v>
      </c>
      <c r="AU130" s="299">
        <f>HLOOKUP(AU$20,'3.  Distribution Rates'!$C$122:$P$133,3,FALSE)</f>
        <v>0</v>
      </c>
      <c r="AV130" s="299">
        <f>HLOOKUP(AV$20,'3.  Distribution Rates'!$C$122:$P$133,3,FALSE)</f>
        <v>0</v>
      </c>
      <c r="AW130" s="299">
        <f>HLOOKUP(AW$20,'3.  Distribution Rates'!$C$122:$P$133,3,FALSE)</f>
        <v>0</v>
      </c>
      <c r="AX130" s="299">
        <f>HLOOKUP(AX$20,'3.  Distribution Rates'!$C$122:$P$133,3,FALSE)</f>
        <v>0</v>
      </c>
      <c r="AY130" s="299">
        <f>HLOOKUP(AY$20,'3.  Distribution Rates'!$C$122:$P$133,3,FALSE)</f>
        <v>0</v>
      </c>
      <c r="AZ130" s="299">
        <f>HLOOKUP(AZ$20,'3.  Distribution Rates'!$C$122:$P$133,3,FALSE)</f>
        <v>0</v>
      </c>
      <c r="BA130" s="299">
        <f>HLOOKUP(BA$20,'3.  Distribution Rates'!$C$122:$P$133,3,FALSE)</f>
        <v>0</v>
      </c>
      <c r="BB130" s="299">
        <f>HLOOKUP(BB$20,'3.  Distribution Rates'!$C$122:$P$133,3,FALSE)</f>
        <v>0</v>
      </c>
      <c r="BC130" s="300"/>
      <c r="BD130" s="297"/>
    </row>
    <row r="131" spans="1:56" s="263" customFormat="1" ht="16">
      <c r="A131" s="439"/>
      <c r="B131" s="258" t="s">
        <v>252</v>
      </c>
      <c r="C131" s="301"/>
      <c r="E131" s="293"/>
      <c r="F131" s="293"/>
      <c r="G131" s="293"/>
      <c r="H131" s="293"/>
      <c r="I131" s="293"/>
      <c r="J131" s="293"/>
      <c r="K131" s="293"/>
      <c r="L131" s="293"/>
      <c r="M131" s="293"/>
      <c r="N131" s="293"/>
      <c r="O131" s="293"/>
      <c r="P131" s="293"/>
      <c r="Q131" s="293"/>
      <c r="R131" s="293"/>
      <c r="S131" s="293"/>
      <c r="T131" s="293"/>
      <c r="U131" s="293"/>
      <c r="V131" s="293"/>
      <c r="W131" s="260"/>
      <c r="X131" s="293"/>
      <c r="Y131" s="293"/>
      <c r="Z131" s="293"/>
      <c r="AE131" s="293"/>
      <c r="AF131" s="293"/>
      <c r="AG131" s="293"/>
      <c r="AH131" s="293"/>
      <c r="AI131" s="293"/>
      <c r="AJ131" s="293"/>
      <c r="AK131" s="293"/>
      <c r="AL131" s="293"/>
      <c r="AM131" s="293"/>
      <c r="AN131" s="293"/>
      <c r="AO131" s="302">
        <f t="shared" ref="AO131:AT131" si="33">AO127*AO130</f>
        <v>0</v>
      </c>
      <c r="AP131" s="302">
        <f t="shared" si="33"/>
        <v>0</v>
      </c>
      <c r="AQ131" s="303">
        <f t="shared" si="33"/>
        <v>0</v>
      </c>
      <c r="AR131" s="303">
        <f t="shared" si="33"/>
        <v>0</v>
      </c>
      <c r="AS131" s="303">
        <f t="shared" si="33"/>
        <v>0</v>
      </c>
      <c r="AT131" s="303">
        <f t="shared" si="33"/>
        <v>0</v>
      </c>
      <c r="AU131" s="303">
        <f>AU127*AU130</f>
        <v>0</v>
      </c>
      <c r="AV131" s="303">
        <f t="shared" ref="AV131:BB131" si="34">AV127*AV130</f>
        <v>0</v>
      </c>
      <c r="AW131" s="303">
        <f t="shared" si="34"/>
        <v>0</v>
      </c>
      <c r="AX131" s="303">
        <f t="shared" si="34"/>
        <v>0</v>
      </c>
      <c r="AY131" s="303">
        <f t="shared" si="34"/>
        <v>0</v>
      </c>
      <c r="AZ131" s="303">
        <f t="shared" si="34"/>
        <v>0</v>
      </c>
      <c r="BA131" s="303">
        <f t="shared" si="34"/>
        <v>0</v>
      </c>
      <c r="BB131" s="303">
        <f t="shared" si="34"/>
        <v>0</v>
      </c>
      <c r="BC131" s="349">
        <f>SUM(AO131:BB131)</f>
        <v>0</v>
      </c>
    </row>
    <row r="132" spans="1:56" s="263" customFormat="1" ht="16">
      <c r="A132" s="439"/>
      <c r="B132" s="305" t="s">
        <v>210</v>
      </c>
      <c r="C132" s="301"/>
      <c r="D132" s="306"/>
      <c r="E132" s="293"/>
      <c r="F132" s="293"/>
      <c r="G132" s="293"/>
      <c r="H132" s="293"/>
      <c r="I132" s="293"/>
      <c r="J132" s="293"/>
      <c r="K132" s="293"/>
      <c r="L132" s="293"/>
      <c r="M132" s="293"/>
      <c r="N132" s="293"/>
      <c r="O132" s="293"/>
      <c r="P132" s="293"/>
      <c r="Q132" s="293"/>
      <c r="R132" s="293"/>
      <c r="S132" s="293"/>
      <c r="T132" s="293"/>
      <c r="U132" s="293"/>
      <c r="V132" s="293"/>
      <c r="W132" s="260"/>
      <c r="X132" s="293"/>
      <c r="Y132" s="293"/>
      <c r="Z132" s="293"/>
      <c r="AE132" s="293"/>
      <c r="AF132" s="293"/>
      <c r="AG132" s="293"/>
      <c r="AH132" s="293"/>
      <c r="AI132" s="293"/>
      <c r="AJ132" s="293"/>
      <c r="AK132" s="293"/>
      <c r="AL132" s="293"/>
      <c r="AM132" s="293"/>
      <c r="AN132" s="293"/>
      <c r="AO132" s="303">
        <f t="shared" ref="AO132:AT132" si="35">AO128*AO130</f>
        <v>0</v>
      </c>
      <c r="AP132" s="303">
        <f t="shared" si="35"/>
        <v>0</v>
      </c>
      <c r="AQ132" s="303">
        <f t="shared" si="35"/>
        <v>0</v>
      </c>
      <c r="AR132" s="303">
        <f t="shared" si="35"/>
        <v>0</v>
      </c>
      <c r="AS132" s="303">
        <f t="shared" si="35"/>
        <v>0</v>
      </c>
      <c r="AT132" s="303">
        <f t="shared" si="35"/>
        <v>0</v>
      </c>
      <c r="AU132" s="303">
        <f>AU128*AU130</f>
        <v>0</v>
      </c>
      <c r="AV132" s="303">
        <f t="shared" ref="AV132:BB132" si="36">AV128*AV130</f>
        <v>0</v>
      </c>
      <c r="AW132" s="303">
        <f t="shared" si="36"/>
        <v>0</v>
      </c>
      <c r="AX132" s="303">
        <f t="shared" si="36"/>
        <v>0</v>
      </c>
      <c r="AY132" s="303">
        <f t="shared" si="36"/>
        <v>0</v>
      </c>
      <c r="AZ132" s="303">
        <f t="shared" si="36"/>
        <v>0</v>
      </c>
      <c r="BA132" s="303">
        <f t="shared" si="36"/>
        <v>0</v>
      </c>
      <c r="BB132" s="303">
        <f t="shared" si="36"/>
        <v>0</v>
      </c>
      <c r="BC132" s="349">
        <f>SUM(AO132:BB132)</f>
        <v>0</v>
      </c>
    </row>
    <row r="133" spans="1:56" s="306" customFormat="1" ht="17.25" customHeight="1">
      <c r="A133" s="436"/>
      <c r="B133" s="305" t="s">
        <v>255</v>
      </c>
      <c r="C133" s="301"/>
      <c r="E133" s="293"/>
      <c r="F133" s="293"/>
      <c r="G133" s="293"/>
      <c r="H133" s="293"/>
      <c r="I133" s="293"/>
      <c r="J133" s="293"/>
      <c r="K133" s="293"/>
      <c r="L133" s="293"/>
      <c r="M133" s="293"/>
      <c r="N133" s="293"/>
      <c r="O133" s="293"/>
      <c r="P133" s="293"/>
      <c r="Q133" s="293"/>
      <c r="R133" s="293"/>
      <c r="S133" s="293"/>
      <c r="T133" s="293"/>
      <c r="U133" s="293"/>
      <c r="V133" s="293"/>
      <c r="W133" s="260"/>
      <c r="X133" s="293"/>
      <c r="Y133" s="293"/>
      <c r="Z133" s="293"/>
      <c r="AE133" s="293"/>
      <c r="AF133" s="293"/>
      <c r="AG133" s="293"/>
      <c r="AH133" s="293"/>
      <c r="AI133" s="293"/>
      <c r="AJ133" s="293"/>
      <c r="AK133" s="293"/>
      <c r="AL133" s="293"/>
      <c r="AM133" s="293"/>
      <c r="AN133" s="293"/>
      <c r="AO133" s="307"/>
      <c r="AP133" s="307"/>
      <c r="AQ133" s="307"/>
      <c r="AR133" s="307"/>
      <c r="AS133" s="307"/>
      <c r="AT133" s="307"/>
      <c r="AU133" s="307"/>
      <c r="AV133" s="307"/>
      <c r="AW133" s="307"/>
      <c r="AX133" s="307"/>
      <c r="AY133" s="307"/>
      <c r="AZ133" s="307"/>
      <c r="BA133" s="307"/>
      <c r="BB133" s="307"/>
      <c r="BC133" s="349">
        <f>BC131-BC132</f>
        <v>0</v>
      </c>
    </row>
    <row r="134" spans="1:56" s="306" customFormat="1" ht="19.5" customHeight="1">
      <c r="A134" s="436"/>
      <c r="B134" s="283"/>
      <c r="E134" s="293"/>
      <c r="F134" s="293"/>
      <c r="G134" s="293"/>
      <c r="H134" s="293"/>
      <c r="I134" s="293"/>
      <c r="J134" s="293"/>
      <c r="K134" s="293"/>
      <c r="L134" s="293"/>
      <c r="M134" s="293"/>
      <c r="N134" s="293"/>
      <c r="O134" s="293"/>
      <c r="P134" s="293"/>
      <c r="Q134" s="293"/>
      <c r="R134" s="293"/>
      <c r="S134" s="293"/>
      <c r="T134" s="293"/>
      <c r="U134" s="293"/>
      <c r="V134" s="293"/>
      <c r="W134" s="260"/>
      <c r="X134" s="293"/>
      <c r="Y134" s="293"/>
      <c r="Z134" s="293"/>
      <c r="AB134" s="301"/>
      <c r="AE134" s="293"/>
      <c r="AF134" s="293"/>
      <c r="AG134" s="293"/>
      <c r="AH134" s="293"/>
      <c r="AI134" s="293"/>
      <c r="AJ134" s="293"/>
      <c r="AK134" s="293"/>
      <c r="AL134" s="293"/>
      <c r="AM134" s="293"/>
      <c r="AN134" s="293"/>
      <c r="AO134" s="308"/>
      <c r="AP134" s="308"/>
      <c r="AQ134" s="308"/>
      <c r="AR134" s="308"/>
      <c r="AS134" s="308"/>
      <c r="AT134" s="308"/>
      <c r="AU134" s="308"/>
      <c r="AV134" s="308"/>
      <c r="AW134" s="308"/>
      <c r="AX134" s="308"/>
      <c r="AY134" s="308"/>
      <c r="AZ134" s="308"/>
      <c r="BA134" s="308"/>
      <c r="BB134" s="308"/>
      <c r="BC134" s="309"/>
    </row>
    <row r="135" spans="1:56" s="243" customFormat="1" ht="16">
      <c r="A135" s="437"/>
      <c r="B135" s="310" t="s">
        <v>215</v>
      </c>
      <c r="C135" s="311"/>
      <c r="D135" s="240"/>
      <c r="E135" s="240"/>
      <c r="F135" s="240"/>
      <c r="G135" s="240"/>
      <c r="H135" s="240"/>
      <c r="I135" s="240"/>
      <c r="J135" s="240"/>
      <c r="K135" s="240"/>
      <c r="L135" s="240"/>
      <c r="M135" s="240"/>
      <c r="N135" s="240"/>
      <c r="O135" s="240"/>
      <c r="P135" s="240"/>
      <c r="Q135" s="240"/>
      <c r="R135" s="240"/>
      <c r="S135" s="240"/>
      <c r="T135" s="240"/>
      <c r="U135" s="240"/>
      <c r="V135" s="240"/>
      <c r="W135" s="312"/>
      <c r="X135" s="240"/>
      <c r="Y135" s="240"/>
      <c r="Z135" s="240"/>
      <c r="AA135" s="264"/>
      <c r="AD135" s="240"/>
      <c r="AE135" s="240"/>
      <c r="AO135" s="251">
        <f>SUMPRODUCT($E$22:$E$125,AO22:AO125)</f>
        <v>0</v>
      </c>
      <c r="AP135" s="251">
        <f>SUMPRODUCT($E$22:$E$125,AP22:AP125)</f>
        <v>0</v>
      </c>
      <c r="AQ135" s="251">
        <f t="shared" ref="AQ135:BB135" si="37">IF(AQ21="kW",SUMPRODUCT($V$22:$V$125,$X$22:$X$125,AQ22:AQ125),SUMPRODUCT($E$22:$E$125,AQ22:AQ125))</f>
        <v>0</v>
      </c>
      <c r="AR135" s="251">
        <f t="shared" si="37"/>
        <v>0</v>
      </c>
      <c r="AS135" s="251">
        <f t="shared" si="37"/>
        <v>0</v>
      </c>
      <c r="AT135" s="251">
        <f t="shared" si="37"/>
        <v>0</v>
      </c>
      <c r="AU135" s="251">
        <f t="shared" si="37"/>
        <v>0</v>
      </c>
      <c r="AV135" s="251">
        <f t="shared" si="37"/>
        <v>0</v>
      </c>
      <c r="AW135" s="251">
        <f t="shared" si="37"/>
        <v>1204877.2451382298</v>
      </c>
      <c r="AX135" s="251">
        <f t="shared" si="37"/>
        <v>43921.704200372813</v>
      </c>
      <c r="AY135" s="251">
        <f t="shared" si="37"/>
        <v>3608.7977566549189</v>
      </c>
      <c r="AZ135" s="251">
        <f t="shared" si="37"/>
        <v>0</v>
      </c>
      <c r="BA135" s="251">
        <f t="shared" si="37"/>
        <v>0</v>
      </c>
      <c r="BB135" s="251">
        <f t="shared" si="37"/>
        <v>0</v>
      </c>
      <c r="BC135" s="295"/>
    </row>
    <row r="136" spans="1:56" s="243" customFormat="1" ht="16">
      <c r="A136" s="437"/>
      <c r="B136" s="310" t="s">
        <v>216</v>
      </c>
      <c r="C136" s="311"/>
      <c r="D136" s="240"/>
      <c r="E136" s="240"/>
      <c r="F136" s="240"/>
      <c r="G136" s="240"/>
      <c r="H136" s="240"/>
      <c r="I136" s="240"/>
      <c r="J136" s="240"/>
      <c r="K136" s="240"/>
      <c r="L136" s="240"/>
      <c r="M136" s="240"/>
      <c r="N136" s="240"/>
      <c r="O136" s="240"/>
      <c r="P136" s="240"/>
      <c r="Q136" s="240"/>
      <c r="R136" s="240"/>
      <c r="S136" s="240"/>
      <c r="T136" s="240"/>
      <c r="U136" s="240"/>
      <c r="V136" s="240"/>
      <c r="W136" s="312"/>
      <c r="X136" s="240"/>
      <c r="Y136" s="240"/>
      <c r="Z136" s="240"/>
      <c r="AA136" s="264"/>
      <c r="AD136" s="240"/>
      <c r="AE136" s="240"/>
      <c r="AO136" s="251">
        <f>SUMPRODUCT($F$22:$F$125,AO22:AO125)</f>
        <v>0</v>
      </c>
      <c r="AP136" s="251">
        <f>SUMPRODUCT($F$22:$F$125,AP22:AP125)</f>
        <v>0</v>
      </c>
      <c r="AQ136" s="251">
        <f t="shared" ref="AQ136:BB136" si="38">IF(AQ21="kW",SUMPRODUCT($V$22:$V$125,$Y$22:$Y$125,AQ22:AQ125),SUMPRODUCT($F$22:$F$125,AQ22:AQ125))</f>
        <v>0</v>
      </c>
      <c r="AR136" s="251">
        <f t="shared" si="38"/>
        <v>0</v>
      </c>
      <c r="AS136" s="251">
        <f t="shared" si="38"/>
        <v>0</v>
      </c>
      <c r="AT136" s="251">
        <f t="shared" si="38"/>
        <v>0</v>
      </c>
      <c r="AU136" s="251">
        <f t="shared" si="38"/>
        <v>0</v>
      </c>
      <c r="AV136" s="251">
        <f t="shared" si="38"/>
        <v>0</v>
      </c>
      <c r="AW136" s="251">
        <f t="shared" si="38"/>
        <v>1204877.2451382298</v>
      </c>
      <c r="AX136" s="251">
        <f t="shared" si="38"/>
        <v>41453.416326384882</v>
      </c>
      <c r="AY136" s="251">
        <f t="shared" si="38"/>
        <v>3608.7977566549189</v>
      </c>
      <c r="AZ136" s="251">
        <f t="shared" si="38"/>
        <v>0</v>
      </c>
      <c r="BA136" s="251">
        <f t="shared" si="38"/>
        <v>0</v>
      </c>
      <c r="BB136" s="251">
        <f t="shared" si="38"/>
        <v>0</v>
      </c>
      <c r="BC136" s="295"/>
    </row>
    <row r="137" spans="1:56" s="243" customFormat="1" ht="16">
      <c r="A137" s="437"/>
      <c r="B137" s="310" t="s">
        <v>217</v>
      </c>
      <c r="C137" s="311"/>
      <c r="D137" s="240"/>
      <c r="E137" s="240"/>
      <c r="F137" s="240"/>
      <c r="G137" s="240"/>
      <c r="H137" s="240"/>
      <c r="I137" s="240"/>
      <c r="J137" s="240"/>
      <c r="K137" s="240"/>
      <c r="L137" s="240"/>
      <c r="M137" s="240"/>
      <c r="N137" s="240"/>
      <c r="O137" s="240"/>
      <c r="P137" s="240"/>
      <c r="Q137" s="240"/>
      <c r="R137" s="240"/>
      <c r="S137" s="240"/>
      <c r="T137" s="240"/>
      <c r="U137" s="240"/>
      <c r="V137" s="240"/>
      <c r="W137" s="312"/>
      <c r="X137" s="240"/>
      <c r="Y137" s="240"/>
      <c r="Z137" s="240"/>
      <c r="AA137" s="264"/>
      <c r="AD137" s="240"/>
      <c r="AE137" s="240"/>
      <c r="AO137" s="251">
        <f>SUMPRODUCT($G$22:$G$125,AO22:AO125)</f>
        <v>0</v>
      </c>
      <c r="AP137" s="251">
        <f>SUMPRODUCT($G$22:$G$125,AP22:AP125)</f>
        <v>0</v>
      </c>
      <c r="AQ137" s="251">
        <f t="shared" ref="AQ137:BB137" si="39">IF(AQ21="kW",SUMPRODUCT($V$22:$V$125,$Z$22:$Z$125,AQ22:AQ125),SUMPRODUCT($G$22:$G$125,AQ22:AQ125))</f>
        <v>0</v>
      </c>
      <c r="AR137" s="251">
        <f t="shared" si="39"/>
        <v>0</v>
      </c>
      <c r="AS137" s="251">
        <f t="shared" si="39"/>
        <v>0</v>
      </c>
      <c r="AT137" s="251">
        <f t="shared" si="39"/>
        <v>0</v>
      </c>
      <c r="AU137" s="251">
        <f t="shared" si="39"/>
        <v>0</v>
      </c>
      <c r="AV137" s="251">
        <f t="shared" si="39"/>
        <v>0</v>
      </c>
      <c r="AW137" s="251">
        <f t="shared" si="39"/>
        <v>1203675.0438435886</v>
      </c>
      <c r="AX137" s="251">
        <f t="shared" si="39"/>
        <v>33345.943398082665</v>
      </c>
      <c r="AY137" s="251">
        <f t="shared" si="39"/>
        <v>3608.7977566549189</v>
      </c>
      <c r="AZ137" s="251">
        <f t="shared" si="39"/>
        <v>0</v>
      </c>
      <c r="BA137" s="251">
        <f t="shared" si="39"/>
        <v>0</v>
      </c>
      <c r="BB137" s="251">
        <f t="shared" si="39"/>
        <v>0</v>
      </c>
      <c r="BC137" s="295"/>
    </row>
    <row r="138" spans="1:56" s="243" customFormat="1" ht="16">
      <c r="A138" s="437"/>
      <c r="B138" s="310" t="s">
        <v>218</v>
      </c>
      <c r="C138" s="311"/>
      <c r="D138" s="240"/>
      <c r="E138" s="240"/>
      <c r="F138" s="240"/>
      <c r="G138" s="240"/>
      <c r="H138" s="240"/>
      <c r="I138" s="240"/>
      <c r="J138" s="240"/>
      <c r="K138" s="240"/>
      <c r="L138" s="240"/>
      <c r="M138" s="240"/>
      <c r="N138" s="240"/>
      <c r="O138" s="240"/>
      <c r="P138" s="240"/>
      <c r="Q138" s="240"/>
      <c r="R138" s="240"/>
      <c r="S138" s="240"/>
      <c r="T138" s="240"/>
      <c r="U138" s="240"/>
      <c r="V138" s="240"/>
      <c r="W138" s="312"/>
      <c r="X138" s="240"/>
      <c r="Y138" s="240"/>
      <c r="Z138" s="240"/>
      <c r="AA138" s="264"/>
      <c r="AD138" s="240"/>
      <c r="AE138" s="240"/>
      <c r="AO138" s="251">
        <f>SUMPRODUCT($H$22:$H$125,AO22:AO125)</f>
        <v>0</v>
      </c>
      <c r="AP138" s="251">
        <f>SUMPRODUCT($H$22:$H$125,AP22:AP125)</f>
        <v>0</v>
      </c>
      <c r="AQ138" s="251">
        <f t="shared" ref="AQ138:BB138" si="40">IF(AQ21="kW",SUMPRODUCT($V$22:$V$125,$AA$22:$AA$125,AQ22:AQ125),SUMPRODUCT($H$22:$H$125,AQ22:AQ125))</f>
        <v>0</v>
      </c>
      <c r="AR138" s="251">
        <f t="shared" si="40"/>
        <v>0</v>
      </c>
      <c r="AS138" s="251">
        <f t="shared" si="40"/>
        <v>0</v>
      </c>
      <c r="AT138" s="251">
        <f t="shared" si="40"/>
        <v>0</v>
      </c>
      <c r="AU138" s="251">
        <f t="shared" si="40"/>
        <v>0</v>
      </c>
      <c r="AV138" s="251">
        <f t="shared" si="40"/>
        <v>0</v>
      </c>
      <c r="AW138" s="251">
        <f t="shared" si="40"/>
        <v>1091313.1933366565</v>
      </c>
      <c r="AX138" s="251">
        <f t="shared" si="40"/>
        <v>33345.943398082665</v>
      </c>
      <c r="AY138" s="251">
        <f t="shared" si="40"/>
        <v>3608.7977566549189</v>
      </c>
      <c r="AZ138" s="251">
        <f t="shared" si="40"/>
        <v>0</v>
      </c>
      <c r="BA138" s="251">
        <f t="shared" si="40"/>
        <v>0</v>
      </c>
      <c r="BB138" s="251">
        <f t="shared" si="40"/>
        <v>0</v>
      </c>
      <c r="BC138" s="295"/>
    </row>
    <row r="139" spans="1:56" s="243" customFormat="1" ht="16">
      <c r="A139" s="437"/>
      <c r="B139" s="310" t="s">
        <v>219</v>
      </c>
      <c r="C139" s="311"/>
      <c r="D139" s="240"/>
      <c r="E139" s="240"/>
      <c r="F139" s="240"/>
      <c r="G139" s="240"/>
      <c r="H139" s="240"/>
      <c r="I139" s="240"/>
      <c r="J139" s="240"/>
      <c r="K139" s="240"/>
      <c r="L139" s="240"/>
      <c r="M139" s="240"/>
      <c r="N139" s="240"/>
      <c r="O139" s="240"/>
      <c r="P139" s="240"/>
      <c r="Q139" s="240"/>
      <c r="R139" s="240"/>
      <c r="S139" s="240"/>
      <c r="T139" s="240"/>
      <c r="U139" s="240"/>
      <c r="V139" s="240"/>
      <c r="W139" s="312"/>
      <c r="X139" s="240"/>
      <c r="Y139" s="240"/>
      <c r="Z139" s="240"/>
      <c r="AA139" s="264"/>
      <c r="AD139" s="240"/>
      <c r="AE139" s="240"/>
      <c r="AO139" s="251">
        <f>SUMPRODUCT($I$22:$I$125,AO22:AO125)</f>
        <v>0</v>
      </c>
      <c r="AP139" s="251">
        <f>SUMPRODUCT($I$22:$I$125,AP22:AP125)</f>
        <v>0</v>
      </c>
      <c r="AQ139" s="251">
        <f t="shared" ref="AQ139:BB139" si="41">IF(AQ21="kW",SUMPRODUCT($V$22:$V$125,$AB$22:$AB$125,AQ22:AQ125),SUMPRODUCT($I$22:$I$125,AQ22:AQ125))</f>
        <v>0</v>
      </c>
      <c r="AR139" s="251">
        <f t="shared" si="41"/>
        <v>0</v>
      </c>
      <c r="AS139" s="251">
        <f t="shared" si="41"/>
        <v>0</v>
      </c>
      <c r="AT139" s="251">
        <f t="shared" si="41"/>
        <v>0</v>
      </c>
      <c r="AU139" s="251">
        <f t="shared" si="41"/>
        <v>0</v>
      </c>
      <c r="AV139" s="251">
        <f t="shared" si="41"/>
        <v>0</v>
      </c>
      <c r="AW139" s="251">
        <f t="shared" si="41"/>
        <v>895232.4154758245</v>
      </c>
      <c r="AX139" s="251">
        <f t="shared" si="41"/>
        <v>32800.301396948395</v>
      </c>
      <c r="AY139" s="251">
        <f t="shared" si="41"/>
        <v>3608.7977566549189</v>
      </c>
      <c r="AZ139" s="251">
        <f t="shared" si="41"/>
        <v>0</v>
      </c>
      <c r="BA139" s="251">
        <f t="shared" si="41"/>
        <v>0</v>
      </c>
      <c r="BB139" s="251">
        <f t="shared" si="41"/>
        <v>0</v>
      </c>
      <c r="BC139" s="295"/>
    </row>
    <row r="140" spans="1:56" s="243" customFormat="1" ht="16">
      <c r="A140" s="437"/>
      <c r="B140" s="310" t="s">
        <v>220</v>
      </c>
      <c r="C140" s="311"/>
      <c r="W140" s="312"/>
      <c r="AA140" s="264"/>
      <c r="AO140" s="251">
        <f>SUMPRODUCT($J$22:$J$125,AO22:AO125)</f>
        <v>0</v>
      </c>
      <c r="AP140" s="251">
        <f>SUMPRODUCT($J$22:$J$125,AP22:AP125)</f>
        <v>0</v>
      </c>
      <c r="AQ140" s="251">
        <f t="shared" ref="AQ140:BB140" si="42">IF(AQ21="kW",SUMPRODUCT($V$22:$V$125,$AC$22:$AC$125,AQ22:AQ125),SUMPRODUCT($J$22:$J$125,AQ22:AQ125))</f>
        <v>0</v>
      </c>
      <c r="AR140" s="251">
        <f t="shared" si="42"/>
        <v>0</v>
      </c>
      <c r="AS140" s="251">
        <f t="shared" si="42"/>
        <v>0</v>
      </c>
      <c r="AT140" s="251">
        <f t="shared" si="42"/>
        <v>0</v>
      </c>
      <c r="AU140" s="251">
        <f t="shared" si="42"/>
        <v>0</v>
      </c>
      <c r="AV140" s="251">
        <f t="shared" si="42"/>
        <v>0</v>
      </c>
      <c r="AW140" s="251">
        <f t="shared" si="42"/>
        <v>796874.1511007098</v>
      </c>
      <c r="AX140" s="251">
        <f t="shared" si="42"/>
        <v>9946.5708344624691</v>
      </c>
      <c r="AY140" s="251">
        <f t="shared" si="42"/>
        <v>3608.1598723287821</v>
      </c>
      <c r="AZ140" s="251">
        <f t="shared" si="42"/>
        <v>0</v>
      </c>
      <c r="BA140" s="251">
        <f t="shared" si="42"/>
        <v>0</v>
      </c>
      <c r="BB140" s="251">
        <f t="shared" si="42"/>
        <v>0</v>
      </c>
      <c r="BC140" s="295"/>
    </row>
    <row r="141" spans="1:56" s="243" customFormat="1" ht="16">
      <c r="A141" s="437"/>
      <c r="B141" s="310" t="s">
        <v>221</v>
      </c>
      <c r="C141" s="311"/>
      <c r="D141" s="294"/>
      <c r="E141" s="294"/>
      <c r="F141" s="294"/>
      <c r="G141" s="294"/>
      <c r="H141" s="294"/>
      <c r="I141" s="294"/>
      <c r="J141" s="294"/>
      <c r="K141" s="294"/>
      <c r="L141" s="294"/>
      <c r="M141" s="294"/>
      <c r="N141" s="294"/>
      <c r="O141" s="294"/>
      <c r="P141" s="294"/>
      <c r="Q141" s="294"/>
      <c r="R141" s="294"/>
      <c r="S141" s="294"/>
      <c r="T141" s="294"/>
      <c r="U141" s="294"/>
      <c r="V141" s="294"/>
      <c r="X141" s="240"/>
      <c r="Y141" s="240"/>
      <c r="AA141" s="264"/>
      <c r="AD141" s="312"/>
      <c r="AE141" s="312"/>
      <c r="AO141" s="251">
        <f>SUMPRODUCT($K$22:$K$125,AO22:AO125)</f>
        <v>0</v>
      </c>
      <c r="AP141" s="251">
        <f>SUMPRODUCT($K$22:$K$125,AP22:AP125)</f>
        <v>0</v>
      </c>
      <c r="AQ141" s="251">
        <f t="shared" ref="AQ141:BB141" si="43">IF(AQ21="kW",SUMPRODUCT($V$22:$V$125,$AD$22:$AD$125,AQ22:AQ125),SUMPRODUCT($K$22:$K$125,AQ22:AQ125))</f>
        <v>0</v>
      </c>
      <c r="AR141" s="251">
        <f t="shared" si="43"/>
        <v>0</v>
      </c>
      <c r="AS141" s="251">
        <f t="shared" si="43"/>
        <v>0</v>
      </c>
      <c r="AT141" s="251">
        <f t="shared" si="43"/>
        <v>0</v>
      </c>
      <c r="AU141" s="251">
        <f t="shared" si="43"/>
        <v>0</v>
      </c>
      <c r="AV141" s="251">
        <f t="shared" si="43"/>
        <v>0</v>
      </c>
      <c r="AW141" s="251">
        <f t="shared" si="43"/>
        <v>795407.95788669819</v>
      </c>
      <c r="AX141" s="251">
        <f t="shared" si="43"/>
        <v>8415.786384053401</v>
      </c>
      <c r="AY141" s="251">
        <f t="shared" si="43"/>
        <v>3599.5580801776887</v>
      </c>
      <c r="AZ141" s="251">
        <f t="shared" si="43"/>
        <v>0</v>
      </c>
      <c r="BA141" s="251">
        <f t="shared" si="43"/>
        <v>0</v>
      </c>
      <c r="BB141" s="251">
        <f t="shared" si="43"/>
        <v>0</v>
      </c>
      <c r="BC141" s="295"/>
    </row>
    <row r="142" spans="1:56" s="243" customFormat="1" ht="16">
      <c r="A142" s="437"/>
      <c r="B142" s="310" t="s">
        <v>222</v>
      </c>
      <c r="C142" s="311"/>
      <c r="D142" s="294"/>
      <c r="E142" s="294"/>
      <c r="F142" s="294"/>
      <c r="G142" s="294"/>
      <c r="H142" s="294"/>
      <c r="I142" s="294"/>
      <c r="J142" s="294"/>
      <c r="K142" s="294"/>
      <c r="L142" s="294"/>
      <c r="M142" s="294"/>
      <c r="N142" s="294"/>
      <c r="O142" s="294"/>
      <c r="P142" s="294"/>
      <c r="Q142" s="294"/>
      <c r="R142" s="294"/>
      <c r="S142" s="294"/>
      <c r="T142" s="294"/>
      <c r="U142" s="294"/>
      <c r="V142" s="294"/>
      <c r="W142" s="312"/>
      <c r="X142" s="240"/>
      <c r="Y142" s="240"/>
      <c r="AA142" s="264"/>
      <c r="AD142" s="312"/>
      <c r="AE142" s="312"/>
      <c r="AO142" s="251">
        <f>SUMPRODUCT($L$22:$L$125,AO22:AO125)</f>
        <v>0</v>
      </c>
      <c r="AP142" s="251">
        <f>SUMPRODUCT($L$22:$L$125,AP22:AP125)</f>
        <v>0</v>
      </c>
      <c r="AQ142" s="251">
        <f t="shared" ref="AQ142:BB142" si="44">IF(AQ21="kW",SUMPRODUCT($V$22:$V$125,$AE$22:$AE$125,AQ22:AQ125),SUMPRODUCT($L$22:$L$125,AQ22:AQ125))</f>
        <v>0</v>
      </c>
      <c r="AR142" s="251">
        <f t="shared" si="44"/>
        <v>0</v>
      </c>
      <c r="AS142" s="251">
        <f t="shared" si="44"/>
        <v>0</v>
      </c>
      <c r="AT142" s="251">
        <f t="shared" si="44"/>
        <v>0</v>
      </c>
      <c r="AU142" s="251">
        <f t="shared" si="44"/>
        <v>0</v>
      </c>
      <c r="AV142" s="251">
        <f t="shared" si="44"/>
        <v>0</v>
      </c>
      <c r="AW142" s="251">
        <f t="shared" si="44"/>
        <v>873160.32097335916</v>
      </c>
      <c r="AX142" s="251">
        <f t="shared" si="44"/>
        <v>8415.786384053401</v>
      </c>
      <c r="AY142" s="251">
        <f t="shared" si="44"/>
        <v>3041.92059254677</v>
      </c>
      <c r="AZ142" s="251">
        <f t="shared" si="44"/>
        <v>0</v>
      </c>
      <c r="BA142" s="251">
        <f t="shared" si="44"/>
        <v>0</v>
      </c>
      <c r="BB142" s="251">
        <f t="shared" si="44"/>
        <v>0</v>
      </c>
      <c r="BC142" s="295"/>
    </row>
    <row r="143" spans="1:56" s="243" customFormat="1" ht="16">
      <c r="A143" s="437"/>
      <c r="B143" s="310" t="s">
        <v>223</v>
      </c>
      <c r="C143" s="311"/>
      <c r="D143" s="294"/>
      <c r="E143" s="294"/>
      <c r="F143" s="294"/>
      <c r="G143" s="294"/>
      <c r="H143" s="294"/>
      <c r="I143" s="294"/>
      <c r="J143" s="294"/>
      <c r="K143" s="294"/>
      <c r="L143" s="294"/>
      <c r="M143" s="294"/>
      <c r="N143" s="294"/>
      <c r="O143" s="294"/>
      <c r="P143" s="294"/>
      <c r="Q143" s="294"/>
      <c r="R143" s="294"/>
      <c r="S143" s="294"/>
      <c r="T143" s="294"/>
      <c r="U143" s="294"/>
      <c r="V143" s="294"/>
      <c r="W143" s="312"/>
      <c r="X143" s="240"/>
      <c r="Y143" s="240"/>
      <c r="AA143" s="264"/>
      <c r="AD143" s="312"/>
      <c r="AE143" s="312"/>
      <c r="AO143" s="251">
        <f>SUMPRODUCT($M$22:$M$125,AO22:AO125)</f>
        <v>0</v>
      </c>
      <c r="AP143" s="251">
        <f>SUMPRODUCT($M$22:$M$125,AP22:AP125)</f>
        <v>0</v>
      </c>
      <c r="AQ143" s="251">
        <f t="shared" ref="AQ143:BB143" si="45">IF(AQ21="kW",SUMPRODUCT($V$22:$V$125,$AF$22:$AF$125,AQ22:AQ125),SUMPRODUCT($M$22:$M$125,AQ22:AQ125))</f>
        <v>0</v>
      </c>
      <c r="AR143" s="251">
        <f t="shared" si="45"/>
        <v>0</v>
      </c>
      <c r="AS143" s="251">
        <f t="shared" si="45"/>
        <v>0</v>
      </c>
      <c r="AT143" s="251">
        <f t="shared" si="45"/>
        <v>0</v>
      </c>
      <c r="AU143" s="251">
        <f t="shared" si="45"/>
        <v>0</v>
      </c>
      <c r="AV143" s="251">
        <f t="shared" si="45"/>
        <v>0</v>
      </c>
      <c r="AW143" s="251">
        <f t="shared" si="45"/>
        <v>631710.99098995759</v>
      </c>
      <c r="AX143" s="251">
        <f t="shared" si="45"/>
        <v>8415.786384053401</v>
      </c>
      <c r="AY143" s="251">
        <f t="shared" si="45"/>
        <v>3041.92059254677</v>
      </c>
      <c r="AZ143" s="251">
        <f t="shared" si="45"/>
        <v>0</v>
      </c>
      <c r="BA143" s="251">
        <f t="shared" si="45"/>
        <v>0</v>
      </c>
      <c r="BB143" s="251">
        <f t="shared" si="45"/>
        <v>0</v>
      </c>
      <c r="BC143" s="295"/>
    </row>
    <row r="144" spans="1:56" s="243" customFormat="1" ht="16">
      <c r="A144" s="437"/>
      <c r="B144" s="310" t="s">
        <v>823</v>
      </c>
      <c r="C144" s="311"/>
      <c r="D144" s="294"/>
      <c r="E144" s="294"/>
      <c r="F144" s="294"/>
      <c r="G144" s="294"/>
      <c r="H144" s="294"/>
      <c r="I144" s="294"/>
      <c r="J144" s="294"/>
      <c r="K144" s="294"/>
      <c r="L144" s="294"/>
      <c r="M144" s="294"/>
      <c r="N144" s="294"/>
      <c r="O144" s="294"/>
      <c r="P144" s="294"/>
      <c r="Q144" s="294"/>
      <c r="R144" s="294"/>
      <c r="S144" s="294"/>
      <c r="T144" s="294"/>
      <c r="U144" s="294"/>
      <c r="V144" s="294"/>
      <c r="W144" s="312"/>
      <c r="X144" s="240"/>
      <c r="Y144" s="240"/>
      <c r="AA144" s="264"/>
      <c r="AD144" s="312"/>
      <c r="AE144" s="312"/>
      <c r="AO144" s="251">
        <f>SUMPRODUCT($N$22:$N$125,AO22:AO125)</f>
        <v>0</v>
      </c>
      <c r="AP144" s="251">
        <f>SUMPRODUCT($N$22:$N$125,AP22:AP125)</f>
        <v>0</v>
      </c>
      <c r="AQ144" s="251">
        <f t="shared" ref="AQ144:BB144" si="46">IF(AQ21="kW",SUMPRODUCT($V$22:$V$125,$AG$22:$AG$125,AQ22:AQ125),SUMPRODUCT($N$22:$N$125,AQ22:AQ125))</f>
        <v>0</v>
      </c>
      <c r="AR144" s="251">
        <f t="shared" si="46"/>
        <v>0</v>
      </c>
      <c r="AS144" s="251">
        <f t="shared" si="46"/>
        <v>0</v>
      </c>
      <c r="AT144" s="251">
        <f t="shared" si="46"/>
        <v>0</v>
      </c>
      <c r="AU144" s="251">
        <f t="shared" si="46"/>
        <v>0</v>
      </c>
      <c r="AV144" s="251">
        <f t="shared" si="46"/>
        <v>0</v>
      </c>
      <c r="AW144" s="251">
        <f t="shared" si="46"/>
        <v>553175.93546882144</v>
      </c>
      <c r="AX144" s="251">
        <f t="shared" si="46"/>
        <v>8211.232068680094</v>
      </c>
      <c r="AY144" s="251">
        <f t="shared" si="46"/>
        <v>3041.92059254677</v>
      </c>
      <c r="AZ144" s="251">
        <f t="shared" si="46"/>
        <v>0</v>
      </c>
      <c r="BA144" s="251">
        <f t="shared" si="46"/>
        <v>0</v>
      </c>
      <c r="BB144" s="251">
        <f t="shared" si="46"/>
        <v>0</v>
      </c>
      <c r="BC144" s="295"/>
    </row>
    <row r="145" spans="1:56" s="243" customFormat="1" ht="16">
      <c r="A145" s="437"/>
      <c r="B145" s="310" t="s">
        <v>824</v>
      </c>
      <c r="C145" s="311"/>
      <c r="D145" s="294"/>
      <c r="E145" s="294"/>
      <c r="F145" s="294"/>
      <c r="G145" s="294"/>
      <c r="H145" s="294"/>
      <c r="I145" s="294"/>
      <c r="J145" s="294"/>
      <c r="K145" s="294"/>
      <c r="L145" s="294"/>
      <c r="M145" s="294"/>
      <c r="N145" s="294"/>
      <c r="O145" s="294"/>
      <c r="P145" s="294"/>
      <c r="Q145" s="294"/>
      <c r="R145" s="294"/>
      <c r="S145" s="294"/>
      <c r="T145" s="294"/>
      <c r="U145" s="294"/>
      <c r="V145" s="294"/>
      <c r="W145" s="312"/>
      <c r="X145" s="240"/>
      <c r="Y145" s="240"/>
      <c r="AA145" s="264"/>
      <c r="AD145" s="312"/>
      <c r="AE145" s="312"/>
      <c r="AO145" s="251">
        <f>SUMPRODUCT($O$22:$O$125,AO22:AO125)</f>
        <v>0</v>
      </c>
      <c r="AP145" s="251">
        <f>SUMPRODUCT($O$22:$O$125,AP22:AP125)</f>
        <v>0</v>
      </c>
      <c r="AQ145" s="251">
        <f t="shared" ref="AQ145:BB145" si="47">IF(AQ21="kW",SUMPRODUCT($V$22:$V$125,$AH$22:$AH$125,AQ22:AQ125),SUMPRODUCT($O$22:$O$125,AQ22:AQ125))</f>
        <v>0</v>
      </c>
      <c r="AR145" s="251">
        <f t="shared" si="47"/>
        <v>0</v>
      </c>
      <c r="AS145" s="251">
        <f t="shared" si="47"/>
        <v>0</v>
      </c>
      <c r="AT145" s="251">
        <f t="shared" si="47"/>
        <v>0</v>
      </c>
      <c r="AU145" s="251">
        <f t="shared" si="47"/>
        <v>0</v>
      </c>
      <c r="AV145" s="251">
        <f t="shared" si="47"/>
        <v>0</v>
      </c>
      <c r="AW145" s="251">
        <f t="shared" si="47"/>
        <v>546188.25624513801</v>
      </c>
      <c r="AX145" s="251">
        <f t="shared" si="47"/>
        <v>8211.232068680094</v>
      </c>
      <c r="AY145" s="251">
        <f t="shared" si="47"/>
        <v>3041.92059254677</v>
      </c>
      <c r="AZ145" s="251">
        <f t="shared" si="47"/>
        <v>0</v>
      </c>
      <c r="BA145" s="251">
        <f t="shared" si="47"/>
        <v>0</v>
      </c>
      <c r="BB145" s="251">
        <f t="shared" si="47"/>
        <v>0</v>
      </c>
      <c r="BC145" s="295"/>
    </row>
    <row r="146" spans="1:56" s="243" customFormat="1" ht="16">
      <c r="A146" s="437"/>
      <c r="B146" s="310" t="s">
        <v>825</v>
      </c>
      <c r="C146" s="311"/>
      <c r="D146" s="294"/>
      <c r="E146" s="294"/>
      <c r="F146" s="294"/>
      <c r="G146" s="294"/>
      <c r="H146" s="294"/>
      <c r="I146" s="294"/>
      <c r="J146" s="294"/>
      <c r="K146" s="294"/>
      <c r="L146" s="294"/>
      <c r="M146" s="294"/>
      <c r="N146" s="294"/>
      <c r="O146" s="294"/>
      <c r="P146" s="294"/>
      <c r="Q146" s="294"/>
      <c r="R146" s="294"/>
      <c r="S146" s="294"/>
      <c r="T146" s="294"/>
      <c r="U146" s="294"/>
      <c r="V146" s="294"/>
      <c r="W146" s="312"/>
      <c r="X146" s="240"/>
      <c r="Y146" s="240"/>
      <c r="AA146" s="264"/>
      <c r="AD146" s="312"/>
      <c r="AE146" s="312"/>
      <c r="AO146" s="251">
        <f>SUMPRODUCT($P$22:$P$125,AO22:AO125)</f>
        <v>0</v>
      </c>
      <c r="AP146" s="251">
        <f>SUMPRODUCT($P$22:$P$125,AP22:AP125)</f>
        <v>0</v>
      </c>
      <c r="AQ146" s="251">
        <f t="shared" ref="AQ146:BB146" si="48">IF(AQ21="kW",SUMPRODUCT($V$22:$V$125,$AI$22:$AI$125,AQ22:AQ125),SUMPRODUCT($P$22:$P$125,AQ22:AQ125))</f>
        <v>0</v>
      </c>
      <c r="AR146" s="251">
        <f t="shared" si="48"/>
        <v>0</v>
      </c>
      <c r="AS146" s="251">
        <f t="shared" si="48"/>
        <v>0</v>
      </c>
      <c r="AT146" s="251">
        <f t="shared" si="48"/>
        <v>0</v>
      </c>
      <c r="AU146" s="251">
        <f t="shared" si="48"/>
        <v>0</v>
      </c>
      <c r="AV146" s="251">
        <f t="shared" si="48"/>
        <v>0</v>
      </c>
      <c r="AW146" s="251">
        <f t="shared" si="48"/>
        <v>546188.25624513801</v>
      </c>
      <c r="AX146" s="251">
        <f t="shared" si="48"/>
        <v>4670.1898487056287</v>
      </c>
      <c r="AY146" s="251">
        <f t="shared" si="48"/>
        <v>1465.0241736966796</v>
      </c>
      <c r="AZ146" s="251">
        <f t="shared" si="48"/>
        <v>0</v>
      </c>
      <c r="BA146" s="251">
        <f t="shared" si="48"/>
        <v>0</v>
      </c>
      <c r="BB146" s="251">
        <f t="shared" si="48"/>
        <v>0</v>
      </c>
      <c r="BC146" s="295"/>
    </row>
    <row r="147" spans="1:56" s="243" customFormat="1" ht="16">
      <c r="A147" s="437"/>
      <c r="B147" s="310" t="s">
        <v>826</v>
      </c>
      <c r="C147" s="311"/>
      <c r="D147" s="294"/>
      <c r="E147" s="294"/>
      <c r="F147" s="294"/>
      <c r="G147" s="294"/>
      <c r="H147" s="294"/>
      <c r="I147" s="294"/>
      <c r="J147" s="294"/>
      <c r="K147" s="294"/>
      <c r="L147" s="294"/>
      <c r="M147" s="294"/>
      <c r="N147" s="294"/>
      <c r="O147" s="294"/>
      <c r="P147" s="294"/>
      <c r="Q147" s="294"/>
      <c r="R147" s="294"/>
      <c r="S147" s="294"/>
      <c r="T147" s="294"/>
      <c r="U147" s="294"/>
      <c r="V147" s="294"/>
      <c r="W147" s="312"/>
      <c r="X147" s="240"/>
      <c r="Y147" s="240"/>
      <c r="AA147" s="264"/>
      <c r="AD147" s="312"/>
      <c r="AE147" s="312"/>
      <c r="AO147" s="251">
        <f>SUMPRODUCT($Q$22:$Q$125,AO22:AO125)</f>
        <v>0</v>
      </c>
      <c r="AP147" s="251">
        <f>SUMPRODUCT($Q$22:$Q$125,AP22:AP125)</f>
        <v>0</v>
      </c>
      <c r="AQ147" s="251">
        <f t="shared" ref="AQ147:BB147" si="49">IF(AQ21="kW",SUMPRODUCT($V$22:$V$125,$AJ$22:$AJ$125,AQ22:AQ125),SUMPRODUCT($Q$22:$Q$125,AQ22:AQ125))</f>
        <v>0</v>
      </c>
      <c r="AR147" s="251">
        <f t="shared" si="49"/>
        <v>0</v>
      </c>
      <c r="AS147" s="251">
        <f t="shared" si="49"/>
        <v>0</v>
      </c>
      <c r="AT147" s="251">
        <f t="shared" si="49"/>
        <v>0</v>
      </c>
      <c r="AU147" s="251">
        <f t="shared" si="49"/>
        <v>0</v>
      </c>
      <c r="AV147" s="251">
        <f t="shared" si="49"/>
        <v>0</v>
      </c>
      <c r="AW147" s="251">
        <f t="shared" si="49"/>
        <v>537793.31561304664</v>
      </c>
      <c r="AX147" s="251">
        <f t="shared" si="49"/>
        <v>4670.1898487056287</v>
      </c>
      <c r="AY147" s="251">
        <f t="shared" si="49"/>
        <v>384.07486425667923</v>
      </c>
      <c r="AZ147" s="251">
        <f t="shared" si="49"/>
        <v>0</v>
      </c>
      <c r="BA147" s="251">
        <f t="shared" si="49"/>
        <v>0</v>
      </c>
      <c r="BB147" s="251">
        <f t="shared" si="49"/>
        <v>0</v>
      </c>
      <c r="BC147" s="295"/>
    </row>
    <row r="148" spans="1:56" s="243" customFormat="1" ht="16">
      <c r="A148" s="437"/>
      <c r="B148" s="310" t="s">
        <v>827</v>
      </c>
      <c r="C148" s="311"/>
      <c r="D148" s="294"/>
      <c r="E148" s="294"/>
      <c r="F148" s="294"/>
      <c r="G148" s="294"/>
      <c r="H148" s="294"/>
      <c r="I148" s="294"/>
      <c r="J148" s="294"/>
      <c r="K148" s="294"/>
      <c r="L148" s="294"/>
      <c r="M148" s="294"/>
      <c r="N148" s="294"/>
      <c r="O148" s="294"/>
      <c r="P148" s="294"/>
      <c r="Q148" s="294"/>
      <c r="R148" s="294"/>
      <c r="S148" s="294"/>
      <c r="T148" s="294"/>
      <c r="U148" s="294"/>
      <c r="V148" s="294"/>
      <c r="W148" s="312"/>
      <c r="X148" s="240"/>
      <c r="Y148" s="240"/>
      <c r="AA148" s="264"/>
      <c r="AD148" s="312"/>
      <c r="AE148" s="312"/>
      <c r="AO148" s="251">
        <f>SUMPRODUCT($R$22:$R$125,AO22:AO125)</f>
        <v>0</v>
      </c>
      <c r="AP148" s="251">
        <f>SUMPRODUCT($R$22:$R$125,AP22:AP125)</f>
        <v>0</v>
      </c>
      <c r="AQ148" s="251">
        <f t="shared" ref="AQ148:BB148" si="50">IF(AQ21="kW",SUMPRODUCT($V$22:$V$125,$AK$22:$AK$125,AQ22:AQ125),SUMPRODUCT($R$22:$R$125,AQ22:AQ125))</f>
        <v>0</v>
      </c>
      <c r="AR148" s="251">
        <f t="shared" si="50"/>
        <v>0</v>
      </c>
      <c r="AS148" s="251">
        <f t="shared" si="50"/>
        <v>0</v>
      </c>
      <c r="AT148" s="251">
        <f t="shared" si="50"/>
        <v>0</v>
      </c>
      <c r="AU148" s="251">
        <f t="shared" si="50"/>
        <v>0</v>
      </c>
      <c r="AV148" s="251">
        <f t="shared" si="50"/>
        <v>0</v>
      </c>
      <c r="AW148" s="251">
        <f t="shared" si="50"/>
        <v>537793.31561304664</v>
      </c>
      <c r="AX148" s="251">
        <f t="shared" si="50"/>
        <v>4670.1898487056287</v>
      </c>
      <c r="AY148" s="251">
        <f t="shared" si="50"/>
        <v>113.69999999999995</v>
      </c>
      <c r="AZ148" s="251">
        <f t="shared" si="50"/>
        <v>0</v>
      </c>
      <c r="BA148" s="251">
        <f t="shared" si="50"/>
        <v>0</v>
      </c>
      <c r="BB148" s="251">
        <f t="shared" si="50"/>
        <v>0</v>
      </c>
      <c r="BC148" s="295"/>
    </row>
    <row r="149" spans="1:56" s="243" customFormat="1" ht="16">
      <c r="A149" s="437"/>
      <c r="B149" s="310" t="s">
        <v>828</v>
      </c>
      <c r="C149" s="311"/>
      <c r="D149" s="294"/>
      <c r="E149" s="294"/>
      <c r="F149" s="294"/>
      <c r="G149" s="294"/>
      <c r="H149" s="294"/>
      <c r="I149" s="294"/>
      <c r="J149" s="294"/>
      <c r="K149" s="294"/>
      <c r="L149" s="294"/>
      <c r="M149" s="294"/>
      <c r="N149" s="294"/>
      <c r="O149" s="294"/>
      <c r="P149" s="294"/>
      <c r="Q149" s="294"/>
      <c r="R149" s="294"/>
      <c r="S149" s="294"/>
      <c r="T149" s="294"/>
      <c r="U149" s="294"/>
      <c r="V149" s="294"/>
      <c r="W149" s="312"/>
      <c r="X149" s="240"/>
      <c r="Y149" s="240"/>
      <c r="AA149" s="264"/>
      <c r="AD149" s="312"/>
      <c r="AE149" s="312"/>
      <c r="AO149" s="251">
        <f>SUMPRODUCT($S$22:$S$125,AO22:AO125)</f>
        <v>0</v>
      </c>
      <c r="AP149" s="251">
        <f>SUMPRODUCT($S$22:$S$125,AP22:AP125)</f>
        <v>0</v>
      </c>
      <c r="AQ149" s="251">
        <f t="shared" ref="AQ149:BB149" si="51">IF(AQ21="kW",SUMPRODUCT($V$22:$V$125,$AL$22:$AL$125,AQ22:AQ125),SUMPRODUCT($S$22:$S$125,AQ22:AQ125))</f>
        <v>0</v>
      </c>
      <c r="AR149" s="251">
        <f t="shared" si="51"/>
        <v>0</v>
      </c>
      <c r="AS149" s="251">
        <f t="shared" si="51"/>
        <v>0</v>
      </c>
      <c r="AT149" s="251">
        <f t="shared" si="51"/>
        <v>0</v>
      </c>
      <c r="AU149" s="251">
        <f t="shared" si="51"/>
        <v>0</v>
      </c>
      <c r="AV149" s="251">
        <f t="shared" si="51"/>
        <v>0</v>
      </c>
      <c r="AW149" s="251">
        <f t="shared" si="51"/>
        <v>536032.52550574951</v>
      </c>
      <c r="AX149" s="251">
        <f t="shared" si="51"/>
        <v>0</v>
      </c>
      <c r="AY149" s="251">
        <f t="shared" si="51"/>
        <v>4.9685358893831406</v>
      </c>
      <c r="AZ149" s="251">
        <f t="shared" si="51"/>
        <v>0</v>
      </c>
      <c r="BA149" s="251">
        <f t="shared" si="51"/>
        <v>0</v>
      </c>
      <c r="BB149" s="251">
        <f t="shared" si="51"/>
        <v>0</v>
      </c>
      <c r="BC149" s="295"/>
    </row>
    <row r="150" spans="1:56" ht="16">
      <c r="B150" s="310" t="s">
        <v>829</v>
      </c>
      <c r="C150" s="311"/>
      <c r="D150" s="640"/>
      <c r="E150" s="640"/>
      <c r="F150" s="640"/>
      <c r="G150" s="640"/>
      <c r="H150" s="640"/>
      <c r="I150" s="640"/>
      <c r="J150" s="640"/>
      <c r="K150" s="640"/>
      <c r="L150" s="640"/>
      <c r="M150" s="640"/>
      <c r="N150" s="640"/>
      <c r="O150" s="640"/>
      <c r="P150" s="640"/>
      <c r="Q150" s="640"/>
      <c r="R150" s="640"/>
      <c r="S150" s="640"/>
      <c r="T150" s="640"/>
      <c r="U150" s="640"/>
      <c r="V150" s="640"/>
      <c r="W150" s="641"/>
      <c r="X150" s="642"/>
      <c r="Y150" s="643"/>
      <c r="Z150" s="641"/>
      <c r="AA150" s="264"/>
      <c r="AD150" s="641"/>
      <c r="AE150" s="641"/>
      <c r="AO150" s="251">
        <f>SUMPRODUCT($T$22:$T$125,AO22:AO125)</f>
        <v>0</v>
      </c>
      <c r="AP150" s="251">
        <f>SUMPRODUCT($T$22:$T$125,AP22:AP125)</f>
        <v>0</v>
      </c>
      <c r="AQ150" s="251">
        <f>IF(AQ$21="kW",SUMPRODUCT($V$22:$V$125,$AM$22:$AM$125,AQ$22:AQ$125),SUMPRODUCT($T$22:$T$125,AQ$22:AQ$125))</f>
        <v>0</v>
      </c>
      <c r="AR150" s="251">
        <f t="shared" ref="AR150:BB150" si="52">IF(AR21="kW",SUMPRODUCT($V$22:$V$125,$AM$22:$AM$125,AR22:AR125),SUMPRODUCT($T$22:$T$125,AR22:AR125))</f>
        <v>0</v>
      </c>
      <c r="AS150" s="251">
        <f t="shared" si="52"/>
        <v>0</v>
      </c>
      <c r="AT150" s="251">
        <f t="shared" si="52"/>
        <v>0</v>
      </c>
      <c r="AU150" s="251">
        <f t="shared" si="52"/>
        <v>0</v>
      </c>
      <c r="AV150" s="251">
        <f t="shared" si="52"/>
        <v>0</v>
      </c>
      <c r="AW150" s="251">
        <f t="shared" si="52"/>
        <v>508130.23938137339</v>
      </c>
      <c r="AX150" s="251">
        <f t="shared" si="52"/>
        <v>0</v>
      </c>
      <c r="AY150" s="251">
        <f t="shared" si="52"/>
        <v>4.9685358893831406</v>
      </c>
      <c r="AZ150" s="251">
        <f t="shared" si="52"/>
        <v>0</v>
      </c>
      <c r="BA150" s="251">
        <f t="shared" si="52"/>
        <v>0</v>
      </c>
      <c r="BB150" s="251">
        <f t="shared" si="52"/>
        <v>0</v>
      </c>
      <c r="BC150" s="1039"/>
      <c r="BD150" s="315"/>
    </row>
    <row r="151" spans="1:56" ht="16">
      <c r="B151" s="1040" t="s">
        <v>1271</v>
      </c>
      <c r="C151" s="1041"/>
      <c r="D151" s="1033"/>
      <c r="E151" s="1033"/>
      <c r="F151" s="1033"/>
      <c r="G151" s="1033"/>
      <c r="H151" s="1033"/>
      <c r="I151" s="1033"/>
      <c r="J151" s="1033"/>
      <c r="K151" s="1033"/>
      <c r="L151" s="1033"/>
      <c r="M151" s="1033"/>
      <c r="N151" s="1033"/>
      <c r="O151" s="1033"/>
      <c r="P151" s="1033"/>
      <c r="Q151" s="1033"/>
      <c r="R151" s="1033"/>
      <c r="S151" s="1033"/>
      <c r="T151" s="1033"/>
      <c r="U151" s="1033"/>
      <c r="V151" s="1033"/>
      <c r="W151" s="1042"/>
      <c r="X151" s="1043"/>
      <c r="Y151" s="1044"/>
      <c r="Z151" s="1042"/>
      <c r="AA151" s="895"/>
      <c r="AB151" s="1037"/>
      <c r="AC151" s="1037"/>
      <c r="AD151" s="1042"/>
      <c r="AE151" s="1042"/>
      <c r="AF151" s="1037"/>
      <c r="AG151" s="1037"/>
      <c r="AH151" s="1037"/>
      <c r="AI151" s="1037"/>
      <c r="AJ151" s="1037"/>
      <c r="AK151" s="1037"/>
      <c r="AL151" s="1037"/>
      <c r="AM151" s="1037"/>
      <c r="AN151" s="1037"/>
      <c r="AO151" s="720">
        <f t="shared" ref="AO151:AP151" si="53">IF(AO$21="kW",SUMPRODUCT($V$22:$V$125,$AN$22:$AN$125,AO$22:AO$125),SUMPRODUCT($U$22:$U$125,AO$22:AO$125))</f>
        <v>0</v>
      </c>
      <c r="AP151" s="720">
        <f t="shared" si="53"/>
        <v>0</v>
      </c>
      <c r="AQ151" s="720">
        <f>IF(AQ$21="kW",SUMPRODUCT($V$22:$V$125,$AN$22:$AN$125,AQ$22:AQ$125),SUMPRODUCT($U$22:$U$125,AQ$22:AQ$125))</f>
        <v>0</v>
      </c>
      <c r="AR151" s="720">
        <f t="shared" ref="AR151:BB151" si="54">IF(AR$21="kW",SUMPRODUCT($V$22:$V$125,$AN$22:$AN$125,AR$22:AR$125),SUMPRODUCT($U$22:$U$125,AR$22:AR$125))</f>
        <v>0</v>
      </c>
      <c r="AS151" s="720">
        <f t="shared" si="54"/>
        <v>0</v>
      </c>
      <c r="AT151" s="720">
        <f t="shared" si="54"/>
        <v>0</v>
      </c>
      <c r="AU151" s="720">
        <f t="shared" si="54"/>
        <v>0</v>
      </c>
      <c r="AV151" s="720">
        <f t="shared" si="54"/>
        <v>0</v>
      </c>
      <c r="AW151" s="720">
        <f t="shared" si="54"/>
        <v>508130.23938137339</v>
      </c>
      <c r="AX151" s="720">
        <f t="shared" si="54"/>
        <v>0</v>
      </c>
      <c r="AY151" s="720">
        <f t="shared" si="54"/>
        <v>4.9685358893831406</v>
      </c>
      <c r="AZ151" s="720">
        <f t="shared" si="54"/>
        <v>0</v>
      </c>
      <c r="BA151" s="720">
        <f t="shared" si="54"/>
        <v>0</v>
      </c>
      <c r="BB151" s="720">
        <f t="shared" si="54"/>
        <v>0</v>
      </c>
      <c r="BC151" s="1045"/>
      <c r="BD151" s="315"/>
    </row>
    <row r="152" spans="1:56" ht="16">
      <c r="B152" s="639"/>
      <c r="C152" s="311"/>
      <c r="D152" s="640"/>
      <c r="E152" s="640"/>
      <c r="F152" s="640"/>
      <c r="G152" s="640"/>
      <c r="H152" s="640"/>
      <c r="I152" s="640"/>
      <c r="J152" s="640"/>
      <c r="K152" s="640"/>
      <c r="L152" s="640"/>
      <c r="M152" s="640"/>
      <c r="N152" s="640"/>
      <c r="O152" s="640"/>
      <c r="P152" s="640"/>
      <c r="Q152" s="640"/>
      <c r="R152" s="640"/>
      <c r="S152" s="640"/>
      <c r="T152" s="640"/>
      <c r="U152" s="640"/>
      <c r="V152" s="640"/>
      <c r="W152" s="641"/>
      <c r="X152" s="642"/>
      <c r="Y152" s="643"/>
      <c r="Z152" s="641"/>
      <c r="AA152" s="264"/>
      <c r="AD152" s="641"/>
      <c r="AE152" s="641"/>
      <c r="AO152" s="251"/>
      <c r="AP152" s="251"/>
      <c r="AQ152" s="251"/>
      <c r="AR152" s="251"/>
      <c r="AS152" s="251"/>
      <c r="AT152" s="251"/>
      <c r="AU152" s="251"/>
      <c r="AV152" s="251"/>
      <c r="AW152" s="251"/>
      <c r="AX152" s="251"/>
      <c r="AY152" s="251"/>
      <c r="AZ152" s="251"/>
      <c r="BA152" s="251"/>
      <c r="BB152" s="251"/>
      <c r="BD152" s="315"/>
    </row>
    <row r="153" spans="1:56" ht="16">
      <c r="B153" s="639"/>
      <c r="C153" s="311"/>
      <c r="D153" s="640"/>
      <c r="E153" s="640"/>
      <c r="F153" s="640"/>
      <c r="G153" s="640"/>
      <c r="H153" s="640"/>
      <c r="I153" s="640"/>
      <c r="J153" s="640"/>
      <c r="K153" s="640"/>
      <c r="L153" s="640"/>
      <c r="M153" s="640"/>
      <c r="N153" s="640"/>
      <c r="O153" s="640"/>
      <c r="P153" s="640"/>
      <c r="Q153" s="640"/>
      <c r="R153" s="640"/>
      <c r="S153" s="640"/>
      <c r="T153" s="640"/>
      <c r="U153" s="640"/>
      <c r="V153" s="640"/>
      <c r="W153" s="641"/>
      <c r="X153" s="642"/>
      <c r="Y153" s="643"/>
      <c r="Z153" s="641"/>
      <c r="AA153" s="264"/>
      <c r="AD153" s="641"/>
      <c r="AE153" s="641"/>
      <c r="AO153" s="251"/>
      <c r="AP153" s="251"/>
      <c r="AQ153" s="251"/>
      <c r="AR153" s="251"/>
      <c r="AS153" s="251"/>
      <c r="AT153" s="251"/>
      <c r="AU153" s="251"/>
      <c r="AV153" s="251"/>
      <c r="AW153" s="251"/>
      <c r="AX153" s="251"/>
      <c r="AY153" s="251"/>
      <c r="AZ153" s="251"/>
      <c r="BA153" s="251"/>
      <c r="BB153" s="251"/>
      <c r="BD153" s="315"/>
    </row>
    <row r="154" spans="1:56" ht="21.75" customHeight="1">
      <c r="B154" s="316" t="s">
        <v>587</v>
      </c>
      <c r="C154" s="317"/>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9"/>
      <c r="AB154" s="320"/>
      <c r="AC154" s="318"/>
      <c r="AD154" s="318"/>
      <c r="AE154" s="318"/>
      <c r="AF154" s="318"/>
      <c r="AG154" s="318"/>
      <c r="AH154" s="318"/>
      <c r="AI154" s="318"/>
      <c r="AJ154" s="318"/>
      <c r="AK154" s="318"/>
      <c r="AL154" s="318"/>
      <c r="AM154" s="318"/>
      <c r="AN154" s="318"/>
      <c r="AO154" s="321"/>
      <c r="AP154" s="321"/>
      <c r="AQ154" s="321"/>
      <c r="AR154" s="321"/>
      <c r="AS154" s="321"/>
      <c r="AT154" s="321"/>
      <c r="AU154" s="321"/>
      <c r="AV154" s="321"/>
      <c r="AW154" s="321"/>
      <c r="AX154" s="321"/>
      <c r="AY154" s="321"/>
      <c r="AZ154" s="321"/>
      <c r="BA154" s="321"/>
      <c r="BB154" s="321"/>
      <c r="BC154" s="321"/>
      <c r="BD154" s="315"/>
    </row>
    <row r="156" spans="1:56" ht="16">
      <c r="B156" s="241" t="s">
        <v>241</v>
      </c>
      <c r="C156" s="242"/>
      <c r="D156" s="499" t="s">
        <v>523</v>
      </c>
      <c r="F156" s="499"/>
      <c r="W156" s="242"/>
      <c r="AO156" s="231"/>
      <c r="AP156" s="229"/>
      <c r="AQ156" s="229"/>
      <c r="AR156" s="229"/>
      <c r="AS156" s="229"/>
      <c r="AT156" s="229"/>
      <c r="AU156" s="229"/>
      <c r="AV156" s="229"/>
      <c r="AW156" s="229"/>
      <c r="AX156" s="229"/>
      <c r="AY156" s="229"/>
      <c r="AZ156" s="229"/>
      <c r="BA156" s="229"/>
      <c r="BB156" s="229"/>
      <c r="BC156" s="229"/>
    </row>
    <row r="157" spans="1:56" ht="34.5" customHeight="1">
      <c r="B157" s="1133" t="s">
        <v>211</v>
      </c>
      <c r="C157" s="1135" t="s">
        <v>33</v>
      </c>
      <c r="D157" s="244" t="s">
        <v>421</v>
      </c>
      <c r="E157" s="1143" t="s">
        <v>209</v>
      </c>
      <c r="F157" s="1144"/>
      <c r="G157" s="1144"/>
      <c r="H157" s="1144"/>
      <c r="I157" s="1144"/>
      <c r="J157" s="1144"/>
      <c r="K157" s="1144"/>
      <c r="L157" s="1144"/>
      <c r="M157" s="1144"/>
      <c r="N157" s="1144"/>
      <c r="O157" s="1144"/>
      <c r="P157" s="1144"/>
      <c r="Q157" s="1144"/>
      <c r="R157" s="1144"/>
      <c r="S157" s="1144"/>
      <c r="T157" s="1145"/>
      <c r="U157" s="1032"/>
      <c r="V157" s="1137" t="s">
        <v>213</v>
      </c>
      <c r="W157" s="244" t="s">
        <v>422</v>
      </c>
      <c r="X157" s="1130" t="s">
        <v>212</v>
      </c>
      <c r="Y157" s="1131"/>
      <c r="Z157" s="1131"/>
      <c r="AA157" s="1131"/>
      <c r="AB157" s="1131"/>
      <c r="AC157" s="1131"/>
      <c r="AD157" s="1131"/>
      <c r="AE157" s="1131"/>
      <c r="AF157" s="1131"/>
      <c r="AG157" s="1131"/>
      <c r="AH157" s="1131"/>
      <c r="AI157" s="1131"/>
      <c r="AJ157" s="1131"/>
      <c r="AK157" s="1131"/>
      <c r="AL157" s="1131"/>
      <c r="AM157" s="1142"/>
      <c r="AN157" s="742"/>
      <c r="AO157" s="1130" t="s">
        <v>242</v>
      </c>
      <c r="AP157" s="1131"/>
      <c r="AQ157" s="1131"/>
      <c r="AR157" s="1131"/>
      <c r="AS157" s="1131"/>
      <c r="AT157" s="1131"/>
      <c r="AU157" s="1131"/>
      <c r="AV157" s="1131"/>
      <c r="AW157" s="1131"/>
      <c r="AX157" s="1131"/>
      <c r="AY157" s="1131"/>
      <c r="AZ157" s="1131"/>
      <c r="BA157" s="1131"/>
      <c r="BB157" s="1131"/>
      <c r="BC157" s="1132"/>
    </row>
    <row r="158" spans="1:56" ht="60.75" customHeight="1">
      <c r="B158" s="1134"/>
      <c r="C158" s="1136"/>
      <c r="D158" s="245">
        <v>2012</v>
      </c>
      <c r="E158" s="245">
        <v>2013</v>
      </c>
      <c r="F158" s="245">
        <v>2014</v>
      </c>
      <c r="G158" s="245">
        <v>2015</v>
      </c>
      <c r="H158" s="245">
        <v>2016</v>
      </c>
      <c r="I158" s="245">
        <v>2017</v>
      </c>
      <c r="J158" s="245">
        <v>2018</v>
      </c>
      <c r="K158" s="245">
        <v>2019</v>
      </c>
      <c r="L158" s="245">
        <v>2020</v>
      </c>
      <c r="M158" s="245">
        <v>2021</v>
      </c>
      <c r="N158" s="245">
        <v>2022</v>
      </c>
      <c r="O158" s="245">
        <v>2023</v>
      </c>
      <c r="P158" s="245">
        <v>2024</v>
      </c>
      <c r="Q158" s="245">
        <v>2025</v>
      </c>
      <c r="R158" s="245">
        <v>2026</v>
      </c>
      <c r="S158" s="245">
        <v>2027</v>
      </c>
      <c r="T158" s="245">
        <v>2028</v>
      </c>
      <c r="U158" s="370"/>
      <c r="V158" s="1138"/>
      <c r="W158" s="245">
        <v>2012</v>
      </c>
      <c r="X158" s="245">
        <v>2013</v>
      </c>
      <c r="Y158" s="245">
        <v>2014</v>
      </c>
      <c r="Z158" s="245">
        <v>2015</v>
      </c>
      <c r="AA158" s="245">
        <v>2016</v>
      </c>
      <c r="AB158" s="245">
        <v>2017</v>
      </c>
      <c r="AC158" s="245">
        <v>2018</v>
      </c>
      <c r="AD158" s="245">
        <v>2019</v>
      </c>
      <c r="AE158" s="245">
        <v>2020</v>
      </c>
      <c r="AF158" s="245">
        <v>2021</v>
      </c>
      <c r="AG158" s="245">
        <v>2022</v>
      </c>
      <c r="AH158" s="245">
        <v>2023</v>
      </c>
      <c r="AI158" s="245">
        <v>2024</v>
      </c>
      <c r="AJ158" s="245">
        <v>2025</v>
      </c>
      <c r="AK158" s="245">
        <v>2026</v>
      </c>
      <c r="AL158" s="245">
        <v>2027</v>
      </c>
      <c r="AM158" s="245">
        <v>2028</v>
      </c>
      <c r="AN158" s="245"/>
      <c r="AO158" s="245" t="str">
        <f>'1.  LRAMVA Summary'!D53</f>
        <v>Residential - VRZ</v>
      </c>
      <c r="AP158" s="245" t="str">
        <f>'1.  LRAMVA Summary'!E53</f>
        <v>GS&lt;50 kW - VRZ</v>
      </c>
      <c r="AQ158" s="245" t="str">
        <f>'1.  LRAMVA Summary'!F53</f>
        <v>GS 50 to 2,999 kW - VRZ</v>
      </c>
      <c r="AR158" s="245" t="str">
        <f>'1.  LRAMVA Summary'!G53</f>
        <v>GS 3,000 to 4,999 kW - VRZ</v>
      </c>
      <c r="AS158" s="245" t="str">
        <f>'1.  LRAMVA Summary'!H53</f>
        <v>Large Use - VRZ</v>
      </c>
      <c r="AT158" s="245" t="str">
        <f>'1.  LRAMVA Summary'!I53</f>
        <v>Unmetered Scattered Load - VRZ</v>
      </c>
      <c r="AU158" s="245" t="str">
        <f>'1.  LRAMVA Summary'!J53</f>
        <v>Sentinel Lighting - VRZ</v>
      </c>
      <c r="AV158" s="245" t="str">
        <f>'1.  LRAMVA Summary'!K53</f>
        <v>Street Lighting - VRZ</v>
      </c>
      <c r="AW158" s="245" t="str">
        <f>'1.  LRAMVA Summary'!L53</f>
        <v>Residential - WRZ</v>
      </c>
      <c r="AX158" s="245" t="str">
        <f>'1.  LRAMVA Summary'!M53</f>
        <v>GS&lt;50 kW - WRZ</v>
      </c>
      <c r="AY158" s="245" t="str">
        <f>'1.  LRAMVA Summary'!N53</f>
        <v>GS&gt;50 kw - WRZ</v>
      </c>
      <c r="AZ158" s="245" t="str">
        <f>'1.  LRAMVA Summary'!O53</f>
        <v>Street Lighting - WRZ</v>
      </c>
      <c r="BA158" s="245" t="str">
        <f>'1.  LRAMVA Summary'!P53</f>
        <v/>
      </c>
      <c r="BB158" s="245" t="str">
        <f>'1.  LRAMVA Summary'!Q53</f>
        <v/>
      </c>
      <c r="BC158" s="247" t="str">
        <f>'1.  LRAMVA Summary'!R53</f>
        <v>Total</v>
      </c>
    </row>
    <row r="159" spans="1:56" ht="15.75" customHeight="1">
      <c r="A159" s="438"/>
      <c r="B159" s="1047" t="s">
        <v>1273</v>
      </c>
      <c r="C159" s="249"/>
      <c r="D159" s="249"/>
      <c r="E159" s="249"/>
      <c r="F159" s="249"/>
      <c r="G159" s="249"/>
      <c r="H159" s="249"/>
      <c r="I159" s="249"/>
      <c r="J159" s="249"/>
      <c r="K159" s="249"/>
      <c r="L159" s="249"/>
      <c r="M159" s="249"/>
      <c r="N159" s="249"/>
      <c r="O159" s="249"/>
      <c r="P159" s="249"/>
      <c r="Q159" s="249"/>
      <c r="R159" s="249"/>
      <c r="S159" s="249"/>
      <c r="T159" s="249"/>
      <c r="U159" s="249"/>
      <c r="V159" s="250"/>
      <c r="W159" s="249"/>
      <c r="X159" s="249"/>
      <c r="Y159" s="249"/>
      <c r="Z159" s="249"/>
      <c r="AA159" s="249"/>
      <c r="AB159" s="249"/>
      <c r="AC159" s="249"/>
      <c r="AD159" s="249"/>
      <c r="AE159" s="249"/>
      <c r="AF159" s="249"/>
      <c r="AG159" s="249"/>
      <c r="AH159" s="249"/>
      <c r="AI159" s="249"/>
      <c r="AJ159" s="249"/>
      <c r="AK159" s="249"/>
      <c r="AL159" s="249"/>
      <c r="AM159" s="249"/>
      <c r="AN159" s="249"/>
      <c r="AO159" s="251" t="str">
        <f>'1.  LRAMVA Summary'!D54</f>
        <v>kWh</v>
      </c>
      <c r="AP159" s="251" t="str">
        <f>'1.  LRAMVA Summary'!E54</f>
        <v>kWh</v>
      </c>
      <c r="AQ159" s="251" t="str">
        <f>'1.  LRAMVA Summary'!F54</f>
        <v>kW</v>
      </c>
      <c r="AR159" s="251" t="str">
        <f>'1.  LRAMVA Summary'!G54</f>
        <v>kW</v>
      </c>
      <c r="AS159" s="251" t="str">
        <f>'1.  LRAMVA Summary'!H54</f>
        <v>kW</v>
      </c>
      <c r="AT159" s="251" t="str">
        <f>'1.  LRAMVA Summary'!I54</f>
        <v>kWh</v>
      </c>
      <c r="AU159" s="251" t="str">
        <f>'1.  LRAMVA Summary'!J54</f>
        <v>kW</v>
      </c>
      <c r="AV159" s="251" t="str">
        <f>'1.  LRAMVA Summary'!K54</f>
        <v>kW</v>
      </c>
      <c r="AW159" s="251" t="str">
        <f>'1.  LRAMVA Summary'!L54</f>
        <v>kWh</v>
      </c>
      <c r="AX159" s="251" t="str">
        <f>'1.  LRAMVA Summary'!M54</f>
        <v>kWh</v>
      </c>
      <c r="AY159" s="251" t="str">
        <f>'1.  LRAMVA Summary'!N54</f>
        <v>kW</v>
      </c>
      <c r="AZ159" s="251" t="str">
        <f>'1.  LRAMVA Summary'!O54</f>
        <v>kW</v>
      </c>
      <c r="BA159" s="251">
        <f>'1.  LRAMVA Summary'!P54</f>
        <v>0</v>
      </c>
      <c r="BB159" s="251">
        <f>'1.  LRAMVA Summary'!Q54</f>
        <v>0</v>
      </c>
      <c r="BC159" s="322"/>
    </row>
    <row r="160" spans="1:56" ht="15.75" customHeight="1">
      <c r="A160" s="438"/>
      <c r="B160" s="248" t="s">
        <v>0</v>
      </c>
      <c r="C160" s="249"/>
      <c r="D160" s="249"/>
      <c r="E160" s="249"/>
      <c r="F160" s="249"/>
      <c r="G160" s="249"/>
      <c r="H160" s="249"/>
      <c r="I160" s="249"/>
      <c r="J160" s="249"/>
      <c r="K160" s="249"/>
      <c r="L160" s="249"/>
      <c r="M160" s="249"/>
      <c r="N160" s="249"/>
      <c r="O160" s="249"/>
      <c r="P160" s="249"/>
      <c r="Q160" s="249"/>
      <c r="R160" s="249"/>
      <c r="S160" s="249"/>
      <c r="T160" s="249"/>
      <c r="U160" s="249"/>
      <c r="V160" s="250"/>
      <c r="W160" s="249"/>
      <c r="X160" s="249"/>
      <c r="Y160" s="249"/>
      <c r="Z160" s="249"/>
      <c r="AA160" s="249"/>
      <c r="AB160" s="249"/>
      <c r="AC160" s="249"/>
      <c r="AD160" s="249"/>
      <c r="AE160" s="249"/>
      <c r="AF160" s="249"/>
      <c r="AG160" s="249"/>
      <c r="AH160" s="249"/>
      <c r="AI160" s="249"/>
      <c r="AJ160" s="249"/>
      <c r="AK160" s="249"/>
      <c r="AL160" s="249"/>
      <c r="AM160" s="249"/>
      <c r="AN160" s="249"/>
      <c r="AO160" s="251"/>
      <c r="AP160" s="251"/>
      <c r="AQ160" s="251"/>
      <c r="AR160" s="251"/>
      <c r="AS160" s="251"/>
      <c r="AT160" s="251"/>
      <c r="AU160" s="251"/>
      <c r="AV160" s="251"/>
      <c r="AW160" s="251"/>
      <c r="AX160" s="251"/>
      <c r="AY160" s="251"/>
      <c r="AZ160" s="251"/>
      <c r="BA160" s="251"/>
      <c r="BB160" s="251"/>
      <c r="BC160" s="322"/>
    </row>
    <row r="161" spans="1:55" ht="16" outlineLevel="1">
      <c r="A161" s="437">
        <v>1</v>
      </c>
      <c r="B161" s="254" t="s">
        <v>1</v>
      </c>
      <c r="C161" s="251" t="s">
        <v>25</v>
      </c>
      <c r="D161" s="255">
        <v>177849.65903419684</v>
      </c>
      <c r="E161" s="255">
        <v>177849.65903419684</v>
      </c>
      <c r="F161" s="255">
        <v>177849.65903419684</v>
      </c>
      <c r="G161" s="255">
        <v>176004.92804419703</v>
      </c>
      <c r="H161" s="255">
        <v>106719.09484182582</v>
      </c>
      <c r="I161" s="255">
        <v>0</v>
      </c>
      <c r="J161" s="255">
        <v>0</v>
      </c>
      <c r="K161" s="255">
        <v>0</v>
      </c>
      <c r="L161" s="255">
        <v>0</v>
      </c>
      <c r="M161" s="255">
        <v>0</v>
      </c>
      <c r="N161" s="255">
        <v>0</v>
      </c>
      <c r="O161" s="255">
        <v>0</v>
      </c>
      <c r="P161" s="255">
        <v>0</v>
      </c>
      <c r="Q161" s="255">
        <v>0</v>
      </c>
      <c r="R161" s="255">
        <v>0</v>
      </c>
      <c r="S161" s="255">
        <v>0</v>
      </c>
      <c r="T161" s="255">
        <v>0</v>
      </c>
      <c r="U161" s="656"/>
      <c r="V161" s="251"/>
      <c r="W161" s="255">
        <v>27.005154097124198</v>
      </c>
      <c r="X161" s="255">
        <v>27.005154097124198</v>
      </c>
      <c r="Y161" s="255">
        <v>27.005154097124198</v>
      </c>
      <c r="Z161" s="255">
        <v>24.94228367894998</v>
      </c>
      <c r="AA161" s="255">
        <v>14.031397065740856</v>
      </c>
      <c r="AB161" s="255">
        <v>0</v>
      </c>
      <c r="AC161" s="255">
        <v>0</v>
      </c>
      <c r="AD161" s="255">
        <v>0</v>
      </c>
      <c r="AE161" s="255">
        <v>0</v>
      </c>
      <c r="AF161" s="255">
        <v>0</v>
      </c>
      <c r="AG161" s="255">
        <v>0</v>
      </c>
      <c r="AH161" s="255">
        <v>0</v>
      </c>
      <c r="AI161" s="255">
        <v>0</v>
      </c>
      <c r="AJ161" s="255">
        <v>0</v>
      </c>
      <c r="AK161" s="255">
        <v>0</v>
      </c>
      <c r="AL161" s="255">
        <v>0</v>
      </c>
      <c r="AM161" s="255">
        <v>0</v>
      </c>
      <c r="AN161" s="656"/>
      <c r="AO161" s="351">
        <v>1</v>
      </c>
      <c r="AP161" s="351"/>
      <c r="AQ161" s="351"/>
      <c r="AR161" s="351"/>
      <c r="AS161" s="351"/>
      <c r="AT161" s="351"/>
      <c r="AU161" s="351"/>
      <c r="AV161" s="351"/>
      <c r="AW161" s="351"/>
      <c r="AX161" s="351"/>
      <c r="AY161" s="351"/>
      <c r="AZ161" s="351"/>
      <c r="BA161" s="351"/>
      <c r="BB161" s="351"/>
      <c r="BC161" s="256">
        <f>SUM(AO161:BB161)</f>
        <v>1</v>
      </c>
    </row>
    <row r="162" spans="1:55" ht="16" outlineLevel="1">
      <c r="B162" s="254" t="s">
        <v>243</v>
      </c>
      <c r="C162" s="251" t="s">
        <v>163</v>
      </c>
      <c r="D162" s="255"/>
      <c r="E162" s="255"/>
      <c r="F162" s="255"/>
      <c r="G162" s="255"/>
      <c r="H162" s="255"/>
      <c r="I162" s="255"/>
      <c r="J162" s="255"/>
      <c r="K162" s="255"/>
      <c r="L162" s="255"/>
      <c r="M162" s="255"/>
      <c r="N162" s="255"/>
      <c r="O162" s="255"/>
      <c r="P162" s="255"/>
      <c r="Q162" s="255"/>
      <c r="R162" s="255"/>
      <c r="S162" s="255"/>
      <c r="T162" s="255"/>
      <c r="U162" s="656"/>
      <c r="V162" s="404"/>
      <c r="W162" s="255"/>
      <c r="X162" s="255"/>
      <c r="Y162" s="255"/>
      <c r="Z162" s="255"/>
      <c r="AA162" s="255"/>
      <c r="AB162" s="255"/>
      <c r="AC162" s="255"/>
      <c r="AD162" s="255"/>
      <c r="AE162" s="255"/>
      <c r="AF162" s="255"/>
      <c r="AG162" s="255"/>
      <c r="AH162" s="255"/>
      <c r="AI162" s="255"/>
      <c r="AJ162" s="255"/>
      <c r="AK162" s="255"/>
      <c r="AL162" s="255"/>
      <c r="AM162" s="255"/>
      <c r="AN162" s="656"/>
      <c r="AO162" s="352">
        <f>AO161</f>
        <v>1</v>
      </c>
      <c r="AP162" s="352">
        <f>AP161</f>
        <v>0</v>
      </c>
      <c r="AQ162" s="352">
        <f t="shared" ref="AQ162:AV162" si="55">AQ161</f>
        <v>0</v>
      </c>
      <c r="AR162" s="352">
        <f t="shared" si="55"/>
        <v>0</v>
      </c>
      <c r="AS162" s="352">
        <f t="shared" si="55"/>
        <v>0</v>
      </c>
      <c r="AT162" s="352">
        <f t="shared" si="55"/>
        <v>0</v>
      </c>
      <c r="AU162" s="352">
        <f t="shared" si="55"/>
        <v>0</v>
      </c>
      <c r="AV162" s="352">
        <f t="shared" si="55"/>
        <v>0</v>
      </c>
      <c r="AW162" s="352">
        <f t="shared" ref="AW162:BB162" si="56">AW161</f>
        <v>0</v>
      </c>
      <c r="AX162" s="352">
        <f t="shared" si="56"/>
        <v>0</v>
      </c>
      <c r="AY162" s="352">
        <f t="shared" si="56"/>
        <v>0</v>
      </c>
      <c r="AZ162" s="352">
        <f t="shared" si="56"/>
        <v>0</v>
      </c>
      <c r="BA162" s="352">
        <f t="shared" si="56"/>
        <v>0</v>
      </c>
      <c r="BB162" s="352">
        <f t="shared" si="56"/>
        <v>0</v>
      </c>
      <c r="BC162" s="433"/>
    </row>
    <row r="163" spans="1:55" ht="16" outlineLevel="1">
      <c r="A163" s="439"/>
      <c r="B163" s="258"/>
      <c r="C163" s="259"/>
      <c r="D163" s="259"/>
      <c r="E163" s="259"/>
      <c r="F163" s="259"/>
      <c r="G163" s="259"/>
      <c r="H163" s="259"/>
      <c r="I163" s="259"/>
      <c r="J163" s="259"/>
      <c r="K163" s="259"/>
      <c r="L163" s="259"/>
      <c r="M163" s="259"/>
      <c r="N163" s="259"/>
      <c r="O163" s="259"/>
      <c r="P163" s="259"/>
      <c r="Q163" s="259"/>
      <c r="R163" s="259"/>
      <c r="S163" s="259"/>
      <c r="T163" s="259"/>
      <c r="U163" s="259"/>
      <c r="V163" s="263"/>
      <c r="W163" s="259"/>
      <c r="X163" s="259"/>
      <c r="Y163" s="259"/>
      <c r="Z163" s="259"/>
      <c r="AA163" s="259"/>
      <c r="AB163" s="259"/>
      <c r="AC163" s="259"/>
      <c r="AD163" s="259"/>
      <c r="AE163" s="259"/>
      <c r="AF163" s="259"/>
      <c r="AG163" s="259"/>
      <c r="AH163" s="259"/>
      <c r="AI163" s="259"/>
      <c r="AJ163" s="259"/>
      <c r="AK163" s="259"/>
      <c r="AL163" s="259"/>
      <c r="AM163" s="259"/>
      <c r="AN163" s="259"/>
      <c r="AO163" s="353"/>
      <c r="AP163" s="354"/>
      <c r="AQ163" s="354"/>
      <c r="AR163" s="354"/>
      <c r="AS163" s="354"/>
      <c r="AT163" s="354"/>
      <c r="AU163" s="354"/>
      <c r="AV163" s="354"/>
      <c r="AW163" s="354"/>
      <c r="AX163" s="354"/>
      <c r="AY163" s="354"/>
      <c r="AZ163" s="354"/>
      <c r="BA163" s="354"/>
      <c r="BB163" s="354"/>
      <c r="BC163" s="262"/>
    </row>
    <row r="164" spans="1:55" ht="16" outlineLevel="1">
      <c r="A164" s="437">
        <v>2</v>
      </c>
      <c r="B164" s="254" t="s">
        <v>2</v>
      </c>
      <c r="C164" s="251" t="s">
        <v>25</v>
      </c>
      <c r="D164" s="255">
        <v>20973.196773955562</v>
      </c>
      <c r="E164" s="255">
        <v>20973.196773955562</v>
      </c>
      <c r="F164" s="255">
        <v>20973.196773955562</v>
      </c>
      <c r="G164" s="255">
        <v>20776.385990803334</v>
      </c>
      <c r="H164" s="255">
        <v>0</v>
      </c>
      <c r="I164" s="255">
        <v>0</v>
      </c>
      <c r="J164" s="255">
        <v>0</v>
      </c>
      <c r="K164" s="255">
        <v>0</v>
      </c>
      <c r="L164" s="255">
        <v>0</v>
      </c>
      <c r="M164" s="255">
        <v>0</v>
      </c>
      <c r="N164" s="255">
        <v>0</v>
      </c>
      <c r="O164" s="255">
        <v>0</v>
      </c>
      <c r="P164" s="255">
        <v>0</v>
      </c>
      <c r="Q164" s="255">
        <v>0</v>
      </c>
      <c r="R164" s="255">
        <v>0</v>
      </c>
      <c r="S164" s="255">
        <v>0</v>
      </c>
      <c r="T164" s="255">
        <v>0</v>
      </c>
      <c r="U164" s="656"/>
      <c r="V164" s="251"/>
      <c r="W164" s="255">
        <v>11.87216788916243</v>
      </c>
      <c r="X164" s="255">
        <v>11.87216788916243</v>
      </c>
      <c r="Y164" s="255">
        <v>11.87216788916243</v>
      </c>
      <c r="Z164" s="255">
        <v>11.65208423211798</v>
      </c>
      <c r="AA164" s="255">
        <v>0</v>
      </c>
      <c r="AB164" s="255">
        <v>0</v>
      </c>
      <c r="AC164" s="255">
        <v>0</v>
      </c>
      <c r="AD164" s="255">
        <v>0</v>
      </c>
      <c r="AE164" s="255">
        <v>0</v>
      </c>
      <c r="AF164" s="255">
        <v>0</v>
      </c>
      <c r="AG164" s="255">
        <v>0</v>
      </c>
      <c r="AH164" s="255">
        <v>0</v>
      </c>
      <c r="AI164" s="255">
        <v>0</v>
      </c>
      <c r="AJ164" s="255">
        <v>0</v>
      </c>
      <c r="AK164" s="255">
        <v>0</v>
      </c>
      <c r="AL164" s="255">
        <v>0</v>
      </c>
      <c r="AM164" s="255">
        <v>0</v>
      </c>
      <c r="AN164" s="656"/>
      <c r="AO164" s="351">
        <v>1</v>
      </c>
      <c r="AP164" s="351"/>
      <c r="AQ164" s="351"/>
      <c r="AR164" s="351"/>
      <c r="AS164" s="351"/>
      <c r="AT164" s="351"/>
      <c r="AU164" s="351"/>
      <c r="AV164" s="351"/>
      <c r="AW164" s="351"/>
      <c r="AX164" s="351"/>
      <c r="AY164" s="351"/>
      <c r="AZ164" s="351"/>
      <c r="BA164" s="351"/>
      <c r="BB164" s="351"/>
      <c r="BC164" s="256">
        <f>SUM(AO164:BB164)</f>
        <v>1</v>
      </c>
    </row>
    <row r="165" spans="1:55" ht="16" outlineLevel="1">
      <c r="B165" s="254" t="s">
        <v>243</v>
      </c>
      <c r="C165" s="251" t="s">
        <v>163</v>
      </c>
      <c r="D165" s="255"/>
      <c r="E165" s="255"/>
      <c r="F165" s="255"/>
      <c r="G165" s="255"/>
      <c r="H165" s="255"/>
      <c r="I165" s="255"/>
      <c r="J165" s="255"/>
      <c r="K165" s="255"/>
      <c r="L165" s="255"/>
      <c r="M165" s="255"/>
      <c r="N165" s="255"/>
      <c r="O165" s="255"/>
      <c r="P165" s="255"/>
      <c r="Q165" s="255"/>
      <c r="R165" s="255"/>
      <c r="S165" s="255"/>
      <c r="T165" s="255"/>
      <c r="U165" s="656"/>
      <c r="V165" s="404"/>
      <c r="W165" s="255"/>
      <c r="X165" s="255"/>
      <c r="Y165" s="255"/>
      <c r="Z165" s="255"/>
      <c r="AA165" s="255"/>
      <c r="AB165" s="255"/>
      <c r="AC165" s="255"/>
      <c r="AD165" s="255"/>
      <c r="AE165" s="255"/>
      <c r="AF165" s="255"/>
      <c r="AG165" s="255"/>
      <c r="AH165" s="255"/>
      <c r="AI165" s="255"/>
      <c r="AJ165" s="255"/>
      <c r="AK165" s="255"/>
      <c r="AL165" s="255"/>
      <c r="AM165" s="255"/>
      <c r="AN165" s="656"/>
      <c r="AO165" s="352">
        <f>AO164</f>
        <v>1</v>
      </c>
      <c r="AP165" s="352">
        <f>AP164</f>
        <v>0</v>
      </c>
      <c r="AQ165" s="352">
        <f t="shared" ref="AQ165:AV165" si="57">AQ164</f>
        <v>0</v>
      </c>
      <c r="AR165" s="352">
        <f t="shared" si="57"/>
        <v>0</v>
      </c>
      <c r="AS165" s="352">
        <f t="shared" si="57"/>
        <v>0</v>
      </c>
      <c r="AT165" s="352">
        <f t="shared" si="57"/>
        <v>0</v>
      </c>
      <c r="AU165" s="352">
        <f t="shared" si="57"/>
        <v>0</v>
      </c>
      <c r="AV165" s="352">
        <f t="shared" si="57"/>
        <v>0</v>
      </c>
      <c r="AW165" s="352">
        <f t="shared" ref="AW165:BB165" si="58">AW164</f>
        <v>0</v>
      </c>
      <c r="AX165" s="352">
        <f t="shared" si="58"/>
        <v>0</v>
      </c>
      <c r="AY165" s="352">
        <f t="shared" si="58"/>
        <v>0</v>
      </c>
      <c r="AZ165" s="352">
        <f t="shared" si="58"/>
        <v>0</v>
      </c>
      <c r="BA165" s="352">
        <f t="shared" si="58"/>
        <v>0</v>
      </c>
      <c r="BB165" s="352">
        <f t="shared" si="58"/>
        <v>0</v>
      </c>
      <c r="BC165" s="433"/>
    </row>
    <row r="166" spans="1:55" ht="16" outlineLevel="1">
      <c r="A166" s="439"/>
      <c r="B166" s="258"/>
      <c r="C166" s="259"/>
      <c r="D166" s="264"/>
      <c r="E166" s="264"/>
      <c r="F166" s="264"/>
      <c r="G166" s="264"/>
      <c r="H166" s="264"/>
      <c r="I166" s="264"/>
      <c r="J166" s="264"/>
      <c r="K166" s="264"/>
      <c r="L166" s="264"/>
      <c r="M166" s="264"/>
      <c r="N166" s="264"/>
      <c r="O166" s="264"/>
      <c r="P166" s="264"/>
      <c r="Q166" s="264"/>
      <c r="R166" s="264"/>
      <c r="S166" s="264"/>
      <c r="T166" s="264"/>
      <c r="U166" s="264"/>
      <c r="V166" s="263"/>
      <c r="W166" s="264"/>
      <c r="X166" s="264"/>
      <c r="Y166" s="264"/>
      <c r="Z166" s="264"/>
      <c r="AA166" s="264"/>
      <c r="AB166" s="264"/>
      <c r="AC166" s="264"/>
      <c r="AD166" s="264"/>
      <c r="AE166" s="264"/>
      <c r="AF166" s="264"/>
      <c r="AG166" s="264"/>
      <c r="AH166" s="264"/>
      <c r="AI166" s="264"/>
      <c r="AJ166" s="264"/>
      <c r="AK166" s="264"/>
      <c r="AL166" s="264"/>
      <c r="AM166" s="264"/>
      <c r="AN166" s="264"/>
      <c r="AO166" s="353"/>
      <c r="AP166" s="354"/>
      <c r="AQ166" s="354"/>
      <c r="AR166" s="354"/>
      <c r="AS166" s="354"/>
      <c r="AT166" s="354"/>
      <c r="AU166" s="354"/>
      <c r="AV166" s="354"/>
      <c r="AW166" s="354"/>
      <c r="AX166" s="354"/>
      <c r="AY166" s="354"/>
      <c r="AZ166" s="354"/>
      <c r="BA166" s="354"/>
      <c r="BB166" s="354"/>
      <c r="BC166" s="262"/>
    </row>
    <row r="167" spans="1:55" ht="16" outlineLevel="1">
      <c r="A167" s="437">
        <v>3</v>
      </c>
      <c r="B167" s="254" t="s">
        <v>3</v>
      </c>
      <c r="C167" s="251" t="s">
        <v>25</v>
      </c>
      <c r="D167" s="255">
        <v>934123.68906956632</v>
      </c>
      <c r="E167" s="255">
        <v>934123.68906956632</v>
      </c>
      <c r="F167" s="255">
        <v>934123.68906956632</v>
      </c>
      <c r="G167" s="255">
        <v>934123.68906956632</v>
      </c>
      <c r="H167" s="255">
        <v>934123.68906956632</v>
      </c>
      <c r="I167" s="255">
        <v>934123.68906956632</v>
      </c>
      <c r="J167" s="255">
        <v>934123.68906956632</v>
      </c>
      <c r="K167" s="255">
        <v>934123.68906956632</v>
      </c>
      <c r="L167" s="255">
        <v>934123.68906956632</v>
      </c>
      <c r="M167" s="255">
        <v>934123.68906956632</v>
      </c>
      <c r="N167" s="255">
        <v>934123.68906956632</v>
      </c>
      <c r="O167" s="255">
        <v>934123.68906956632</v>
      </c>
      <c r="P167" s="255">
        <v>934123.68906956632</v>
      </c>
      <c r="Q167" s="255">
        <v>934123.68906956632</v>
      </c>
      <c r="R167" s="255">
        <v>934123.68906956632</v>
      </c>
      <c r="S167" s="255">
        <v>934123.68906956632</v>
      </c>
      <c r="T167" s="255">
        <v>934123.68906956632</v>
      </c>
      <c r="U167" s="656"/>
      <c r="V167" s="251"/>
      <c r="W167" s="255">
        <v>542.47593218584188</v>
      </c>
      <c r="X167" s="255">
        <v>542.47593218584188</v>
      </c>
      <c r="Y167" s="255">
        <v>542.47593218584188</v>
      </c>
      <c r="Z167" s="255">
        <v>542.47593218584188</v>
      </c>
      <c r="AA167" s="255">
        <v>542.47593218584188</v>
      </c>
      <c r="AB167" s="255">
        <v>542.47593218584188</v>
      </c>
      <c r="AC167" s="255">
        <v>542.47593218584188</v>
      </c>
      <c r="AD167" s="255">
        <v>542.47593218584188</v>
      </c>
      <c r="AE167" s="255">
        <v>542.47593218584188</v>
      </c>
      <c r="AF167" s="255">
        <v>542.47593218584188</v>
      </c>
      <c r="AG167" s="255">
        <v>542.47593218584188</v>
      </c>
      <c r="AH167" s="255">
        <v>542.47593218584188</v>
      </c>
      <c r="AI167" s="255">
        <v>542.47593218584188</v>
      </c>
      <c r="AJ167" s="255">
        <v>542.47593218584188</v>
      </c>
      <c r="AK167" s="255">
        <v>542.47593218584188</v>
      </c>
      <c r="AL167" s="255">
        <v>542.47593218584188</v>
      </c>
      <c r="AM167" s="255">
        <v>542.47593218584188</v>
      </c>
      <c r="AN167" s="656"/>
      <c r="AO167" s="351">
        <v>1</v>
      </c>
      <c r="AP167" s="351"/>
      <c r="AQ167" s="351"/>
      <c r="AR167" s="351"/>
      <c r="AS167" s="351"/>
      <c r="AT167" s="351"/>
      <c r="AU167" s="351"/>
      <c r="AV167" s="351"/>
      <c r="AW167" s="351"/>
      <c r="AX167" s="351"/>
      <c r="AY167" s="351"/>
      <c r="AZ167" s="351"/>
      <c r="BA167" s="351"/>
      <c r="BB167" s="351"/>
      <c r="BC167" s="256">
        <f>SUM(AO167:BB167)</f>
        <v>1</v>
      </c>
    </row>
    <row r="168" spans="1:55" ht="16" outlineLevel="1">
      <c r="B168" s="254" t="s">
        <v>243</v>
      </c>
      <c r="C168" s="251" t="s">
        <v>163</v>
      </c>
      <c r="D168" s="255">
        <v>30567.161</v>
      </c>
      <c r="E168" s="255">
        <v>30567.161</v>
      </c>
      <c r="F168" s="255">
        <v>30567.161</v>
      </c>
      <c r="G168" s="255">
        <v>30567.161</v>
      </c>
      <c r="H168" s="255">
        <v>30567.161</v>
      </c>
      <c r="I168" s="255">
        <v>30567.161</v>
      </c>
      <c r="J168" s="255">
        <v>30567.161</v>
      </c>
      <c r="K168" s="255">
        <v>30567.161</v>
      </c>
      <c r="L168" s="255">
        <v>30567.161</v>
      </c>
      <c r="M168" s="255">
        <v>30567.161</v>
      </c>
      <c r="N168" s="255">
        <v>30567.161</v>
      </c>
      <c r="O168" s="255">
        <v>30567.161</v>
      </c>
      <c r="P168" s="255">
        <v>30567.161</v>
      </c>
      <c r="Q168" s="255">
        <v>30567.161</v>
      </c>
      <c r="R168" s="255">
        <v>30567.161</v>
      </c>
      <c r="S168" s="255">
        <v>30567.161</v>
      </c>
      <c r="T168" s="255">
        <v>30567.161</v>
      </c>
      <c r="U168" s="656"/>
      <c r="V168" s="404"/>
      <c r="W168" s="255">
        <v>15.565724391205594</v>
      </c>
      <c r="X168" s="255">
        <v>15.565724391205594</v>
      </c>
      <c r="Y168" s="255">
        <v>15.565724391205594</v>
      </c>
      <c r="Z168" s="255">
        <v>15.565724391205594</v>
      </c>
      <c r="AA168" s="255">
        <v>15.565724391205594</v>
      </c>
      <c r="AB168" s="255">
        <v>15.565724391205594</v>
      </c>
      <c r="AC168" s="255">
        <v>15.565724391205594</v>
      </c>
      <c r="AD168" s="255">
        <v>15.565724391205594</v>
      </c>
      <c r="AE168" s="255">
        <v>15.565724391205594</v>
      </c>
      <c r="AF168" s="255">
        <v>15.565724391205594</v>
      </c>
      <c r="AG168" s="255">
        <v>15.565724391205594</v>
      </c>
      <c r="AH168" s="255">
        <v>15.565724391205594</v>
      </c>
      <c r="AI168" s="255">
        <v>15.565724391205594</v>
      </c>
      <c r="AJ168" s="255">
        <v>15.565724391205594</v>
      </c>
      <c r="AK168" s="255">
        <v>15.565724391205594</v>
      </c>
      <c r="AL168" s="255">
        <v>15.565724391205594</v>
      </c>
      <c r="AM168" s="255">
        <v>15.565724391205594</v>
      </c>
      <c r="AN168" s="656"/>
      <c r="AO168" s="352">
        <f>AO167</f>
        <v>1</v>
      </c>
      <c r="AP168" s="352">
        <f>AP167</f>
        <v>0</v>
      </c>
      <c r="AQ168" s="352">
        <f t="shared" ref="AQ168:AV168" si="59">AQ167</f>
        <v>0</v>
      </c>
      <c r="AR168" s="352">
        <f t="shared" si="59"/>
        <v>0</v>
      </c>
      <c r="AS168" s="352">
        <f t="shared" si="59"/>
        <v>0</v>
      </c>
      <c r="AT168" s="352">
        <f t="shared" si="59"/>
        <v>0</v>
      </c>
      <c r="AU168" s="352">
        <f t="shared" si="59"/>
        <v>0</v>
      </c>
      <c r="AV168" s="352">
        <f t="shared" si="59"/>
        <v>0</v>
      </c>
      <c r="AW168" s="352">
        <f t="shared" ref="AW168:BB168" si="60">AW167</f>
        <v>0</v>
      </c>
      <c r="AX168" s="352">
        <f t="shared" si="60"/>
        <v>0</v>
      </c>
      <c r="AY168" s="352">
        <f t="shared" si="60"/>
        <v>0</v>
      </c>
      <c r="AZ168" s="352">
        <f t="shared" si="60"/>
        <v>0</v>
      </c>
      <c r="BA168" s="352">
        <f t="shared" si="60"/>
        <v>0</v>
      </c>
      <c r="BB168" s="352">
        <f t="shared" si="60"/>
        <v>0</v>
      </c>
      <c r="BC168" s="433"/>
    </row>
    <row r="169" spans="1:55" ht="16" outlineLevel="1">
      <c r="B169" s="254"/>
      <c r="C169" s="265"/>
      <c r="D169" s="251"/>
      <c r="E169" s="251"/>
      <c r="F169" s="251"/>
      <c r="G169" s="251"/>
      <c r="H169" s="251"/>
      <c r="I169" s="251"/>
      <c r="J169" s="251"/>
      <c r="K169" s="251"/>
      <c r="L169" s="251"/>
      <c r="M169" s="251"/>
      <c r="N169" s="251"/>
      <c r="O169" s="251"/>
      <c r="P169" s="251"/>
      <c r="Q169" s="251"/>
      <c r="R169" s="251"/>
      <c r="S169" s="251"/>
      <c r="T169" s="251"/>
      <c r="U169" s="251"/>
      <c r="V169" s="243"/>
      <c r="W169" s="251"/>
      <c r="X169" s="251"/>
      <c r="Y169" s="251"/>
      <c r="Z169" s="251"/>
      <c r="AA169" s="251"/>
      <c r="AB169" s="251"/>
      <c r="AC169" s="251"/>
      <c r="AD169" s="251"/>
      <c r="AE169" s="251"/>
      <c r="AF169" s="251"/>
      <c r="AG169" s="251"/>
      <c r="AH169" s="251"/>
      <c r="AI169" s="251"/>
      <c r="AJ169" s="251"/>
      <c r="AK169" s="251"/>
      <c r="AL169" s="251"/>
      <c r="AM169" s="251"/>
      <c r="AN169" s="251"/>
      <c r="AO169" s="353"/>
      <c r="AP169" s="353"/>
      <c r="AQ169" s="353"/>
      <c r="AR169" s="353"/>
      <c r="AS169" s="353"/>
      <c r="AT169" s="353"/>
      <c r="AU169" s="353"/>
      <c r="AV169" s="353"/>
      <c r="AW169" s="353"/>
      <c r="AX169" s="353"/>
      <c r="AY169" s="353"/>
      <c r="AZ169" s="353"/>
      <c r="BA169" s="353"/>
      <c r="BB169" s="353"/>
      <c r="BC169" s="266"/>
    </row>
    <row r="170" spans="1:55" ht="16" outlineLevel="1">
      <c r="A170" s="437">
        <v>4</v>
      </c>
      <c r="B170" s="254" t="s">
        <v>4</v>
      </c>
      <c r="C170" s="251" t="s">
        <v>25</v>
      </c>
      <c r="D170" s="255">
        <v>32892.725502515925</v>
      </c>
      <c r="E170" s="255">
        <v>32892.725502515925</v>
      </c>
      <c r="F170" s="255">
        <v>32892.725502515925</v>
      </c>
      <c r="G170" s="255">
        <v>32892.725502515925</v>
      </c>
      <c r="H170" s="255">
        <v>32398.561988589463</v>
      </c>
      <c r="I170" s="255">
        <v>32398.561988589463</v>
      </c>
      <c r="J170" s="255">
        <v>15256.372704158894</v>
      </c>
      <c r="K170" s="255">
        <v>15172.172320722488</v>
      </c>
      <c r="L170" s="255">
        <v>15172.172320722488</v>
      </c>
      <c r="M170" s="255">
        <v>15172.172320722488</v>
      </c>
      <c r="N170" s="255">
        <v>2464.1933515015276</v>
      </c>
      <c r="O170" s="255">
        <v>1984.5477548159354</v>
      </c>
      <c r="P170" s="255">
        <v>1984.5477548159354</v>
      </c>
      <c r="Q170" s="255">
        <v>1705.4238182509623</v>
      </c>
      <c r="R170" s="255">
        <v>1705.4238182509623</v>
      </c>
      <c r="S170" s="255">
        <v>1642.3315916655788</v>
      </c>
      <c r="T170" s="255">
        <v>0</v>
      </c>
      <c r="U170" s="656"/>
      <c r="V170" s="251"/>
      <c r="W170" s="255">
        <v>5.4205306151762436</v>
      </c>
      <c r="X170" s="255">
        <v>5.4205306151762436</v>
      </c>
      <c r="Y170" s="255">
        <v>5.4205306151762436</v>
      </c>
      <c r="Z170" s="255">
        <v>5.4205306151762436</v>
      </c>
      <c r="AA170" s="255">
        <v>5.397649386648192</v>
      </c>
      <c r="AB170" s="255">
        <v>5.397649386648192</v>
      </c>
      <c r="AC170" s="255">
        <v>4.6039154515552845</v>
      </c>
      <c r="AD170" s="255">
        <v>4.594303535637887</v>
      </c>
      <c r="AE170" s="255">
        <v>4.594303535637887</v>
      </c>
      <c r="AF170" s="255">
        <v>4.594303535637887</v>
      </c>
      <c r="AG170" s="255">
        <v>8.4510781986049555E-2</v>
      </c>
      <c r="AH170" s="255">
        <v>8.445258064910327E-2</v>
      </c>
      <c r="AI170" s="255">
        <v>8.445258064910327E-2</v>
      </c>
      <c r="AJ170" s="255">
        <v>8.1411518767885563E-2</v>
      </c>
      <c r="AK170" s="255">
        <v>8.1411518767885563E-2</v>
      </c>
      <c r="AL170" s="255">
        <v>7.6044797741446707E-2</v>
      </c>
      <c r="AM170" s="255">
        <v>0</v>
      </c>
      <c r="AN170" s="656"/>
      <c r="AO170" s="351">
        <v>1</v>
      </c>
      <c r="AP170" s="351"/>
      <c r="AQ170" s="351"/>
      <c r="AR170" s="351"/>
      <c r="AS170" s="351"/>
      <c r="AT170" s="351"/>
      <c r="AU170" s="351"/>
      <c r="AV170" s="351"/>
      <c r="AW170" s="351"/>
      <c r="AX170" s="351"/>
      <c r="AY170" s="351"/>
      <c r="AZ170" s="351"/>
      <c r="BA170" s="351"/>
      <c r="BB170" s="351"/>
      <c r="BC170" s="256">
        <f>SUM(AO170:BB170)</f>
        <v>1</v>
      </c>
    </row>
    <row r="171" spans="1:55" ht="16" outlineLevel="1">
      <c r="B171" s="254" t="s">
        <v>243</v>
      </c>
      <c r="C171" s="251" t="s">
        <v>163</v>
      </c>
      <c r="D171" s="255"/>
      <c r="E171" s="255"/>
      <c r="F171" s="255"/>
      <c r="G171" s="255"/>
      <c r="H171" s="255"/>
      <c r="I171" s="255"/>
      <c r="J171" s="255"/>
      <c r="K171" s="255"/>
      <c r="L171" s="255"/>
      <c r="M171" s="255"/>
      <c r="N171" s="255"/>
      <c r="O171" s="255"/>
      <c r="P171" s="255"/>
      <c r="Q171" s="255"/>
      <c r="R171" s="255"/>
      <c r="S171" s="255"/>
      <c r="T171" s="255"/>
      <c r="U171" s="656"/>
      <c r="V171" s="404"/>
      <c r="W171" s="255"/>
      <c r="X171" s="255"/>
      <c r="Y171" s="255"/>
      <c r="Z171" s="255"/>
      <c r="AA171" s="255"/>
      <c r="AB171" s="255"/>
      <c r="AC171" s="255"/>
      <c r="AD171" s="255"/>
      <c r="AE171" s="255"/>
      <c r="AF171" s="255"/>
      <c r="AG171" s="255"/>
      <c r="AH171" s="255"/>
      <c r="AI171" s="255"/>
      <c r="AJ171" s="255"/>
      <c r="AK171" s="255"/>
      <c r="AL171" s="255"/>
      <c r="AM171" s="255"/>
      <c r="AN171" s="656"/>
      <c r="AO171" s="352">
        <f>AO170</f>
        <v>1</v>
      </c>
      <c r="AP171" s="352">
        <f>AP170</f>
        <v>0</v>
      </c>
      <c r="AQ171" s="352">
        <f t="shared" ref="AQ171:AV171" si="61">AQ170</f>
        <v>0</v>
      </c>
      <c r="AR171" s="352">
        <f t="shared" si="61"/>
        <v>0</v>
      </c>
      <c r="AS171" s="352">
        <f t="shared" si="61"/>
        <v>0</v>
      </c>
      <c r="AT171" s="352">
        <f t="shared" si="61"/>
        <v>0</v>
      </c>
      <c r="AU171" s="352">
        <f t="shared" si="61"/>
        <v>0</v>
      </c>
      <c r="AV171" s="352">
        <f t="shared" si="61"/>
        <v>0</v>
      </c>
      <c r="AW171" s="352">
        <f t="shared" ref="AW171:BB171" si="62">AW170</f>
        <v>0</v>
      </c>
      <c r="AX171" s="352">
        <f t="shared" si="62"/>
        <v>0</v>
      </c>
      <c r="AY171" s="352">
        <f t="shared" si="62"/>
        <v>0</v>
      </c>
      <c r="AZ171" s="352">
        <f t="shared" si="62"/>
        <v>0</v>
      </c>
      <c r="BA171" s="352">
        <f t="shared" si="62"/>
        <v>0</v>
      </c>
      <c r="BB171" s="352">
        <f t="shared" si="62"/>
        <v>0</v>
      </c>
      <c r="BC171" s="433"/>
    </row>
    <row r="172" spans="1:55" ht="16" outlineLevel="1">
      <c r="B172" s="254"/>
      <c r="C172" s="265"/>
      <c r="D172" s="264"/>
      <c r="E172" s="264"/>
      <c r="F172" s="264"/>
      <c r="G172" s="264"/>
      <c r="H172" s="264"/>
      <c r="I172" s="264"/>
      <c r="J172" s="264"/>
      <c r="K172" s="264"/>
      <c r="L172" s="264"/>
      <c r="M172" s="264"/>
      <c r="N172" s="264"/>
      <c r="O172" s="264"/>
      <c r="P172" s="264"/>
      <c r="Q172" s="264"/>
      <c r="R172" s="264"/>
      <c r="S172" s="264"/>
      <c r="T172" s="264"/>
      <c r="U172" s="264"/>
      <c r="V172" s="251"/>
      <c r="W172" s="264"/>
      <c r="X172" s="264"/>
      <c r="Y172" s="264"/>
      <c r="Z172" s="264"/>
      <c r="AA172" s="264"/>
      <c r="AB172" s="264"/>
      <c r="AC172" s="264"/>
      <c r="AD172" s="264"/>
      <c r="AE172" s="264"/>
      <c r="AF172" s="264"/>
      <c r="AG172" s="264"/>
      <c r="AH172" s="264"/>
      <c r="AI172" s="264"/>
      <c r="AJ172" s="264"/>
      <c r="AK172" s="264"/>
      <c r="AL172" s="264"/>
      <c r="AM172" s="264"/>
      <c r="AN172" s="264"/>
      <c r="AO172" s="353"/>
      <c r="AP172" s="353"/>
      <c r="AQ172" s="353"/>
      <c r="AR172" s="353"/>
      <c r="AS172" s="353"/>
      <c r="AT172" s="353"/>
      <c r="AU172" s="353"/>
      <c r="AV172" s="353"/>
      <c r="AW172" s="353"/>
      <c r="AX172" s="353"/>
      <c r="AY172" s="353"/>
      <c r="AZ172" s="353"/>
      <c r="BA172" s="353"/>
      <c r="BB172" s="353"/>
      <c r="BC172" s="266"/>
    </row>
    <row r="173" spans="1:55" ht="16" outlineLevel="1">
      <c r="A173" s="437">
        <v>5</v>
      </c>
      <c r="B173" s="254" t="s">
        <v>5</v>
      </c>
      <c r="C173" s="251" t="s">
        <v>25</v>
      </c>
      <c r="D173" s="255">
        <v>630039.40231917438</v>
      </c>
      <c r="E173" s="255">
        <v>630039.40231917438</v>
      </c>
      <c r="F173" s="255">
        <v>630039.40231917438</v>
      </c>
      <c r="G173" s="255">
        <v>630039.40231917438</v>
      </c>
      <c r="H173" s="255">
        <v>566365.34237961902</v>
      </c>
      <c r="I173" s="255">
        <v>460535.91967257106</v>
      </c>
      <c r="J173" s="255">
        <v>314132.73138740979</v>
      </c>
      <c r="K173" s="255">
        <v>313479.74882198463</v>
      </c>
      <c r="L173" s="255">
        <v>313479.74882198463</v>
      </c>
      <c r="M173" s="255">
        <v>159223.85755571208</v>
      </c>
      <c r="N173" s="255">
        <v>118164.87064474353</v>
      </c>
      <c r="O173" s="255">
        <v>114492.50030810888</v>
      </c>
      <c r="P173" s="255">
        <v>114492.50030810888</v>
      </c>
      <c r="Q173" s="255">
        <v>106499.21928252885</v>
      </c>
      <c r="R173" s="255">
        <v>106499.21928252885</v>
      </c>
      <c r="S173" s="255">
        <v>105042.36241410271</v>
      </c>
      <c r="T173" s="255">
        <v>29472.860760602365</v>
      </c>
      <c r="U173" s="656"/>
      <c r="V173" s="251"/>
      <c r="W173" s="255">
        <v>34.816637352685902</v>
      </c>
      <c r="X173" s="255">
        <v>34.816637352685902</v>
      </c>
      <c r="Y173" s="255">
        <v>34.816637352685902</v>
      </c>
      <c r="Z173" s="255">
        <v>34.816637352685902</v>
      </c>
      <c r="AA173" s="255">
        <v>31.868340532450205</v>
      </c>
      <c r="AB173" s="255">
        <v>26.968126053418086</v>
      </c>
      <c r="AC173" s="255">
        <v>20.189226531332373</v>
      </c>
      <c r="AD173" s="255">
        <v>20.114685142585209</v>
      </c>
      <c r="AE173" s="255">
        <v>20.114685142585209</v>
      </c>
      <c r="AF173" s="255">
        <v>12.972182306191566</v>
      </c>
      <c r="AG173" s="255">
        <v>5.0752263326032558</v>
      </c>
      <c r="AH173" s="255">
        <v>5.0747807184564131</v>
      </c>
      <c r="AI173" s="255">
        <v>5.0747807184564131</v>
      </c>
      <c r="AJ173" s="255">
        <v>4.9876937328976023</v>
      </c>
      <c r="AK173" s="255">
        <v>4.9876937328976023</v>
      </c>
      <c r="AL173" s="255">
        <v>4.8637712655598317</v>
      </c>
      <c r="AM173" s="255">
        <v>1.3646804011903864</v>
      </c>
      <c r="AN173" s="656"/>
      <c r="AO173" s="351">
        <v>1</v>
      </c>
      <c r="AP173" s="351"/>
      <c r="AQ173" s="351"/>
      <c r="AR173" s="351"/>
      <c r="AS173" s="351"/>
      <c r="AT173" s="351"/>
      <c r="AU173" s="351"/>
      <c r="AV173" s="351"/>
      <c r="AW173" s="351"/>
      <c r="AX173" s="351"/>
      <c r="AY173" s="351"/>
      <c r="AZ173" s="351"/>
      <c r="BA173" s="351"/>
      <c r="BB173" s="351"/>
      <c r="BC173" s="256">
        <f>SUM(AO173:BB173)</f>
        <v>1</v>
      </c>
    </row>
    <row r="174" spans="1:55" ht="16" outlineLevel="1">
      <c r="B174" s="254" t="s">
        <v>243</v>
      </c>
      <c r="C174" s="251" t="s">
        <v>163</v>
      </c>
      <c r="D174" s="255"/>
      <c r="E174" s="255"/>
      <c r="F174" s="255"/>
      <c r="G174" s="255"/>
      <c r="H174" s="255"/>
      <c r="I174" s="255"/>
      <c r="J174" s="255"/>
      <c r="K174" s="255"/>
      <c r="L174" s="255"/>
      <c r="M174" s="255"/>
      <c r="N174" s="255"/>
      <c r="O174" s="255"/>
      <c r="P174" s="255"/>
      <c r="Q174" s="255"/>
      <c r="R174" s="255"/>
      <c r="S174" s="255"/>
      <c r="T174" s="255"/>
      <c r="U174" s="656"/>
      <c r="V174" s="404"/>
      <c r="W174" s="255"/>
      <c r="X174" s="255"/>
      <c r="Y174" s="255"/>
      <c r="Z174" s="255"/>
      <c r="AA174" s="255"/>
      <c r="AB174" s="255"/>
      <c r="AC174" s="255"/>
      <c r="AD174" s="255"/>
      <c r="AE174" s="255"/>
      <c r="AF174" s="255"/>
      <c r="AG174" s="255"/>
      <c r="AH174" s="255"/>
      <c r="AI174" s="255"/>
      <c r="AJ174" s="255"/>
      <c r="AK174" s="255"/>
      <c r="AL174" s="255"/>
      <c r="AM174" s="255"/>
      <c r="AN174" s="656"/>
      <c r="AO174" s="352">
        <f>AO173</f>
        <v>1</v>
      </c>
      <c r="AP174" s="352">
        <f>AP173</f>
        <v>0</v>
      </c>
      <c r="AQ174" s="352">
        <f t="shared" ref="AQ174:AV174" si="63">AQ173</f>
        <v>0</v>
      </c>
      <c r="AR174" s="352">
        <f t="shared" si="63"/>
        <v>0</v>
      </c>
      <c r="AS174" s="352">
        <f t="shared" si="63"/>
        <v>0</v>
      </c>
      <c r="AT174" s="352">
        <f t="shared" si="63"/>
        <v>0</v>
      </c>
      <c r="AU174" s="352">
        <f t="shared" si="63"/>
        <v>0</v>
      </c>
      <c r="AV174" s="352">
        <f t="shared" si="63"/>
        <v>0</v>
      </c>
      <c r="AW174" s="352">
        <f t="shared" ref="AW174:BB174" si="64">AW173</f>
        <v>0</v>
      </c>
      <c r="AX174" s="352">
        <f t="shared" si="64"/>
        <v>0</v>
      </c>
      <c r="AY174" s="352">
        <f t="shared" si="64"/>
        <v>0</v>
      </c>
      <c r="AZ174" s="352">
        <f t="shared" si="64"/>
        <v>0</v>
      </c>
      <c r="BA174" s="352">
        <f t="shared" si="64"/>
        <v>0</v>
      </c>
      <c r="BB174" s="352">
        <f t="shared" si="64"/>
        <v>0</v>
      </c>
      <c r="BC174" s="433"/>
    </row>
    <row r="175" spans="1:55" ht="16" outlineLevel="1">
      <c r="B175" s="254"/>
      <c r="C175" s="265"/>
      <c r="D175" s="264"/>
      <c r="E175" s="264"/>
      <c r="F175" s="264"/>
      <c r="G175" s="264"/>
      <c r="H175" s="264"/>
      <c r="I175" s="264"/>
      <c r="J175" s="264"/>
      <c r="K175" s="264"/>
      <c r="L175" s="264"/>
      <c r="M175" s="264"/>
      <c r="N175" s="264"/>
      <c r="O175" s="264"/>
      <c r="P175" s="264"/>
      <c r="Q175" s="264"/>
      <c r="R175" s="264"/>
      <c r="S175" s="264"/>
      <c r="T175" s="264"/>
      <c r="U175" s="264"/>
      <c r="V175" s="251"/>
      <c r="W175" s="264"/>
      <c r="X175" s="264"/>
      <c r="Y175" s="264"/>
      <c r="Z175" s="264"/>
      <c r="AA175" s="264"/>
      <c r="AB175" s="264"/>
      <c r="AC175" s="264"/>
      <c r="AD175" s="264"/>
      <c r="AE175" s="264"/>
      <c r="AF175" s="264"/>
      <c r="AG175" s="264"/>
      <c r="AH175" s="264"/>
      <c r="AI175" s="264"/>
      <c r="AJ175" s="264"/>
      <c r="AK175" s="264"/>
      <c r="AL175" s="264"/>
      <c r="AM175" s="264"/>
      <c r="AN175" s="264"/>
      <c r="AO175" s="353"/>
      <c r="AP175" s="353"/>
      <c r="AQ175" s="353"/>
      <c r="AR175" s="353"/>
      <c r="AS175" s="353"/>
      <c r="AT175" s="353"/>
      <c r="AU175" s="353"/>
      <c r="AV175" s="353"/>
      <c r="AW175" s="353"/>
      <c r="AX175" s="353"/>
      <c r="AY175" s="353"/>
      <c r="AZ175" s="353"/>
      <c r="BA175" s="353"/>
      <c r="BB175" s="353"/>
      <c r="BC175" s="266"/>
    </row>
    <row r="176" spans="1:55" ht="16" outlineLevel="1">
      <c r="A176" s="437">
        <v>7</v>
      </c>
      <c r="B176" s="254" t="s">
        <v>42</v>
      </c>
      <c r="C176" s="251" t="s">
        <v>25</v>
      </c>
      <c r="D176" s="255">
        <v>14113.374835999999</v>
      </c>
      <c r="E176" s="255">
        <v>0</v>
      </c>
      <c r="F176" s="255">
        <v>0</v>
      </c>
      <c r="G176" s="255">
        <v>0</v>
      </c>
      <c r="H176" s="255">
        <v>0</v>
      </c>
      <c r="I176" s="255">
        <v>0</v>
      </c>
      <c r="J176" s="255">
        <v>0</v>
      </c>
      <c r="K176" s="255">
        <v>0</v>
      </c>
      <c r="L176" s="255">
        <v>0</v>
      </c>
      <c r="M176" s="255">
        <v>0</v>
      </c>
      <c r="N176" s="255">
        <v>0</v>
      </c>
      <c r="O176" s="255">
        <v>0</v>
      </c>
      <c r="P176" s="255">
        <v>0</v>
      </c>
      <c r="Q176" s="255">
        <v>0</v>
      </c>
      <c r="R176" s="255">
        <v>0</v>
      </c>
      <c r="S176" s="255">
        <v>0</v>
      </c>
      <c r="T176" s="255">
        <v>0</v>
      </c>
      <c r="U176" s="656"/>
      <c r="V176" s="251"/>
      <c r="W176" s="255">
        <v>1630.6641646</v>
      </c>
      <c r="X176" s="255">
        <v>0</v>
      </c>
      <c r="Y176" s="255">
        <v>0</v>
      </c>
      <c r="Z176" s="255">
        <v>0</v>
      </c>
      <c r="AA176" s="255">
        <v>0</v>
      </c>
      <c r="AB176" s="255">
        <v>0</v>
      </c>
      <c r="AC176" s="255">
        <v>0</v>
      </c>
      <c r="AD176" s="255">
        <v>0</v>
      </c>
      <c r="AE176" s="255">
        <v>0</v>
      </c>
      <c r="AF176" s="255">
        <v>0</v>
      </c>
      <c r="AG176" s="255">
        <v>0</v>
      </c>
      <c r="AH176" s="255">
        <v>0</v>
      </c>
      <c r="AI176" s="255">
        <v>0</v>
      </c>
      <c r="AJ176" s="255">
        <v>0</v>
      </c>
      <c r="AK176" s="255">
        <v>0</v>
      </c>
      <c r="AL176" s="255">
        <v>0</v>
      </c>
      <c r="AM176" s="255">
        <v>0</v>
      </c>
      <c r="AN176" s="656"/>
      <c r="AO176" s="351">
        <v>1</v>
      </c>
      <c r="AP176" s="351"/>
      <c r="AQ176" s="351"/>
      <c r="AR176" s="351"/>
      <c r="AS176" s="351"/>
      <c r="AT176" s="351"/>
      <c r="AU176" s="351"/>
      <c r="AV176" s="351"/>
      <c r="AW176" s="351"/>
      <c r="AX176" s="351"/>
      <c r="AY176" s="351"/>
      <c r="AZ176" s="351"/>
      <c r="BA176" s="351"/>
      <c r="BB176" s="351"/>
      <c r="BC176" s="256">
        <f>SUM(AO176:BB176)</f>
        <v>1</v>
      </c>
    </row>
    <row r="177" spans="1:55" ht="16" outlineLevel="1">
      <c r="B177" s="254" t="s">
        <v>243</v>
      </c>
      <c r="C177" s="251" t="s">
        <v>163</v>
      </c>
      <c r="D177" s="255"/>
      <c r="E177" s="255"/>
      <c r="F177" s="255"/>
      <c r="G177" s="255"/>
      <c r="H177" s="255"/>
      <c r="I177" s="255"/>
      <c r="J177" s="255"/>
      <c r="K177" s="255"/>
      <c r="L177" s="255"/>
      <c r="M177" s="255"/>
      <c r="N177" s="255"/>
      <c r="O177" s="255"/>
      <c r="P177" s="255"/>
      <c r="Q177" s="255"/>
      <c r="R177" s="255"/>
      <c r="S177" s="255"/>
      <c r="T177" s="255"/>
      <c r="U177" s="656"/>
      <c r="V177" s="251"/>
      <c r="W177" s="255"/>
      <c r="X177" s="255"/>
      <c r="Y177" s="255"/>
      <c r="Z177" s="255"/>
      <c r="AA177" s="255"/>
      <c r="AB177" s="255"/>
      <c r="AC177" s="255"/>
      <c r="AD177" s="255"/>
      <c r="AE177" s="255"/>
      <c r="AF177" s="255"/>
      <c r="AG177" s="255"/>
      <c r="AH177" s="255"/>
      <c r="AI177" s="255"/>
      <c r="AJ177" s="255"/>
      <c r="AK177" s="255"/>
      <c r="AL177" s="255"/>
      <c r="AM177" s="255"/>
      <c r="AN177" s="656"/>
      <c r="AO177" s="352">
        <f>AO176</f>
        <v>1</v>
      </c>
      <c r="AP177" s="352">
        <f>AP176</f>
        <v>0</v>
      </c>
      <c r="AQ177" s="352">
        <f t="shared" ref="AQ177:AV177" si="65">AQ176</f>
        <v>0</v>
      </c>
      <c r="AR177" s="352">
        <f t="shared" si="65"/>
        <v>0</v>
      </c>
      <c r="AS177" s="352">
        <f t="shared" si="65"/>
        <v>0</v>
      </c>
      <c r="AT177" s="352">
        <f t="shared" si="65"/>
        <v>0</v>
      </c>
      <c r="AU177" s="352">
        <f t="shared" si="65"/>
        <v>0</v>
      </c>
      <c r="AV177" s="352">
        <f t="shared" si="65"/>
        <v>0</v>
      </c>
      <c r="AW177" s="352">
        <f t="shared" ref="AW177:BB177" si="66">AW176</f>
        <v>0</v>
      </c>
      <c r="AX177" s="352">
        <f t="shared" si="66"/>
        <v>0</v>
      </c>
      <c r="AY177" s="352">
        <f t="shared" si="66"/>
        <v>0</v>
      </c>
      <c r="AZ177" s="352">
        <f t="shared" si="66"/>
        <v>0</v>
      </c>
      <c r="BA177" s="352">
        <f t="shared" si="66"/>
        <v>0</v>
      </c>
      <c r="BB177" s="352">
        <f t="shared" si="66"/>
        <v>0</v>
      </c>
      <c r="BC177" s="433"/>
    </row>
    <row r="178" spans="1:55" ht="16" outlineLevel="1">
      <c r="B178" s="254"/>
      <c r="C178" s="265"/>
      <c r="D178" s="264"/>
      <c r="E178" s="264"/>
      <c r="F178" s="264"/>
      <c r="G178" s="264"/>
      <c r="H178" s="264"/>
      <c r="I178" s="264"/>
      <c r="J178" s="264"/>
      <c r="K178" s="264"/>
      <c r="L178" s="264"/>
      <c r="M178" s="264"/>
      <c r="N178" s="264"/>
      <c r="O178" s="264"/>
      <c r="P178" s="264"/>
      <c r="Q178" s="264"/>
      <c r="R178" s="264"/>
      <c r="S178" s="264"/>
      <c r="T178" s="264"/>
      <c r="U178" s="264"/>
      <c r="V178" s="251"/>
      <c r="W178" s="264"/>
      <c r="X178" s="264"/>
      <c r="Y178" s="264"/>
      <c r="Z178" s="264"/>
      <c r="AA178" s="264"/>
      <c r="AB178" s="264"/>
      <c r="AC178" s="264"/>
      <c r="AD178" s="264"/>
      <c r="AE178" s="264"/>
      <c r="AF178" s="264"/>
      <c r="AG178" s="264"/>
      <c r="AH178" s="264"/>
      <c r="AI178" s="264"/>
      <c r="AJ178" s="264"/>
      <c r="AK178" s="264"/>
      <c r="AL178" s="264"/>
      <c r="AM178" s="264"/>
      <c r="AN178" s="264"/>
      <c r="AO178" s="353"/>
      <c r="AP178" s="353"/>
      <c r="AQ178" s="353"/>
      <c r="AR178" s="353"/>
      <c r="AS178" s="353"/>
      <c r="AT178" s="353"/>
      <c r="AU178" s="353"/>
      <c r="AV178" s="353"/>
      <c r="AW178" s="353"/>
      <c r="AX178" s="353"/>
      <c r="AY178" s="353"/>
      <c r="AZ178" s="353"/>
      <c r="BA178" s="353"/>
      <c r="BB178" s="353"/>
      <c r="BC178" s="266"/>
    </row>
    <row r="179" spans="1:55" ht="16" outlineLevel="1">
      <c r="A179" s="438"/>
      <c r="B179" s="248" t="s">
        <v>8</v>
      </c>
      <c r="C179" s="249"/>
      <c r="D179" s="249"/>
      <c r="E179" s="249"/>
      <c r="F179" s="249"/>
      <c r="G179" s="249"/>
      <c r="H179" s="249"/>
      <c r="I179" s="249"/>
      <c r="J179" s="249"/>
      <c r="K179" s="249"/>
      <c r="L179" s="249"/>
      <c r="M179" s="249"/>
      <c r="N179" s="249"/>
      <c r="O179" s="249"/>
      <c r="P179" s="249"/>
      <c r="Q179" s="249"/>
      <c r="R179" s="249"/>
      <c r="S179" s="249"/>
      <c r="T179" s="249"/>
      <c r="U179" s="249"/>
      <c r="V179" s="251"/>
      <c r="W179" s="249"/>
      <c r="X179" s="249"/>
      <c r="Y179" s="249"/>
      <c r="Z179" s="249"/>
      <c r="AA179" s="249"/>
      <c r="AB179" s="249"/>
      <c r="AC179" s="249"/>
      <c r="AD179" s="249"/>
      <c r="AE179" s="249"/>
      <c r="AF179" s="249"/>
      <c r="AG179" s="249"/>
      <c r="AH179" s="249"/>
      <c r="AI179" s="249"/>
      <c r="AJ179" s="249"/>
      <c r="AK179" s="249"/>
      <c r="AL179" s="249"/>
      <c r="AM179" s="249"/>
      <c r="AN179" s="249"/>
      <c r="AO179" s="355"/>
      <c r="AP179" s="355"/>
      <c r="AQ179" s="355"/>
      <c r="AR179" s="355"/>
      <c r="AS179" s="355"/>
      <c r="AT179" s="355"/>
      <c r="AU179" s="355"/>
      <c r="AV179" s="355"/>
      <c r="AW179" s="355"/>
      <c r="AX179" s="355"/>
      <c r="AY179" s="355"/>
      <c r="AZ179" s="355"/>
      <c r="BA179" s="355"/>
      <c r="BB179" s="355"/>
      <c r="BC179" s="252"/>
    </row>
    <row r="180" spans="1:55" ht="16" outlineLevel="1">
      <c r="A180" s="437">
        <v>10</v>
      </c>
      <c r="B180" s="269" t="s">
        <v>22</v>
      </c>
      <c r="C180" s="251" t="s">
        <v>25</v>
      </c>
      <c r="D180" s="255">
        <v>6472559.0379858185</v>
      </c>
      <c r="E180" s="255">
        <v>6472559.0379858185</v>
      </c>
      <c r="F180" s="255">
        <v>6471803.7169553721</v>
      </c>
      <c r="G180" s="255">
        <v>6400284.8743472369</v>
      </c>
      <c r="H180" s="255">
        <v>6400284.8743472369</v>
      </c>
      <c r="I180" s="255">
        <v>6084238.6743046828</v>
      </c>
      <c r="J180" s="255">
        <v>5953906.0244697183</v>
      </c>
      <c r="K180" s="255">
        <v>5953906.0244697183</v>
      </c>
      <c r="L180" s="255">
        <v>5574342.2097371817</v>
      </c>
      <c r="M180" s="255">
        <v>3880048.0159249455</v>
      </c>
      <c r="N180" s="255">
        <v>3605799.4161882112</v>
      </c>
      <c r="O180" s="255">
        <v>3586766.1869046628</v>
      </c>
      <c r="P180" s="255">
        <v>422043.90417094977</v>
      </c>
      <c r="Q180" s="255">
        <v>412255.44592427666</v>
      </c>
      <c r="R180" s="255">
        <v>412255.44592427666</v>
      </c>
      <c r="S180" s="255">
        <v>76973.785253774782</v>
      </c>
      <c r="T180" s="255">
        <v>71250.563359747917</v>
      </c>
      <c r="U180" s="255"/>
      <c r="V180" s="255">
        <v>12</v>
      </c>
      <c r="W180" s="255">
        <v>1213.1917292937576</v>
      </c>
      <c r="X180" s="255">
        <v>1213.1917292937576</v>
      </c>
      <c r="Y180" s="255">
        <v>1212.9600747368904</v>
      </c>
      <c r="Z180" s="255">
        <v>1191.06680902421</v>
      </c>
      <c r="AA180" s="255">
        <v>1191.06680902421</v>
      </c>
      <c r="AB180" s="255">
        <v>1094.6546799199796</v>
      </c>
      <c r="AC180" s="255">
        <v>1075.8444529529127</v>
      </c>
      <c r="AD180" s="255">
        <v>1075.8444529529127</v>
      </c>
      <c r="AE180" s="255">
        <v>971.08257170578474</v>
      </c>
      <c r="AF180" s="255">
        <v>717.42896076745467</v>
      </c>
      <c r="AG180" s="255">
        <v>688.08029492047854</v>
      </c>
      <c r="AH180" s="255">
        <v>688.08029492047854</v>
      </c>
      <c r="AI180" s="255">
        <v>153.6469391242897</v>
      </c>
      <c r="AJ180" s="255">
        <v>150.67930893191252</v>
      </c>
      <c r="AK180" s="255">
        <v>150.67930893191252</v>
      </c>
      <c r="AL180" s="255">
        <v>75.698476138226155</v>
      </c>
      <c r="AM180" s="255">
        <v>72.43041351268819</v>
      </c>
      <c r="AN180" s="656"/>
      <c r="AO180" s="403">
        <f>'3-a. VRZ Rate Class Alloc.'!P398</f>
        <v>1.1903987180223606E-3</v>
      </c>
      <c r="AP180" s="403">
        <f>'3-a. VRZ Rate Class Alloc.'!Q398</f>
        <v>8.8360496589591844E-2</v>
      </c>
      <c r="AQ180" s="403">
        <f>'3-a. VRZ Rate Class Alloc.'!R398</f>
        <v>0.87838600960249757</v>
      </c>
      <c r="AR180" s="403">
        <f>'3-a. VRZ Rate Class Alloc.'!S398</f>
        <v>2.8406775761445134E-3</v>
      </c>
      <c r="AS180" s="403">
        <f>'3-a. VRZ Rate Class Alloc.'!T398</f>
        <v>2.0801415584178796E-2</v>
      </c>
      <c r="AT180" s="403"/>
      <c r="AU180" s="356"/>
      <c r="AV180" s="356"/>
      <c r="AW180" s="356"/>
      <c r="AX180" s="356"/>
      <c r="AY180" s="356"/>
      <c r="AZ180" s="356"/>
      <c r="BA180" s="356"/>
      <c r="BB180" s="356"/>
      <c r="BC180" s="256">
        <f>SUM(AO180:BB180)</f>
        <v>0.99157899807043504</v>
      </c>
    </row>
    <row r="181" spans="1:55" ht="16" outlineLevel="1">
      <c r="B181" s="254" t="s">
        <v>243</v>
      </c>
      <c r="C181" s="251" t="s">
        <v>163</v>
      </c>
      <c r="D181" s="255">
        <v>1328566.197064471</v>
      </c>
      <c r="E181" s="255">
        <v>1328566.197064471</v>
      </c>
      <c r="F181" s="255">
        <v>1318483.1376483231</v>
      </c>
      <c r="G181" s="255">
        <v>1266016.845576833</v>
      </c>
      <c r="H181" s="255">
        <v>1266016.845576833</v>
      </c>
      <c r="I181" s="255">
        <v>1219293.9633183321</v>
      </c>
      <c r="J181" s="255">
        <v>1203756.6046730769</v>
      </c>
      <c r="K181" s="255">
        <v>1203756.6046730769</v>
      </c>
      <c r="L181" s="255">
        <v>1165133.992737321</v>
      </c>
      <c r="M181" s="255">
        <v>1064134.5251795629</v>
      </c>
      <c r="N181" s="255">
        <v>820366.77019357996</v>
      </c>
      <c r="O181" s="255">
        <v>788589.22793291695</v>
      </c>
      <c r="P181" s="255">
        <v>308194.491755253</v>
      </c>
      <c r="Q181" s="255">
        <v>293570.77025278198</v>
      </c>
      <c r="R181" s="255">
        <v>293570.77025278198</v>
      </c>
      <c r="S181" s="255">
        <v>210567.840057511</v>
      </c>
      <c r="T181" s="255">
        <v>2137.1720810659999</v>
      </c>
      <c r="U181" s="255"/>
      <c r="V181" s="255">
        <f>V180</f>
        <v>12</v>
      </c>
      <c r="W181" s="255">
        <v>227.95352329599999</v>
      </c>
      <c r="X181" s="255">
        <v>227.95352329599999</v>
      </c>
      <c r="Y181" s="255">
        <v>225.15829816199999</v>
      </c>
      <c r="Z181" s="255">
        <v>208.14316554600001</v>
      </c>
      <c r="AA181" s="255">
        <v>208.14316554600001</v>
      </c>
      <c r="AB181" s="255">
        <v>195.131430279</v>
      </c>
      <c r="AC181" s="255">
        <v>193.52143027900001</v>
      </c>
      <c r="AD181" s="255">
        <v>193.52143027900001</v>
      </c>
      <c r="AE181" s="255">
        <v>188.769750477</v>
      </c>
      <c r="AF181" s="255">
        <v>179.18975047699999</v>
      </c>
      <c r="AG181" s="255">
        <v>156.545254951</v>
      </c>
      <c r="AH181" s="255">
        <v>156.545254951</v>
      </c>
      <c r="AI181" s="255">
        <v>81.776080833999998</v>
      </c>
      <c r="AJ181" s="255">
        <v>77.728863700999995</v>
      </c>
      <c r="AK181" s="255">
        <v>77.728863700999995</v>
      </c>
      <c r="AL181" s="255">
        <v>57.221824697999999</v>
      </c>
      <c r="AM181" s="255">
        <v>5.5930351930000004</v>
      </c>
      <c r="AN181" s="656"/>
      <c r="AO181" s="352">
        <f>AO180</f>
        <v>1.1903987180223606E-3</v>
      </c>
      <c r="AP181" s="352">
        <f>AP180</f>
        <v>8.8360496589591844E-2</v>
      </c>
      <c r="AQ181" s="352">
        <f t="shared" ref="AQ181:AV181" si="67">AQ180</f>
        <v>0.87838600960249757</v>
      </c>
      <c r="AR181" s="352">
        <f t="shared" si="67"/>
        <v>2.8406775761445134E-3</v>
      </c>
      <c r="AS181" s="352">
        <f t="shared" si="67"/>
        <v>2.0801415584178796E-2</v>
      </c>
      <c r="AT181" s="352">
        <f t="shared" si="67"/>
        <v>0</v>
      </c>
      <c r="AU181" s="352">
        <f t="shared" si="67"/>
        <v>0</v>
      </c>
      <c r="AV181" s="352">
        <f t="shared" si="67"/>
        <v>0</v>
      </c>
      <c r="AW181" s="352">
        <f t="shared" ref="AW181:BB181" si="68">AW180</f>
        <v>0</v>
      </c>
      <c r="AX181" s="352">
        <f t="shared" si="68"/>
        <v>0</v>
      </c>
      <c r="AY181" s="352">
        <f t="shared" si="68"/>
        <v>0</v>
      </c>
      <c r="AZ181" s="352">
        <f t="shared" si="68"/>
        <v>0</v>
      </c>
      <c r="BA181" s="352">
        <f t="shared" si="68"/>
        <v>0</v>
      </c>
      <c r="BB181" s="352">
        <f t="shared" si="68"/>
        <v>0</v>
      </c>
      <c r="BC181" s="433"/>
    </row>
    <row r="182" spans="1:55" ht="16" outlineLevel="1">
      <c r="B182" s="269"/>
      <c r="C182" s="27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251"/>
      <c r="AF182" s="251"/>
      <c r="AG182" s="251"/>
      <c r="AH182" s="251"/>
      <c r="AI182" s="251"/>
      <c r="AJ182" s="251"/>
      <c r="AK182" s="251"/>
      <c r="AL182" s="251"/>
      <c r="AM182" s="251"/>
      <c r="AN182" s="251"/>
      <c r="AO182" s="357"/>
      <c r="AP182" s="357"/>
      <c r="AQ182" s="357"/>
      <c r="AR182" s="357"/>
      <c r="AS182" s="357"/>
      <c r="AT182" s="357"/>
      <c r="AU182" s="357"/>
      <c r="AV182" s="357"/>
      <c r="AW182" s="357"/>
      <c r="AX182" s="357"/>
      <c r="AY182" s="357"/>
      <c r="AZ182" s="357"/>
      <c r="BA182" s="357"/>
      <c r="BB182" s="357"/>
      <c r="BC182" s="272"/>
    </row>
    <row r="183" spans="1:55" ht="17" outlineLevel="1">
      <c r="A183" s="437">
        <v>11</v>
      </c>
      <c r="B183" s="273" t="s">
        <v>21</v>
      </c>
      <c r="C183" s="251" t="s">
        <v>25</v>
      </c>
      <c r="D183" s="255">
        <v>606683.33181316836</v>
      </c>
      <c r="E183" s="255">
        <v>606683.33181317034</v>
      </c>
      <c r="F183" s="255">
        <v>590080.11516778101</v>
      </c>
      <c r="G183" s="255">
        <v>440241.86398408015</v>
      </c>
      <c r="H183" s="255">
        <v>440241.86398408015</v>
      </c>
      <c r="I183" s="255">
        <v>108905.60130901597</v>
      </c>
      <c r="J183" s="255">
        <v>108905.60130901597</v>
      </c>
      <c r="K183" s="255">
        <v>106144.48548614948</v>
      </c>
      <c r="L183" s="255">
        <v>106144.48548614948</v>
      </c>
      <c r="M183" s="255">
        <v>106144.48548614948</v>
      </c>
      <c r="N183" s="255">
        <v>84496.733148756233</v>
      </c>
      <c r="O183" s="255">
        <v>84496.733148756233</v>
      </c>
      <c r="P183" s="255">
        <v>1130.4466009688715</v>
      </c>
      <c r="Q183" s="255">
        <v>1130.4466009688715</v>
      </c>
      <c r="R183" s="255">
        <v>1130.4466009688715</v>
      </c>
      <c r="S183" s="255">
        <v>0</v>
      </c>
      <c r="T183" s="255">
        <v>0</v>
      </c>
      <c r="U183" s="255"/>
      <c r="V183" s="255">
        <v>12</v>
      </c>
      <c r="W183" s="255">
        <v>158.68216611816632</v>
      </c>
      <c r="X183" s="255">
        <v>158.68216611816632</v>
      </c>
      <c r="Y183" s="255">
        <v>154.65703202612374</v>
      </c>
      <c r="Z183" s="255">
        <v>121.23728262195991</v>
      </c>
      <c r="AA183" s="255">
        <v>121.23728262195991</v>
      </c>
      <c r="AB183" s="255">
        <v>29.125899489973609</v>
      </c>
      <c r="AC183" s="255">
        <v>29.125899489973609</v>
      </c>
      <c r="AD183" s="255">
        <v>26.360968709884979</v>
      </c>
      <c r="AE183" s="255">
        <v>26.360968709884979</v>
      </c>
      <c r="AF183" s="255">
        <v>26.360968709884979</v>
      </c>
      <c r="AG183" s="255">
        <v>24.148578915609676</v>
      </c>
      <c r="AH183" s="255">
        <v>24.148578915609676</v>
      </c>
      <c r="AI183" s="255">
        <v>1.1320085077128477</v>
      </c>
      <c r="AJ183" s="255">
        <v>1.1320085077128477</v>
      </c>
      <c r="AK183" s="255">
        <v>1.1320085077128477</v>
      </c>
      <c r="AL183" s="255">
        <v>0</v>
      </c>
      <c r="AM183" s="255">
        <v>0</v>
      </c>
      <c r="AN183" s="656"/>
      <c r="AO183" s="356"/>
      <c r="AP183" s="405">
        <v>1</v>
      </c>
      <c r="AQ183" s="356"/>
      <c r="AR183" s="356"/>
      <c r="AS183" s="356"/>
      <c r="AT183" s="356"/>
      <c r="AU183" s="356"/>
      <c r="AV183" s="356"/>
      <c r="AW183" s="356"/>
      <c r="AX183" s="356"/>
      <c r="AY183" s="356"/>
      <c r="AZ183" s="356"/>
      <c r="BA183" s="356"/>
      <c r="BB183" s="356"/>
      <c r="BC183" s="256">
        <f>SUM(AO183:BB183)</f>
        <v>1</v>
      </c>
    </row>
    <row r="184" spans="1:55" ht="16" outlineLevel="1">
      <c r="B184" s="254" t="s">
        <v>243</v>
      </c>
      <c r="C184" s="251" t="s">
        <v>163</v>
      </c>
      <c r="D184" s="255"/>
      <c r="E184" s="255"/>
      <c r="F184" s="255"/>
      <c r="G184" s="255"/>
      <c r="H184" s="255"/>
      <c r="I184" s="255"/>
      <c r="J184" s="255"/>
      <c r="K184" s="255"/>
      <c r="L184" s="255"/>
      <c r="M184" s="255"/>
      <c r="N184" s="255"/>
      <c r="O184" s="255"/>
      <c r="P184" s="255"/>
      <c r="Q184" s="255"/>
      <c r="R184" s="255"/>
      <c r="S184" s="255"/>
      <c r="T184" s="255"/>
      <c r="U184" s="255"/>
      <c r="V184" s="255">
        <f>V183</f>
        <v>12</v>
      </c>
      <c r="W184" s="255"/>
      <c r="X184" s="255"/>
      <c r="Y184" s="255"/>
      <c r="Z184" s="255"/>
      <c r="AA184" s="255"/>
      <c r="AB184" s="255"/>
      <c r="AC184" s="255"/>
      <c r="AD184" s="255"/>
      <c r="AE184" s="255"/>
      <c r="AF184" s="255"/>
      <c r="AG184" s="255"/>
      <c r="AH184" s="255"/>
      <c r="AI184" s="255"/>
      <c r="AJ184" s="255"/>
      <c r="AK184" s="255"/>
      <c r="AL184" s="255"/>
      <c r="AM184" s="255"/>
      <c r="AN184" s="656"/>
      <c r="AO184" s="352">
        <f>AO183</f>
        <v>0</v>
      </c>
      <c r="AP184" s="352">
        <f>AP183</f>
        <v>1</v>
      </c>
      <c r="AQ184" s="352">
        <f t="shared" ref="AQ184:AV184" si="69">AQ183</f>
        <v>0</v>
      </c>
      <c r="AR184" s="352">
        <f t="shared" si="69"/>
        <v>0</v>
      </c>
      <c r="AS184" s="352">
        <f t="shared" si="69"/>
        <v>0</v>
      </c>
      <c r="AT184" s="352">
        <f t="shared" si="69"/>
        <v>0</v>
      </c>
      <c r="AU184" s="352">
        <f t="shared" si="69"/>
        <v>0</v>
      </c>
      <c r="AV184" s="352">
        <f t="shared" si="69"/>
        <v>0</v>
      </c>
      <c r="AW184" s="352">
        <f t="shared" ref="AW184:BB184" si="70">AW183</f>
        <v>0</v>
      </c>
      <c r="AX184" s="352">
        <f t="shared" si="70"/>
        <v>0</v>
      </c>
      <c r="AY184" s="352">
        <f t="shared" si="70"/>
        <v>0</v>
      </c>
      <c r="AZ184" s="352">
        <f t="shared" si="70"/>
        <v>0</v>
      </c>
      <c r="BA184" s="352">
        <f t="shared" si="70"/>
        <v>0</v>
      </c>
      <c r="BB184" s="352">
        <f t="shared" si="70"/>
        <v>0</v>
      </c>
      <c r="BC184" s="433"/>
    </row>
    <row r="185" spans="1:55" ht="16" outlineLevel="1">
      <c r="B185" s="273"/>
      <c r="C185" s="27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s="251"/>
      <c r="AG185" s="251"/>
      <c r="AH185" s="251"/>
      <c r="AI185" s="251"/>
      <c r="AJ185" s="251"/>
      <c r="AK185" s="251"/>
      <c r="AL185" s="251"/>
      <c r="AM185" s="251"/>
      <c r="AN185" s="251"/>
      <c r="AO185" s="357"/>
      <c r="AP185" s="358"/>
      <c r="AQ185" s="357"/>
      <c r="AR185" s="357"/>
      <c r="AS185" s="357"/>
      <c r="AT185" s="357"/>
      <c r="AU185" s="357"/>
      <c r="AV185" s="357"/>
      <c r="AW185" s="357"/>
      <c r="AX185" s="357"/>
      <c r="AY185" s="357"/>
      <c r="AZ185" s="357"/>
      <c r="BA185" s="357"/>
      <c r="BB185" s="357"/>
      <c r="BC185" s="272"/>
    </row>
    <row r="186" spans="1:55" ht="17" outlineLevel="1">
      <c r="A186" s="437">
        <v>13</v>
      </c>
      <c r="B186" s="273" t="s">
        <v>24</v>
      </c>
      <c r="C186" s="251" t="s">
        <v>25</v>
      </c>
      <c r="D186" s="255"/>
      <c r="E186" s="255"/>
      <c r="F186" s="255"/>
      <c r="G186" s="255"/>
      <c r="H186" s="255"/>
      <c r="I186" s="255"/>
      <c r="J186" s="255"/>
      <c r="K186" s="255"/>
      <c r="L186" s="255"/>
      <c r="M186" s="255"/>
      <c r="N186" s="255"/>
      <c r="O186" s="255"/>
      <c r="P186" s="255"/>
      <c r="Q186" s="255"/>
      <c r="R186" s="255"/>
      <c r="S186" s="255"/>
      <c r="T186" s="255"/>
      <c r="U186" s="255"/>
      <c r="V186" s="255">
        <v>12</v>
      </c>
      <c r="W186" s="255"/>
      <c r="X186" s="255"/>
      <c r="Y186" s="255"/>
      <c r="Z186" s="255"/>
      <c r="AA186" s="255"/>
      <c r="AB186" s="255"/>
      <c r="AC186" s="255"/>
      <c r="AD186" s="255"/>
      <c r="AE186" s="255"/>
      <c r="AF186" s="255"/>
      <c r="AG186" s="255"/>
      <c r="AH186" s="255"/>
      <c r="AI186" s="255"/>
      <c r="AJ186" s="255"/>
      <c r="AK186" s="255"/>
      <c r="AL186" s="255"/>
      <c r="AM186" s="255"/>
      <c r="AN186" s="656"/>
      <c r="AO186" s="356"/>
      <c r="AP186" s="356"/>
      <c r="AQ186" s="356">
        <v>1</v>
      </c>
      <c r="AR186" s="356"/>
      <c r="AS186" s="356"/>
      <c r="AT186" s="356"/>
      <c r="AU186" s="356"/>
      <c r="AV186" s="356"/>
      <c r="AW186" s="356"/>
      <c r="AX186" s="356"/>
      <c r="AY186" s="356"/>
      <c r="AZ186" s="356"/>
      <c r="BA186" s="356"/>
      <c r="BB186" s="356"/>
      <c r="BC186" s="256">
        <f>SUM(AO186:BB186)</f>
        <v>1</v>
      </c>
    </row>
    <row r="187" spans="1:55" ht="16" outlineLevel="1">
      <c r="B187" s="254" t="s">
        <v>243</v>
      </c>
      <c r="C187" s="251" t="s">
        <v>163</v>
      </c>
      <c r="D187" s="255">
        <v>18568.288339999999</v>
      </c>
      <c r="E187" s="255">
        <v>18568.288339999999</v>
      </c>
      <c r="F187" s="255">
        <v>18568.288339999999</v>
      </c>
      <c r="G187" s="255">
        <v>18568.288339999999</v>
      </c>
      <c r="H187" s="255">
        <v>18568.288339999999</v>
      </c>
      <c r="I187" s="255">
        <v>18568.288339999999</v>
      </c>
      <c r="J187" s="255">
        <v>18568.288339999999</v>
      </c>
      <c r="K187" s="255">
        <v>18568.288339999999</v>
      </c>
      <c r="L187" s="255">
        <v>18568.288339999999</v>
      </c>
      <c r="M187" s="255">
        <v>18568.288339999999</v>
      </c>
      <c r="N187" s="255">
        <v>18568.288339999999</v>
      </c>
      <c r="O187" s="255">
        <v>18568.288339999999</v>
      </c>
      <c r="P187" s="255">
        <v>18568.288339999999</v>
      </c>
      <c r="Q187" s="255">
        <v>18568.288339999999</v>
      </c>
      <c r="R187" s="255">
        <v>18568.288339999999</v>
      </c>
      <c r="S187" s="255">
        <v>18568.288339999999</v>
      </c>
      <c r="T187" s="255">
        <v>18568.288339999999</v>
      </c>
      <c r="U187" s="255"/>
      <c r="V187" s="255">
        <f>V186</f>
        <v>12</v>
      </c>
      <c r="W187" s="255">
        <v>4.3427230000000003</v>
      </c>
      <c r="X187" s="255">
        <v>4.3427230000000003</v>
      </c>
      <c r="Y187" s="255">
        <v>4.3427230000000003</v>
      </c>
      <c r="Z187" s="255">
        <v>4.3427230000000003</v>
      </c>
      <c r="AA187" s="255">
        <v>1.528065</v>
      </c>
      <c r="AB187" s="255">
        <v>1.528065</v>
      </c>
      <c r="AC187" s="255">
        <v>1.528065</v>
      </c>
      <c r="AD187" s="255">
        <v>1.528065</v>
      </c>
      <c r="AE187" s="255">
        <v>1.528065</v>
      </c>
      <c r="AF187" s="255">
        <v>1.528065</v>
      </c>
      <c r="AG187" s="255">
        <v>0</v>
      </c>
      <c r="AH187" s="255">
        <v>0</v>
      </c>
      <c r="AI187" s="255">
        <v>0</v>
      </c>
      <c r="AJ187" s="255">
        <v>0</v>
      </c>
      <c r="AK187" s="255">
        <v>0</v>
      </c>
      <c r="AL187" s="255">
        <v>0</v>
      </c>
      <c r="AM187" s="255">
        <v>0</v>
      </c>
      <c r="AN187" s="656"/>
      <c r="AO187" s="352">
        <f>AO186</f>
        <v>0</v>
      </c>
      <c r="AP187" s="352">
        <f>AP186</f>
        <v>0</v>
      </c>
      <c r="AQ187" s="352">
        <f t="shared" ref="AQ187:AV187" si="71">AQ186</f>
        <v>1</v>
      </c>
      <c r="AR187" s="352">
        <f t="shared" si="71"/>
        <v>0</v>
      </c>
      <c r="AS187" s="352">
        <f t="shared" si="71"/>
        <v>0</v>
      </c>
      <c r="AT187" s="352">
        <f t="shared" si="71"/>
        <v>0</v>
      </c>
      <c r="AU187" s="352">
        <f t="shared" si="71"/>
        <v>0</v>
      </c>
      <c r="AV187" s="352">
        <f t="shared" si="71"/>
        <v>0</v>
      </c>
      <c r="AW187" s="352">
        <f t="shared" ref="AW187:BB187" si="72">AW186</f>
        <v>0</v>
      </c>
      <c r="AX187" s="352">
        <f t="shared" si="72"/>
        <v>0</v>
      </c>
      <c r="AY187" s="352">
        <f t="shared" si="72"/>
        <v>0</v>
      </c>
      <c r="AZ187" s="352">
        <f t="shared" si="72"/>
        <v>0</v>
      </c>
      <c r="BA187" s="352">
        <f t="shared" si="72"/>
        <v>0</v>
      </c>
      <c r="BB187" s="352">
        <f t="shared" si="72"/>
        <v>0</v>
      </c>
      <c r="BC187" s="433"/>
    </row>
    <row r="188" spans="1:55" ht="16" outlineLevel="1">
      <c r="B188" s="273"/>
      <c r="C188" s="271"/>
      <c r="D188" s="275"/>
      <c r="E188" s="275"/>
      <c r="F188" s="275"/>
      <c r="G188" s="275"/>
      <c r="H188" s="275"/>
      <c r="I188" s="275"/>
      <c r="J188" s="275"/>
      <c r="K188" s="275"/>
      <c r="L188" s="275"/>
      <c r="M188" s="275"/>
      <c r="N188" s="275"/>
      <c r="O188" s="275"/>
      <c r="P188" s="275"/>
      <c r="Q188" s="275"/>
      <c r="R188" s="275"/>
      <c r="S188" s="275"/>
      <c r="T188" s="275"/>
      <c r="U188" s="275"/>
      <c r="V188" s="251"/>
      <c r="W188" s="275"/>
      <c r="X188" s="275"/>
      <c r="Y188" s="275"/>
      <c r="Z188" s="275"/>
      <c r="AA188" s="275"/>
      <c r="AB188" s="275"/>
      <c r="AC188" s="275"/>
      <c r="AD188" s="275"/>
      <c r="AE188" s="275"/>
      <c r="AF188" s="275"/>
      <c r="AG188" s="275"/>
      <c r="AH188" s="275"/>
      <c r="AI188" s="275"/>
      <c r="AJ188" s="275"/>
      <c r="AK188" s="275"/>
      <c r="AL188" s="275"/>
      <c r="AM188" s="275"/>
      <c r="AN188" s="275"/>
      <c r="AO188" s="357"/>
      <c r="AP188" s="357"/>
      <c r="AQ188" s="357"/>
      <c r="AR188" s="357"/>
      <c r="AS188" s="357"/>
      <c r="AT188" s="357"/>
      <c r="AU188" s="357"/>
      <c r="AV188" s="357"/>
      <c r="AW188" s="357"/>
      <c r="AX188" s="357"/>
      <c r="AY188" s="357"/>
      <c r="AZ188" s="357"/>
      <c r="BA188" s="357"/>
      <c r="BB188" s="357"/>
      <c r="BC188" s="272"/>
    </row>
    <row r="189" spans="1:55" ht="17" outlineLevel="1">
      <c r="A189" s="437">
        <v>14</v>
      </c>
      <c r="B189" s="273" t="s">
        <v>20</v>
      </c>
      <c r="C189" s="251" t="s">
        <v>25</v>
      </c>
      <c r="D189" s="255">
        <v>327291.30801332003</v>
      </c>
      <c r="E189" s="255">
        <v>327291.30801332003</v>
      </c>
      <c r="F189" s="255">
        <v>327291.30801332003</v>
      </c>
      <c r="G189" s="255">
        <v>327291.30801332003</v>
      </c>
      <c r="H189" s="255">
        <v>0</v>
      </c>
      <c r="I189" s="255">
        <v>0</v>
      </c>
      <c r="J189" s="255">
        <v>0</v>
      </c>
      <c r="K189" s="255">
        <v>0</v>
      </c>
      <c r="L189" s="255"/>
      <c r="M189" s="255"/>
      <c r="N189" s="255"/>
      <c r="O189" s="255"/>
      <c r="P189" s="255"/>
      <c r="Q189" s="255"/>
      <c r="R189" s="255"/>
      <c r="S189" s="255"/>
      <c r="T189" s="255"/>
      <c r="U189" s="255"/>
      <c r="V189" s="255">
        <v>12</v>
      </c>
      <c r="W189" s="255">
        <v>67.303270184342168</v>
      </c>
      <c r="X189" s="255">
        <v>67.303270184342168</v>
      </c>
      <c r="Y189" s="255">
        <v>67.303270184342168</v>
      </c>
      <c r="Z189" s="255">
        <v>67.303270184342168</v>
      </c>
      <c r="AA189" s="255">
        <v>0</v>
      </c>
      <c r="AB189" s="255">
        <v>0</v>
      </c>
      <c r="AC189" s="255">
        <v>0</v>
      </c>
      <c r="AD189" s="255">
        <v>0</v>
      </c>
      <c r="AE189" s="255">
        <v>0</v>
      </c>
      <c r="AF189" s="255">
        <v>0</v>
      </c>
      <c r="AG189" s="255">
        <v>0</v>
      </c>
      <c r="AH189" s="255">
        <v>0</v>
      </c>
      <c r="AI189" s="255">
        <v>0</v>
      </c>
      <c r="AJ189" s="255">
        <v>0</v>
      </c>
      <c r="AK189" s="255">
        <v>0</v>
      </c>
      <c r="AL189" s="255">
        <v>0</v>
      </c>
      <c r="AM189" s="255">
        <v>0</v>
      </c>
      <c r="AN189" s="656"/>
      <c r="AO189" s="356"/>
      <c r="AP189" s="356">
        <v>1</v>
      </c>
      <c r="AQ189" s="356"/>
      <c r="AR189" s="356"/>
      <c r="AS189" s="356"/>
      <c r="AT189" s="356"/>
      <c r="AU189" s="356"/>
      <c r="AV189" s="356"/>
      <c r="AW189" s="356"/>
      <c r="AX189" s="356"/>
      <c r="AY189" s="356"/>
      <c r="AZ189" s="356"/>
      <c r="BA189" s="356"/>
      <c r="BB189" s="356"/>
      <c r="BC189" s="256">
        <f>SUM(AO189:BB189)</f>
        <v>1</v>
      </c>
    </row>
    <row r="190" spans="1:55" ht="16" outlineLevel="1">
      <c r="B190" s="254" t="s">
        <v>243</v>
      </c>
      <c r="C190" s="251" t="s">
        <v>163</v>
      </c>
      <c r="D190" s="255">
        <v>63163.405370125998</v>
      </c>
      <c r="E190" s="255">
        <v>63163.405370125998</v>
      </c>
      <c r="F190" s="255">
        <v>63163.405370125998</v>
      </c>
      <c r="G190" s="255">
        <v>63163.405370125998</v>
      </c>
      <c r="H190" s="255"/>
      <c r="I190" s="255"/>
      <c r="J190" s="255"/>
      <c r="K190" s="255"/>
      <c r="L190" s="255"/>
      <c r="M190" s="255"/>
      <c r="N190" s="255"/>
      <c r="O190" s="255"/>
      <c r="P190" s="255"/>
      <c r="Q190" s="255"/>
      <c r="R190" s="255"/>
      <c r="S190" s="255"/>
      <c r="T190" s="255"/>
      <c r="U190" s="255"/>
      <c r="V190" s="255">
        <f>V189</f>
        <v>12</v>
      </c>
      <c r="W190" s="255">
        <v>12.941343348</v>
      </c>
      <c r="X190" s="255">
        <v>12.941343348</v>
      </c>
      <c r="Y190" s="255">
        <v>12.941343348</v>
      </c>
      <c r="Z190" s="255">
        <v>12.941343348</v>
      </c>
      <c r="AA190" s="255"/>
      <c r="AB190" s="255"/>
      <c r="AC190" s="255"/>
      <c r="AD190" s="255"/>
      <c r="AE190" s="255"/>
      <c r="AF190" s="255"/>
      <c r="AG190" s="255"/>
      <c r="AH190" s="255"/>
      <c r="AI190" s="255"/>
      <c r="AJ190" s="255"/>
      <c r="AK190" s="255"/>
      <c r="AL190" s="255"/>
      <c r="AM190" s="255"/>
      <c r="AN190" s="656"/>
      <c r="AO190" s="352">
        <f>AO189</f>
        <v>0</v>
      </c>
      <c r="AP190" s="352">
        <f>AP189</f>
        <v>1</v>
      </c>
      <c r="AQ190" s="352">
        <f t="shared" ref="AQ190:AV190" si="73">AQ189</f>
        <v>0</v>
      </c>
      <c r="AR190" s="352">
        <f t="shared" si="73"/>
        <v>0</v>
      </c>
      <c r="AS190" s="352">
        <f t="shared" si="73"/>
        <v>0</v>
      </c>
      <c r="AT190" s="352">
        <f t="shared" si="73"/>
        <v>0</v>
      </c>
      <c r="AU190" s="352">
        <f t="shared" si="73"/>
        <v>0</v>
      </c>
      <c r="AV190" s="352">
        <f t="shared" si="73"/>
        <v>0</v>
      </c>
      <c r="AW190" s="352">
        <f t="shared" ref="AW190:BB190" si="74">AW189</f>
        <v>0</v>
      </c>
      <c r="AX190" s="352">
        <f t="shared" si="74"/>
        <v>0</v>
      </c>
      <c r="AY190" s="352">
        <f t="shared" si="74"/>
        <v>0</v>
      </c>
      <c r="AZ190" s="352">
        <f t="shared" si="74"/>
        <v>0</v>
      </c>
      <c r="BA190" s="352">
        <f t="shared" si="74"/>
        <v>0</v>
      </c>
      <c r="BB190" s="352">
        <f t="shared" si="74"/>
        <v>0</v>
      </c>
      <c r="BC190" s="433"/>
    </row>
    <row r="191" spans="1:55" ht="16" outlineLevel="1">
      <c r="B191" s="273"/>
      <c r="C191" s="271"/>
      <c r="D191" s="275"/>
      <c r="E191" s="275"/>
      <c r="F191" s="275"/>
      <c r="G191" s="275"/>
      <c r="H191" s="275"/>
      <c r="I191" s="275"/>
      <c r="J191" s="275"/>
      <c r="K191" s="275"/>
      <c r="L191" s="275"/>
      <c r="M191" s="275"/>
      <c r="N191" s="275"/>
      <c r="O191" s="275"/>
      <c r="P191" s="275"/>
      <c r="Q191" s="275"/>
      <c r="R191" s="275"/>
      <c r="S191" s="275"/>
      <c r="T191" s="275"/>
      <c r="U191" s="275"/>
      <c r="V191" s="251"/>
      <c r="W191" s="275"/>
      <c r="X191" s="275"/>
      <c r="Y191" s="275"/>
      <c r="Z191" s="275"/>
      <c r="AA191" s="275"/>
      <c r="AB191" s="275"/>
      <c r="AC191" s="275"/>
      <c r="AD191" s="275"/>
      <c r="AE191" s="275"/>
      <c r="AF191" s="275"/>
      <c r="AG191" s="275"/>
      <c r="AH191" s="275"/>
      <c r="AI191" s="275"/>
      <c r="AJ191" s="275"/>
      <c r="AK191" s="275"/>
      <c r="AL191" s="275"/>
      <c r="AM191" s="275"/>
      <c r="AN191" s="275"/>
      <c r="AO191" s="357"/>
      <c r="AP191" s="358"/>
      <c r="AQ191" s="357"/>
      <c r="AR191" s="357"/>
      <c r="AS191" s="357"/>
      <c r="AT191" s="357"/>
      <c r="AU191" s="357"/>
      <c r="AV191" s="357"/>
      <c r="AW191" s="357"/>
      <c r="AX191" s="357"/>
      <c r="AY191" s="357"/>
      <c r="AZ191" s="357"/>
      <c r="BA191" s="357"/>
      <c r="BB191" s="357"/>
      <c r="BC191" s="272"/>
    </row>
    <row r="192" spans="1:55" s="243" customFormat="1" ht="17" outlineLevel="1">
      <c r="A192" s="437">
        <v>15</v>
      </c>
      <c r="B192" s="273" t="s">
        <v>483</v>
      </c>
      <c r="C192" s="251" t="s">
        <v>25</v>
      </c>
      <c r="D192" s="255">
        <v>294.83999999999997</v>
      </c>
      <c r="E192" s="255">
        <v>0</v>
      </c>
      <c r="F192" s="255">
        <v>0</v>
      </c>
      <c r="G192" s="255">
        <v>0</v>
      </c>
      <c r="H192" s="255">
        <v>0</v>
      </c>
      <c r="I192" s="255">
        <v>0</v>
      </c>
      <c r="J192" s="255">
        <v>0</v>
      </c>
      <c r="K192" s="255">
        <v>0</v>
      </c>
      <c r="L192" s="255">
        <v>0</v>
      </c>
      <c r="M192" s="255">
        <v>0</v>
      </c>
      <c r="N192" s="255">
        <v>0</v>
      </c>
      <c r="O192" s="255">
        <v>0</v>
      </c>
      <c r="P192" s="255">
        <v>0</v>
      </c>
      <c r="Q192" s="255">
        <v>0</v>
      </c>
      <c r="R192" s="255">
        <v>0</v>
      </c>
      <c r="S192" s="255">
        <v>0</v>
      </c>
      <c r="T192" s="255">
        <v>0</v>
      </c>
      <c r="U192" s="656"/>
      <c r="V192" s="251"/>
      <c r="W192" s="255">
        <v>51.84</v>
      </c>
      <c r="X192" s="255">
        <v>0</v>
      </c>
      <c r="Y192" s="255">
        <v>0</v>
      </c>
      <c r="Z192" s="255">
        <v>0</v>
      </c>
      <c r="AA192" s="255">
        <v>0</v>
      </c>
      <c r="AB192" s="255">
        <v>0</v>
      </c>
      <c r="AC192" s="255">
        <v>0</v>
      </c>
      <c r="AD192" s="255">
        <v>0</v>
      </c>
      <c r="AE192" s="255">
        <v>0</v>
      </c>
      <c r="AF192" s="255">
        <v>0</v>
      </c>
      <c r="AG192" s="255">
        <v>0</v>
      </c>
      <c r="AH192" s="255">
        <v>0</v>
      </c>
      <c r="AI192" s="255">
        <v>0</v>
      </c>
      <c r="AJ192" s="255">
        <v>0</v>
      </c>
      <c r="AK192" s="255">
        <v>0</v>
      </c>
      <c r="AL192" s="255">
        <v>0</v>
      </c>
      <c r="AM192" s="255">
        <v>0</v>
      </c>
      <c r="AN192" s="656"/>
      <c r="AO192" s="356"/>
      <c r="AP192" s="356">
        <v>1</v>
      </c>
      <c r="AQ192" s="356"/>
      <c r="AR192" s="356"/>
      <c r="AS192" s="356"/>
      <c r="AT192" s="356"/>
      <c r="AU192" s="356"/>
      <c r="AV192" s="356"/>
      <c r="AW192" s="356"/>
      <c r="AX192" s="356"/>
      <c r="AY192" s="356"/>
      <c r="AZ192" s="356"/>
      <c r="BA192" s="356"/>
      <c r="BB192" s="356"/>
      <c r="BC192" s="256">
        <f>SUM(AO192:BB192)</f>
        <v>1</v>
      </c>
    </row>
    <row r="193" spans="1:55" s="243" customFormat="1" ht="17" outlineLevel="1">
      <c r="A193" s="437"/>
      <c r="B193" s="274" t="s">
        <v>243</v>
      </c>
      <c r="C193" s="251" t="s">
        <v>163</v>
      </c>
      <c r="D193" s="255"/>
      <c r="E193" s="255"/>
      <c r="F193" s="255"/>
      <c r="G193" s="255"/>
      <c r="H193" s="255"/>
      <c r="I193" s="255"/>
      <c r="J193" s="255"/>
      <c r="K193" s="255"/>
      <c r="L193" s="255"/>
      <c r="M193" s="255"/>
      <c r="N193" s="255"/>
      <c r="O193" s="255"/>
      <c r="P193" s="255"/>
      <c r="Q193" s="255"/>
      <c r="R193" s="255"/>
      <c r="S193" s="255"/>
      <c r="T193" s="255"/>
      <c r="U193" s="656"/>
      <c r="V193" s="251"/>
      <c r="W193" s="255"/>
      <c r="X193" s="255"/>
      <c r="Y193" s="255"/>
      <c r="Z193" s="255"/>
      <c r="AA193" s="255"/>
      <c r="AB193" s="255"/>
      <c r="AC193" s="255"/>
      <c r="AD193" s="255"/>
      <c r="AE193" s="255"/>
      <c r="AF193" s="255"/>
      <c r="AG193" s="255"/>
      <c r="AH193" s="255"/>
      <c r="AI193" s="255"/>
      <c r="AJ193" s="255"/>
      <c r="AK193" s="255"/>
      <c r="AL193" s="255"/>
      <c r="AM193" s="255"/>
      <c r="AN193" s="656"/>
      <c r="AO193" s="352">
        <f>AO192</f>
        <v>0</v>
      </c>
      <c r="AP193" s="352">
        <f>AP192</f>
        <v>1</v>
      </c>
      <c r="AQ193" s="352">
        <f t="shared" ref="AQ193:AV193" si="75">AQ192</f>
        <v>0</v>
      </c>
      <c r="AR193" s="352">
        <f t="shared" si="75"/>
        <v>0</v>
      </c>
      <c r="AS193" s="352">
        <f t="shared" si="75"/>
        <v>0</v>
      </c>
      <c r="AT193" s="352">
        <f t="shared" si="75"/>
        <v>0</v>
      </c>
      <c r="AU193" s="352">
        <f t="shared" si="75"/>
        <v>0</v>
      </c>
      <c r="AV193" s="352">
        <f t="shared" si="75"/>
        <v>0</v>
      </c>
      <c r="AW193" s="352">
        <f t="shared" ref="AW193:BB193" si="76">AW192</f>
        <v>0</v>
      </c>
      <c r="AX193" s="352">
        <f t="shared" si="76"/>
        <v>0</v>
      </c>
      <c r="AY193" s="352">
        <f t="shared" si="76"/>
        <v>0</v>
      </c>
      <c r="AZ193" s="352">
        <f t="shared" si="76"/>
        <v>0</v>
      </c>
      <c r="BA193" s="352">
        <f t="shared" si="76"/>
        <v>0</v>
      </c>
      <c r="BB193" s="352">
        <f t="shared" si="76"/>
        <v>0</v>
      </c>
      <c r="BC193" s="433"/>
    </row>
    <row r="194" spans="1:55" s="243" customFormat="1" ht="16" outlineLevel="1">
      <c r="A194" s="437"/>
      <c r="B194" s="273"/>
      <c r="C194" s="271"/>
      <c r="D194" s="275"/>
      <c r="E194" s="275"/>
      <c r="F194" s="275"/>
      <c r="G194" s="275"/>
      <c r="H194" s="275"/>
      <c r="I194" s="275"/>
      <c r="J194" s="275"/>
      <c r="K194" s="275"/>
      <c r="L194" s="275"/>
      <c r="M194" s="275"/>
      <c r="N194" s="275"/>
      <c r="O194" s="275"/>
      <c r="P194" s="275"/>
      <c r="Q194" s="275"/>
      <c r="R194" s="275"/>
      <c r="S194" s="275"/>
      <c r="T194" s="275"/>
      <c r="U194" s="275"/>
      <c r="V194" s="251"/>
      <c r="W194" s="275"/>
      <c r="X194" s="275"/>
      <c r="Y194" s="275"/>
      <c r="Z194" s="275"/>
      <c r="AA194" s="275"/>
      <c r="AB194" s="275"/>
      <c r="AC194" s="275"/>
      <c r="AD194" s="275"/>
      <c r="AE194" s="275"/>
      <c r="AF194" s="275"/>
      <c r="AG194" s="275"/>
      <c r="AH194" s="275"/>
      <c r="AI194" s="275"/>
      <c r="AJ194" s="275"/>
      <c r="AK194" s="275"/>
      <c r="AL194" s="275"/>
      <c r="AM194" s="275"/>
      <c r="AN194" s="275"/>
      <c r="AO194" s="359"/>
      <c r="AP194" s="357"/>
      <c r="AQ194" s="357"/>
      <c r="AR194" s="357"/>
      <c r="AS194" s="357"/>
      <c r="AT194" s="357"/>
      <c r="AU194" s="357"/>
      <c r="AV194" s="357"/>
      <c r="AW194" s="357"/>
      <c r="AX194" s="357"/>
      <c r="AY194" s="357"/>
      <c r="AZ194" s="357"/>
      <c r="BA194" s="357"/>
      <c r="BB194" s="357"/>
      <c r="BC194" s="272"/>
    </row>
    <row r="195" spans="1:55" ht="17" outlineLevel="1">
      <c r="A195" s="437">
        <v>17</v>
      </c>
      <c r="B195" s="273" t="s">
        <v>9</v>
      </c>
      <c r="C195" s="251" t="s">
        <v>25</v>
      </c>
      <c r="D195" s="255">
        <v>17294.21</v>
      </c>
      <c r="E195" s="255">
        <v>0</v>
      </c>
      <c r="F195" s="255">
        <v>0</v>
      </c>
      <c r="G195" s="255">
        <v>0</v>
      </c>
      <c r="H195" s="255">
        <v>0</v>
      </c>
      <c r="I195" s="255">
        <v>0</v>
      </c>
      <c r="J195" s="255">
        <v>0</v>
      </c>
      <c r="K195" s="255">
        <v>0</v>
      </c>
      <c r="L195" s="255">
        <v>0</v>
      </c>
      <c r="M195" s="255">
        <v>0</v>
      </c>
      <c r="N195" s="255">
        <v>0</v>
      </c>
      <c r="O195" s="255">
        <v>0</v>
      </c>
      <c r="P195" s="255">
        <v>0</v>
      </c>
      <c r="Q195" s="255">
        <v>0</v>
      </c>
      <c r="R195" s="255">
        <v>0</v>
      </c>
      <c r="S195" s="255">
        <v>0</v>
      </c>
      <c r="T195" s="255">
        <v>0</v>
      </c>
      <c r="U195" s="656"/>
      <c r="V195" s="251"/>
      <c r="W195" s="255">
        <v>717.61495980000007</v>
      </c>
      <c r="X195" s="255">
        <v>0</v>
      </c>
      <c r="Y195" s="255">
        <v>0</v>
      </c>
      <c r="Z195" s="255">
        <v>0</v>
      </c>
      <c r="AA195" s="255">
        <v>0</v>
      </c>
      <c r="AB195" s="255">
        <v>0</v>
      </c>
      <c r="AC195" s="255">
        <v>0</v>
      </c>
      <c r="AD195" s="255">
        <v>0</v>
      </c>
      <c r="AE195" s="255">
        <v>0</v>
      </c>
      <c r="AF195" s="255">
        <v>0</v>
      </c>
      <c r="AG195" s="255">
        <v>0</v>
      </c>
      <c r="AH195" s="255">
        <v>0</v>
      </c>
      <c r="AI195" s="255">
        <v>0</v>
      </c>
      <c r="AJ195" s="255">
        <v>0</v>
      </c>
      <c r="AK195" s="255">
        <v>0</v>
      </c>
      <c r="AL195" s="255">
        <v>0</v>
      </c>
      <c r="AM195" s="255">
        <v>0</v>
      </c>
      <c r="AN195" s="656"/>
      <c r="AO195" s="356"/>
      <c r="AP195" s="356">
        <v>1</v>
      </c>
      <c r="AQ195" s="356"/>
      <c r="AR195" s="356"/>
      <c r="AS195" s="356"/>
      <c r="AT195" s="356"/>
      <c r="AU195" s="356"/>
      <c r="AV195" s="356"/>
      <c r="AW195" s="356"/>
      <c r="AX195" s="356"/>
      <c r="AY195" s="356"/>
      <c r="AZ195" s="356"/>
      <c r="BA195" s="356"/>
      <c r="BB195" s="356"/>
      <c r="BC195" s="256">
        <f>SUM(AO195:BB195)</f>
        <v>1</v>
      </c>
    </row>
    <row r="196" spans="1:55" ht="16" outlineLevel="1">
      <c r="B196" s="254" t="s">
        <v>243</v>
      </c>
      <c r="C196" s="251" t="s">
        <v>163</v>
      </c>
      <c r="D196" s="255"/>
      <c r="E196" s="255"/>
      <c r="F196" s="255"/>
      <c r="G196" s="255"/>
      <c r="H196" s="255"/>
      <c r="I196" s="255"/>
      <c r="J196" s="255"/>
      <c r="K196" s="255"/>
      <c r="L196" s="255"/>
      <c r="M196" s="255"/>
      <c r="N196" s="255"/>
      <c r="O196" s="255"/>
      <c r="P196" s="255"/>
      <c r="Q196" s="255"/>
      <c r="R196" s="255"/>
      <c r="S196" s="255"/>
      <c r="T196" s="255"/>
      <c r="U196" s="656"/>
      <c r="V196" s="251"/>
      <c r="W196" s="255"/>
      <c r="X196" s="255"/>
      <c r="Y196" s="255"/>
      <c r="Z196" s="255"/>
      <c r="AA196" s="255"/>
      <c r="AB196" s="255"/>
      <c r="AC196" s="255"/>
      <c r="AD196" s="255"/>
      <c r="AE196" s="255"/>
      <c r="AF196" s="255"/>
      <c r="AG196" s="255"/>
      <c r="AH196" s="255"/>
      <c r="AI196" s="255"/>
      <c r="AJ196" s="255"/>
      <c r="AK196" s="255"/>
      <c r="AL196" s="255"/>
      <c r="AM196" s="255"/>
      <c r="AN196" s="656"/>
      <c r="AO196" s="352">
        <f>AO195</f>
        <v>0</v>
      </c>
      <c r="AP196" s="352">
        <f>AP195</f>
        <v>1</v>
      </c>
      <c r="AQ196" s="352">
        <f t="shared" ref="AQ196:AV196" si="77">AQ195</f>
        <v>0</v>
      </c>
      <c r="AR196" s="352">
        <f t="shared" si="77"/>
        <v>0</v>
      </c>
      <c r="AS196" s="352">
        <f t="shared" si="77"/>
        <v>0</v>
      </c>
      <c r="AT196" s="352">
        <f t="shared" si="77"/>
        <v>0</v>
      </c>
      <c r="AU196" s="352">
        <f t="shared" si="77"/>
        <v>0</v>
      </c>
      <c r="AV196" s="352">
        <f t="shared" si="77"/>
        <v>0</v>
      </c>
      <c r="AW196" s="352">
        <f t="shared" ref="AW196:BB196" si="78">AW195</f>
        <v>0</v>
      </c>
      <c r="AX196" s="352">
        <f t="shared" si="78"/>
        <v>0</v>
      </c>
      <c r="AY196" s="352">
        <f t="shared" si="78"/>
        <v>0</v>
      </c>
      <c r="AZ196" s="352">
        <f t="shared" si="78"/>
        <v>0</v>
      </c>
      <c r="BA196" s="352">
        <f t="shared" si="78"/>
        <v>0</v>
      </c>
      <c r="BB196" s="352">
        <f t="shared" si="78"/>
        <v>0</v>
      </c>
      <c r="BC196" s="433"/>
    </row>
    <row r="197" spans="1:55" ht="16" outlineLevel="1">
      <c r="B197" s="274"/>
      <c r="C197" s="265"/>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s="251"/>
      <c r="AG197" s="251"/>
      <c r="AH197" s="251"/>
      <c r="AI197" s="251"/>
      <c r="AJ197" s="251"/>
      <c r="AK197" s="251"/>
      <c r="AL197" s="251"/>
      <c r="AM197" s="251"/>
      <c r="AN197" s="251"/>
      <c r="AO197" s="360"/>
      <c r="AP197" s="361"/>
      <c r="AQ197" s="361"/>
      <c r="AR197" s="361"/>
      <c r="AS197" s="361"/>
      <c r="AT197" s="361"/>
      <c r="AU197" s="361"/>
      <c r="AV197" s="361"/>
      <c r="AW197" s="361"/>
      <c r="AX197" s="361"/>
      <c r="AY197" s="361"/>
      <c r="AZ197" s="361"/>
      <c r="BA197" s="361"/>
      <c r="BB197" s="361"/>
      <c r="BC197" s="276"/>
    </row>
    <row r="198" spans="1:55" ht="16" outlineLevel="1">
      <c r="A198" s="438"/>
      <c r="B198" s="248" t="s">
        <v>10</v>
      </c>
      <c r="C198" s="249"/>
      <c r="D198" s="249"/>
      <c r="E198" s="249"/>
      <c r="F198" s="249"/>
      <c r="G198" s="249"/>
      <c r="H198" s="249"/>
      <c r="I198" s="249"/>
      <c r="J198" s="249"/>
      <c r="K198" s="249"/>
      <c r="L198" s="249"/>
      <c r="M198" s="249"/>
      <c r="N198" s="249"/>
      <c r="O198" s="249"/>
      <c r="P198" s="249"/>
      <c r="Q198" s="249"/>
      <c r="R198" s="249"/>
      <c r="S198" s="249"/>
      <c r="T198" s="249"/>
      <c r="U198" s="249"/>
      <c r="V198" s="250"/>
      <c r="W198" s="249"/>
      <c r="X198" s="249"/>
      <c r="Y198" s="249"/>
      <c r="Z198" s="249"/>
      <c r="AA198" s="249"/>
      <c r="AB198" s="249"/>
      <c r="AC198" s="249"/>
      <c r="AD198" s="249"/>
      <c r="AE198" s="249"/>
      <c r="AF198" s="249"/>
      <c r="AG198" s="249"/>
      <c r="AH198" s="249"/>
      <c r="AI198" s="249"/>
      <c r="AJ198" s="249"/>
      <c r="AK198" s="249"/>
      <c r="AL198" s="249"/>
      <c r="AM198" s="249"/>
      <c r="AN198" s="249"/>
      <c r="AO198" s="355"/>
      <c r="AP198" s="355"/>
      <c r="AQ198" s="355"/>
      <c r="AR198" s="355"/>
      <c r="AS198" s="355"/>
      <c r="AT198" s="355"/>
      <c r="AU198" s="355"/>
      <c r="AV198" s="355"/>
      <c r="AW198" s="355"/>
      <c r="AX198" s="355"/>
      <c r="AY198" s="355"/>
      <c r="AZ198" s="355"/>
      <c r="BA198" s="355"/>
      <c r="BB198" s="355"/>
      <c r="BC198" s="252"/>
    </row>
    <row r="199" spans="1:55" ht="17" outlineLevel="1">
      <c r="A199" s="437">
        <v>22</v>
      </c>
      <c r="B199" s="274" t="s">
        <v>9</v>
      </c>
      <c r="C199" s="251" t="s">
        <v>25</v>
      </c>
      <c r="D199" s="255">
        <v>1581.165</v>
      </c>
      <c r="E199" s="255">
        <v>0</v>
      </c>
      <c r="F199" s="255">
        <v>0</v>
      </c>
      <c r="G199" s="255">
        <v>0</v>
      </c>
      <c r="H199" s="255">
        <v>0</v>
      </c>
      <c r="I199" s="255">
        <v>0</v>
      </c>
      <c r="J199" s="255">
        <v>0</v>
      </c>
      <c r="K199" s="255">
        <v>0</v>
      </c>
      <c r="L199" s="255">
        <v>0</v>
      </c>
      <c r="M199" s="255">
        <v>0</v>
      </c>
      <c r="N199" s="255">
        <v>0</v>
      </c>
      <c r="O199" s="255">
        <v>0</v>
      </c>
      <c r="P199" s="255">
        <v>0</v>
      </c>
      <c r="Q199" s="255">
        <v>0</v>
      </c>
      <c r="R199" s="255">
        <v>0</v>
      </c>
      <c r="S199" s="255">
        <v>0</v>
      </c>
      <c r="T199" s="255">
        <v>0</v>
      </c>
      <c r="U199" s="656"/>
      <c r="V199" s="251"/>
      <c r="W199" s="255">
        <v>108.78088650000001</v>
      </c>
      <c r="X199" s="255">
        <v>0</v>
      </c>
      <c r="Y199" s="255">
        <v>0</v>
      </c>
      <c r="Z199" s="255">
        <v>0</v>
      </c>
      <c r="AA199" s="255">
        <v>0</v>
      </c>
      <c r="AB199" s="255">
        <v>0</v>
      </c>
      <c r="AC199" s="255">
        <v>0</v>
      </c>
      <c r="AD199" s="255">
        <v>0</v>
      </c>
      <c r="AE199" s="255">
        <v>0</v>
      </c>
      <c r="AF199" s="255">
        <v>0</v>
      </c>
      <c r="AG199" s="255">
        <v>0</v>
      </c>
      <c r="AH199" s="255">
        <v>0</v>
      </c>
      <c r="AI199" s="255">
        <v>0</v>
      </c>
      <c r="AJ199" s="255">
        <v>0</v>
      </c>
      <c r="AK199" s="255">
        <v>0</v>
      </c>
      <c r="AL199" s="255">
        <v>0</v>
      </c>
      <c r="AM199" s="255">
        <v>0</v>
      </c>
      <c r="AN199" s="656"/>
      <c r="AO199" s="351"/>
      <c r="AP199" s="356"/>
      <c r="AQ199" s="356"/>
      <c r="AR199" s="356"/>
      <c r="AS199" s="356"/>
      <c r="AT199" s="356"/>
      <c r="AU199" s="356"/>
      <c r="AV199" s="356"/>
      <c r="AW199" s="356"/>
      <c r="AX199" s="356"/>
      <c r="AY199" s="356"/>
      <c r="AZ199" s="356"/>
      <c r="BA199" s="356"/>
      <c r="BB199" s="356"/>
      <c r="BC199" s="256">
        <f>SUM(AO199:BB199)</f>
        <v>0</v>
      </c>
    </row>
    <row r="200" spans="1:55" ht="16" outlineLevel="1">
      <c r="B200" s="254" t="s">
        <v>243</v>
      </c>
      <c r="C200" s="251" t="s">
        <v>163</v>
      </c>
      <c r="D200" s="255"/>
      <c r="E200" s="255"/>
      <c r="F200" s="255"/>
      <c r="G200" s="255"/>
      <c r="H200" s="255"/>
      <c r="I200" s="255"/>
      <c r="J200" s="255"/>
      <c r="K200" s="255"/>
      <c r="L200" s="255"/>
      <c r="M200" s="255"/>
      <c r="N200" s="255"/>
      <c r="O200" s="255"/>
      <c r="P200" s="255"/>
      <c r="Q200" s="255"/>
      <c r="R200" s="255"/>
      <c r="S200" s="255"/>
      <c r="T200" s="255"/>
      <c r="U200" s="656"/>
      <c r="V200" s="251"/>
      <c r="W200" s="255"/>
      <c r="X200" s="255"/>
      <c r="Y200" s="255"/>
      <c r="Z200" s="255"/>
      <c r="AA200" s="255"/>
      <c r="AB200" s="255"/>
      <c r="AC200" s="255"/>
      <c r="AD200" s="255"/>
      <c r="AE200" s="255"/>
      <c r="AF200" s="255"/>
      <c r="AG200" s="255"/>
      <c r="AH200" s="255"/>
      <c r="AI200" s="255"/>
      <c r="AJ200" s="255"/>
      <c r="AK200" s="255"/>
      <c r="AL200" s="255"/>
      <c r="AM200" s="255"/>
      <c r="AN200" s="656"/>
      <c r="AO200" s="352">
        <f>AO199</f>
        <v>0</v>
      </c>
      <c r="AP200" s="352">
        <f>AP199</f>
        <v>0</v>
      </c>
      <c r="AQ200" s="352">
        <f t="shared" ref="AQ200:AV200" si="79">AQ199</f>
        <v>0</v>
      </c>
      <c r="AR200" s="352">
        <f t="shared" si="79"/>
        <v>0</v>
      </c>
      <c r="AS200" s="352">
        <f t="shared" si="79"/>
        <v>0</v>
      </c>
      <c r="AT200" s="352">
        <f t="shared" si="79"/>
        <v>0</v>
      </c>
      <c r="AU200" s="352">
        <f t="shared" si="79"/>
        <v>0</v>
      </c>
      <c r="AV200" s="352">
        <f t="shared" si="79"/>
        <v>0</v>
      </c>
      <c r="AW200" s="352">
        <f t="shared" ref="AW200:BB200" si="80">AW199</f>
        <v>0</v>
      </c>
      <c r="AX200" s="352">
        <f t="shared" si="80"/>
        <v>0</v>
      </c>
      <c r="AY200" s="352">
        <f t="shared" si="80"/>
        <v>0</v>
      </c>
      <c r="AZ200" s="352">
        <f t="shared" si="80"/>
        <v>0</v>
      </c>
      <c r="BA200" s="352">
        <f t="shared" si="80"/>
        <v>0</v>
      </c>
      <c r="BB200" s="352">
        <f t="shared" si="80"/>
        <v>0</v>
      </c>
      <c r="BC200" s="433"/>
    </row>
    <row r="201" spans="1:55" ht="16" outlineLevel="1">
      <c r="B201" s="274"/>
      <c r="C201" s="265"/>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AI201" s="251"/>
      <c r="AJ201" s="251"/>
      <c r="AK201" s="251"/>
      <c r="AL201" s="251"/>
      <c r="AM201" s="251"/>
      <c r="AN201" s="251"/>
      <c r="AO201" s="353"/>
      <c r="AP201" s="353"/>
      <c r="AQ201" s="353"/>
      <c r="AR201" s="353"/>
      <c r="AS201" s="353"/>
      <c r="AT201" s="353"/>
      <c r="AU201" s="353"/>
      <c r="AV201" s="353"/>
      <c r="AW201" s="353"/>
      <c r="AX201" s="353"/>
      <c r="AY201" s="353"/>
      <c r="AZ201" s="353"/>
      <c r="BA201" s="353"/>
      <c r="BB201" s="353"/>
      <c r="BC201" s="266"/>
    </row>
    <row r="202" spans="1:55" ht="16" outlineLevel="1">
      <c r="A202" s="438"/>
      <c r="B202" s="248" t="s">
        <v>14</v>
      </c>
      <c r="C202" s="249"/>
      <c r="D202" s="250"/>
      <c r="E202" s="250"/>
      <c r="F202" s="250"/>
      <c r="G202" s="250"/>
      <c r="H202" s="250"/>
      <c r="I202" s="250"/>
      <c r="J202" s="250"/>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0"/>
      <c r="AN202" s="250"/>
      <c r="AO202" s="355"/>
      <c r="AP202" s="355"/>
      <c r="AQ202" s="355"/>
      <c r="AR202" s="355"/>
      <c r="AS202" s="355"/>
      <c r="AT202" s="355"/>
      <c r="AU202" s="355"/>
      <c r="AV202" s="355"/>
      <c r="AW202" s="355"/>
      <c r="AX202" s="355"/>
      <c r="AY202" s="355"/>
      <c r="AZ202" s="355"/>
      <c r="BA202" s="355"/>
      <c r="BB202" s="355"/>
      <c r="BC202" s="252"/>
    </row>
    <row r="203" spans="1:55" ht="17" outlineLevel="1">
      <c r="A203" s="437">
        <v>23</v>
      </c>
      <c r="B203" s="274" t="s">
        <v>14</v>
      </c>
      <c r="C203" s="251" t="s">
        <v>25</v>
      </c>
      <c r="D203" s="255">
        <v>5138.731201171875</v>
      </c>
      <c r="E203" s="255">
        <v>5138.731201171875</v>
      </c>
      <c r="F203" s="255">
        <v>5138.731201171875</v>
      </c>
      <c r="G203" s="255">
        <v>5094.731201171875</v>
      </c>
      <c r="H203" s="255">
        <v>5094.731201171875</v>
      </c>
      <c r="I203" s="255">
        <v>5094.731201171875</v>
      </c>
      <c r="J203" s="255">
        <v>4717.0000000000009</v>
      </c>
      <c r="K203" s="255">
        <v>4717.0000000000009</v>
      </c>
      <c r="L203" s="255">
        <v>1983</v>
      </c>
      <c r="M203" s="255">
        <v>1983</v>
      </c>
      <c r="N203" s="255">
        <v>1983</v>
      </c>
      <c r="O203" s="255">
        <v>1983</v>
      </c>
      <c r="P203" s="255">
        <v>1983</v>
      </c>
      <c r="Q203" s="255">
        <v>1983</v>
      </c>
      <c r="R203" s="255">
        <v>633</v>
      </c>
      <c r="S203" s="255">
        <v>633</v>
      </c>
      <c r="T203" s="255">
        <v>633</v>
      </c>
      <c r="U203" s="656"/>
      <c r="V203" s="251"/>
      <c r="W203" s="255">
        <v>4.2221021722070877E-4</v>
      </c>
      <c r="X203" s="255">
        <v>4.1992458049207928E-4</v>
      </c>
      <c r="Y203" s="255">
        <v>4.1992458049207928E-4</v>
      </c>
      <c r="Z203" s="255">
        <v>4.1992458049207928E-4</v>
      </c>
      <c r="AA203" s="255">
        <v>4.1992458049207928E-4</v>
      </c>
      <c r="AB203" s="255">
        <v>4.1992458049207928E-4</v>
      </c>
      <c r="AC203" s="255">
        <v>4.0030284691601996E-4</v>
      </c>
      <c r="AD203" s="255">
        <v>4.0030284691601996E-4</v>
      </c>
      <c r="AE203" s="255">
        <v>2.5828170031309133E-4</v>
      </c>
      <c r="AF203" s="255">
        <v>2.5828170031309133E-4</v>
      </c>
      <c r="AG203" s="255">
        <v>2.5828170031309133E-4</v>
      </c>
      <c r="AH203" s="255">
        <v>2.5828170031309133E-4</v>
      </c>
      <c r="AI203" s="255">
        <v>2.5828170031309133E-4</v>
      </c>
      <c r="AJ203" s="255">
        <v>2.5828170031309133E-4</v>
      </c>
      <c r="AK203" s="255">
        <v>8.5861109197139744E-5</v>
      </c>
      <c r="AL203" s="255">
        <v>8.5861109197139744E-5</v>
      </c>
      <c r="AM203" s="255">
        <v>8.5861109197139744E-5</v>
      </c>
      <c r="AN203" s="656"/>
      <c r="AO203" s="406">
        <v>1</v>
      </c>
      <c r="AP203" s="351"/>
      <c r="AQ203" s="351"/>
      <c r="AR203" s="351"/>
      <c r="AS203" s="351"/>
      <c r="AT203" s="351"/>
      <c r="AU203" s="351"/>
      <c r="AV203" s="351"/>
      <c r="AW203" s="351"/>
      <c r="AX203" s="351"/>
      <c r="AY203" s="351"/>
      <c r="AZ203" s="351"/>
      <c r="BA203" s="351"/>
      <c r="BB203" s="351"/>
      <c r="BC203" s="256">
        <f>SUM(AO203:BB203)</f>
        <v>1</v>
      </c>
    </row>
    <row r="204" spans="1:55" ht="16" outlineLevel="1">
      <c r="B204" s="254" t="s">
        <v>243</v>
      </c>
      <c r="C204" s="251" t="s">
        <v>163</v>
      </c>
      <c r="D204" s="255">
        <v>658</v>
      </c>
      <c r="E204" s="255">
        <v>658</v>
      </c>
      <c r="F204" s="255">
        <v>658</v>
      </c>
      <c r="G204" s="255">
        <v>658</v>
      </c>
      <c r="H204" s="255">
        <v>658</v>
      </c>
      <c r="I204" s="255">
        <v>566.48934940000004</v>
      </c>
      <c r="J204" s="255">
        <v>520.73403929999995</v>
      </c>
      <c r="K204" s="255">
        <v>474.97872919999998</v>
      </c>
      <c r="L204" s="255">
        <v>474.97872919999998</v>
      </c>
      <c r="M204" s="255">
        <v>474.97872919999998</v>
      </c>
      <c r="N204" s="255">
        <v>152</v>
      </c>
      <c r="O204" s="255">
        <v>152</v>
      </c>
      <c r="P204" s="255">
        <v>152</v>
      </c>
      <c r="Q204" s="255">
        <v>152</v>
      </c>
      <c r="R204" s="255">
        <v>152</v>
      </c>
      <c r="S204" s="255">
        <v>152</v>
      </c>
      <c r="T204" s="255">
        <v>152</v>
      </c>
      <c r="U204" s="656"/>
      <c r="V204" s="404"/>
      <c r="W204" s="255">
        <v>4.48E-2</v>
      </c>
      <c r="X204" s="255">
        <v>4.48E-2</v>
      </c>
      <c r="Y204" s="255">
        <v>4.48E-2</v>
      </c>
      <c r="Z204" s="255">
        <v>4.48E-2</v>
      </c>
      <c r="AA204" s="255">
        <v>4.48E-2</v>
      </c>
      <c r="AB204" s="255">
        <v>4.0025532000000003E-2</v>
      </c>
      <c r="AC204" s="255">
        <v>3.7638297000000001E-2</v>
      </c>
      <c r="AD204" s="255">
        <v>3.5251063999999999E-2</v>
      </c>
      <c r="AE204" s="255">
        <v>3.5251063999999999E-2</v>
      </c>
      <c r="AF204" s="255">
        <v>3.5251063999999999E-2</v>
      </c>
      <c r="AG204" s="255">
        <v>1.84E-2</v>
      </c>
      <c r="AH204" s="255">
        <v>1.84E-2</v>
      </c>
      <c r="AI204" s="255">
        <v>1.84E-2</v>
      </c>
      <c r="AJ204" s="255">
        <v>1.84E-2</v>
      </c>
      <c r="AK204" s="255">
        <v>1.84E-2</v>
      </c>
      <c r="AL204" s="255">
        <v>1.84E-2</v>
      </c>
      <c r="AM204" s="255">
        <v>1.84E-2</v>
      </c>
      <c r="AN204" s="656"/>
      <c r="AO204" s="352">
        <f>AO203</f>
        <v>1</v>
      </c>
      <c r="AP204" s="352">
        <f>AP203</f>
        <v>0</v>
      </c>
      <c r="AQ204" s="352">
        <f t="shared" ref="AQ204:AV204" si="81">AQ203</f>
        <v>0</v>
      </c>
      <c r="AR204" s="352">
        <f t="shared" si="81"/>
        <v>0</v>
      </c>
      <c r="AS204" s="352">
        <f t="shared" si="81"/>
        <v>0</v>
      </c>
      <c r="AT204" s="352">
        <f t="shared" si="81"/>
        <v>0</v>
      </c>
      <c r="AU204" s="352">
        <f t="shared" si="81"/>
        <v>0</v>
      </c>
      <c r="AV204" s="352">
        <f t="shared" si="81"/>
        <v>0</v>
      </c>
      <c r="AW204" s="352">
        <f t="shared" ref="AW204:BB204" si="82">AW203</f>
        <v>0</v>
      </c>
      <c r="AX204" s="352">
        <f t="shared" si="82"/>
        <v>0</v>
      </c>
      <c r="AY204" s="352">
        <f t="shared" si="82"/>
        <v>0</v>
      </c>
      <c r="AZ204" s="352">
        <f t="shared" si="82"/>
        <v>0</v>
      </c>
      <c r="BA204" s="352">
        <f t="shared" si="82"/>
        <v>0</v>
      </c>
      <c r="BB204" s="352">
        <f t="shared" si="82"/>
        <v>0</v>
      </c>
      <c r="BC204" s="433"/>
    </row>
    <row r="205" spans="1:55" ht="16" outlineLevel="1">
      <c r="B205" s="274"/>
      <c r="C205" s="265"/>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251"/>
      <c r="AE205" s="251"/>
      <c r="AF205" s="251"/>
      <c r="AG205" s="251"/>
      <c r="AH205" s="251"/>
      <c r="AI205" s="251"/>
      <c r="AJ205" s="251"/>
      <c r="AK205" s="251"/>
      <c r="AL205" s="251"/>
      <c r="AM205" s="251"/>
      <c r="AN205" s="251"/>
      <c r="AO205" s="353"/>
      <c r="AP205" s="353"/>
      <c r="AQ205" s="353"/>
      <c r="AR205" s="353"/>
      <c r="AS205" s="353"/>
      <c r="AT205" s="353"/>
      <c r="AU205" s="353"/>
      <c r="AV205" s="353"/>
      <c r="AW205" s="353"/>
      <c r="AX205" s="353"/>
      <c r="AY205" s="353"/>
      <c r="AZ205" s="353"/>
      <c r="BA205" s="353"/>
      <c r="BB205" s="353"/>
      <c r="BC205" s="266"/>
    </row>
    <row r="206" spans="1:55" s="243" customFormat="1" ht="16" outlineLevel="1">
      <c r="A206" s="437"/>
      <c r="B206" s="273"/>
      <c r="C206" s="27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1"/>
      <c r="AN206" s="251"/>
      <c r="AO206" s="357"/>
      <c r="AP206" s="358"/>
      <c r="AQ206" s="357"/>
      <c r="AR206" s="357"/>
      <c r="AS206" s="357"/>
      <c r="AT206" s="357"/>
      <c r="AU206" s="357"/>
      <c r="AV206" s="357"/>
      <c r="AW206" s="357"/>
      <c r="AX206" s="357"/>
      <c r="AY206" s="357"/>
      <c r="AZ206" s="357"/>
      <c r="BA206" s="357"/>
      <c r="BB206" s="357"/>
      <c r="BC206" s="272"/>
    </row>
    <row r="207" spans="1:55" ht="16" outlineLevel="1">
      <c r="A207" s="438"/>
      <c r="B207" s="248" t="s">
        <v>15</v>
      </c>
      <c r="C207" s="279"/>
      <c r="D207" s="250"/>
      <c r="E207" s="249"/>
      <c r="F207" s="249"/>
      <c r="G207" s="249"/>
      <c r="H207" s="249"/>
      <c r="I207" s="249"/>
      <c r="J207" s="249"/>
      <c r="K207" s="249"/>
      <c r="L207" s="249"/>
      <c r="M207" s="249"/>
      <c r="N207" s="249"/>
      <c r="O207" s="249"/>
      <c r="P207" s="249"/>
      <c r="Q207" s="249"/>
      <c r="R207" s="249"/>
      <c r="S207" s="249"/>
      <c r="T207" s="249"/>
      <c r="U207" s="249"/>
      <c r="V207" s="251"/>
      <c r="W207" s="249"/>
      <c r="X207" s="249"/>
      <c r="Y207" s="249"/>
      <c r="Z207" s="249"/>
      <c r="AA207" s="249"/>
      <c r="AB207" s="249"/>
      <c r="AC207" s="249"/>
      <c r="AD207" s="249"/>
      <c r="AE207" s="249"/>
      <c r="AF207" s="249"/>
      <c r="AG207" s="249"/>
      <c r="AH207" s="249"/>
      <c r="AI207" s="249"/>
      <c r="AJ207" s="249"/>
      <c r="AK207" s="249"/>
      <c r="AL207" s="249"/>
      <c r="AM207" s="249"/>
      <c r="AN207" s="249"/>
      <c r="AO207" s="355"/>
      <c r="AP207" s="355"/>
      <c r="AQ207" s="355"/>
      <c r="AR207" s="355"/>
      <c r="AS207" s="355"/>
      <c r="AT207" s="355"/>
      <c r="AU207" s="355"/>
      <c r="AV207" s="355"/>
      <c r="AW207" s="355"/>
      <c r="AX207" s="355"/>
      <c r="AY207" s="355"/>
      <c r="AZ207" s="355"/>
      <c r="BA207" s="355"/>
      <c r="BB207" s="355"/>
      <c r="BC207" s="252"/>
    </row>
    <row r="208" spans="1:55" ht="17" outlineLevel="1">
      <c r="A208" s="437">
        <v>27</v>
      </c>
      <c r="B208" s="280" t="s">
        <v>17</v>
      </c>
      <c r="C208" s="251" t="s">
        <v>25</v>
      </c>
      <c r="D208" s="255">
        <v>2575.4838162140727</v>
      </c>
      <c r="E208" s="255">
        <v>2575.4838162140727</v>
      </c>
      <c r="F208" s="255">
        <v>2575.4838162140727</v>
      </c>
      <c r="G208" s="255">
        <v>2575.4838162140727</v>
      </c>
      <c r="H208" s="255">
        <v>2575.4838162140727</v>
      </c>
      <c r="I208" s="255">
        <v>2575.4838162140727</v>
      </c>
      <c r="J208" s="255">
        <v>2575.4838162140727</v>
      </c>
      <c r="K208" s="255">
        <v>2575.4838162140727</v>
      </c>
      <c r="L208" s="255">
        <v>2575.4838162140727</v>
      </c>
      <c r="M208" s="255">
        <v>2575.4838162140727</v>
      </c>
      <c r="N208" s="255">
        <v>2575.4838162140727</v>
      </c>
      <c r="O208" s="255">
        <v>2575.4838162140727</v>
      </c>
      <c r="P208" s="255">
        <v>0</v>
      </c>
      <c r="Q208" s="255">
        <v>0</v>
      </c>
      <c r="R208" s="255">
        <v>0</v>
      </c>
      <c r="S208" s="255">
        <v>0</v>
      </c>
      <c r="T208" s="255">
        <v>0</v>
      </c>
      <c r="U208" s="255"/>
      <c r="V208" s="255">
        <v>12</v>
      </c>
      <c r="W208" s="255">
        <v>2.6583271713824193</v>
      </c>
      <c r="X208" s="255">
        <v>2.6583271713824193</v>
      </c>
      <c r="Y208" s="255">
        <v>2.6583271713824193</v>
      </c>
      <c r="Z208" s="255">
        <v>2.6583271713824193</v>
      </c>
      <c r="AA208" s="255">
        <v>2.6583271713824193</v>
      </c>
      <c r="AB208" s="255">
        <v>2.6583271713824193</v>
      </c>
      <c r="AC208" s="255">
        <v>2.6583271713824193</v>
      </c>
      <c r="AD208" s="255">
        <v>2.6583271713824193</v>
      </c>
      <c r="AE208" s="255">
        <v>2.6583271713824193</v>
      </c>
      <c r="AF208" s="255">
        <v>2.6583271713824193</v>
      </c>
      <c r="AG208" s="255">
        <v>2.6583271713824193</v>
      </c>
      <c r="AH208" s="255">
        <v>2.6583271713824193</v>
      </c>
      <c r="AI208" s="255">
        <v>0</v>
      </c>
      <c r="AJ208" s="255">
        <v>0</v>
      </c>
      <c r="AK208" s="255">
        <v>0</v>
      </c>
      <c r="AL208" s="255">
        <v>0</v>
      </c>
      <c r="AM208" s="255">
        <v>0</v>
      </c>
      <c r="AN208" s="656"/>
      <c r="AO208" s="367"/>
      <c r="AP208" s="356"/>
      <c r="AQ208" s="356">
        <v>1</v>
      </c>
      <c r="AR208" s="356"/>
      <c r="AS208" s="356"/>
      <c r="AT208" s="356"/>
      <c r="AU208" s="356"/>
      <c r="AV208" s="356"/>
      <c r="AW208" s="356"/>
      <c r="AX208" s="356"/>
      <c r="AY208" s="356"/>
      <c r="AZ208" s="356"/>
      <c r="BA208" s="356"/>
      <c r="BB208" s="356"/>
      <c r="BC208" s="256">
        <f>SUM(AO208:BB208)</f>
        <v>1</v>
      </c>
    </row>
    <row r="209" spans="1:55" ht="16" outlineLevel="1">
      <c r="B209" s="254" t="s">
        <v>243</v>
      </c>
      <c r="C209" s="251" t="s">
        <v>163</v>
      </c>
      <c r="D209" s="255"/>
      <c r="E209" s="255"/>
      <c r="F209" s="255"/>
      <c r="G209" s="255"/>
      <c r="H209" s="255"/>
      <c r="I209" s="255"/>
      <c r="J209" s="255"/>
      <c r="K209" s="255"/>
      <c r="L209" s="255"/>
      <c r="M209" s="255"/>
      <c r="N209" s="255"/>
      <c r="O209" s="255"/>
      <c r="P209" s="255"/>
      <c r="Q209" s="255"/>
      <c r="R209" s="255"/>
      <c r="S209" s="255"/>
      <c r="T209" s="255"/>
      <c r="U209" s="255"/>
      <c r="V209" s="255">
        <f>V208</f>
        <v>12</v>
      </c>
      <c r="W209" s="255"/>
      <c r="X209" s="255"/>
      <c r="Y209" s="255"/>
      <c r="Z209" s="255"/>
      <c r="AA209" s="255"/>
      <c r="AB209" s="255"/>
      <c r="AC209" s="255"/>
      <c r="AD209" s="255"/>
      <c r="AE209" s="255"/>
      <c r="AF209" s="255"/>
      <c r="AG209" s="255"/>
      <c r="AH209" s="255"/>
      <c r="AI209" s="255"/>
      <c r="AJ209" s="255"/>
      <c r="AK209" s="255"/>
      <c r="AL209" s="255"/>
      <c r="AM209" s="255"/>
      <c r="AN209" s="656"/>
      <c r="AO209" s="352">
        <f>AO208</f>
        <v>0</v>
      </c>
      <c r="AP209" s="352">
        <f>AP208</f>
        <v>0</v>
      </c>
      <c r="AQ209" s="352">
        <f t="shared" ref="AQ209:AV209" si="83">AQ208</f>
        <v>1</v>
      </c>
      <c r="AR209" s="352">
        <f t="shared" si="83"/>
        <v>0</v>
      </c>
      <c r="AS209" s="352">
        <f t="shared" si="83"/>
        <v>0</v>
      </c>
      <c r="AT209" s="352">
        <f t="shared" si="83"/>
        <v>0</v>
      </c>
      <c r="AU209" s="352">
        <f t="shared" si="83"/>
        <v>0</v>
      </c>
      <c r="AV209" s="352">
        <f t="shared" si="83"/>
        <v>0</v>
      </c>
      <c r="AW209" s="352">
        <f t="shared" ref="AW209:BB209" si="84">AW208</f>
        <v>0</v>
      </c>
      <c r="AX209" s="352">
        <f t="shared" si="84"/>
        <v>0</v>
      </c>
      <c r="AY209" s="352">
        <f t="shared" si="84"/>
        <v>0</v>
      </c>
      <c r="AZ209" s="352">
        <f t="shared" si="84"/>
        <v>0</v>
      </c>
      <c r="BA209" s="352">
        <f t="shared" si="84"/>
        <v>0</v>
      </c>
      <c r="BB209" s="352">
        <f t="shared" si="84"/>
        <v>0</v>
      </c>
      <c r="BC209" s="433"/>
    </row>
    <row r="210" spans="1:55" ht="16" outlineLevel="1">
      <c r="B210" s="282"/>
      <c r="C210" s="260"/>
      <c r="D210" s="251"/>
      <c r="E210" s="251"/>
      <c r="F210" s="251"/>
      <c r="G210" s="251"/>
      <c r="H210" s="251"/>
      <c r="I210" s="251"/>
      <c r="J210" s="251"/>
      <c r="K210" s="251"/>
      <c r="L210" s="251"/>
      <c r="M210" s="251"/>
      <c r="N210" s="251"/>
      <c r="O210" s="251"/>
      <c r="P210" s="251"/>
      <c r="Q210" s="251"/>
      <c r="R210" s="251"/>
      <c r="S210" s="251"/>
      <c r="T210" s="251"/>
      <c r="U210" s="251"/>
      <c r="V210" s="260"/>
      <c r="W210" s="251"/>
      <c r="X210" s="251"/>
      <c r="Y210" s="251"/>
      <c r="Z210" s="251"/>
      <c r="AA210" s="251"/>
      <c r="AB210" s="251"/>
      <c r="AC210" s="251"/>
      <c r="AD210" s="251"/>
      <c r="AE210" s="251"/>
      <c r="AF210" s="251"/>
      <c r="AG210" s="251"/>
      <c r="AH210" s="251"/>
      <c r="AI210" s="251"/>
      <c r="AJ210" s="251"/>
      <c r="AK210" s="251"/>
      <c r="AL210" s="251"/>
      <c r="AM210" s="251"/>
      <c r="AN210" s="251"/>
      <c r="AO210" s="353"/>
      <c r="AP210" s="353"/>
      <c r="AQ210" s="353"/>
      <c r="AR210" s="353"/>
      <c r="AS210" s="353"/>
      <c r="AT210" s="353"/>
      <c r="AU210" s="353"/>
      <c r="AV210" s="353"/>
      <c r="AW210" s="353"/>
      <c r="AX210" s="353"/>
      <c r="AY210" s="353"/>
      <c r="AZ210" s="353"/>
      <c r="BA210" s="353"/>
      <c r="BB210" s="353"/>
      <c r="BC210" s="266"/>
    </row>
    <row r="211" spans="1:55" s="243" customFormat="1" ht="16" outlineLevel="1">
      <c r="A211" s="437">
        <v>30</v>
      </c>
      <c r="B211" s="283" t="s">
        <v>486</v>
      </c>
      <c r="C211" s="251" t="s">
        <v>25</v>
      </c>
      <c r="D211" s="255"/>
      <c r="E211" s="255"/>
      <c r="F211" s="255"/>
      <c r="G211" s="255"/>
      <c r="H211" s="255"/>
      <c r="I211" s="255"/>
      <c r="J211" s="255"/>
      <c r="K211" s="255"/>
      <c r="L211" s="255"/>
      <c r="M211" s="255"/>
      <c r="N211" s="255"/>
      <c r="O211" s="255"/>
      <c r="P211" s="255"/>
      <c r="Q211" s="255"/>
      <c r="R211" s="255"/>
      <c r="S211" s="255"/>
      <c r="T211" s="255"/>
      <c r="U211" s="255"/>
      <c r="V211" s="255">
        <v>0</v>
      </c>
      <c r="W211" s="255"/>
      <c r="X211" s="255"/>
      <c r="Y211" s="255"/>
      <c r="Z211" s="255"/>
      <c r="AA211" s="255"/>
      <c r="AB211" s="255"/>
      <c r="AC211" s="255"/>
      <c r="AD211" s="255"/>
      <c r="AE211" s="255"/>
      <c r="AF211" s="255"/>
      <c r="AG211" s="255"/>
      <c r="AH211" s="255"/>
      <c r="AI211" s="255"/>
      <c r="AJ211" s="255"/>
      <c r="AK211" s="255"/>
      <c r="AL211" s="255"/>
      <c r="AM211" s="255"/>
      <c r="AN211" s="656"/>
      <c r="AO211" s="351"/>
      <c r="AP211" s="351"/>
      <c r="AQ211" s="351"/>
      <c r="AR211" s="351"/>
      <c r="AS211" s="351"/>
      <c r="AT211" s="351"/>
      <c r="AU211" s="351"/>
      <c r="AV211" s="351"/>
      <c r="AW211" s="351"/>
      <c r="AX211" s="351"/>
      <c r="AY211" s="351"/>
      <c r="AZ211" s="351"/>
      <c r="BA211" s="351"/>
      <c r="BB211" s="351"/>
      <c r="BC211" s="256">
        <f>SUM(AO211:BB211)</f>
        <v>0</v>
      </c>
    </row>
    <row r="212" spans="1:55" s="243" customFormat="1" ht="16" outlineLevel="1">
      <c r="A212" s="437"/>
      <c r="B212" s="283" t="s">
        <v>243</v>
      </c>
      <c r="C212" s="251" t="s">
        <v>163</v>
      </c>
      <c r="D212" s="255"/>
      <c r="E212" s="255"/>
      <c r="F212" s="255"/>
      <c r="G212" s="255"/>
      <c r="H212" s="255"/>
      <c r="I212" s="255"/>
      <c r="J212" s="255"/>
      <c r="K212" s="255"/>
      <c r="L212" s="255"/>
      <c r="M212" s="255"/>
      <c r="N212" s="255"/>
      <c r="O212" s="255"/>
      <c r="P212" s="255"/>
      <c r="Q212" s="255"/>
      <c r="R212" s="255"/>
      <c r="S212" s="255"/>
      <c r="T212" s="255"/>
      <c r="U212" s="255"/>
      <c r="V212" s="255">
        <f>V211</f>
        <v>0</v>
      </c>
      <c r="W212" s="255"/>
      <c r="X212" s="255"/>
      <c r="Y212" s="255"/>
      <c r="Z212" s="255"/>
      <c r="AA212" s="255"/>
      <c r="AB212" s="255"/>
      <c r="AC212" s="255"/>
      <c r="AD212" s="255"/>
      <c r="AE212" s="255"/>
      <c r="AF212" s="255"/>
      <c r="AG212" s="255"/>
      <c r="AH212" s="255"/>
      <c r="AI212" s="255"/>
      <c r="AJ212" s="255"/>
      <c r="AK212" s="255"/>
      <c r="AL212" s="255"/>
      <c r="AM212" s="255"/>
      <c r="AN212" s="656"/>
      <c r="AO212" s="352">
        <f>AO211</f>
        <v>0</v>
      </c>
      <c r="AP212" s="352">
        <f t="shared" ref="AP212:BB212" si="85">AP211</f>
        <v>0</v>
      </c>
      <c r="AQ212" s="352">
        <f t="shared" si="85"/>
        <v>0</v>
      </c>
      <c r="AR212" s="352">
        <f t="shared" si="85"/>
        <v>0</v>
      </c>
      <c r="AS212" s="352">
        <f t="shared" si="85"/>
        <v>0</v>
      </c>
      <c r="AT212" s="352">
        <f t="shared" si="85"/>
        <v>0</v>
      </c>
      <c r="AU212" s="352">
        <f t="shared" si="85"/>
        <v>0</v>
      </c>
      <c r="AV212" s="352">
        <f t="shared" si="85"/>
        <v>0</v>
      </c>
      <c r="AW212" s="352">
        <f t="shared" si="85"/>
        <v>0</v>
      </c>
      <c r="AX212" s="352">
        <f t="shared" si="85"/>
        <v>0</v>
      </c>
      <c r="AY212" s="352">
        <f t="shared" si="85"/>
        <v>0</v>
      </c>
      <c r="AZ212" s="352">
        <f t="shared" si="85"/>
        <v>0</v>
      </c>
      <c r="BA212" s="352">
        <f t="shared" si="85"/>
        <v>0</v>
      </c>
      <c r="BB212" s="352">
        <f t="shared" si="85"/>
        <v>0</v>
      </c>
      <c r="BC212" s="433"/>
    </row>
    <row r="213" spans="1:55" s="243" customFormat="1" ht="16" outlineLevel="1">
      <c r="A213" s="437"/>
      <c r="B213" s="283"/>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251"/>
      <c r="AE213" s="251"/>
      <c r="AF213" s="251"/>
      <c r="AG213" s="251"/>
      <c r="AH213" s="251"/>
      <c r="AI213" s="251"/>
      <c r="AJ213" s="251"/>
      <c r="AK213" s="251"/>
      <c r="AL213" s="251"/>
      <c r="AM213" s="251"/>
      <c r="AN213" s="251"/>
      <c r="AO213" s="353"/>
      <c r="AP213" s="353"/>
      <c r="AQ213" s="353"/>
      <c r="AR213" s="353"/>
      <c r="AS213" s="353"/>
      <c r="AT213" s="353"/>
      <c r="AU213" s="353"/>
      <c r="AV213" s="353"/>
      <c r="AW213" s="353"/>
      <c r="AX213" s="353"/>
      <c r="AY213" s="353"/>
      <c r="AZ213" s="353"/>
      <c r="BA213" s="353"/>
      <c r="BB213" s="353"/>
      <c r="BC213" s="272"/>
    </row>
    <row r="214" spans="1:55" s="243" customFormat="1" ht="16" outlineLevel="1">
      <c r="A214" s="437"/>
      <c r="B214" s="248" t="s">
        <v>487</v>
      </c>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AI214" s="251"/>
      <c r="AJ214" s="251"/>
      <c r="AK214" s="251"/>
      <c r="AL214" s="251"/>
      <c r="AM214" s="251"/>
      <c r="AN214" s="251"/>
      <c r="AO214" s="353"/>
      <c r="AP214" s="353"/>
      <c r="AQ214" s="353"/>
      <c r="AR214" s="353"/>
      <c r="AS214" s="353"/>
      <c r="AT214" s="353"/>
      <c r="AU214" s="353"/>
      <c r="AV214" s="353"/>
      <c r="AW214" s="353"/>
      <c r="AX214" s="353"/>
      <c r="AY214" s="353"/>
      <c r="AZ214" s="353"/>
      <c r="BA214" s="353"/>
      <c r="BB214" s="353"/>
      <c r="BC214" s="272"/>
    </row>
    <row r="215" spans="1:55" s="243" customFormat="1" ht="16" outlineLevel="1">
      <c r="A215" s="437">
        <v>31</v>
      </c>
      <c r="B215" s="283" t="s">
        <v>488</v>
      </c>
      <c r="C215" s="251" t="s">
        <v>25</v>
      </c>
      <c r="D215" s="255"/>
      <c r="E215" s="255"/>
      <c r="F215" s="255"/>
      <c r="G215" s="255"/>
      <c r="H215" s="255"/>
      <c r="I215" s="255"/>
      <c r="J215" s="255"/>
      <c r="K215" s="255"/>
      <c r="L215" s="255"/>
      <c r="M215" s="255"/>
      <c r="N215" s="255"/>
      <c r="O215" s="255"/>
      <c r="P215" s="255"/>
      <c r="Q215" s="255"/>
      <c r="R215" s="255"/>
      <c r="S215" s="255"/>
      <c r="T215" s="255"/>
      <c r="U215" s="255"/>
      <c r="V215" s="255">
        <v>0</v>
      </c>
      <c r="W215" s="255"/>
      <c r="X215" s="255"/>
      <c r="Y215" s="255"/>
      <c r="Z215" s="255"/>
      <c r="AA215" s="255"/>
      <c r="AB215" s="255"/>
      <c r="AC215" s="255"/>
      <c r="AD215" s="255"/>
      <c r="AE215" s="255"/>
      <c r="AF215" s="255"/>
      <c r="AG215" s="255"/>
      <c r="AH215" s="255"/>
      <c r="AI215" s="255"/>
      <c r="AJ215" s="255"/>
      <c r="AK215" s="255"/>
      <c r="AL215" s="255"/>
      <c r="AM215" s="255"/>
      <c r="AN215" s="656"/>
      <c r="AO215" s="351"/>
      <c r="AP215" s="351"/>
      <c r="AQ215" s="351"/>
      <c r="AR215" s="351"/>
      <c r="AS215" s="351"/>
      <c r="AT215" s="351"/>
      <c r="AU215" s="351"/>
      <c r="AV215" s="351"/>
      <c r="AW215" s="351"/>
      <c r="AX215" s="351"/>
      <c r="AY215" s="351"/>
      <c r="AZ215" s="351"/>
      <c r="BA215" s="351"/>
      <c r="BB215" s="351"/>
      <c r="BC215" s="256">
        <f>SUM(AO215:BB215)</f>
        <v>0</v>
      </c>
    </row>
    <row r="216" spans="1:55" s="243" customFormat="1" ht="16" outlineLevel="1">
      <c r="A216" s="437"/>
      <c r="B216" s="283" t="s">
        <v>243</v>
      </c>
      <c r="C216" s="251" t="s">
        <v>163</v>
      </c>
      <c r="D216" s="255"/>
      <c r="E216" s="255"/>
      <c r="F216" s="255"/>
      <c r="G216" s="255"/>
      <c r="H216" s="255"/>
      <c r="I216" s="255"/>
      <c r="J216" s="255"/>
      <c r="K216" s="255"/>
      <c r="L216" s="255"/>
      <c r="M216" s="255"/>
      <c r="N216" s="255"/>
      <c r="O216" s="255"/>
      <c r="P216" s="255"/>
      <c r="Q216" s="255"/>
      <c r="R216" s="255"/>
      <c r="S216" s="255"/>
      <c r="T216" s="255"/>
      <c r="U216" s="255"/>
      <c r="V216" s="255">
        <f>V215</f>
        <v>0</v>
      </c>
      <c r="W216" s="255"/>
      <c r="X216" s="255"/>
      <c r="Y216" s="255"/>
      <c r="Z216" s="255"/>
      <c r="AA216" s="255"/>
      <c r="AB216" s="255"/>
      <c r="AC216" s="255"/>
      <c r="AD216" s="255"/>
      <c r="AE216" s="255"/>
      <c r="AF216" s="255"/>
      <c r="AG216" s="255"/>
      <c r="AH216" s="255"/>
      <c r="AI216" s="255"/>
      <c r="AJ216" s="255"/>
      <c r="AK216" s="255"/>
      <c r="AL216" s="255"/>
      <c r="AM216" s="255"/>
      <c r="AN216" s="656"/>
      <c r="AO216" s="352">
        <f>AO215</f>
        <v>0</v>
      </c>
      <c r="AP216" s="352">
        <f t="shared" ref="AP216:BB216" si="86">AP215</f>
        <v>0</v>
      </c>
      <c r="AQ216" s="352">
        <f t="shared" si="86"/>
        <v>0</v>
      </c>
      <c r="AR216" s="352">
        <f t="shared" si="86"/>
        <v>0</v>
      </c>
      <c r="AS216" s="352">
        <f t="shared" si="86"/>
        <v>0</v>
      </c>
      <c r="AT216" s="352">
        <f t="shared" si="86"/>
        <v>0</v>
      </c>
      <c r="AU216" s="352">
        <f t="shared" si="86"/>
        <v>0</v>
      </c>
      <c r="AV216" s="352">
        <f t="shared" si="86"/>
        <v>0</v>
      </c>
      <c r="AW216" s="352">
        <f t="shared" si="86"/>
        <v>0</v>
      </c>
      <c r="AX216" s="352">
        <f t="shared" si="86"/>
        <v>0</v>
      </c>
      <c r="AY216" s="352">
        <f t="shared" si="86"/>
        <v>0</v>
      </c>
      <c r="AZ216" s="352">
        <f t="shared" si="86"/>
        <v>0</v>
      </c>
      <c r="BA216" s="352">
        <f t="shared" si="86"/>
        <v>0</v>
      </c>
      <c r="BB216" s="352">
        <f t="shared" si="86"/>
        <v>0</v>
      </c>
      <c r="BC216" s="433"/>
    </row>
    <row r="217" spans="1:55" s="243" customFormat="1" ht="16" outlineLevel="1">
      <c r="A217" s="437"/>
      <c r="B217" s="283"/>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c r="AA217" s="251"/>
      <c r="AB217" s="251"/>
      <c r="AC217" s="251"/>
      <c r="AD217" s="251"/>
      <c r="AE217" s="251"/>
      <c r="AF217" s="251"/>
      <c r="AG217" s="251"/>
      <c r="AH217" s="251"/>
      <c r="AI217" s="251"/>
      <c r="AJ217" s="251"/>
      <c r="AK217" s="251"/>
      <c r="AL217" s="251"/>
      <c r="AM217" s="251"/>
      <c r="AN217" s="251"/>
      <c r="AO217" s="353"/>
      <c r="AP217" s="353"/>
      <c r="AQ217" s="353"/>
      <c r="AR217" s="353"/>
      <c r="AS217" s="353"/>
      <c r="AT217" s="353"/>
      <c r="AU217" s="353"/>
      <c r="AV217" s="353"/>
      <c r="AW217" s="353"/>
      <c r="AX217" s="353"/>
      <c r="AY217" s="353"/>
      <c r="AZ217" s="353"/>
      <c r="BA217" s="353"/>
      <c r="BB217" s="353"/>
      <c r="BC217" s="272"/>
    </row>
    <row r="218" spans="1:55" s="243" customFormat="1" ht="16" outlineLevel="1">
      <c r="A218" s="437">
        <v>32</v>
      </c>
      <c r="B218" s="283" t="s">
        <v>489</v>
      </c>
      <c r="C218" s="251" t="s">
        <v>25</v>
      </c>
      <c r="D218" s="255"/>
      <c r="E218" s="255"/>
      <c r="F218" s="255"/>
      <c r="G218" s="255"/>
      <c r="H218" s="255"/>
      <c r="I218" s="255"/>
      <c r="J218" s="255"/>
      <c r="K218" s="255"/>
      <c r="L218" s="255"/>
      <c r="M218" s="255"/>
      <c r="N218" s="255"/>
      <c r="O218" s="255"/>
      <c r="P218" s="255"/>
      <c r="Q218" s="255"/>
      <c r="R218" s="255"/>
      <c r="S218" s="255"/>
      <c r="T218" s="255"/>
      <c r="U218" s="255"/>
      <c r="V218" s="255">
        <v>0</v>
      </c>
      <c r="W218" s="255"/>
      <c r="X218" s="255"/>
      <c r="Y218" s="255"/>
      <c r="Z218" s="255"/>
      <c r="AA218" s="255"/>
      <c r="AB218" s="255"/>
      <c r="AC218" s="255"/>
      <c r="AD218" s="255"/>
      <c r="AE218" s="255"/>
      <c r="AF218" s="255"/>
      <c r="AG218" s="255"/>
      <c r="AH218" s="255"/>
      <c r="AI218" s="255"/>
      <c r="AJ218" s="255"/>
      <c r="AK218" s="255"/>
      <c r="AL218" s="255"/>
      <c r="AM218" s="255"/>
      <c r="AN218" s="656"/>
      <c r="AO218" s="351"/>
      <c r="AP218" s="351"/>
      <c r="AQ218" s="351"/>
      <c r="AR218" s="351"/>
      <c r="AS218" s="351"/>
      <c r="AT218" s="351"/>
      <c r="AU218" s="351"/>
      <c r="AV218" s="351"/>
      <c r="AW218" s="351"/>
      <c r="AX218" s="351"/>
      <c r="AY218" s="351"/>
      <c r="AZ218" s="351"/>
      <c r="BA218" s="351"/>
      <c r="BB218" s="351"/>
      <c r="BC218" s="256">
        <f>SUM(AO218:BB218)</f>
        <v>0</v>
      </c>
    </row>
    <row r="219" spans="1:55" s="243" customFormat="1" ht="16" outlineLevel="1">
      <c r="A219" s="437"/>
      <c r="B219" s="283" t="s">
        <v>243</v>
      </c>
      <c r="C219" s="251" t="s">
        <v>163</v>
      </c>
      <c r="D219" s="255"/>
      <c r="E219" s="255"/>
      <c r="F219" s="255"/>
      <c r="G219" s="255"/>
      <c r="H219" s="255"/>
      <c r="I219" s="255"/>
      <c r="J219" s="255"/>
      <c r="K219" s="255"/>
      <c r="L219" s="255"/>
      <c r="M219" s="255"/>
      <c r="N219" s="255"/>
      <c r="O219" s="255"/>
      <c r="P219" s="255"/>
      <c r="Q219" s="255"/>
      <c r="R219" s="255"/>
      <c r="S219" s="255"/>
      <c r="T219" s="255"/>
      <c r="U219" s="255"/>
      <c r="V219" s="255">
        <f>V218</f>
        <v>0</v>
      </c>
      <c r="W219" s="255"/>
      <c r="X219" s="255"/>
      <c r="Y219" s="255"/>
      <c r="Z219" s="255"/>
      <c r="AA219" s="255"/>
      <c r="AB219" s="255"/>
      <c r="AC219" s="255"/>
      <c r="AD219" s="255"/>
      <c r="AE219" s="255"/>
      <c r="AF219" s="255"/>
      <c r="AG219" s="255"/>
      <c r="AH219" s="255"/>
      <c r="AI219" s="255"/>
      <c r="AJ219" s="255"/>
      <c r="AK219" s="255"/>
      <c r="AL219" s="255"/>
      <c r="AM219" s="255"/>
      <c r="AN219" s="656"/>
      <c r="AO219" s="352">
        <f>AO218</f>
        <v>0</v>
      </c>
      <c r="AP219" s="352">
        <f t="shared" ref="AP219:BB219" si="87">AP218</f>
        <v>0</v>
      </c>
      <c r="AQ219" s="352">
        <f t="shared" si="87"/>
        <v>0</v>
      </c>
      <c r="AR219" s="352">
        <f t="shared" si="87"/>
        <v>0</v>
      </c>
      <c r="AS219" s="352">
        <f t="shared" si="87"/>
        <v>0</v>
      </c>
      <c r="AT219" s="352">
        <f t="shared" si="87"/>
        <v>0</v>
      </c>
      <c r="AU219" s="352">
        <f t="shared" si="87"/>
        <v>0</v>
      </c>
      <c r="AV219" s="352">
        <f t="shared" si="87"/>
        <v>0</v>
      </c>
      <c r="AW219" s="352">
        <f t="shared" si="87"/>
        <v>0</v>
      </c>
      <c r="AX219" s="352">
        <f t="shared" si="87"/>
        <v>0</v>
      </c>
      <c r="AY219" s="352">
        <f t="shared" si="87"/>
        <v>0</v>
      </c>
      <c r="AZ219" s="352">
        <f t="shared" si="87"/>
        <v>0</v>
      </c>
      <c r="BA219" s="352">
        <f t="shared" si="87"/>
        <v>0</v>
      </c>
      <c r="BB219" s="352">
        <f t="shared" si="87"/>
        <v>0</v>
      </c>
      <c r="BC219" s="433"/>
    </row>
    <row r="220" spans="1:55" s="243" customFormat="1" ht="16" outlineLevel="1">
      <c r="A220" s="437"/>
      <c r="B220" s="283"/>
      <c r="C220" s="251"/>
      <c r="D220" s="251"/>
      <c r="E220" s="251"/>
      <c r="F220" s="251"/>
      <c r="G220" s="251"/>
      <c r="H220" s="251"/>
      <c r="I220" s="251"/>
      <c r="J220" s="251"/>
      <c r="K220" s="251"/>
      <c r="L220" s="251"/>
      <c r="M220" s="251"/>
      <c r="N220" s="251"/>
      <c r="O220" s="251"/>
      <c r="P220" s="251"/>
      <c r="Q220" s="251"/>
      <c r="R220" s="251"/>
      <c r="S220" s="251"/>
      <c r="T220" s="251"/>
      <c r="U220" s="251"/>
      <c r="V220" s="260"/>
      <c r="W220" s="251"/>
      <c r="X220" s="251"/>
      <c r="Y220" s="251"/>
      <c r="Z220" s="251"/>
      <c r="AA220" s="251"/>
      <c r="AB220" s="251"/>
      <c r="AC220" s="251"/>
      <c r="AD220" s="251"/>
      <c r="AE220" s="251"/>
      <c r="AF220" s="251"/>
      <c r="AG220" s="251"/>
      <c r="AH220" s="251"/>
      <c r="AI220" s="251"/>
      <c r="AJ220" s="251"/>
      <c r="AK220" s="251"/>
      <c r="AL220" s="251"/>
      <c r="AM220" s="251"/>
      <c r="AN220" s="251"/>
      <c r="AO220" s="352"/>
      <c r="AP220" s="352"/>
      <c r="AQ220" s="352"/>
      <c r="AR220" s="352"/>
      <c r="AS220" s="352"/>
      <c r="AT220" s="352"/>
      <c r="AU220" s="352"/>
      <c r="AV220" s="352"/>
      <c r="AW220" s="352"/>
      <c r="AX220" s="352"/>
      <c r="AY220" s="352"/>
      <c r="AZ220" s="352"/>
      <c r="BA220" s="352"/>
      <c r="BB220" s="352"/>
      <c r="BC220" s="433"/>
    </row>
    <row r="221" spans="1:55" s="243" customFormat="1" ht="18" outlineLevel="1">
      <c r="A221" s="437"/>
      <c r="B221" s="1" t="s">
        <v>1272</v>
      </c>
      <c r="C221" s="260"/>
      <c r="D221" s="251"/>
      <c r="E221" s="251"/>
      <c r="F221" s="251"/>
      <c r="G221" s="251"/>
      <c r="H221" s="251"/>
      <c r="I221" s="251"/>
      <c r="J221" s="251"/>
      <c r="K221" s="251"/>
      <c r="L221" s="251"/>
      <c r="M221" s="251"/>
      <c r="N221" s="251"/>
      <c r="O221" s="251"/>
      <c r="P221" s="251"/>
      <c r="Q221" s="251"/>
      <c r="R221" s="251"/>
      <c r="S221" s="251"/>
      <c r="T221" s="251"/>
      <c r="U221" s="251"/>
      <c r="V221" s="260"/>
      <c r="W221" s="251"/>
      <c r="X221" s="251"/>
      <c r="Y221" s="251"/>
      <c r="Z221" s="251"/>
      <c r="AA221" s="251"/>
      <c r="AB221" s="251"/>
      <c r="AC221" s="251"/>
      <c r="AD221" s="251"/>
      <c r="AE221" s="251"/>
      <c r="AF221" s="251"/>
      <c r="AG221" s="251"/>
      <c r="AH221" s="251"/>
      <c r="AI221" s="251"/>
      <c r="AJ221" s="251"/>
      <c r="AK221" s="251"/>
      <c r="AL221" s="251"/>
      <c r="AM221" s="251"/>
      <c r="AN221" s="251"/>
      <c r="AO221" s="353"/>
      <c r="AP221" s="353"/>
      <c r="AQ221" s="353"/>
      <c r="AR221" s="353"/>
      <c r="AS221" s="353"/>
      <c r="AT221" s="353"/>
      <c r="AU221" s="353"/>
      <c r="AV221" s="353"/>
      <c r="AW221" s="353"/>
      <c r="AX221" s="353"/>
      <c r="AY221" s="353"/>
      <c r="AZ221" s="353"/>
      <c r="BA221" s="353"/>
      <c r="BB221" s="353"/>
      <c r="BC221" s="266"/>
    </row>
    <row r="222" spans="1:55" s="243" customFormat="1" ht="16" outlineLevel="1">
      <c r="A222" s="437"/>
      <c r="B222" s="248" t="s">
        <v>0</v>
      </c>
      <c r="C222" s="249"/>
      <c r="D222" s="249"/>
      <c r="E222" s="249"/>
      <c r="F222" s="249"/>
      <c r="G222" s="249"/>
      <c r="H222" s="249"/>
      <c r="I222" s="249"/>
      <c r="J222" s="249"/>
      <c r="K222" s="249"/>
      <c r="L222" s="249"/>
      <c r="M222" s="249"/>
      <c r="N222" s="249"/>
      <c r="O222" s="249"/>
      <c r="P222" s="249"/>
      <c r="Q222" s="249"/>
      <c r="R222" s="249"/>
      <c r="S222" s="249"/>
      <c r="T222" s="249"/>
      <c r="U222" s="249"/>
      <c r="V222" s="250"/>
      <c r="W222" s="249"/>
      <c r="X222" s="249"/>
      <c r="Y222" s="249"/>
      <c r="Z222" s="249"/>
      <c r="AA222" s="249"/>
      <c r="AB222" s="249"/>
      <c r="AC222" s="249"/>
      <c r="AD222" s="249"/>
      <c r="AE222" s="249"/>
      <c r="AF222" s="249"/>
      <c r="AG222" s="249"/>
      <c r="AH222" s="249"/>
      <c r="AI222" s="249"/>
      <c r="AJ222" s="249"/>
      <c r="AK222" s="249"/>
      <c r="AL222" s="249"/>
      <c r="AM222" s="249"/>
      <c r="AN222" s="249"/>
      <c r="AO222" s="353"/>
      <c r="AP222" s="353"/>
      <c r="AQ222" s="353"/>
      <c r="AR222" s="353"/>
      <c r="AS222" s="353"/>
      <c r="AT222" s="353"/>
      <c r="AU222" s="353"/>
      <c r="AV222" s="353"/>
      <c r="AW222" s="353"/>
      <c r="AX222" s="353"/>
      <c r="AY222" s="353"/>
      <c r="AZ222" s="353"/>
      <c r="BA222" s="353"/>
      <c r="BB222" s="353"/>
      <c r="BC222" s="266"/>
    </row>
    <row r="223" spans="1:55" s="243" customFormat="1" ht="16" outlineLevel="1">
      <c r="A223" s="437"/>
      <c r="B223" s="254" t="s">
        <v>1</v>
      </c>
      <c r="C223" s="251" t="s">
        <v>25</v>
      </c>
      <c r="D223" s="255">
        <v>92074.331163822397</v>
      </c>
      <c r="E223" s="255">
        <v>92074.331163822397</v>
      </c>
      <c r="F223" s="255">
        <v>92074.331163822397</v>
      </c>
      <c r="G223" s="255">
        <v>91869.361053822387</v>
      </c>
      <c r="H223" s="255">
        <v>56194.989024995404</v>
      </c>
      <c r="I223" s="255">
        <v>0</v>
      </c>
      <c r="J223" s="255">
        <v>0</v>
      </c>
      <c r="K223" s="255">
        <v>0</v>
      </c>
      <c r="L223" s="255">
        <v>0</v>
      </c>
      <c r="M223" s="255">
        <v>0</v>
      </c>
      <c r="N223" s="255">
        <v>0</v>
      </c>
      <c r="O223" s="255">
        <v>0</v>
      </c>
      <c r="P223" s="255">
        <v>0</v>
      </c>
      <c r="Q223" s="255">
        <v>0</v>
      </c>
      <c r="R223" s="255">
        <v>0</v>
      </c>
      <c r="S223" s="255">
        <v>0</v>
      </c>
      <c r="T223" s="255">
        <v>0</v>
      </c>
      <c r="U223" s="255">
        <v>0</v>
      </c>
      <c r="V223" s="251"/>
      <c r="W223" s="255">
        <v>13.087925418391231</v>
      </c>
      <c r="X223" s="255">
        <v>13.087925418391231</v>
      </c>
      <c r="Y223" s="255">
        <v>13.087925418391231</v>
      </c>
      <c r="Z223" s="255">
        <v>12.858717594149656</v>
      </c>
      <c r="AA223" s="255">
        <v>7.3885016105443349</v>
      </c>
      <c r="AB223" s="255">
        <v>0</v>
      </c>
      <c r="AC223" s="255">
        <v>0</v>
      </c>
      <c r="AD223" s="255">
        <v>0</v>
      </c>
      <c r="AE223" s="255">
        <v>0</v>
      </c>
      <c r="AF223" s="255">
        <v>0</v>
      </c>
      <c r="AG223" s="255">
        <v>0</v>
      </c>
      <c r="AH223" s="255">
        <v>0</v>
      </c>
      <c r="AI223" s="255">
        <v>0</v>
      </c>
      <c r="AJ223" s="255">
        <v>0</v>
      </c>
      <c r="AK223" s="255">
        <v>0</v>
      </c>
      <c r="AL223" s="255">
        <v>0</v>
      </c>
      <c r="AM223" s="255">
        <v>0</v>
      </c>
      <c r="AN223" s="255">
        <v>0</v>
      </c>
      <c r="AO223" s="351"/>
      <c r="AP223" s="351"/>
      <c r="AQ223" s="351"/>
      <c r="AR223" s="351"/>
      <c r="AS223" s="351"/>
      <c r="AT223" s="351"/>
      <c r="AU223" s="351"/>
      <c r="AV223" s="351"/>
      <c r="AW223" s="351">
        <v>1</v>
      </c>
      <c r="AX223" s="351"/>
      <c r="AY223" s="351"/>
      <c r="AZ223" s="351"/>
      <c r="BA223" s="351"/>
      <c r="BB223" s="351"/>
      <c r="BC223" s="256">
        <f>SUM(AO223:BB223)</f>
        <v>1</v>
      </c>
    </row>
    <row r="224" spans="1:55" s="243" customFormat="1" ht="16" outlineLevel="1">
      <c r="A224" s="437"/>
      <c r="B224" s="254" t="s">
        <v>243</v>
      </c>
      <c r="C224" s="251" t="s">
        <v>163</v>
      </c>
      <c r="D224" s="255"/>
      <c r="E224" s="255"/>
      <c r="F224" s="255"/>
      <c r="G224" s="255"/>
      <c r="H224" s="255"/>
      <c r="I224" s="255"/>
      <c r="J224" s="255"/>
      <c r="K224" s="255"/>
      <c r="L224" s="255"/>
      <c r="M224" s="255"/>
      <c r="N224" s="255"/>
      <c r="O224" s="255"/>
      <c r="P224" s="255"/>
      <c r="Q224" s="255"/>
      <c r="R224" s="255"/>
      <c r="S224" s="255"/>
      <c r="T224" s="255"/>
      <c r="U224" s="255"/>
      <c r="V224" s="404"/>
      <c r="W224" s="255"/>
      <c r="X224" s="255"/>
      <c r="Y224" s="255"/>
      <c r="Z224" s="255"/>
      <c r="AA224" s="255"/>
      <c r="AB224" s="255"/>
      <c r="AC224" s="255"/>
      <c r="AD224" s="255"/>
      <c r="AE224" s="255"/>
      <c r="AF224" s="255"/>
      <c r="AG224" s="255"/>
      <c r="AH224" s="255"/>
      <c r="AI224" s="255"/>
      <c r="AJ224" s="255"/>
      <c r="AK224" s="255"/>
      <c r="AL224" s="255"/>
      <c r="AM224" s="255"/>
      <c r="AN224" s="255"/>
      <c r="AO224" s="352">
        <f>AO223</f>
        <v>0</v>
      </c>
      <c r="AP224" s="352">
        <f>AP223</f>
        <v>0</v>
      </c>
      <c r="AQ224" s="352">
        <f t="shared" ref="AQ224:BB224" si="88">AQ223</f>
        <v>0</v>
      </c>
      <c r="AR224" s="352">
        <f t="shared" si="88"/>
        <v>0</v>
      </c>
      <c r="AS224" s="352">
        <f t="shared" si="88"/>
        <v>0</v>
      </c>
      <c r="AT224" s="352">
        <f t="shared" si="88"/>
        <v>0</v>
      </c>
      <c r="AU224" s="352">
        <f t="shared" si="88"/>
        <v>0</v>
      </c>
      <c r="AV224" s="352">
        <f t="shared" si="88"/>
        <v>0</v>
      </c>
      <c r="AW224" s="352">
        <f t="shared" si="88"/>
        <v>1</v>
      </c>
      <c r="AX224" s="352">
        <f t="shared" si="88"/>
        <v>0</v>
      </c>
      <c r="AY224" s="352">
        <f t="shared" si="88"/>
        <v>0</v>
      </c>
      <c r="AZ224" s="352">
        <f t="shared" si="88"/>
        <v>0</v>
      </c>
      <c r="BA224" s="352">
        <f t="shared" si="88"/>
        <v>0</v>
      </c>
      <c r="BB224" s="352">
        <f t="shared" si="88"/>
        <v>0</v>
      </c>
      <c r="BC224" s="433"/>
    </row>
    <row r="225" spans="1:55" s="243" customFormat="1" ht="16" outlineLevel="1">
      <c r="A225" s="437"/>
      <c r="B225" s="258"/>
      <c r="C225" s="259"/>
      <c r="D225" s="259"/>
      <c r="E225" s="259"/>
      <c r="F225" s="259"/>
      <c r="G225" s="259"/>
      <c r="H225" s="259"/>
      <c r="I225" s="259"/>
      <c r="J225" s="259"/>
      <c r="K225" s="259"/>
      <c r="L225" s="259"/>
      <c r="M225" s="259"/>
      <c r="N225" s="259"/>
      <c r="O225" s="259"/>
      <c r="P225" s="259"/>
      <c r="Q225" s="259"/>
      <c r="R225" s="259"/>
      <c r="S225" s="259"/>
      <c r="T225" s="259"/>
      <c r="U225" s="259"/>
      <c r="V225" s="263"/>
      <c r="W225" s="259"/>
      <c r="X225" s="259"/>
      <c r="Y225" s="259"/>
      <c r="Z225" s="259"/>
      <c r="AA225" s="259"/>
      <c r="AB225" s="259"/>
      <c r="AC225" s="259"/>
      <c r="AD225" s="259"/>
      <c r="AE225" s="259"/>
      <c r="AF225" s="259"/>
      <c r="AG225" s="259"/>
      <c r="AH225" s="259"/>
      <c r="AI225" s="259"/>
      <c r="AJ225" s="259"/>
      <c r="AK225" s="259"/>
      <c r="AL225" s="259"/>
      <c r="AM225" s="259"/>
      <c r="AN225" s="259"/>
      <c r="AO225" s="353"/>
      <c r="AP225" s="354"/>
      <c r="AQ225" s="354"/>
      <c r="AR225" s="354"/>
      <c r="AS225" s="354"/>
      <c r="AT225" s="354"/>
      <c r="AU225" s="354"/>
      <c r="AV225" s="354"/>
      <c r="AW225" s="354"/>
      <c r="AX225" s="354"/>
      <c r="AY225" s="354"/>
      <c r="AZ225" s="354"/>
      <c r="BA225" s="354"/>
      <c r="BB225" s="354"/>
      <c r="BC225" s="262"/>
    </row>
    <row r="226" spans="1:55" s="243" customFormat="1" ht="16" outlineLevel="1">
      <c r="A226" s="437"/>
      <c r="B226" s="254" t="s">
        <v>2</v>
      </c>
      <c r="C226" s="251" t="s">
        <v>25</v>
      </c>
      <c r="D226" s="255">
        <v>5076.6053489195292</v>
      </c>
      <c r="E226" s="255">
        <v>5076.6053489195292</v>
      </c>
      <c r="F226" s="255">
        <v>5076.6053489195292</v>
      </c>
      <c r="G226" s="255">
        <v>5060.1592291042107</v>
      </c>
      <c r="H226" s="255">
        <v>0</v>
      </c>
      <c r="I226" s="255">
        <v>0</v>
      </c>
      <c r="J226" s="255">
        <v>0</v>
      </c>
      <c r="K226" s="255">
        <v>0</v>
      </c>
      <c r="L226" s="255">
        <v>0</v>
      </c>
      <c r="M226" s="255">
        <v>0</v>
      </c>
      <c r="N226" s="255">
        <v>0</v>
      </c>
      <c r="O226" s="255">
        <v>0</v>
      </c>
      <c r="P226" s="255">
        <v>0</v>
      </c>
      <c r="Q226" s="255">
        <v>0</v>
      </c>
      <c r="R226" s="255">
        <v>0</v>
      </c>
      <c r="S226" s="255">
        <v>0</v>
      </c>
      <c r="T226" s="255">
        <v>0</v>
      </c>
      <c r="U226" s="255">
        <v>0</v>
      </c>
      <c r="V226" s="251"/>
      <c r="W226" s="255">
        <v>2.8562954825642102</v>
      </c>
      <c r="X226" s="255">
        <v>2.8562954825642102</v>
      </c>
      <c r="Y226" s="255">
        <v>2.8562954825642102</v>
      </c>
      <c r="Z226" s="255">
        <v>2.8379046091823033</v>
      </c>
      <c r="AA226" s="255">
        <v>0</v>
      </c>
      <c r="AB226" s="255">
        <v>0</v>
      </c>
      <c r="AC226" s="255">
        <v>0</v>
      </c>
      <c r="AD226" s="255">
        <v>0</v>
      </c>
      <c r="AE226" s="255">
        <v>0</v>
      </c>
      <c r="AF226" s="255">
        <v>0</v>
      </c>
      <c r="AG226" s="255">
        <v>0</v>
      </c>
      <c r="AH226" s="255">
        <v>0</v>
      </c>
      <c r="AI226" s="255">
        <v>0</v>
      </c>
      <c r="AJ226" s="255">
        <v>0</v>
      </c>
      <c r="AK226" s="255">
        <v>0</v>
      </c>
      <c r="AL226" s="255">
        <v>0</v>
      </c>
      <c r="AM226" s="255">
        <v>0</v>
      </c>
      <c r="AN226" s="255">
        <v>0</v>
      </c>
      <c r="AO226" s="351"/>
      <c r="AP226" s="351"/>
      <c r="AQ226" s="351"/>
      <c r="AR226" s="351"/>
      <c r="AS226" s="351"/>
      <c r="AT226" s="351"/>
      <c r="AU226" s="351"/>
      <c r="AV226" s="351"/>
      <c r="AW226" s="351">
        <v>1</v>
      </c>
      <c r="AX226" s="351"/>
      <c r="AY226" s="351"/>
      <c r="AZ226" s="351"/>
      <c r="BA226" s="351"/>
      <c r="BB226" s="351"/>
      <c r="BC226" s="256">
        <f>SUM(AO226:BB226)</f>
        <v>1</v>
      </c>
    </row>
    <row r="227" spans="1:55" s="243" customFormat="1" ht="16" outlineLevel="1">
      <c r="A227" s="437"/>
      <c r="B227" s="254" t="s">
        <v>243</v>
      </c>
      <c r="C227" s="251" t="s">
        <v>163</v>
      </c>
      <c r="D227" s="255"/>
      <c r="E227" s="255"/>
      <c r="F227" s="255"/>
      <c r="G227" s="255"/>
      <c r="H227" s="255"/>
      <c r="I227" s="255"/>
      <c r="J227" s="255"/>
      <c r="K227" s="255"/>
      <c r="L227" s="255"/>
      <c r="M227" s="255"/>
      <c r="N227" s="255"/>
      <c r="O227" s="255"/>
      <c r="P227" s="255"/>
      <c r="Q227" s="255"/>
      <c r="R227" s="255"/>
      <c r="S227" s="255"/>
      <c r="T227" s="255"/>
      <c r="U227" s="255"/>
      <c r="V227" s="404"/>
      <c r="W227" s="255"/>
      <c r="X227" s="255"/>
      <c r="Y227" s="255"/>
      <c r="Z227" s="255"/>
      <c r="AA227" s="255"/>
      <c r="AB227" s="255"/>
      <c r="AC227" s="255"/>
      <c r="AD227" s="255"/>
      <c r="AE227" s="255"/>
      <c r="AF227" s="255"/>
      <c r="AG227" s="255"/>
      <c r="AH227" s="255"/>
      <c r="AI227" s="255"/>
      <c r="AJ227" s="255"/>
      <c r="AK227" s="255"/>
      <c r="AL227" s="255"/>
      <c r="AM227" s="255"/>
      <c r="AN227" s="255"/>
      <c r="AO227" s="352">
        <f>AO226</f>
        <v>0</v>
      </c>
      <c r="AP227" s="352">
        <f>AP226</f>
        <v>0</v>
      </c>
      <c r="AQ227" s="352">
        <f t="shared" ref="AQ227:BB227" si="89">AQ226</f>
        <v>0</v>
      </c>
      <c r="AR227" s="352">
        <f t="shared" si="89"/>
        <v>0</v>
      </c>
      <c r="AS227" s="352">
        <f t="shared" si="89"/>
        <v>0</v>
      </c>
      <c r="AT227" s="352">
        <f t="shared" si="89"/>
        <v>0</v>
      </c>
      <c r="AU227" s="352">
        <f t="shared" si="89"/>
        <v>0</v>
      </c>
      <c r="AV227" s="352">
        <f t="shared" si="89"/>
        <v>0</v>
      </c>
      <c r="AW227" s="352">
        <f t="shared" si="89"/>
        <v>1</v>
      </c>
      <c r="AX227" s="352">
        <f t="shared" si="89"/>
        <v>0</v>
      </c>
      <c r="AY227" s="352">
        <f t="shared" si="89"/>
        <v>0</v>
      </c>
      <c r="AZ227" s="352">
        <f t="shared" si="89"/>
        <v>0</v>
      </c>
      <c r="BA227" s="352">
        <f t="shared" si="89"/>
        <v>0</v>
      </c>
      <c r="BB227" s="352">
        <f t="shared" si="89"/>
        <v>0</v>
      </c>
      <c r="BC227" s="433"/>
    </row>
    <row r="228" spans="1:55" s="243" customFormat="1" ht="16" outlineLevel="1">
      <c r="A228" s="437"/>
      <c r="B228" s="258"/>
      <c r="C228" s="259"/>
      <c r="D228" s="264"/>
      <c r="E228" s="264"/>
      <c r="F228" s="264"/>
      <c r="G228" s="264"/>
      <c r="H228" s="264"/>
      <c r="I228" s="264"/>
      <c r="J228" s="264"/>
      <c r="K228" s="264"/>
      <c r="L228" s="264"/>
      <c r="M228" s="264"/>
      <c r="N228" s="264"/>
      <c r="O228" s="264"/>
      <c r="P228" s="264"/>
      <c r="Q228" s="264"/>
      <c r="R228" s="264"/>
      <c r="S228" s="264"/>
      <c r="T228" s="264"/>
      <c r="U228" s="264"/>
      <c r="V228" s="263"/>
      <c r="W228" s="264"/>
      <c r="X228" s="264"/>
      <c r="Y228" s="264"/>
      <c r="Z228" s="264"/>
      <c r="AA228" s="264"/>
      <c r="AB228" s="264"/>
      <c r="AC228" s="264"/>
      <c r="AD228" s="264"/>
      <c r="AE228" s="264"/>
      <c r="AF228" s="264"/>
      <c r="AG228" s="264"/>
      <c r="AH228" s="264"/>
      <c r="AI228" s="264"/>
      <c r="AJ228" s="264"/>
      <c r="AK228" s="264"/>
      <c r="AL228" s="264"/>
      <c r="AM228" s="264"/>
      <c r="AN228" s="264"/>
      <c r="AO228" s="353"/>
      <c r="AP228" s="354"/>
      <c r="AQ228" s="354"/>
      <c r="AR228" s="354"/>
      <c r="AS228" s="354"/>
      <c r="AT228" s="354"/>
      <c r="AU228" s="354"/>
      <c r="AV228" s="354"/>
      <c r="AW228" s="354"/>
      <c r="AX228" s="354"/>
      <c r="AY228" s="354"/>
      <c r="AZ228" s="354"/>
      <c r="BA228" s="354"/>
      <c r="BB228" s="354"/>
      <c r="BC228" s="262"/>
    </row>
    <row r="229" spans="1:55" s="243" customFormat="1" ht="16" outlineLevel="1">
      <c r="A229" s="437"/>
      <c r="B229" s="254" t="s">
        <v>3</v>
      </c>
      <c r="C229" s="251" t="s">
        <v>25</v>
      </c>
      <c r="D229" s="255">
        <v>379038.3394690383</v>
      </c>
      <c r="E229" s="255">
        <v>379038.3394690383</v>
      </c>
      <c r="F229" s="255">
        <v>379038.3394690383</v>
      </c>
      <c r="G229" s="255">
        <v>379038.3394690383</v>
      </c>
      <c r="H229" s="255">
        <v>379038.3394690383</v>
      </c>
      <c r="I229" s="255">
        <v>379038.3394690383</v>
      </c>
      <c r="J229" s="255">
        <v>379038.3394690383</v>
      </c>
      <c r="K229" s="255">
        <v>379038.3394690383</v>
      </c>
      <c r="L229" s="255">
        <v>379038.3394690383</v>
      </c>
      <c r="M229" s="255">
        <v>379038.3394690383</v>
      </c>
      <c r="N229" s="255">
        <v>379038.3394690383</v>
      </c>
      <c r="O229" s="255">
        <v>379038.3394690383</v>
      </c>
      <c r="P229" s="255">
        <v>379038.3394690383</v>
      </c>
      <c r="Q229" s="255">
        <v>379038.3394690383</v>
      </c>
      <c r="R229" s="255">
        <v>379038.3394690383</v>
      </c>
      <c r="S229" s="255">
        <v>379038.3394690383</v>
      </c>
      <c r="T229" s="255">
        <v>379038.3394690383</v>
      </c>
      <c r="U229" s="255">
        <v>379038.3394690383</v>
      </c>
      <c r="V229" s="251"/>
      <c r="W229" s="255">
        <v>225.3442248430915</v>
      </c>
      <c r="X229" s="255">
        <v>225.3442248430915</v>
      </c>
      <c r="Y229" s="255">
        <v>225.3442248430915</v>
      </c>
      <c r="Z229" s="255">
        <v>225.3442248430915</v>
      </c>
      <c r="AA229" s="255">
        <v>225.3442248430915</v>
      </c>
      <c r="AB229" s="255">
        <v>225.3442248430915</v>
      </c>
      <c r="AC229" s="255">
        <v>225.3442248430915</v>
      </c>
      <c r="AD229" s="255">
        <v>225.3442248430915</v>
      </c>
      <c r="AE229" s="255">
        <v>225.3442248430915</v>
      </c>
      <c r="AF229" s="255">
        <v>225.3442248430915</v>
      </c>
      <c r="AG229" s="255">
        <v>225.3442248430915</v>
      </c>
      <c r="AH229" s="255">
        <v>225.3442248430915</v>
      </c>
      <c r="AI229" s="255">
        <v>225.3442248430915</v>
      </c>
      <c r="AJ229" s="255">
        <v>225.3442248430915</v>
      </c>
      <c r="AK229" s="255">
        <v>225.3442248430915</v>
      </c>
      <c r="AL229" s="255">
        <v>225.3442248430915</v>
      </c>
      <c r="AM229" s="255">
        <v>225.3442248430915</v>
      </c>
      <c r="AN229" s="255">
        <v>225.3442248430915</v>
      </c>
      <c r="AO229" s="351"/>
      <c r="AP229" s="351"/>
      <c r="AQ229" s="351"/>
      <c r="AR229" s="351"/>
      <c r="AS229" s="351"/>
      <c r="AT229" s="351"/>
      <c r="AU229" s="351"/>
      <c r="AV229" s="351"/>
      <c r="AW229" s="351">
        <v>1</v>
      </c>
      <c r="AX229" s="351"/>
      <c r="AY229" s="351"/>
      <c r="AZ229" s="351"/>
      <c r="BA229" s="351"/>
      <c r="BB229" s="351"/>
      <c r="BC229" s="256">
        <f>SUM(AO229:BB229)</f>
        <v>1</v>
      </c>
    </row>
    <row r="230" spans="1:55" s="243" customFormat="1" ht="16" outlineLevel="1">
      <c r="A230" s="437"/>
      <c r="B230" s="254" t="s">
        <v>243</v>
      </c>
      <c r="C230" s="251" t="s">
        <v>163</v>
      </c>
      <c r="D230" s="255">
        <v>6501.842742115</v>
      </c>
      <c r="E230" s="255">
        <v>6501.842742115</v>
      </c>
      <c r="F230" s="255">
        <v>6501.842742115</v>
      </c>
      <c r="G230" s="255">
        <v>6501.842742115</v>
      </c>
      <c r="H230" s="255">
        <v>6501.842742115</v>
      </c>
      <c r="I230" s="255">
        <v>6501.842742115</v>
      </c>
      <c r="J230" s="255">
        <v>6501.842742115</v>
      </c>
      <c r="K230" s="255">
        <v>6501.842742115</v>
      </c>
      <c r="L230" s="255">
        <v>6501.842742115</v>
      </c>
      <c r="M230" s="255">
        <v>6501.842742115</v>
      </c>
      <c r="N230" s="255">
        <v>6501.842742115</v>
      </c>
      <c r="O230" s="255">
        <v>6501.842742115</v>
      </c>
      <c r="P230" s="255">
        <v>6501.842742115</v>
      </c>
      <c r="Q230" s="255">
        <v>6501.842742115</v>
      </c>
      <c r="R230" s="255">
        <v>6501.842742115</v>
      </c>
      <c r="S230" s="255">
        <v>6501.842742115</v>
      </c>
      <c r="T230" s="255">
        <v>6501.842742115</v>
      </c>
      <c r="U230" s="255">
        <v>6501.842742115</v>
      </c>
      <c r="V230" s="404"/>
      <c r="W230" s="255">
        <v>3.1899587459999998</v>
      </c>
      <c r="X230" s="255">
        <v>3.1899587459999998</v>
      </c>
      <c r="Y230" s="255">
        <v>3.1899587459999998</v>
      </c>
      <c r="Z230" s="255">
        <v>3.1899587459999998</v>
      </c>
      <c r="AA230" s="255">
        <v>3.1899587459999998</v>
      </c>
      <c r="AB230" s="255">
        <v>3.1899587459999998</v>
      </c>
      <c r="AC230" s="255">
        <v>3.1899587459999998</v>
      </c>
      <c r="AD230" s="255">
        <v>3.1899587459999998</v>
      </c>
      <c r="AE230" s="255">
        <v>3.1899587459999998</v>
      </c>
      <c r="AF230" s="255">
        <v>3.1899587459999998</v>
      </c>
      <c r="AG230" s="255">
        <v>3.1899587459999998</v>
      </c>
      <c r="AH230" s="255">
        <v>3.1899587459999998</v>
      </c>
      <c r="AI230" s="255">
        <v>3.1899587459999998</v>
      </c>
      <c r="AJ230" s="255">
        <v>3.1899587459999998</v>
      </c>
      <c r="AK230" s="255">
        <v>3.1899587459999998</v>
      </c>
      <c r="AL230" s="255">
        <v>3.1899587459999998</v>
      </c>
      <c r="AM230" s="255">
        <v>3.1899587459999998</v>
      </c>
      <c r="AN230" s="255">
        <v>3.1899587459999998</v>
      </c>
      <c r="AO230" s="352">
        <f>AO229</f>
        <v>0</v>
      </c>
      <c r="AP230" s="352">
        <f>AP229</f>
        <v>0</v>
      </c>
      <c r="AQ230" s="352">
        <f t="shared" ref="AQ230:BB230" si="90">AQ229</f>
        <v>0</v>
      </c>
      <c r="AR230" s="352">
        <f t="shared" si="90"/>
        <v>0</v>
      </c>
      <c r="AS230" s="352">
        <f t="shared" si="90"/>
        <v>0</v>
      </c>
      <c r="AT230" s="352">
        <f t="shared" si="90"/>
        <v>0</v>
      </c>
      <c r="AU230" s="352">
        <f t="shared" si="90"/>
        <v>0</v>
      </c>
      <c r="AV230" s="352">
        <f t="shared" si="90"/>
        <v>0</v>
      </c>
      <c r="AW230" s="352">
        <f t="shared" si="90"/>
        <v>1</v>
      </c>
      <c r="AX230" s="352">
        <f t="shared" si="90"/>
        <v>0</v>
      </c>
      <c r="AY230" s="352">
        <f t="shared" si="90"/>
        <v>0</v>
      </c>
      <c r="AZ230" s="352">
        <f t="shared" si="90"/>
        <v>0</v>
      </c>
      <c r="BA230" s="352">
        <f t="shared" si="90"/>
        <v>0</v>
      </c>
      <c r="BB230" s="352">
        <f t="shared" si="90"/>
        <v>0</v>
      </c>
      <c r="BC230" s="433"/>
    </row>
    <row r="231" spans="1:55" s="243" customFormat="1" ht="16" outlineLevel="1">
      <c r="A231" s="437"/>
      <c r="B231" s="254"/>
      <c r="C231" s="265"/>
      <c r="D231" s="251"/>
      <c r="E231" s="251"/>
      <c r="F231" s="251"/>
      <c r="G231" s="251"/>
      <c r="H231" s="251"/>
      <c r="I231" s="251"/>
      <c r="J231" s="251"/>
      <c r="K231" s="251"/>
      <c r="L231" s="251"/>
      <c r="M231" s="251"/>
      <c r="N231" s="251"/>
      <c r="O231" s="251"/>
      <c r="P231" s="251"/>
      <c r="Q231" s="251"/>
      <c r="R231" s="251"/>
      <c r="S231" s="251"/>
      <c r="T231" s="251"/>
      <c r="U231" s="251"/>
      <c r="W231" s="251"/>
      <c r="X231" s="251"/>
      <c r="Y231" s="251"/>
      <c r="Z231" s="251"/>
      <c r="AA231" s="251"/>
      <c r="AB231" s="251"/>
      <c r="AC231" s="251"/>
      <c r="AD231" s="251"/>
      <c r="AE231" s="251"/>
      <c r="AF231" s="251"/>
      <c r="AG231" s="251"/>
      <c r="AH231" s="251"/>
      <c r="AI231" s="251"/>
      <c r="AJ231" s="251"/>
      <c r="AK231" s="251"/>
      <c r="AL231" s="251"/>
      <c r="AM231" s="251"/>
      <c r="AN231" s="251"/>
      <c r="AO231" s="353"/>
      <c r="AP231" s="353"/>
      <c r="AQ231" s="353"/>
      <c r="AR231" s="353"/>
      <c r="AS231" s="353"/>
      <c r="AT231" s="353"/>
      <c r="AU231" s="353"/>
      <c r="AV231" s="353"/>
      <c r="AW231" s="353"/>
      <c r="AX231" s="353"/>
      <c r="AY231" s="353"/>
      <c r="AZ231" s="353"/>
      <c r="BA231" s="353"/>
      <c r="BB231" s="353"/>
      <c r="BC231" s="266"/>
    </row>
    <row r="232" spans="1:55" s="243" customFormat="1" ht="16" outlineLevel="1">
      <c r="A232" s="437"/>
      <c r="B232" s="254" t="s">
        <v>4</v>
      </c>
      <c r="C232" s="251" t="s">
        <v>25</v>
      </c>
      <c r="D232" s="255">
        <v>12095.665110353419</v>
      </c>
      <c r="E232" s="255">
        <v>12095.665110353419</v>
      </c>
      <c r="F232" s="255">
        <v>12095.665110353419</v>
      </c>
      <c r="G232" s="255">
        <v>12095.665110353419</v>
      </c>
      <c r="H232" s="255">
        <v>11913.946013413497</v>
      </c>
      <c r="I232" s="255">
        <v>11913.946013413497</v>
      </c>
      <c r="J232" s="255">
        <v>5610.2366772290743</v>
      </c>
      <c r="K232" s="255">
        <v>5579.2736109385596</v>
      </c>
      <c r="L232" s="255">
        <v>5579.2736109385596</v>
      </c>
      <c r="M232" s="255">
        <v>5579.2736109385596</v>
      </c>
      <c r="N232" s="255">
        <v>906.15955630195685</v>
      </c>
      <c r="O232" s="255">
        <v>729.7791432917669</v>
      </c>
      <c r="P232" s="255">
        <v>729.7791432917669</v>
      </c>
      <c r="Q232" s="255">
        <v>627.136701554453</v>
      </c>
      <c r="R232" s="255">
        <v>627.136701554453</v>
      </c>
      <c r="S232" s="255">
        <v>603.93575264600929</v>
      </c>
      <c r="T232" s="255">
        <v>0</v>
      </c>
      <c r="U232" s="255">
        <v>0</v>
      </c>
      <c r="V232" s="251"/>
      <c r="W232" s="255">
        <v>1.9932955399690082</v>
      </c>
      <c r="X232" s="255">
        <v>1.9932955399690082</v>
      </c>
      <c r="Y232" s="255">
        <v>1.9932955399690082</v>
      </c>
      <c r="Z232" s="255">
        <v>1.9932955399690082</v>
      </c>
      <c r="AA232" s="255">
        <v>1.9848814096906395</v>
      </c>
      <c r="AB232" s="255">
        <v>1.9848814096906395</v>
      </c>
      <c r="AC232" s="255">
        <v>1.6930010708335739</v>
      </c>
      <c r="AD232" s="255">
        <v>1.6894664742250678</v>
      </c>
      <c r="AE232" s="255">
        <v>1.6894664742250678</v>
      </c>
      <c r="AF232" s="255">
        <v>1.6894664742250678</v>
      </c>
      <c r="AG232" s="255">
        <v>3.1077209367741693E-2</v>
      </c>
      <c r="AH232" s="255">
        <v>3.1055806949124139E-2</v>
      </c>
      <c r="AI232" s="255">
        <v>3.1055806949124139E-2</v>
      </c>
      <c r="AJ232" s="255">
        <v>2.993751512218942E-2</v>
      </c>
      <c r="AK232" s="255">
        <v>2.993751512218942E-2</v>
      </c>
      <c r="AL232" s="255">
        <v>2.7964007020176668E-2</v>
      </c>
      <c r="AM232" s="255">
        <v>0</v>
      </c>
      <c r="AN232" s="255">
        <v>0</v>
      </c>
      <c r="AO232" s="351"/>
      <c r="AP232" s="351"/>
      <c r="AQ232" s="351"/>
      <c r="AR232" s="351"/>
      <c r="AS232" s="351"/>
      <c r="AT232" s="351"/>
      <c r="AU232" s="351"/>
      <c r="AV232" s="351"/>
      <c r="AW232" s="351">
        <v>1</v>
      </c>
      <c r="AX232" s="351"/>
      <c r="AY232" s="351"/>
      <c r="AZ232" s="351"/>
      <c r="BA232" s="351"/>
      <c r="BB232" s="351"/>
      <c r="BC232" s="256">
        <f>SUM(AO232:BB232)</f>
        <v>1</v>
      </c>
    </row>
    <row r="233" spans="1:55" s="243" customFormat="1" ht="16" outlineLevel="1">
      <c r="A233" s="437"/>
      <c r="B233" s="254" t="s">
        <v>243</v>
      </c>
      <c r="C233" s="251" t="s">
        <v>163</v>
      </c>
      <c r="D233" s="255"/>
      <c r="E233" s="255"/>
      <c r="F233" s="255"/>
      <c r="G233" s="255"/>
      <c r="H233" s="255"/>
      <c r="I233" s="255"/>
      <c r="J233" s="255"/>
      <c r="K233" s="255"/>
      <c r="L233" s="255"/>
      <c r="M233" s="255"/>
      <c r="N233" s="255"/>
      <c r="O233" s="255"/>
      <c r="P233" s="255"/>
      <c r="Q233" s="255"/>
      <c r="R233" s="255"/>
      <c r="S233" s="255"/>
      <c r="T233" s="255"/>
      <c r="U233" s="255"/>
      <c r="V233" s="404"/>
      <c r="W233" s="255"/>
      <c r="X233" s="255"/>
      <c r="Y233" s="255"/>
      <c r="Z233" s="255"/>
      <c r="AA233" s="255"/>
      <c r="AB233" s="255"/>
      <c r="AC233" s="255"/>
      <c r="AD233" s="255"/>
      <c r="AE233" s="255"/>
      <c r="AF233" s="255"/>
      <c r="AG233" s="255"/>
      <c r="AH233" s="255"/>
      <c r="AI233" s="255"/>
      <c r="AJ233" s="255"/>
      <c r="AK233" s="255"/>
      <c r="AL233" s="255"/>
      <c r="AM233" s="255"/>
      <c r="AN233" s="255"/>
      <c r="AO233" s="352">
        <f>AO232</f>
        <v>0</v>
      </c>
      <c r="AP233" s="352">
        <f>AP232</f>
        <v>0</v>
      </c>
      <c r="AQ233" s="352">
        <f t="shared" ref="AQ233:BB233" si="91">AQ232</f>
        <v>0</v>
      </c>
      <c r="AR233" s="352">
        <f t="shared" si="91"/>
        <v>0</v>
      </c>
      <c r="AS233" s="352">
        <f t="shared" si="91"/>
        <v>0</v>
      </c>
      <c r="AT233" s="352">
        <f t="shared" si="91"/>
        <v>0</v>
      </c>
      <c r="AU233" s="352">
        <f t="shared" si="91"/>
        <v>0</v>
      </c>
      <c r="AV233" s="352">
        <f t="shared" si="91"/>
        <v>0</v>
      </c>
      <c r="AW233" s="352">
        <f t="shared" si="91"/>
        <v>1</v>
      </c>
      <c r="AX233" s="352">
        <f t="shared" si="91"/>
        <v>0</v>
      </c>
      <c r="AY233" s="352">
        <f t="shared" si="91"/>
        <v>0</v>
      </c>
      <c r="AZ233" s="352">
        <f t="shared" si="91"/>
        <v>0</v>
      </c>
      <c r="BA233" s="352">
        <f t="shared" si="91"/>
        <v>0</v>
      </c>
      <c r="BB233" s="352">
        <f t="shared" si="91"/>
        <v>0</v>
      </c>
      <c r="BC233" s="433"/>
    </row>
    <row r="234" spans="1:55" s="243" customFormat="1" ht="16" outlineLevel="1">
      <c r="A234" s="437"/>
      <c r="B234" s="254"/>
      <c r="C234" s="265"/>
      <c r="D234" s="264"/>
      <c r="E234" s="264"/>
      <c r="F234" s="264"/>
      <c r="G234" s="264"/>
      <c r="H234" s="264"/>
      <c r="I234" s="264"/>
      <c r="J234" s="264"/>
      <c r="K234" s="264"/>
      <c r="L234" s="264"/>
      <c r="M234" s="264"/>
      <c r="N234" s="264"/>
      <c r="O234" s="264"/>
      <c r="P234" s="264"/>
      <c r="Q234" s="264"/>
      <c r="R234" s="264"/>
      <c r="S234" s="264"/>
      <c r="T234" s="264"/>
      <c r="U234" s="264"/>
      <c r="V234" s="251"/>
      <c r="W234" s="264"/>
      <c r="X234" s="264"/>
      <c r="Y234" s="264"/>
      <c r="Z234" s="264"/>
      <c r="AA234" s="264"/>
      <c r="AB234" s="264"/>
      <c r="AC234" s="264"/>
      <c r="AD234" s="264"/>
      <c r="AE234" s="264"/>
      <c r="AF234" s="264"/>
      <c r="AG234" s="264"/>
      <c r="AH234" s="264"/>
      <c r="AI234" s="264"/>
      <c r="AJ234" s="264"/>
      <c r="AK234" s="264"/>
      <c r="AL234" s="264"/>
      <c r="AM234" s="264"/>
      <c r="AN234" s="264"/>
      <c r="AO234" s="353"/>
      <c r="AP234" s="353"/>
      <c r="AQ234" s="353"/>
      <c r="AR234" s="353"/>
      <c r="AS234" s="353"/>
      <c r="AT234" s="353"/>
      <c r="AU234" s="353"/>
      <c r="AV234" s="353"/>
      <c r="AW234" s="353"/>
      <c r="AX234" s="353"/>
      <c r="AY234" s="353"/>
      <c r="AZ234" s="353"/>
      <c r="BA234" s="353"/>
      <c r="BB234" s="353"/>
      <c r="BC234" s="266"/>
    </row>
    <row r="235" spans="1:55" s="243" customFormat="1" ht="16" outlineLevel="1">
      <c r="A235" s="437"/>
      <c r="B235" s="254" t="s">
        <v>5</v>
      </c>
      <c r="C235" s="251" t="s">
        <v>25</v>
      </c>
      <c r="D235" s="255">
        <v>231684.83305517075</v>
      </c>
      <c r="E235" s="255">
        <v>231684.83305517075</v>
      </c>
      <c r="F235" s="255">
        <v>231684.83305517075</v>
      </c>
      <c r="G235" s="255">
        <v>231684.83305517075</v>
      </c>
      <c r="H235" s="255">
        <v>208269.92615770121</v>
      </c>
      <c r="I235" s="255">
        <v>169353.19802617037</v>
      </c>
      <c r="J235" s="255">
        <v>115516.25050870549</v>
      </c>
      <c r="K235" s="255">
        <v>115276.12877012597</v>
      </c>
      <c r="L235" s="255">
        <v>115276.12877012597</v>
      </c>
      <c r="M235" s="255">
        <v>58551.501255960015</v>
      </c>
      <c r="N235" s="255">
        <v>43452.851087628027</v>
      </c>
      <c r="O235" s="255">
        <v>42102.407757848894</v>
      </c>
      <c r="P235" s="255">
        <v>42102.407757848894</v>
      </c>
      <c r="Q235" s="255">
        <v>39163.032897867677</v>
      </c>
      <c r="R235" s="255">
        <v>39163.032897867677</v>
      </c>
      <c r="S235" s="255">
        <v>38627.301895799974</v>
      </c>
      <c r="T235" s="255">
        <v>10838.075840722126</v>
      </c>
      <c r="U235" s="255">
        <v>10838.075840722126</v>
      </c>
      <c r="V235" s="251"/>
      <c r="W235" s="255">
        <v>12.803146569733137</v>
      </c>
      <c r="X235" s="255">
        <v>12.803146569733137</v>
      </c>
      <c r="Y235" s="255">
        <v>12.803146569733137</v>
      </c>
      <c r="Z235" s="255">
        <v>12.803146569733137</v>
      </c>
      <c r="AA235" s="255">
        <v>11.718967303993573</v>
      </c>
      <c r="AB235" s="255">
        <v>9.9170079831478777</v>
      </c>
      <c r="AC235" s="255">
        <v>7.4241984885496901</v>
      </c>
      <c r="AD235" s="255">
        <v>7.3967873311776007</v>
      </c>
      <c r="AE235" s="255">
        <v>7.3967873311776007</v>
      </c>
      <c r="AF235" s="255">
        <v>4.7702697337787843</v>
      </c>
      <c r="AG235" s="255">
        <v>1.8663165529934769</v>
      </c>
      <c r="AH235" s="255">
        <v>1.8661526869894802</v>
      </c>
      <c r="AI235" s="255">
        <v>1.8661526869894802</v>
      </c>
      <c r="AJ235" s="255">
        <v>1.8341281284679012</v>
      </c>
      <c r="AK235" s="255">
        <v>1.8341281284679012</v>
      </c>
      <c r="AL235" s="255">
        <v>1.7885580322941521</v>
      </c>
      <c r="AM235" s="255">
        <v>0.50183488486532024</v>
      </c>
      <c r="AN235" s="255">
        <v>0.50183488486532024</v>
      </c>
      <c r="AO235" s="351"/>
      <c r="AP235" s="351"/>
      <c r="AQ235" s="351"/>
      <c r="AR235" s="351"/>
      <c r="AS235" s="351"/>
      <c r="AT235" s="351"/>
      <c r="AU235" s="351"/>
      <c r="AV235" s="351"/>
      <c r="AW235" s="351">
        <v>1</v>
      </c>
      <c r="AX235" s="351"/>
      <c r="AY235" s="351"/>
      <c r="AZ235" s="351"/>
      <c r="BA235" s="351"/>
      <c r="BB235" s="351"/>
      <c r="BC235" s="256">
        <f>SUM(AO235:BB235)</f>
        <v>1</v>
      </c>
    </row>
    <row r="236" spans="1:55" s="243" customFormat="1" ht="16" outlineLevel="1">
      <c r="A236" s="437"/>
      <c r="B236" s="254" t="s">
        <v>243</v>
      </c>
      <c r="C236" s="251" t="s">
        <v>163</v>
      </c>
      <c r="D236" s="255"/>
      <c r="E236" s="255"/>
      <c r="F236" s="255"/>
      <c r="G236" s="255"/>
      <c r="H236" s="255"/>
      <c r="I236" s="255"/>
      <c r="J236" s="255"/>
      <c r="K236" s="255"/>
      <c r="L236" s="255"/>
      <c r="M236" s="255"/>
      <c r="N236" s="255"/>
      <c r="O236" s="255"/>
      <c r="P236" s="255"/>
      <c r="Q236" s="255"/>
      <c r="R236" s="255"/>
      <c r="S236" s="255"/>
      <c r="T236" s="255"/>
      <c r="U236" s="255"/>
      <c r="V236" s="404"/>
      <c r="W236" s="255"/>
      <c r="X236" s="255"/>
      <c r="Y236" s="255"/>
      <c r="Z236" s="255"/>
      <c r="AA236" s="255"/>
      <c r="AB236" s="255"/>
      <c r="AC236" s="255"/>
      <c r="AD236" s="255"/>
      <c r="AE236" s="255"/>
      <c r="AF236" s="255"/>
      <c r="AG236" s="255"/>
      <c r="AH236" s="255"/>
      <c r="AI236" s="255"/>
      <c r="AJ236" s="255"/>
      <c r="AK236" s="255"/>
      <c r="AL236" s="255"/>
      <c r="AM236" s="255"/>
      <c r="AN236" s="255"/>
      <c r="AO236" s="352">
        <f>AO235</f>
        <v>0</v>
      </c>
      <c r="AP236" s="352">
        <f>AP235</f>
        <v>0</v>
      </c>
      <c r="AQ236" s="352">
        <f t="shared" ref="AQ236:BB236" si="92">AQ235</f>
        <v>0</v>
      </c>
      <c r="AR236" s="352">
        <f t="shared" si="92"/>
        <v>0</v>
      </c>
      <c r="AS236" s="352">
        <f t="shared" si="92"/>
        <v>0</v>
      </c>
      <c r="AT236" s="352">
        <f t="shared" si="92"/>
        <v>0</v>
      </c>
      <c r="AU236" s="352">
        <f t="shared" si="92"/>
        <v>0</v>
      </c>
      <c r="AV236" s="352">
        <f t="shared" si="92"/>
        <v>0</v>
      </c>
      <c r="AW236" s="352">
        <f t="shared" si="92"/>
        <v>1</v>
      </c>
      <c r="AX236" s="352">
        <f t="shared" si="92"/>
        <v>0</v>
      </c>
      <c r="AY236" s="352">
        <f t="shared" si="92"/>
        <v>0</v>
      </c>
      <c r="AZ236" s="352">
        <f t="shared" si="92"/>
        <v>0</v>
      </c>
      <c r="BA236" s="352">
        <f t="shared" si="92"/>
        <v>0</v>
      </c>
      <c r="BB236" s="352">
        <f t="shared" si="92"/>
        <v>0</v>
      </c>
      <c r="BC236" s="433"/>
    </row>
    <row r="237" spans="1:55" s="243" customFormat="1" ht="16" outlineLevel="1">
      <c r="A237" s="437"/>
      <c r="B237" s="254"/>
      <c r="C237" s="265"/>
      <c r="D237" s="264"/>
      <c r="E237" s="264"/>
      <c r="F237" s="264"/>
      <c r="G237" s="264"/>
      <c r="H237" s="264"/>
      <c r="I237" s="264"/>
      <c r="J237" s="264"/>
      <c r="K237" s="264"/>
      <c r="L237" s="264"/>
      <c r="M237" s="264"/>
      <c r="N237" s="264"/>
      <c r="O237" s="264"/>
      <c r="P237" s="264"/>
      <c r="Q237" s="264"/>
      <c r="R237" s="264"/>
      <c r="S237" s="264"/>
      <c r="T237" s="264"/>
      <c r="U237" s="264"/>
      <c r="V237" s="251"/>
      <c r="W237" s="264"/>
      <c r="X237" s="264"/>
      <c r="Y237" s="264"/>
      <c r="Z237" s="264"/>
      <c r="AA237" s="264"/>
      <c r="AB237" s="264"/>
      <c r="AC237" s="264"/>
      <c r="AD237" s="264"/>
      <c r="AE237" s="264"/>
      <c r="AF237" s="264"/>
      <c r="AG237" s="264"/>
      <c r="AH237" s="264"/>
      <c r="AI237" s="264"/>
      <c r="AJ237" s="264"/>
      <c r="AK237" s="264"/>
      <c r="AL237" s="264"/>
      <c r="AM237" s="264"/>
      <c r="AN237" s="264"/>
      <c r="AO237" s="353"/>
      <c r="AP237" s="353"/>
      <c r="AQ237" s="353"/>
      <c r="AR237" s="353"/>
      <c r="AS237" s="353"/>
      <c r="AT237" s="353"/>
      <c r="AU237" s="353"/>
      <c r="AV237" s="353"/>
      <c r="AW237" s="353"/>
      <c r="AX237" s="353"/>
      <c r="AY237" s="353"/>
      <c r="AZ237" s="353"/>
      <c r="BA237" s="353"/>
      <c r="BB237" s="353"/>
      <c r="BC237" s="266"/>
    </row>
    <row r="238" spans="1:55" s="243" customFormat="1" ht="16" outlineLevel="1">
      <c r="A238" s="437"/>
      <c r="B238" s="254" t="s">
        <v>42</v>
      </c>
      <c r="C238" s="251" t="s">
        <v>25</v>
      </c>
      <c r="D238" s="255">
        <v>3263.28</v>
      </c>
      <c r="E238" s="255">
        <v>0</v>
      </c>
      <c r="F238" s="255">
        <v>0</v>
      </c>
      <c r="G238" s="255">
        <v>0</v>
      </c>
      <c r="H238" s="255">
        <v>0</v>
      </c>
      <c r="I238" s="255">
        <v>0</v>
      </c>
      <c r="J238" s="255">
        <v>0</v>
      </c>
      <c r="K238" s="255">
        <v>0</v>
      </c>
      <c r="L238" s="255">
        <v>0</v>
      </c>
      <c r="M238" s="255">
        <v>0</v>
      </c>
      <c r="N238" s="255">
        <v>0</v>
      </c>
      <c r="O238" s="255">
        <v>0</v>
      </c>
      <c r="P238" s="255">
        <v>0</v>
      </c>
      <c r="Q238" s="255">
        <v>0</v>
      </c>
      <c r="R238" s="255">
        <v>0</v>
      </c>
      <c r="S238" s="255">
        <v>0</v>
      </c>
      <c r="T238" s="255">
        <v>0</v>
      </c>
      <c r="U238" s="255">
        <v>0</v>
      </c>
      <c r="V238" s="251"/>
      <c r="W238" s="255">
        <v>449.77690000000001</v>
      </c>
      <c r="X238" s="255">
        <v>0</v>
      </c>
      <c r="Y238" s="255">
        <v>0</v>
      </c>
      <c r="Z238" s="255">
        <v>0</v>
      </c>
      <c r="AA238" s="255">
        <v>0</v>
      </c>
      <c r="AB238" s="255">
        <v>0</v>
      </c>
      <c r="AC238" s="255">
        <v>0</v>
      </c>
      <c r="AD238" s="255">
        <v>0</v>
      </c>
      <c r="AE238" s="255">
        <v>0</v>
      </c>
      <c r="AF238" s="255">
        <v>0</v>
      </c>
      <c r="AG238" s="255">
        <v>0</v>
      </c>
      <c r="AH238" s="255">
        <v>0</v>
      </c>
      <c r="AI238" s="255">
        <v>0</v>
      </c>
      <c r="AJ238" s="255">
        <v>0</v>
      </c>
      <c r="AK238" s="255">
        <v>0</v>
      </c>
      <c r="AL238" s="255">
        <v>0</v>
      </c>
      <c r="AM238" s="255">
        <v>0</v>
      </c>
      <c r="AN238" s="255">
        <v>0</v>
      </c>
      <c r="AO238" s="351"/>
      <c r="AP238" s="351"/>
      <c r="AQ238" s="351"/>
      <c r="AR238" s="351"/>
      <c r="AS238" s="351"/>
      <c r="AT238" s="351"/>
      <c r="AU238" s="351"/>
      <c r="AV238" s="351"/>
      <c r="AW238" s="351"/>
      <c r="AX238" s="351"/>
      <c r="AY238" s="351"/>
      <c r="AZ238" s="351"/>
      <c r="BA238" s="351"/>
      <c r="BB238" s="351"/>
      <c r="BC238" s="256">
        <f>SUM(AO238:BB238)</f>
        <v>0</v>
      </c>
    </row>
    <row r="239" spans="1:55" s="243" customFormat="1" ht="16" outlineLevel="1">
      <c r="A239" s="437"/>
      <c r="B239" s="254" t="s">
        <v>243</v>
      </c>
      <c r="C239" s="251" t="s">
        <v>163</v>
      </c>
      <c r="D239" s="255"/>
      <c r="E239" s="255"/>
      <c r="F239" s="255"/>
      <c r="G239" s="255"/>
      <c r="H239" s="255"/>
      <c r="I239" s="255"/>
      <c r="J239" s="255"/>
      <c r="K239" s="255"/>
      <c r="L239" s="255"/>
      <c r="M239" s="255"/>
      <c r="N239" s="255"/>
      <c r="O239" s="255"/>
      <c r="P239" s="255"/>
      <c r="Q239" s="255"/>
      <c r="R239" s="255"/>
      <c r="S239" s="255"/>
      <c r="T239" s="255"/>
      <c r="U239" s="255"/>
      <c r="V239" s="251"/>
      <c r="W239" s="255"/>
      <c r="X239" s="255"/>
      <c r="Y239" s="255"/>
      <c r="Z239" s="255"/>
      <c r="AA239" s="255"/>
      <c r="AB239" s="255"/>
      <c r="AC239" s="255"/>
      <c r="AD239" s="255"/>
      <c r="AE239" s="255"/>
      <c r="AF239" s="255"/>
      <c r="AG239" s="255"/>
      <c r="AH239" s="255"/>
      <c r="AI239" s="255"/>
      <c r="AJ239" s="255"/>
      <c r="AK239" s="255"/>
      <c r="AL239" s="255"/>
      <c r="AM239" s="255"/>
      <c r="AN239" s="255"/>
      <c r="AO239" s="352">
        <f>AO238</f>
        <v>0</v>
      </c>
      <c r="AP239" s="352">
        <f>AP238</f>
        <v>0</v>
      </c>
      <c r="AQ239" s="352">
        <f t="shared" ref="AQ239:BB239" si="93">AQ238</f>
        <v>0</v>
      </c>
      <c r="AR239" s="352">
        <f t="shared" si="93"/>
        <v>0</v>
      </c>
      <c r="AS239" s="352">
        <f t="shared" si="93"/>
        <v>0</v>
      </c>
      <c r="AT239" s="352">
        <f t="shared" si="93"/>
        <v>0</v>
      </c>
      <c r="AU239" s="352">
        <f t="shared" si="93"/>
        <v>0</v>
      </c>
      <c r="AV239" s="352">
        <f t="shared" si="93"/>
        <v>0</v>
      </c>
      <c r="AW239" s="352">
        <f t="shared" si="93"/>
        <v>0</v>
      </c>
      <c r="AX239" s="352">
        <f t="shared" si="93"/>
        <v>0</v>
      </c>
      <c r="AY239" s="352">
        <f t="shared" si="93"/>
        <v>0</v>
      </c>
      <c r="AZ239" s="352">
        <f t="shared" si="93"/>
        <v>0</v>
      </c>
      <c r="BA239" s="352">
        <f t="shared" si="93"/>
        <v>0</v>
      </c>
      <c r="BB239" s="352">
        <f t="shared" si="93"/>
        <v>0</v>
      </c>
      <c r="BC239" s="433"/>
    </row>
    <row r="240" spans="1:55" s="243" customFormat="1" ht="16" outlineLevel="1">
      <c r="A240" s="437"/>
      <c r="B240" s="254"/>
      <c r="C240" s="265"/>
      <c r="D240" s="264"/>
      <c r="E240" s="264"/>
      <c r="F240" s="264"/>
      <c r="G240" s="264"/>
      <c r="H240" s="264"/>
      <c r="I240" s="264"/>
      <c r="J240" s="264"/>
      <c r="K240" s="264"/>
      <c r="L240" s="264"/>
      <c r="M240" s="264"/>
      <c r="N240" s="264"/>
      <c r="O240" s="264"/>
      <c r="P240" s="264"/>
      <c r="Q240" s="264"/>
      <c r="R240" s="264"/>
      <c r="S240" s="264"/>
      <c r="T240" s="264"/>
      <c r="U240" s="264"/>
      <c r="V240" s="251"/>
      <c r="W240" s="264"/>
      <c r="X240" s="264"/>
      <c r="Y240" s="264"/>
      <c r="Z240" s="264"/>
      <c r="AA240" s="264"/>
      <c r="AB240" s="264"/>
      <c r="AC240" s="264"/>
      <c r="AD240" s="264"/>
      <c r="AE240" s="264"/>
      <c r="AF240" s="264"/>
      <c r="AG240" s="264"/>
      <c r="AH240" s="264"/>
      <c r="AI240" s="264"/>
      <c r="AJ240" s="264"/>
      <c r="AK240" s="264"/>
      <c r="AL240" s="264"/>
      <c r="AM240" s="264"/>
      <c r="AN240" s="264"/>
      <c r="AO240" s="353"/>
      <c r="AP240" s="353"/>
      <c r="AQ240" s="353"/>
      <c r="AR240" s="353"/>
      <c r="AS240" s="353"/>
      <c r="AT240" s="353"/>
      <c r="AU240" s="353"/>
      <c r="AV240" s="353"/>
      <c r="AW240" s="353"/>
      <c r="AX240" s="353"/>
      <c r="AY240" s="353"/>
      <c r="AZ240" s="353"/>
      <c r="BA240" s="353"/>
      <c r="BB240" s="353"/>
      <c r="BC240" s="266"/>
    </row>
    <row r="241" spans="1:55" s="243" customFormat="1" ht="16" outlineLevel="1">
      <c r="A241" s="437"/>
      <c r="B241" s="254" t="s">
        <v>482</v>
      </c>
      <c r="C241" s="251" t="s">
        <v>25</v>
      </c>
      <c r="D241" s="255"/>
      <c r="E241" s="255"/>
      <c r="F241" s="255"/>
      <c r="G241" s="255"/>
      <c r="H241" s="255"/>
      <c r="I241" s="255"/>
      <c r="J241" s="255"/>
      <c r="K241" s="255"/>
      <c r="L241" s="255"/>
      <c r="M241" s="255"/>
      <c r="N241" s="255"/>
      <c r="O241" s="255"/>
      <c r="P241" s="255"/>
      <c r="Q241" s="255"/>
      <c r="R241" s="255"/>
      <c r="S241" s="255"/>
      <c r="T241" s="255"/>
      <c r="U241" s="255"/>
      <c r="V241" s="251"/>
      <c r="W241" s="255"/>
      <c r="X241" s="255"/>
      <c r="Y241" s="255"/>
      <c r="Z241" s="255"/>
      <c r="AA241" s="255"/>
      <c r="AB241" s="255"/>
      <c r="AC241" s="255"/>
      <c r="AD241" s="255"/>
      <c r="AE241" s="255"/>
      <c r="AF241" s="255"/>
      <c r="AG241" s="255"/>
      <c r="AH241" s="255"/>
      <c r="AI241" s="255"/>
      <c r="AJ241" s="255"/>
      <c r="AK241" s="255"/>
      <c r="AL241" s="255"/>
      <c r="AM241" s="255"/>
      <c r="AN241" s="255"/>
      <c r="AO241" s="351"/>
      <c r="AP241" s="351"/>
      <c r="AQ241" s="351"/>
      <c r="AR241" s="351"/>
      <c r="AS241" s="351"/>
      <c r="AT241" s="351"/>
      <c r="AU241" s="351"/>
      <c r="AV241" s="351"/>
      <c r="AW241" s="351"/>
      <c r="AX241" s="351"/>
      <c r="AY241" s="351"/>
      <c r="AZ241" s="351"/>
      <c r="BA241" s="351"/>
      <c r="BB241" s="351"/>
      <c r="BC241" s="256">
        <f>SUM(AO241:BB241)</f>
        <v>0</v>
      </c>
    </row>
    <row r="242" spans="1:55" s="243" customFormat="1" ht="16" outlineLevel="1">
      <c r="A242" s="437"/>
      <c r="B242" s="254" t="s">
        <v>243</v>
      </c>
      <c r="C242" s="251" t="s">
        <v>163</v>
      </c>
      <c r="D242" s="255">
        <v>0</v>
      </c>
      <c r="E242" s="255">
        <v>0</v>
      </c>
      <c r="F242" s="255">
        <v>445.99689999999998</v>
      </c>
      <c r="G242" s="255">
        <v>0</v>
      </c>
      <c r="H242" s="255">
        <v>0</v>
      </c>
      <c r="I242" s="255">
        <v>0</v>
      </c>
      <c r="J242" s="255">
        <v>0</v>
      </c>
      <c r="K242" s="255">
        <v>0</v>
      </c>
      <c r="L242" s="255">
        <v>0</v>
      </c>
      <c r="M242" s="255">
        <v>0</v>
      </c>
      <c r="N242" s="255">
        <v>0</v>
      </c>
      <c r="O242" s="255">
        <v>0</v>
      </c>
      <c r="P242" s="255">
        <v>0</v>
      </c>
      <c r="Q242" s="255">
        <v>0</v>
      </c>
      <c r="R242" s="255">
        <v>0</v>
      </c>
      <c r="S242" s="255">
        <v>0</v>
      </c>
      <c r="T242" s="255">
        <v>0</v>
      </c>
      <c r="U242" s="255">
        <v>0</v>
      </c>
      <c r="V242" s="251"/>
      <c r="W242" s="255">
        <v>0</v>
      </c>
      <c r="X242" s="255">
        <v>0</v>
      </c>
      <c r="Y242" s="255">
        <v>445.99689999999998</v>
      </c>
      <c r="Z242" s="255">
        <v>0</v>
      </c>
      <c r="AA242" s="255">
        <v>0</v>
      </c>
      <c r="AB242" s="255">
        <v>0</v>
      </c>
      <c r="AC242" s="255">
        <v>0</v>
      </c>
      <c r="AD242" s="255">
        <v>0</v>
      </c>
      <c r="AE242" s="255">
        <v>0</v>
      </c>
      <c r="AF242" s="255">
        <v>0</v>
      </c>
      <c r="AG242" s="255">
        <v>0</v>
      </c>
      <c r="AH242" s="255">
        <v>0</v>
      </c>
      <c r="AI242" s="255">
        <v>0</v>
      </c>
      <c r="AJ242" s="255">
        <v>0</v>
      </c>
      <c r="AK242" s="255">
        <v>0</v>
      </c>
      <c r="AL242" s="255">
        <v>0</v>
      </c>
      <c r="AM242" s="255">
        <v>0</v>
      </c>
      <c r="AN242" s="255">
        <v>0</v>
      </c>
      <c r="AO242" s="352">
        <f>AO241</f>
        <v>0</v>
      </c>
      <c r="AP242" s="352">
        <f>AP241</f>
        <v>0</v>
      </c>
      <c r="AQ242" s="352">
        <f t="shared" ref="AQ242:BB242" si="94">AQ241</f>
        <v>0</v>
      </c>
      <c r="AR242" s="352">
        <f t="shared" si="94"/>
        <v>0</v>
      </c>
      <c r="AS242" s="352">
        <f t="shared" si="94"/>
        <v>0</v>
      </c>
      <c r="AT242" s="352">
        <f t="shared" si="94"/>
        <v>0</v>
      </c>
      <c r="AU242" s="352">
        <f t="shared" si="94"/>
        <v>0</v>
      </c>
      <c r="AV242" s="352">
        <f t="shared" si="94"/>
        <v>0</v>
      </c>
      <c r="AW242" s="352">
        <f t="shared" si="94"/>
        <v>0</v>
      </c>
      <c r="AX242" s="352">
        <f t="shared" si="94"/>
        <v>0</v>
      </c>
      <c r="AY242" s="352">
        <f t="shared" si="94"/>
        <v>0</v>
      </c>
      <c r="AZ242" s="352">
        <f t="shared" si="94"/>
        <v>0</v>
      </c>
      <c r="BA242" s="352">
        <f t="shared" si="94"/>
        <v>0</v>
      </c>
      <c r="BB242" s="352">
        <f t="shared" si="94"/>
        <v>0</v>
      </c>
      <c r="BC242" s="433"/>
    </row>
    <row r="243" spans="1:55" s="243" customFormat="1" ht="16" outlineLevel="1">
      <c r="A243" s="437"/>
      <c r="B243" s="254"/>
      <c r="C243" s="265"/>
      <c r="D243" s="264"/>
      <c r="E243" s="264"/>
      <c r="F243" s="264"/>
      <c r="G243" s="264"/>
      <c r="H243" s="264"/>
      <c r="I243" s="264"/>
      <c r="J243" s="264"/>
      <c r="K243" s="264"/>
      <c r="L243" s="264"/>
      <c r="M243" s="264"/>
      <c r="N243" s="264"/>
      <c r="O243" s="264"/>
      <c r="P243" s="264"/>
      <c r="Q243" s="264"/>
      <c r="R243" s="264"/>
      <c r="S243" s="264"/>
      <c r="T243" s="264"/>
      <c r="U243" s="264"/>
      <c r="V243" s="251"/>
      <c r="W243" s="264"/>
      <c r="X243" s="264"/>
      <c r="Y243" s="264"/>
      <c r="Z243" s="264"/>
      <c r="AA243" s="264"/>
      <c r="AB243" s="264"/>
      <c r="AC243" s="264"/>
      <c r="AD243" s="264"/>
      <c r="AE243" s="264"/>
      <c r="AF243" s="264"/>
      <c r="AG243" s="264"/>
      <c r="AH243" s="264"/>
      <c r="AI243" s="264"/>
      <c r="AJ243" s="264"/>
      <c r="AK243" s="264"/>
      <c r="AL243" s="264"/>
      <c r="AM243" s="264"/>
      <c r="AN243" s="264"/>
      <c r="AO243" s="353"/>
      <c r="AP243" s="353"/>
      <c r="AQ243" s="353"/>
      <c r="AR243" s="353"/>
      <c r="AS243" s="353"/>
      <c r="AT243" s="353"/>
      <c r="AU243" s="353"/>
      <c r="AV243" s="353"/>
      <c r="AW243" s="353"/>
      <c r="AX243" s="353"/>
      <c r="AY243" s="353"/>
      <c r="AZ243" s="353"/>
      <c r="BA243" s="353"/>
      <c r="BB243" s="353"/>
      <c r="BC243" s="266"/>
    </row>
    <row r="244" spans="1:55" s="243" customFormat="1" ht="16" outlineLevel="1">
      <c r="A244" s="437"/>
      <c r="B244" s="248" t="s">
        <v>8</v>
      </c>
      <c r="C244" s="249"/>
      <c r="D244" s="249"/>
      <c r="E244" s="249"/>
      <c r="F244" s="249"/>
      <c r="G244" s="249"/>
      <c r="H244" s="249"/>
      <c r="I244" s="249"/>
      <c r="J244" s="249"/>
      <c r="K244" s="249"/>
      <c r="L244" s="249"/>
      <c r="M244" s="249"/>
      <c r="N244" s="249"/>
      <c r="O244" s="249"/>
      <c r="P244" s="249"/>
      <c r="Q244" s="249"/>
      <c r="R244" s="249"/>
      <c r="S244" s="249"/>
      <c r="T244" s="249"/>
      <c r="U244" s="249"/>
      <c r="V244" s="251"/>
      <c r="W244" s="249"/>
      <c r="X244" s="249"/>
      <c r="Y244" s="249"/>
      <c r="Z244" s="249"/>
      <c r="AA244" s="249"/>
      <c r="AB244" s="249"/>
      <c r="AC244" s="249"/>
      <c r="AD244" s="249"/>
      <c r="AE244" s="249"/>
      <c r="AF244" s="249"/>
      <c r="AG244" s="249"/>
      <c r="AH244" s="249"/>
      <c r="AI244" s="249"/>
      <c r="AJ244" s="249"/>
      <c r="AK244" s="249"/>
      <c r="AL244" s="249"/>
      <c r="AM244" s="249"/>
      <c r="AN244" s="249"/>
      <c r="AO244" s="355"/>
      <c r="AP244" s="355"/>
      <c r="AQ244" s="355"/>
      <c r="AR244" s="355"/>
      <c r="AS244" s="355"/>
      <c r="AT244" s="355"/>
      <c r="AU244" s="355"/>
      <c r="AV244" s="355"/>
      <c r="AW244" s="355"/>
      <c r="AX244" s="355"/>
      <c r="AY244" s="355"/>
      <c r="AZ244" s="355"/>
      <c r="BA244" s="355"/>
      <c r="BB244" s="355"/>
      <c r="BC244" s="252"/>
    </row>
    <row r="245" spans="1:55" s="243" customFormat="1" ht="16" outlineLevel="1">
      <c r="A245" s="437"/>
      <c r="B245" s="269" t="s">
        <v>22</v>
      </c>
      <c r="C245" s="251" t="s">
        <v>25</v>
      </c>
      <c r="D245" s="255">
        <v>1456232.8728564582</v>
      </c>
      <c r="E245" s="255">
        <v>1456232.8728564582</v>
      </c>
      <c r="F245" s="255">
        <v>1456232.8728564582</v>
      </c>
      <c r="G245" s="255">
        <v>1443057.4308217803</v>
      </c>
      <c r="H245" s="255">
        <v>1443057.4308217803</v>
      </c>
      <c r="I245" s="255">
        <v>1436047.2828885568</v>
      </c>
      <c r="J245" s="255">
        <v>1412736.4545250912</v>
      </c>
      <c r="K245" s="255">
        <v>1412736.4545250912</v>
      </c>
      <c r="L245" s="255">
        <v>1409666.2339217227</v>
      </c>
      <c r="M245" s="255">
        <v>1095322.5633903106</v>
      </c>
      <c r="N245" s="255">
        <v>1065798.1836507332</v>
      </c>
      <c r="O245" s="255">
        <v>1065798.1836507332</v>
      </c>
      <c r="P245" s="255">
        <v>118015.45038621838</v>
      </c>
      <c r="Q245" s="255">
        <v>118015.45038621838</v>
      </c>
      <c r="R245" s="255">
        <v>118015.45038621838</v>
      </c>
      <c r="S245" s="255">
        <v>49271.109004073129</v>
      </c>
      <c r="T245" s="255">
        <v>49271.109004073129</v>
      </c>
      <c r="U245" s="255">
        <v>49271.109004073129</v>
      </c>
      <c r="V245" s="255">
        <v>12</v>
      </c>
      <c r="W245" s="255">
        <v>244.56941513054352</v>
      </c>
      <c r="X245" s="255">
        <v>244.56941513054352</v>
      </c>
      <c r="Y245" s="255">
        <v>244.56941513054352</v>
      </c>
      <c r="Z245" s="255">
        <v>240.58630595899803</v>
      </c>
      <c r="AA245" s="255">
        <v>240.58630595899803</v>
      </c>
      <c r="AB245" s="255">
        <v>238.46704616845579</v>
      </c>
      <c r="AC245" s="255">
        <v>235.2678240406718</v>
      </c>
      <c r="AD245" s="255">
        <v>235.2678240406718</v>
      </c>
      <c r="AE245" s="255">
        <v>234.85653016397714</v>
      </c>
      <c r="AF245" s="255">
        <v>191.71541090332258</v>
      </c>
      <c r="AG245" s="255">
        <v>188.93418630512997</v>
      </c>
      <c r="AH245" s="255">
        <v>188.93418630512997</v>
      </c>
      <c r="AI245" s="255">
        <v>31.435371474349189</v>
      </c>
      <c r="AJ245" s="255">
        <v>31.435371474349189</v>
      </c>
      <c r="AK245" s="255">
        <v>31.435371474349189</v>
      </c>
      <c r="AL245" s="255">
        <v>21.580617921301268</v>
      </c>
      <c r="AM245" s="255">
        <v>21.580617921301268</v>
      </c>
      <c r="AN245" s="255">
        <v>21.580617921301268</v>
      </c>
      <c r="AO245" s="403"/>
      <c r="AP245" s="405"/>
      <c r="AQ245" s="405"/>
      <c r="AR245" s="356"/>
      <c r="AS245" s="356"/>
      <c r="AT245" s="356"/>
      <c r="AU245" s="356"/>
      <c r="AV245" s="356"/>
      <c r="AW245" s="356"/>
      <c r="AX245" s="356"/>
      <c r="AY245" s="356">
        <v>1</v>
      </c>
      <c r="AZ245" s="356"/>
      <c r="BA245" s="356"/>
      <c r="BB245" s="356"/>
      <c r="BC245" s="256">
        <f>SUM(AO245:BB245)</f>
        <v>1</v>
      </c>
    </row>
    <row r="246" spans="1:55" s="243" customFormat="1" ht="16" outlineLevel="1">
      <c r="A246" s="437"/>
      <c r="B246" s="254" t="s">
        <v>243</v>
      </c>
      <c r="C246" s="251" t="s">
        <v>163</v>
      </c>
      <c r="D246" s="255">
        <v>653791.59214575402</v>
      </c>
      <c r="E246" s="255">
        <v>653791.59214575402</v>
      </c>
      <c r="F246" s="255">
        <v>653791.59214575402</v>
      </c>
      <c r="G246" s="255">
        <v>653791.59214575402</v>
      </c>
      <c r="H246" s="255">
        <v>653791.59214575402</v>
      </c>
      <c r="I246" s="255">
        <v>653791.59214575402</v>
      </c>
      <c r="J246" s="255">
        <v>649913.33113442699</v>
      </c>
      <c r="K246" s="255">
        <v>649913.33113442699</v>
      </c>
      <c r="L246" s="255">
        <v>645456.90039094805</v>
      </c>
      <c r="M246" s="255">
        <v>620587.30911768298</v>
      </c>
      <c r="N246" s="255">
        <v>565250.11850079696</v>
      </c>
      <c r="O246" s="255">
        <v>558649.76452837896</v>
      </c>
      <c r="P246" s="255">
        <v>523264.34595745901</v>
      </c>
      <c r="Q246" s="255">
        <v>523264.34595745901</v>
      </c>
      <c r="R246" s="255">
        <v>523264.34595745901</v>
      </c>
      <c r="S246" s="255">
        <v>374163.08704700798</v>
      </c>
      <c r="T246" s="255">
        <v>0</v>
      </c>
      <c r="U246" s="255">
        <v>0</v>
      </c>
      <c r="V246" s="255">
        <f>V245</f>
        <v>12</v>
      </c>
      <c r="W246" s="255">
        <v>91.120680820999993</v>
      </c>
      <c r="X246" s="255">
        <v>91.120680820999993</v>
      </c>
      <c r="Y246" s="255">
        <v>91.120680820999993</v>
      </c>
      <c r="Z246" s="255">
        <v>91.120680820999993</v>
      </c>
      <c r="AA246" s="255">
        <v>91.120680820999993</v>
      </c>
      <c r="AB246" s="255">
        <v>91.120680820999993</v>
      </c>
      <c r="AC246" s="255">
        <v>90.184883650000003</v>
      </c>
      <c r="AD246" s="255">
        <v>90.184883650000003</v>
      </c>
      <c r="AE246" s="255">
        <v>90.184883650000003</v>
      </c>
      <c r="AF246" s="255">
        <v>84.592916887000001</v>
      </c>
      <c r="AG246" s="255">
        <v>72.287276117999994</v>
      </c>
      <c r="AH246" s="255">
        <v>72.287276117999994</v>
      </c>
      <c r="AI246" s="255">
        <v>66.985401812999996</v>
      </c>
      <c r="AJ246" s="255">
        <v>66.985401812999996</v>
      </c>
      <c r="AK246" s="255">
        <v>66.985401812999996</v>
      </c>
      <c r="AL246" s="255">
        <v>47.898284916999998</v>
      </c>
      <c r="AM246" s="255">
        <v>0</v>
      </c>
      <c r="AN246" s="255">
        <v>0</v>
      </c>
      <c r="AO246" s="352">
        <f>AO245</f>
        <v>0</v>
      </c>
      <c r="AP246" s="352">
        <f>AP245</f>
        <v>0</v>
      </c>
      <c r="AQ246" s="352">
        <f t="shared" ref="AQ246:BB246" si="95">AQ245</f>
        <v>0</v>
      </c>
      <c r="AR246" s="352">
        <f t="shared" si="95"/>
        <v>0</v>
      </c>
      <c r="AS246" s="352">
        <f t="shared" si="95"/>
        <v>0</v>
      </c>
      <c r="AT246" s="352">
        <f t="shared" si="95"/>
        <v>0</v>
      </c>
      <c r="AU246" s="352">
        <f t="shared" si="95"/>
        <v>0</v>
      </c>
      <c r="AV246" s="352">
        <f t="shared" si="95"/>
        <v>0</v>
      </c>
      <c r="AW246" s="352">
        <f t="shared" si="95"/>
        <v>0</v>
      </c>
      <c r="AX246" s="352">
        <f t="shared" si="95"/>
        <v>0</v>
      </c>
      <c r="AY246" s="352">
        <f t="shared" si="95"/>
        <v>1</v>
      </c>
      <c r="AZ246" s="352">
        <f t="shared" si="95"/>
        <v>0</v>
      </c>
      <c r="BA246" s="352">
        <f t="shared" si="95"/>
        <v>0</v>
      </c>
      <c r="BB246" s="352">
        <f t="shared" si="95"/>
        <v>0</v>
      </c>
      <c r="BC246" s="433"/>
    </row>
    <row r="247" spans="1:55" s="243" customFormat="1" ht="16" outlineLevel="1">
      <c r="A247" s="437"/>
      <c r="B247" s="269"/>
      <c r="C247" s="27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251"/>
      <c r="AH247" s="251"/>
      <c r="AI247" s="251"/>
      <c r="AJ247" s="251"/>
      <c r="AK247" s="251"/>
      <c r="AL247" s="251"/>
      <c r="AM247" s="251"/>
      <c r="AN247" s="251"/>
      <c r="AO247" s="357"/>
      <c r="AP247" s="357"/>
      <c r="AQ247" s="357"/>
      <c r="AR247" s="357"/>
      <c r="AS247" s="357"/>
      <c r="AT247" s="357"/>
      <c r="AU247" s="357"/>
      <c r="AV247" s="357"/>
      <c r="AW247" s="357"/>
      <c r="AX247" s="357"/>
      <c r="AY247" s="357"/>
      <c r="AZ247" s="357"/>
      <c r="BA247" s="357"/>
      <c r="BB247" s="357"/>
      <c r="BC247" s="272"/>
    </row>
    <row r="248" spans="1:55" s="243" customFormat="1" ht="17" outlineLevel="1">
      <c r="A248" s="437"/>
      <c r="B248" s="273" t="s">
        <v>21</v>
      </c>
      <c r="C248" s="251" t="s">
        <v>25</v>
      </c>
      <c r="D248" s="255">
        <v>46962.251441504202</v>
      </c>
      <c r="E248" s="255">
        <v>46962.25144150421</v>
      </c>
      <c r="F248" s="255">
        <v>46414.245595325643</v>
      </c>
      <c r="G248" s="255">
        <v>34154.156065743497</v>
      </c>
      <c r="H248" s="255">
        <v>34154.156065743497</v>
      </c>
      <c r="I248" s="255">
        <v>22190.704966213478</v>
      </c>
      <c r="J248" s="255">
        <v>22190.704966213478</v>
      </c>
      <c r="K248" s="255">
        <v>22190.704966213478</v>
      </c>
      <c r="L248" s="255">
        <v>22190.704966213478</v>
      </c>
      <c r="M248" s="255">
        <v>22190.704966213478</v>
      </c>
      <c r="N248" s="255">
        <v>20616.322978039425</v>
      </c>
      <c r="O248" s="255">
        <v>20616.322978039425</v>
      </c>
      <c r="P248" s="255">
        <v>0</v>
      </c>
      <c r="Q248" s="255">
        <v>0</v>
      </c>
      <c r="R248" s="255">
        <v>0</v>
      </c>
      <c r="S248" s="255">
        <v>0</v>
      </c>
      <c r="T248" s="255">
        <v>0</v>
      </c>
      <c r="U248" s="255">
        <v>0</v>
      </c>
      <c r="V248" s="255">
        <v>12</v>
      </c>
      <c r="W248" s="255">
        <v>11.645960284073967</v>
      </c>
      <c r="X248" s="255">
        <v>11.645960284073967</v>
      </c>
      <c r="Y248" s="255">
        <v>11.514110791283823</v>
      </c>
      <c r="Z248" s="255">
        <v>8.8868047965333492</v>
      </c>
      <c r="AA248" s="255">
        <v>8.8868047965333492</v>
      </c>
      <c r="AB248" s="255">
        <v>5.8252997992152231</v>
      </c>
      <c r="AC248" s="255">
        <v>5.8252997992152231</v>
      </c>
      <c r="AD248" s="255">
        <v>5.8252997992152231</v>
      </c>
      <c r="AE248" s="255">
        <v>5.8252997992152231</v>
      </c>
      <c r="AF248" s="255">
        <v>5.8252997992152231</v>
      </c>
      <c r="AG248" s="255">
        <v>5.6643987232679303</v>
      </c>
      <c r="AH248" s="255">
        <v>5.6643987232679303</v>
      </c>
      <c r="AI248" s="255">
        <v>0</v>
      </c>
      <c r="AJ248" s="255">
        <v>0</v>
      </c>
      <c r="AK248" s="255">
        <v>0</v>
      </c>
      <c r="AL248" s="255">
        <v>0</v>
      </c>
      <c r="AM248" s="255">
        <v>0</v>
      </c>
      <c r="AN248" s="255">
        <v>0</v>
      </c>
      <c r="AO248" s="356"/>
      <c r="AP248" s="405"/>
      <c r="AQ248" s="356"/>
      <c r="AR248" s="356"/>
      <c r="AS248" s="356"/>
      <c r="AT248" s="356"/>
      <c r="AU248" s="356"/>
      <c r="AV248" s="356"/>
      <c r="AW248" s="356"/>
      <c r="AX248" s="356">
        <v>1</v>
      </c>
      <c r="AY248" s="356"/>
      <c r="AZ248" s="356"/>
      <c r="BA248" s="356"/>
      <c r="BB248" s="356"/>
      <c r="BC248" s="256">
        <f>SUM(AO248:BB248)</f>
        <v>1</v>
      </c>
    </row>
    <row r="249" spans="1:55" s="243" customFormat="1" ht="16" outlineLevel="1">
      <c r="A249" s="437"/>
      <c r="B249" s="254" t="s">
        <v>243</v>
      </c>
      <c r="C249" s="251" t="s">
        <v>163</v>
      </c>
      <c r="D249" s="255"/>
      <c r="E249" s="255"/>
      <c r="F249" s="255"/>
      <c r="G249" s="255"/>
      <c r="H249" s="255"/>
      <c r="I249" s="255"/>
      <c r="J249" s="255"/>
      <c r="K249" s="255"/>
      <c r="L249" s="255"/>
      <c r="M249" s="255"/>
      <c r="N249" s="255"/>
      <c r="O249" s="255"/>
      <c r="P249" s="255"/>
      <c r="Q249" s="255"/>
      <c r="R249" s="255"/>
      <c r="S249" s="255"/>
      <c r="T249" s="255"/>
      <c r="U249" s="255"/>
      <c r="V249" s="255">
        <f>V248</f>
        <v>12</v>
      </c>
      <c r="W249" s="255"/>
      <c r="X249" s="255"/>
      <c r="Y249" s="255"/>
      <c r="Z249" s="255"/>
      <c r="AA249" s="255"/>
      <c r="AB249" s="255"/>
      <c r="AC249" s="255"/>
      <c r="AD249" s="255"/>
      <c r="AE249" s="255"/>
      <c r="AF249" s="255"/>
      <c r="AG249" s="255"/>
      <c r="AH249" s="255"/>
      <c r="AI249" s="255"/>
      <c r="AJ249" s="255"/>
      <c r="AK249" s="255"/>
      <c r="AL249" s="255"/>
      <c r="AM249" s="255"/>
      <c r="AN249" s="255"/>
      <c r="AO249" s="352">
        <f>AO248</f>
        <v>0</v>
      </c>
      <c r="AP249" s="352">
        <f>AP248</f>
        <v>0</v>
      </c>
      <c r="AQ249" s="352">
        <f t="shared" ref="AQ249:BB249" si="96">AQ248</f>
        <v>0</v>
      </c>
      <c r="AR249" s="352">
        <f t="shared" si="96"/>
        <v>0</v>
      </c>
      <c r="AS249" s="352">
        <f t="shared" si="96"/>
        <v>0</v>
      </c>
      <c r="AT249" s="352">
        <f t="shared" si="96"/>
        <v>0</v>
      </c>
      <c r="AU249" s="352">
        <f t="shared" si="96"/>
        <v>0</v>
      </c>
      <c r="AV249" s="352">
        <f t="shared" si="96"/>
        <v>0</v>
      </c>
      <c r="AW249" s="352">
        <f t="shared" si="96"/>
        <v>0</v>
      </c>
      <c r="AX249" s="352">
        <f t="shared" si="96"/>
        <v>1</v>
      </c>
      <c r="AY249" s="352">
        <f t="shared" si="96"/>
        <v>0</v>
      </c>
      <c r="AZ249" s="352">
        <f t="shared" si="96"/>
        <v>0</v>
      </c>
      <c r="BA249" s="352">
        <f t="shared" si="96"/>
        <v>0</v>
      </c>
      <c r="BB249" s="352">
        <f t="shared" si="96"/>
        <v>0</v>
      </c>
      <c r="BC249" s="433"/>
    </row>
    <row r="250" spans="1:55" s="243" customFormat="1" ht="16" outlineLevel="1">
      <c r="A250" s="437"/>
      <c r="B250" s="273"/>
      <c r="C250" s="27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357"/>
      <c r="AP250" s="358"/>
      <c r="AQ250" s="357"/>
      <c r="AR250" s="357"/>
      <c r="AS250" s="357"/>
      <c r="AT250" s="357"/>
      <c r="AU250" s="357"/>
      <c r="AV250" s="357"/>
      <c r="AW250" s="357"/>
      <c r="AX250" s="357"/>
      <c r="AY250" s="357"/>
      <c r="AZ250" s="357"/>
      <c r="BA250" s="357"/>
      <c r="BB250" s="357"/>
      <c r="BC250" s="272"/>
    </row>
    <row r="251" spans="1:55" s="243" customFormat="1" ht="17" outlineLevel="1">
      <c r="A251" s="437"/>
      <c r="B251" s="273" t="s">
        <v>9</v>
      </c>
      <c r="C251" s="251" t="s">
        <v>25</v>
      </c>
      <c r="D251" s="255">
        <v>1581.165</v>
      </c>
      <c r="E251" s="255">
        <v>0</v>
      </c>
      <c r="F251" s="255">
        <v>0</v>
      </c>
      <c r="G251" s="255">
        <v>0</v>
      </c>
      <c r="H251" s="255">
        <v>0</v>
      </c>
      <c r="I251" s="255">
        <v>0</v>
      </c>
      <c r="J251" s="255">
        <v>0</v>
      </c>
      <c r="K251" s="255">
        <v>0</v>
      </c>
      <c r="L251" s="255">
        <v>0</v>
      </c>
      <c r="M251" s="255">
        <v>0</v>
      </c>
      <c r="N251" s="255">
        <v>0</v>
      </c>
      <c r="O251" s="255">
        <v>0</v>
      </c>
      <c r="P251" s="255">
        <v>0</v>
      </c>
      <c r="Q251" s="255">
        <v>0</v>
      </c>
      <c r="R251" s="255">
        <v>0</v>
      </c>
      <c r="S251" s="255">
        <v>0</v>
      </c>
      <c r="T251" s="255">
        <v>0</v>
      </c>
      <c r="U251" s="255">
        <v>0</v>
      </c>
      <c r="V251" s="251"/>
      <c r="W251" s="255">
        <v>108.78088650000001</v>
      </c>
      <c r="X251" s="255">
        <v>0</v>
      </c>
      <c r="Y251" s="255">
        <v>0</v>
      </c>
      <c r="Z251" s="255">
        <v>0</v>
      </c>
      <c r="AA251" s="255">
        <v>0</v>
      </c>
      <c r="AB251" s="255">
        <v>0</v>
      </c>
      <c r="AC251" s="255">
        <v>0</v>
      </c>
      <c r="AD251" s="255">
        <v>0</v>
      </c>
      <c r="AE251" s="255">
        <v>0</v>
      </c>
      <c r="AF251" s="255">
        <v>0</v>
      </c>
      <c r="AG251" s="255">
        <v>0</v>
      </c>
      <c r="AH251" s="255">
        <v>0</v>
      </c>
      <c r="AI251" s="255">
        <v>0</v>
      </c>
      <c r="AJ251" s="255">
        <v>0</v>
      </c>
      <c r="AK251" s="255">
        <v>0</v>
      </c>
      <c r="AL251" s="255">
        <v>0</v>
      </c>
      <c r="AM251" s="255">
        <v>0</v>
      </c>
      <c r="AN251" s="255">
        <v>0</v>
      </c>
      <c r="AO251" s="356"/>
      <c r="AP251" s="356"/>
      <c r="AQ251" s="356"/>
      <c r="AR251" s="356"/>
      <c r="AS251" s="356"/>
      <c r="AT251" s="356"/>
      <c r="AU251" s="356"/>
      <c r="AV251" s="356"/>
      <c r="AW251" s="356"/>
      <c r="AX251" s="356"/>
      <c r="AY251" s="356"/>
      <c r="AZ251" s="356"/>
      <c r="BA251" s="356"/>
      <c r="BB251" s="356"/>
      <c r="BC251" s="256">
        <f>SUM(AO251:BB251)</f>
        <v>0</v>
      </c>
    </row>
    <row r="252" spans="1:55" s="243" customFormat="1" ht="16" outlineLevel="1">
      <c r="A252" s="437"/>
      <c r="B252" s="254" t="s">
        <v>243</v>
      </c>
      <c r="C252" s="251" t="s">
        <v>163</v>
      </c>
      <c r="D252" s="255"/>
      <c r="E252" s="255"/>
      <c r="F252" s="255"/>
      <c r="G252" s="255"/>
      <c r="H252" s="255"/>
      <c r="I252" s="255"/>
      <c r="J252" s="255"/>
      <c r="K252" s="255"/>
      <c r="L252" s="255"/>
      <c r="M252" s="255"/>
      <c r="N252" s="255"/>
      <c r="O252" s="255"/>
      <c r="P252" s="255"/>
      <c r="Q252" s="255"/>
      <c r="R252" s="255"/>
      <c r="S252" s="255"/>
      <c r="T252" s="255"/>
      <c r="U252" s="255"/>
      <c r="V252" s="251"/>
      <c r="W252" s="255"/>
      <c r="X252" s="255"/>
      <c r="Y252" s="255"/>
      <c r="Z252" s="255"/>
      <c r="AA252" s="255"/>
      <c r="AB252" s="255"/>
      <c r="AC252" s="255"/>
      <c r="AD252" s="255"/>
      <c r="AE252" s="255"/>
      <c r="AF252" s="255"/>
      <c r="AG252" s="255"/>
      <c r="AH252" s="255"/>
      <c r="AI252" s="255"/>
      <c r="AJ252" s="255"/>
      <c r="AK252" s="255"/>
      <c r="AL252" s="255"/>
      <c r="AM252" s="255"/>
      <c r="AN252" s="255"/>
      <c r="AO252" s="352">
        <f>AO251</f>
        <v>0</v>
      </c>
      <c r="AP252" s="352">
        <f>AP251</f>
        <v>0</v>
      </c>
      <c r="AQ252" s="352">
        <f t="shared" ref="AQ252:BB252" si="97">AQ251</f>
        <v>0</v>
      </c>
      <c r="AR252" s="352">
        <f t="shared" si="97"/>
        <v>0</v>
      </c>
      <c r="AS252" s="352">
        <f t="shared" si="97"/>
        <v>0</v>
      </c>
      <c r="AT252" s="352">
        <f t="shared" si="97"/>
        <v>0</v>
      </c>
      <c r="AU252" s="352">
        <f t="shared" si="97"/>
        <v>0</v>
      </c>
      <c r="AV252" s="352">
        <f t="shared" si="97"/>
        <v>0</v>
      </c>
      <c r="AW252" s="352">
        <f t="shared" si="97"/>
        <v>0</v>
      </c>
      <c r="AX252" s="352">
        <f t="shared" si="97"/>
        <v>0</v>
      </c>
      <c r="AY252" s="352">
        <f t="shared" si="97"/>
        <v>0</v>
      </c>
      <c r="AZ252" s="352">
        <f t="shared" si="97"/>
        <v>0</v>
      </c>
      <c r="BA252" s="352">
        <f t="shared" si="97"/>
        <v>0</v>
      </c>
      <c r="BB252" s="352">
        <f t="shared" si="97"/>
        <v>0</v>
      </c>
      <c r="BC252" s="433"/>
    </row>
    <row r="253" spans="1:55" s="243" customFormat="1" ht="16" outlineLevel="1">
      <c r="A253" s="437"/>
      <c r="B253" s="274"/>
      <c r="C253" s="265"/>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251"/>
      <c r="Z253" s="251"/>
      <c r="AA253" s="251"/>
      <c r="AB253" s="251"/>
      <c r="AC253" s="251"/>
      <c r="AD253" s="251"/>
      <c r="AE253" s="251"/>
      <c r="AF253" s="251"/>
      <c r="AG253" s="251"/>
      <c r="AH253" s="251"/>
      <c r="AI253" s="251"/>
      <c r="AJ253" s="251"/>
      <c r="AK253" s="251"/>
      <c r="AL253" s="251"/>
      <c r="AM253" s="251"/>
      <c r="AN253" s="251"/>
      <c r="AO253" s="360"/>
      <c r="AP253" s="361"/>
      <c r="AQ253" s="361"/>
      <c r="AR253" s="361"/>
      <c r="AS253" s="361"/>
      <c r="AT253" s="361"/>
      <c r="AU253" s="361"/>
      <c r="AV253" s="361"/>
      <c r="AW253" s="361"/>
      <c r="AX253" s="361"/>
      <c r="AY253" s="361"/>
      <c r="AZ253" s="361"/>
      <c r="BA253" s="361"/>
      <c r="BB253" s="361"/>
      <c r="BC253" s="276"/>
    </row>
    <row r="254" spans="1:55" s="243" customFormat="1" ht="16" outlineLevel="1">
      <c r="A254" s="437"/>
      <c r="B254" s="248" t="s">
        <v>10</v>
      </c>
      <c r="C254" s="249"/>
      <c r="D254" s="249"/>
      <c r="E254" s="249"/>
      <c r="F254" s="249"/>
      <c r="G254" s="249"/>
      <c r="H254" s="249"/>
      <c r="I254" s="249"/>
      <c r="J254" s="249"/>
      <c r="K254" s="249"/>
      <c r="L254" s="249"/>
      <c r="M254" s="249"/>
      <c r="N254" s="249"/>
      <c r="O254" s="249"/>
      <c r="P254" s="249"/>
      <c r="Q254" s="249"/>
      <c r="R254" s="249"/>
      <c r="S254" s="249"/>
      <c r="T254" s="249"/>
      <c r="U254" s="249"/>
      <c r="V254" s="250"/>
      <c r="W254" s="249"/>
      <c r="X254" s="249"/>
      <c r="Y254" s="249"/>
      <c r="Z254" s="249"/>
      <c r="AA254" s="249"/>
      <c r="AB254" s="249"/>
      <c r="AC254" s="249"/>
      <c r="AD254" s="249"/>
      <c r="AE254" s="249"/>
      <c r="AF254" s="249"/>
      <c r="AG254" s="249"/>
      <c r="AH254" s="249"/>
      <c r="AI254" s="249"/>
      <c r="AJ254" s="249"/>
      <c r="AK254" s="249"/>
      <c r="AL254" s="249"/>
      <c r="AM254" s="249"/>
      <c r="AN254" s="249"/>
      <c r="AO254" s="355"/>
      <c r="AP254" s="355"/>
      <c r="AQ254" s="355"/>
      <c r="AR254" s="355"/>
      <c r="AS254" s="355"/>
      <c r="AT254" s="355"/>
      <c r="AU254" s="355"/>
      <c r="AV254" s="355"/>
      <c r="AW254" s="355"/>
      <c r="AX254" s="355"/>
      <c r="AY254" s="355"/>
      <c r="AZ254" s="355"/>
      <c r="BA254" s="355"/>
      <c r="BB254" s="355"/>
      <c r="BC254" s="252"/>
    </row>
    <row r="255" spans="1:55" s="243" customFormat="1" ht="17" outlineLevel="1">
      <c r="A255" s="437"/>
      <c r="B255" s="274" t="s">
        <v>9</v>
      </c>
      <c r="C255" s="251" t="s">
        <v>25</v>
      </c>
      <c r="D255" s="255">
        <v>10603.75</v>
      </c>
      <c r="E255" s="255">
        <v>0</v>
      </c>
      <c r="F255" s="255">
        <v>0</v>
      </c>
      <c r="G255" s="255">
        <v>0</v>
      </c>
      <c r="H255" s="255">
        <v>0</v>
      </c>
      <c r="I255" s="255">
        <v>0</v>
      </c>
      <c r="J255" s="255">
        <v>0</v>
      </c>
      <c r="K255" s="255">
        <v>0</v>
      </c>
      <c r="L255" s="255">
        <v>0</v>
      </c>
      <c r="M255" s="255">
        <v>0</v>
      </c>
      <c r="N255" s="255">
        <v>0</v>
      </c>
      <c r="O255" s="255">
        <v>0</v>
      </c>
      <c r="P255" s="255">
        <v>0</v>
      </c>
      <c r="Q255" s="255">
        <v>0</v>
      </c>
      <c r="R255" s="255">
        <v>0</v>
      </c>
      <c r="S255" s="255">
        <v>0</v>
      </c>
      <c r="T255" s="255">
        <v>0</v>
      </c>
      <c r="U255" s="255">
        <v>0</v>
      </c>
      <c r="V255" s="251"/>
      <c r="W255" s="255">
        <v>439.99749360000004</v>
      </c>
      <c r="X255" s="255">
        <v>0</v>
      </c>
      <c r="Y255" s="255">
        <v>0</v>
      </c>
      <c r="Z255" s="255">
        <v>0</v>
      </c>
      <c r="AA255" s="255">
        <v>0</v>
      </c>
      <c r="AB255" s="255">
        <v>0</v>
      </c>
      <c r="AC255" s="255">
        <v>0</v>
      </c>
      <c r="AD255" s="255">
        <v>0</v>
      </c>
      <c r="AE255" s="255">
        <v>0</v>
      </c>
      <c r="AF255" s="255">
        <v>0</v>
      </c>
      <c r="AG255" s="255">
        <v>0</v>
      </c>
      <c r="AH255" s="255">
        <v>0</v>
      </c>
      <c r="AI255" s="255">
        <v>0</v>
      </c>
      <c r="AJ255" s="255">
        <v>0</v>
      </c>
      <c r="AK255" s="255">
        <v>0</v>
      </c>
      <c r="AL255" s="255">
        <v>0</v>
      </c>
      <c r="AM255" s="255">
        <v>0</v>
      </c>
      <c r="AN255" s="255">
        <v>0</v>
      </c>
      <c r="AO255" s="351"/>
      <c r="AP255" s="356"/>
      <c r="AQ255" s="356"/>
      <c r="AR255" s="356"/>
      <c r="AS255" s="356"/>
      <c r="AT255" s="356"/>
      <c r="AU255" s="356"/>
      <c r="AV255" s="356"/>
      <c r="AW255" s="356"/>
      <c r="AX255" s="356"/>
      <c r="AY255" s="356"/>
      <c r="AZ255" s="356"/>
      <c r="BA255" s="356"/>
      <c r="BB255" s="356"/>
      <c r="BC255" s="256">
        <f>SUM(AO255:BB255)</f>
        <v>0</v>
      </c>
    </row>
    <row r="256" spans="1:55" s="243" customFormat="1" ht="16" outlineLevel="1">
      <c r="A256" s="437"/>
      <c r="B256" s="254" t="s">
        <v>243</v>
      </c>
      <c r="C256" s="251" t="s">
        <v>163</v>
      </c>
      <c r="D256" s="255"/>
      <c r="E256" s="255"/>
      <c r="F256" s="255"/>
      <c r="G256" s="255"/>
      <c r="H256" s="255"/>
      <c r="I256" s="255"/>
      <c r="J256" s="255"/>
      <c r="K256" s="255"/>
      <c r="L256" s="255"/>
      <c r="M256" s="255"/>
      <c r="N256" s="255"/>
      <c r="O256" s="255"/>
      <c r="P256" s="255"/>
      <c r="Q256" s="255"/>
      <c r="R256" s="255"/>
      <c r="S256" s="255"/>
      <c r="T256" s="255"/>
      <c r="U256" s="255"/>
      <c r="V256" s="251"/>
      <c r="W256" s="255"/>
      <c r="X256" s="255"/>
      <c r="Y256" s="255"/>
      <c r="Z256" s="255"/>
      <c r="AA256" s="255"/>
      <c r="AB256" s="255"/>
      <c r="AC256" s="255"/>
      <c r="AD256" s="255"/>
      <c r="AE256" s="255"/>
      <c r="AF256" s="255"/>
      <c r="AG256" s="255"/>
      <c r="AH256" s="255"/>
      <c r="AI256" s="255"/>
      <c r="AJ256" s="255"/>
      <c r="AK256" s="255"/>
      <c r="AL256" s="255"/>
      <c r="AM256" s="255"/>
      <c r="AN256" s="255"/>
      <c r="AO256" s="352">
        <f>AO255</f>
        <v>0</v>
      </c>
      <c r="AP256" s="352">
        <f>AP255</f>
        <v>0</v>
      </c>
      <c r="AQ256" s="352">
        <f t="shared" ref="AQ256:BB256" si="98">AQ255</f>
        <v>0</v>
      </c>
      <c r="AR256" s="352">
        <f t="shared" si="98"/>
        <v>0</v>
      </c>
      <c r="AS256" s="352">
        <f t="shared" si="98"/>
        <v>0</v>
      </c>
      <c r="AT256" s="352">
        <f t="shared" si="98"/>
        <v>0</v>
      </c>
      <c r="AU256" s="352">
        <f t="shared" si="98"/>
        <v>0</v>
      </c>
      <c r="AV256" s="352">
        <f t="shared" si="98"/>
        <v>0</v>
      </c>
      <c r="AW256" s="352">
        <f t="shared" si="98"/>
        <v>0</v>
      </c>
      <c r="AX256" s="352">
        <f t="shared" si="98"/>
        <v>0</v>
      </c>
      <c r="AY256" s="352">
        <f t="shared" si="98"/>
        <v>0</v>
      </c>
      <c r="AZ256" s="352">
        <f t="shared" si="98"/>
        <v>0</v>
      </c>
      <c r="BA256" s="352">
        <f t="shared" si="98"/>
        <v>0</v>
      </c>
      <c r="BB256" s="352">
        <f t="shared" si="98"/>
        <v>0</v>
      </c>
      <c r="BC256" s="433"/>
    </row>
    <row r="257" spans="1:55" s="243" customFormat="1" ht="16" outlineLevel="1">
      <c r="A257" s="437"/>
      <c r="B257" s="274"/>
      <c r="C257" s="265"/>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c r="AC257" s="251"/>
      <c r="AD257" s="251"/>
      <c r="AE257" s="251"/>
      <c r="AF257" s="251"/>
      <c r="AG257" s="251"/>
      <c r="AH257" s="251"/>
      <c r="AI257" s="251"/>
      <c r="AJ257" s="251"/>
      <c r="AK257" s="251"/>
      <c r="AL257" s="251"/>
      <c r="AM257" s="251"/>
      <c r="AN257" s="251"/>
      <c r="AO257" s="352">
        <f>AO256</f>
        <v>0</v>
      </c>
      <c r="AP257" s="352">
        <f>AP256</f>
        <v>0</v>
      </c>
      <c r="AQ257" s="352">
        <f t="shared" ref="AQ257:BB257" si="99">AQ256</f>
        <v>0</v>
      </c>
      <c r="AR257" s="352">
        <f t="shared" si="99"/>
        <v>0</v>
      </c>
      <c r="AS257" s="352">
        <f t="shared" si="99"/>
        <v>0</v>
      </c>
      <c r="AT257" s="352">
        <f t="shared" si="99"/>
        <v>0</v>
      </c>
      <c r="AU257" s="352">
        <f t="shared" si="99"/>
        <v>0</v>
      </c>
      <c r="AV257" s="352">
        <f t="shared" si="99"/>
        <v>0</v>
      </c>
      <c r="AW257" s="352">
        <f t="shared" si="99"/>
        <v>0</v>
      </c>
      <c r="AX257" s="352">
        <f t="shared" si="99"/>
        <v>0</v>
      </c>
      <c r="AY257" s="352">
        <f t="shared" si="99"/>
        <v>0</v>
      </c>
      <c r="AZ257" s="352">
        <f t="shared" si="99"/>
        <v>0</v>
      </c>
      <c r="BA257" s="352">
        <f t="shared" si="99"/>
        <v>0</v>
      </c>
      <c r="BB257" s="352">
        <f t="shared" si="99"/>
        <v>0</v>
      </c>
      <c r="BC257" s="433"/>
    </row>
    <row r="258" spans="1:55" s="243" customFormat="1" ht="16" outlineLevel="1">
      <c r="A258" s="437"/>
      <c r="B258" s="248" t="s">
        <v>15</v>
      </c>
      <c r="C258" s="279"/>
      <c r="D258" s="250"/>
      <c r="E258" s="250"/>
      <c r="F258" s="250"/>
      <c r="G258" s="250"/>
      <c r="H258" s="250"/>
      <c r="I258" s="250"/>
      <c r="J258" s="250"/>
      <c r="K258" s="250"/>
      <c r="L258" s="250"/>
      <c r="M258" s="250"/>
      <c r="N258" s="250"/>
      <c r="O258" s="250"/>
      <c r="P258" s="250"/>
      <c r="Q258" s="250"/>
      <c r="R258" s="250"/>
      <c r="S258" s="250"/>
      <c r="T258" s="250"/>
      <c r="U258" s="250"/>
      <c r="V258" s="251"/>
      <c r="W258" s="249"/>
      <c r="X258" s="249"/>
      <c r="Y258" s="249"/>
      <c r="Z258" s="249"/>
      <c r="AA258" s="249"/>
      <c r="AB258" s="249"/>
      <c r="AC258" s="249"/>
      <c r="AD258" s="249"/>
      <c r="AE258" s="249"/>
      <c r="AF258" s="249"/>
      <c r="AG258" s="249"/>
      <c r="AH258" s="249"/>
      <c r="AI258" s="249"/>
      <c r="AJ258" s="249"/>
      <c r="AK258" s="249"/>
      <c r="AL258" s="249"/>
      <c r="AM258" s="249"/>
      <c r="AN258" s="249"/>
      <c r="AO258" s="353"/>
      <c r="AP258" s="353"/>
      <c r="AQ258" s="353"/>
      <c r="AR258" s="353"/>
      <c r="AS258" s="353"/>
      <c r="AT258" s="353"/>
      <c r="AU258" s="353"/>
      <c r="AV258" s="353"/>
      <c r="AW258" s="353"/>
      <c r="AX258" s="353"/>
      <c r="AY258" s="353"/>
      <c r="AZ258" s="353"/>
      <c r="BA258" s="353"/>
      <c r="BB258" s="353"/>
      <c r="BC258" s="266"/>
    </row>
    <row r="259" spans="1:55" s="243" customFormat="1" ht="17" outlineLevel="1">
      <c r="A259" s="437"/>
      <c r="B259" s="280" t="s">
        <v>17</v>
      </c>
      <c r="C259" s="251" t="s">
        <v>25</v>
      </c>
      <c r="D259" s="255">
        <v>947.08447725554527</v>
      </c>
      <c r="E259" s="255">
        <v>947.08447725554527</v>
      </c>
      <c r="F259" s="255">
        <v>947.08447725554527</v>
      </c>
      <c r="G259" s="255">
        <v>947.08447725554527</v>
      </c>
      <c r="H259" s="255">
        <v>947.08447725554527</v>
      </c>
      <c r="I259" s="255">
        <v>947.08447725554527</v>
      </c>
      <c r="J259" s="255">
        <v>947.08447725554527</v>
      </c>
      <c r="K259" s="255">
        <v>947.08447725554527</v>
      </c>
      <c r="L259" s="255">
        <v>947.08447725554527</v>
      </c>
      <c r="M259" s="255">
        <v>947.08447725554527</v>
      </c>
      <c r="N259" s="255">
        <v>947.08447725554527</v>
      </c>
      <c r="O259" s="255">
        <v>947.08447725554527</v>
      </c>
      <c r="P259" s="255">
        <v>0</v>
      </c>
      <c r="Q259" s="255">
        <v>0</v>
      </c>
      <c r="R259" s="255">
        <v>0</v>
      </c>
      <c r="S259" s="255">
        <v>0</v>
      </c>
      <c r="T259" s="255">
        <v>0</v>
      </c>
      <c r="U259" s="255">
        <v>0</v>
      </c>
      <c r="V259" s="255">
        <v>12</v>
      </c>
      <c r="W259" s="255">
        <v>0.97754852258549962</v>
      </c>
      <c r="X259" s="255">
        <v>0.97754852258549962</v>
      </c>
      <c r="Y259" s="255">
        <v>0.97754852258549962</v>
      </c>
      <c r="Z259" s="255">
        <v>0.97754852258549962</v>
      </c>
      <c r="AA259" s="255">
        <v>0.97754852258549962</v>
      </c>
      <c r="AB259" s="255">
        <v>0.97754852258549962</v>
      </c>
      <c r="AC259" s="255">
        <v>0.97754852258549962</v>
      </c>
      <c r="AD259" s="255">
        <v>0.97754852258549962</v>
      </c>
      <c r="AE259" s="255">
        <v>0.97754852258549962</v>
      </c>
      <c r="AF259" s="255">
        <v>0.97754852258549962</v>
      </c>
      <c r="AG259" s="255">
        <v>0.97754852258549962</v>
      </c>
      <c r="AH259" s="255">
        <v>0.97754852258549962</v>
      </c>
      <c r="AI259" s="255">
        <v>0</v>
      </c>
      <c r="AJ259" s="255">
        <v>0</v>
      </c>
      <c r="AK259" s="255">
        <v>0</v>
      </c>
      <c r="AL259" s="255">
        <v>0</v>
      </c>
      <c r="AM259" s="255">
        <v>0</v>
      </c>
      <c r="AN259" s="255">
        <v>0</v>
      </c>
      <c r="AO259" s="367"/>
      <c r="AP259" s="356"/>
      <c r="AQ259" s="356"/>
      <c r="AR259" s="356"/>
      <c r="AS259" s="356"/>
      <c r="AT259" s="356"/>
      <c r="AU259" s="356"/>
      <c r="AV259" s="356"/>
      <c r="AW259" s="356"/>
      <c r="AX259" s="356"/>
      <c r="AY259" s="356">
        <v>1</v>
      </c>
      <c r="AZ259" s="356"/>
      <c r="BA259" s="356"/>
      <c r="BB259" s="356"/>
      <c r="BC259" s="256">
        <f>SUM(AO259:BB259)</f>
        <v>1</v>
      </c>
    </row>
    <row r="260" spans="1:55" s="243" customFormat="1" ht="16" outlineLevel="1">
      <c r="A260" s="437"/>
      <c r="B260" s="254" t="s">
        <v>243</v>
      </c>
      <c r="C260" s="251" t="s">
        <v>163</v>
      </c>
      <c r="D260" s="255"/>
      <c r="E260" s="255"/>
      <c r="F260" s="255"/>
      <c r="G260" s="255"/>
      <c r="H260" s="255"/>
      <c r="I260" s="255"/>
      <c r="J260" s="255"/>
      <c r="K260" s="255"/>
      <c r="L260" s="255"/>
      <c r="M260" s="255"/>
      <c r="N260" s="255"/>
      <c r="O260" s="255"/>
      <c r="P260" s="255"/>
      <c r="Q260" s="255"/>
      <c r="R260" s="255"/>
      <c r="S260" s="255"/>
      <c r="T260" s="255"/>
      <c r="U260" s="255"/>
      <c r="V260" s="255">
        <f>V259</f>
        <v>12</v>
      </c>
      <c r="W260" s="255"/>
      <c r="X260" s="255"/>
      <c r="Y260" s="255"/>
      <c r="Z260" s="255"/>
      <c r="AA260" s="255"/>
      <c r="AB260" s="255"/>
      <c r="AC260" s="255"/>
      <c r="AD260" s="255"/>
      <c r="AE260" s="255"/>
      <c r="AF260" s="255"/>
      <c r="AG260" s="255"/>
      <c r="AH260" s="255"/>
      <c r="AI260" s="255"/>
      <c r="AJ260" s="255"/>
      <c r="AK260" s="255"/>
      <c r="AL260" s="255"/>
      <c r="AM260" s="255"/>
      <c r="AN260" s="255"/>
      <c r="AO260" s="352">
        <f>AO259</f>
        <v>0</v>
      </c>
      <c r="AP260" s="352">
        <f>AP259</f>
        <v>0</v>
      </c>
      <c r="AQ260" s="352">
        <f t="shared" ref="AQ260:BB260" si="100">AQ259</f>
        <v>0</v>
      </c>
      <c r="AR260" s="352">
        <f t="shared" si="100"/>
        <v>0</v>
      </c>
      <c r="AS260" s="352">
        <f t="shared" si="100"/>
        <v>0</v>
      </c>
      <c r="AT260" s="352">
        <f t="shared" si="100"/>
        <v>0</v>
      </c>
      <c r="AU260" s="352">
        <f t="shared" si="100"/>
        <v>0</v>
      </c>
      <c r="AV260" s="352">
        <f t="shared" si="100"/>
        <v>0</v>
      </c>
      <c r="AW260" s="352">
        <f t="shared" si="100"/>
        <v>0</v>
      </c>
      <c r="AX260" s="352">
        <f t="shared" si="100"/>
        <v>0</v>
      </c>
      <c r="AY260" s="352">
        <f t="shared" si="100"/>
        <v>1</v>
      </c>
      <c r="AZ260" s="352">
        <f t="shared" si="100"/>
        <v>0</v>
      </c>
      <c r="BA260" s="352">
        <f t="shared" si="100"/>
        <v>0</v>
      </c>
      <c r="BB260" s="352">
        <f t="shared" si="100"/>
        <v>0</v>
      </c>
      <c r="BC260" s="433"/>
    </row>
    <row r="261" spans="1:55" s="243" customFormat="1" ht="16" outlineLevel="1">
      <c r="A261" s="437"/>
      <c r="B261" s="282"/>
      <c r="C261" s="260"/>
      <c r="D261" s="251"/>
      <c r="E261" s="251"/>
      <c r="F261" s="251"/>
      <c r="G261" s="251"/>
      <c r="H261" s="251"/>
      <c r="I261" s="251"/>
      <c r="J261" s="251"/>
      <c r="K261" s="251"/>
      <c r="L261" s="251"/>
      <c r="M261" s="251"/>
      <c r="N261" s="251"/>
      <c r="O261" s="251"/>
      <c r="P261" s="251"/>
      <c r="Q261" s="251"/>
      <c r="R261" s="251"/>
      <c r="S261" s="251"/>
      <c r="T261" s="251"/>
      <c r="U261" s="251"/>
      <c r="V261" s="260"/>
      <c r="W261" s="251"/>
      <c r="X261" s="251"/>
      <c r="Y261" s="251"/>
      <c r="Z261" s="251"/>
      <c r="AA261" s="251"/>
      <c r="AB261" s="251"/>
      <c r="AC261" s="251"/>
      <c r="AD261" s="251"/>
      <c r="AE261" s="251"/>
      <c r="AF261" s="251"/>
      <c r="AG261" s="251"/>
      <c r="AH261" s="251"/>
      <c r="AI261" s="251"/>
      <c r="AJ261" s="251"/>
      <c r="AK261" s="251"/>
      <c r="AL261" s="251"/>
      <c r="AM261" s="251"/>
      <c r="AN261" s="251"/>
      <c r="AO261" s="352">
        <f>AO260</f>
        <v>0</v>
      </c>
      <c r="AP261" s="352">
        <f>AP260</f>
        <v>0</v>
      </c>
      <c r="AQ261" s="352">
        <f t="shared" ref="AQ261:BB261" si="101">AQ260</f>
        <v>0</v>
      </c>
      <c r="AR261" s="352">
        <f t="shared" si="101"/>
        <v>0</v>
      </c>
      <c r="AS261" s="352">
        <f t="shared" si="101"/>
        <v>0</v>
      </c>
      <c r="AT261" s="352">
        <f t="shared" si="101"/>
        <v>0</v>
      </c>
      <c r="AU261" s="352">
        <f t="shared" si="101"/>
        <v>0</v>
      </c>
      <c r="AV261" s="352">
        <f t="shared" si="101"/>
        <v>0</v>
      </c>
      <c r="AW261" s="352">
        <f t="shared" si="101"/>
        <v>0</v>
      </c>
      <c r="AX261" s="352">
        <f t="shared" si="101"/>
        <v>0</v>
      </c>
      <c r="AY261" s="352">
        <f t="shared" si="101"/>
        <v>1</v>
      </c>
      <c r="AZ261" s="352">
        <f t="shared" si="101"/>
        <v>0</v>
      </c>
      <c r="BA261" s="352">
        <f t="shared" si="101"/>
        <v>0</v>
      </c>
      <c r="BB261" s="352">
        <f t="shared" si="101"/>
        <v>0</v>
      </c>
      <c r="BC261" s="433"/>
    </row>
    <row r="262" spans="1:55" s="243" customFormat="1" ht="16" outlineLevel="1">
      <c r="A262" s="437">
        <v>33</v>
      </c>
      <c r="B262" s="283" t="s">
        <v>490</v>
      </c>
      <c r="C262" s="251" t="s">
        <v>25</v>
      </c>
      <c r="D262" s="255"/>
      <c r="E262" s="255"/>
      <c r="F262" s="255"/>
      <c r="G262" s="255"/>
      <c r="H262" s="255"/>
      <c r="I262" s="255"/>
      <c r="J262" s="255"/>
      <c r="K262" s="255"/>
      <c r="L262" s="255"/>
      <c r="M262" s="255"/>
      <c r="N262" s="255"/>
      <c r="O262" s="255"/>
      <c r="P262" s="255"/>
      <c r="Q262" s="255"/>
      <c r="R262" s="255"/>
      <c r="S262" s="255"/>
      <c r="T262" s="255"/>
      <c r="U262" s="255"/>
      <c r="V262" s="255">
        <v>12</v>
      </c>
      <c r="W262" s="255"/>
      <c r="X262" s="255"/>
      <c r="Y262" s="255"/>
      <c r="Z262" s="255"/>
      <c r="AA262" s="255"/>
      <c r="AB262" s="255"/>
      <c r="AC262" s="255"/>
      <c r="AD262" s="255"/>
      <c r="AE262" s="255"/>
      <c r="AF262" s="255"/>
      <c r="AG262" s="255"/>
      <c r="AH262" s="255"/>
      <c r="AI262" s="255"/>
      <c r="AJ262" s="255"/>
      <c r="AK262" s="255"/>
      <c r="AL262" s="255"/>
      <c r="AM262" s="255"/>
      <c r="AN262" s="656"/>
      <c r="AO262" s="351"/>
      <c r="AP262" s="351"/>
      <c r="AQ262" s="351"/>
      <c r="AR262" s="351"/>
      <c r="AS262" s="351"/>
      <c r="AT262" s="351"/>
      <c r="AU262" s="351"/>
      <c r="AV262" s="351"/>
      <c r="AW262" s="351"/>
      <c r="AX262" s="351"/>
      <c r="AY262" s="351"/>
      <c r="AZ262" s="351"/>
      <c r="BA262" s="351"/>
      <c r="BB262" s="351"/>
      <c r="BC262" s="256">
        <f>SUM(AO262:BB262)</f>
        <v>0</v>
      </c>
    </row>
    <row r="263" spans="1:55" s="243" customFormat="1" ht="16" outlineLevel="1">
      <c r="A263" s="437"/>
      <c r="B263" s="283" t="s">
        <v>243</v>
      </c>
      <c r="C263" s="251" t="s">
        <v>163</v>
      </c>
      <c r="D263" s="255"/>
      <c r="E263" s="255"/>
      <c r="F263" s="255"/>
      <c r="G263" s="255"/>
      <c r="H263" s="255"/>
      <c r="I263" s="255"/>
      <c r="J263" s="255"/>
      <c r="K263" s="255"/>
      <c r="L263" s="255"/>
      <c r="M263" s="255"/>
      <c r="N263" s="255"/>
      <c r="O263" s="255"/>
      <c r="P263" s="255"/>
      <c r="Q263" s="255"/>
      <c r="R263" s="255"/>
      <c r="S263" s="255"/>
      <c r="T263" s="255"/>
      <c r="U263" s="255"/>
      <c r="V263" s="255">
        <f>V262</f>
        <v>12</v>
      </c>
      <c r="W263" s="255"/>
      <c r="X263" s="255"/>
      <c r="Y263" s="255"/>
      <c r="Z263" s="255"/>
      <c r="AA263" s="255"/>
      <c r="AB263" s="255"/>
      <c r="AC263" s="255"/>
      <c r="AD263" s="255"/>
      <c r="AE263" s="255"/>
      <c r="AF263" s="255"/>
      <c r="AG263" s="255"/>
      <c r="AH263" s="255"/>
      <c r="AI263" s="255"/>
      <c r="AJ263" s="255"/>
      <c r="AK263" s="255"/>
      <c r="AL263" s="255"/>
      <c r="AM263" s="255"/>
      <c r="AN263" s="656"/>
      <c r="AO263" s="352">
        <f>AO262</f>
        <v>0</v>
      </c>
      <c r="AP263" s="352">
        <f t="shared" ref="AP263:BB263" si="102">AP262</f>
        <v>0</v>
      </c>
      <c r="AQ263" s="352">
        <f t="shared" si="102"/>
        <v>0</v>
      </c>
      <c r="AR263" s="352">
        <f t="shared" si="102"/>
        <v>0</v>
      </c>
      <c r="AS263" s="352">
        <f t="shared" si="102"/>
        <v>0</v>
      </c>
      <c r="AT263" s="352">
        <f t="shared" si="102"/>
        <v>0</v>
      </c>
      <c r="AU263" s="352">
        <f t="shared" si="102"/>
        <v>0</v>
      </c>
      <c r="AV263" s="352">
        <f t="shared" si="102"/>
        <v>0</v>
      </c>
      <c r="AW263" s="352">
        <f t="shared" si="102"/>
        <v>0</v>
      </c>
      <c r="AX263" s="352">
        <f t="shared" si="102"/>
        <v>0</v>
      </c>
      <c r="AY263" s="352">
        <f t="shared" si="102"/>
        <v>0</v>
      </c>
      <c r="AZ263" s="352">
        <f t="shared" si="102"/>
        <v>0</v>
      </c>
      <c r="BA263" s="352">
        <f t="shared" si="102"/>
        <v>0</v>
      </c>
      <c r="BB263" s="352">
        <f t="shared" si="102"/>
        <v>0</v>
      </c>
      <c r="BC263" s="433"/>
    </row>
    <row r="264" spans="1:55" ht="16" outlineLevel="1">
      <c r="B264" s="274"/>
      <c r="C264" s="284"/>
      <c r="D264" s="285"/>
      <c r="E264" s="285"/>
      <c r="F264" s="285"/>
      <c r="G264" s="285"/>
      <c r="H264" s="285"/>
      <c r="I264" s="285"/>
      <c r="J264" s="285"/>
      <c r="K264" s="285"/>
      <c r="L264" s="285"/>
      <c r="M264" s="285"/>
      <c r="N264" s="285"/>
      <c r="O264" s="285"/>
      <c r="P264" s="285"/>
      <c r="Q264" s="285"/>
      <c r="R264" s="285"/>
      <c r="S264" s="285"/>
      <c r="T264" s="285"/>
      <c r="U264" s="720"/>
      <c r="V264" s="285"/>
      <c r="W264" s="285"/>
      <c r="X264" s="285"/>
      <c r="Y264" s="285"/>
      <c r="Z264" s="285"/>
      <c r="AA264" s="285"/>
      <c r="AB264" s="285"/>
      <c r="AC264" s="285"/>
      <c r="AD264" s="285"/>
      <c r="AE264" s="285"/>
      <c r="AF264" s="285"/>
      <c r="AG264" s="251"/>
      <c r="AH264" s="251"/>
      <c r="AI264" s="251"/>
      <c r="AJ264" s="251"/>
      <c r="AK264" s="251"/>
      <c r="AL264" s="251"/>
      <c r="AM264" s="251"/>
      <c r="AN264" s="251"/>
      <c r="AO264" s="261"/>
      <c r="AP264" s="261"/>
      <c r="AQ264" s="261"/>
      <c r="AR264" s="261"/>
      <c r="AS264" s="261"/>
      <c r="AT264" s="261"/>
      <c r="AU264" s="261"/>
      <c r="AV264" s="261"/>
      <c r="AW264" s="261"/>
      <c r="AX264" s="261"/>
      <c r="AY264" s="261"/>
      <c r="AZ264" s="261"/>
      <c r="BA264" s="261"/>
      <c r="BB264" s="261"/>
      <c r="BC264" s="266"/>
    </row>
    <row r="265" spans="1:55" ht="16">
      <c r="B265" s="286" t="s">
        <v>244</v>
      </c>
      <c r="C265" s="288"/>
      <c r="D265" s="288">
        <f>SUM(D161:D263)</f>
        <v>13584786.819950087</v>
      </c>
      <c r="E265" s="288"/>
      <c r="F265" s="288"/>
      <c r="G265" s="288"/>
      <c r="H265" s="288"/>
      <c r="I265" s="288"/>
      <c r="J265" s="288"/>
      <c r="K265" s="288"/>
      <c r="L265" s="288"/>
      <c r="M265" s="288"/>
      <c r="N265" s="288"/>
      <c r="O265" s="288"/>
      <c r="P265" s="288"/>
      <c r="Q265" s="288"/>
      <c r="R265" s="288"/>
      <c r="S265" s="288"/>
      <c r="T265" s="288"/>
      <c r="U265" s="1034"/>
      <c r="V265" s="288"/>
      <c r="W265" s="288">
        <f>SUM(W161:W263)</f>
        <v>6439.3181935110124</v>
      </c>
      <c r="X265" s="288"/>
      <c r="Y265" s="288"/>
      <c r="Z265" s="288"/>
      <c r="AA265" s="288"/>
      <c r="AB265" s="288"/>
      <c r="AC265" s="288"/>
      <c r="AD265" s="288"/>
      <c r="AE265" s="288"/>
      <c r="AF265" s="288"/>
      <c r="AG265" s="288"/>
      <c r="AH265" s="288"/>
      <c r="AI265" s="288"/>
      <c r="AJ265" s="288"/>
      <c r="AK265" s="288"/>
      <c r="AL265" s="288"/>
      <c r="AM265" s="288"/>
      <c r="AN265" s="1034"/>
      <c r="AO265" s="288">
        <f>IF(AO159="kWh",SUMPRODUCT(D161:D263,AO161:AO263))</f>
        <v>1855642.3892155164</v>
      </c>
      <c r="AP265" s="288">
        <f>IF(AP159="kWh",SUMPRODUCT(D161:D263,AP161:AP263))</f>
        <v>1704038.3949232541</v>
      </c>
      <c r="AQ265" s="288">
        <f>IF(AQ159="kW",SUMPRODUCT(V161:V263,W161:W263,AQ161:AQ263),SUMPRODUCT(D161:D263,AQ161:AQ263))</f>
        <v>15274.594534215395</v>
      </c>
      <c r="AR265" s="288">
        <f>IF(AR159="kW",SUMPRODUCT(V161:V263,W161:W263,AR161:AR263),SUMPRODUCT(D161:D263,AR161:AR263))</f>
        <v>49.125948035986141</v>
      </c>
      <c r="AS265" s="288">
        <f>IF(AS159="kW",SUMPRODUCT(V161:V263,W161:W263,AS161:AS263),SUMPRODUCT(D161:D263,AS161:AS263))</f>
        <v>359.73433579543041</v>
      </c>
      <c r="AT265" s="288">
        <f>IF(AT159="kW",SUMPRODUCT(V161:V263,W161:W263,AT161:AT263),SUMPRODUCT(D161:D263,AT161:AT263))</f>
        <v>0</v>
      </c>
      <c r="AU265" s="288">
        <f>IF(AU159="kW",SUMPRODUCT(V161:V263,W161:W263,AU161:AU263),SUMPRODUCT(D161:D263,AU161:AU263))</f>
        <v>0</v>
      </c>
      <c r="AV265" s="288">
        <f>IF(AV159="kW",SUMPRODUCT(V161:V263,W161:W263,AV161:AV263),SUMPRODUCT(D161:D263,AV161:AV263))</f>
        <v>0</v>
      </c>
      <c r="AW265" s="288">
        <f>IF(AW159="kW",SUMPRODUCT(V161:V263,W161:W263,AW161:AW263),SUMPRODUCT(D161:D263,AW161:AW263))</f>
        <v>726471.6168894195</v>
      </c>
      <c r="AX265" s="288">
        <f>IF(AX159="kW",SUMPRODUCT(V161:V263,W161:W263,AX161:AX263),SUMPRODUCT(D161:D263,AX161:AX263))</f>
        <v>46962.251441504202</v>
      </c>
      <c r="AY265" s="288">
        <f>IF(AY159="kW",SUMPRODUCT(V161:V263,W161:W263,AY161:AY263),SUMPRODUCT(D161:D263,AY161:AY263))</f>
        <v>4040.0117336895478</v>
      </c>
      <c r="AZ265" s="288">
        <f>IF(AZ159="kW",SUMPRODUCT(V161:V263,W161:W263,AZ161:AZ263),SUMPRODUCT(D161:D263,AZ161:AZ263))</f>
        <v>0</v>
      </c>
      <c r="BA265" s="288">
        <f>IF(BA159="kW",SUMPRODUCT(V161:V263,W161:W263,BA161:BA263),SUMPRODUCT(D161:D263,BA161:BA263))</f>
        <v>0</v>
      </c>
      <c r="BB265" s="288">
        <f>IF(BB159="kW",SUMPRODUCT(V161:V263,W161:W263,BB161:BB263),SUMPRODUCT(D161:D263,BB161:BB263))</f>
        <v>0</v>
      </c>
      <c r="BC265" s="289"/>
    </row>
    <row r="266" spans="1:55" ht="16">
      <c r="B266" s="290" t="s">
        <v>245</v>
      </c>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c r="AN266" s="287"/>
      <c r="AO266" s="287">
        <f>HLOOKUP(AO158,'2. LRAMVA Threshold'!$B$42:$Q$53,4,FALSE)</f>
        <v>0</v>
      </c>
      <c r="AP266" s="287">
        <f>HLOOKUP(AP158,'2. LRAMVA Threshold'!$B$42:$Q$53,4,FALSE)</f>
        <v>0</v>
      </c>
      <c r="AQ266" s="287">
        <f>HLOOKUP(AQ158,'2. LRAMVA Threshold'!$B$42:$Q$53,4,FALSE)</f>
        <v>0</v>
      </c>
      <c r="AR266" s="287">
        <f>HLOOKUP(AR158,'2. LRAMVA Threshold'!$B$42:$Q$53,4,FALSE)</f>
        <v>0</v>
      </c>
      <c r="AS266" s="287">
        <f>HLOOKUP(AS158,'2. LRAMVA Threshold'!$B$42:$Q$53,4,FALSE)</f>
        <v>0</v>
      </c>
      <c r="AT266" s="287">
        <f>HLOOKUP(AT158,'2. LRAMVA Threshold'!$B$42:$Q$53,4,FALSE)</f>
        <v>0</v>
      </c>
      <c r="AU266" s="287">
        <f>HLOOKUP(AU158,'2. LRAMVA Threshold'!$B$42:$Q$53,4,FALSE)</f>
        <v>0</v>
      </c>
      <c r="AV266" s="287">
        <f>HLOOKUP(AV158,'2. LRAMVA Threshold'!$B$42:$Q$53,4,FALSE)</f>
        <v>0</v>
      </c>
      <c r="AW266" s="287">
        <f>HLOOKUP(AW158,'2. LRAMVA Threshold'!$B$42:$Q$53,4,FALSE)</f>
        <v>0</v>
      </c>
      <c r="AX266" s="287">
        <f>HLOOKUP(AX158,'2. LRAMVA Threshold'!$B$42:$Q$53,4,FALSE)</f>
        <v>0</v>
      </c>
      <c r="AY266" s="287">
        <f>HLOOKUP(AY158,'2. LRAMVA Threshold'!$B$42:$Q$53,4,FALSE)</f>
        <v>0</v>
      </c>
      <c r="AZ266" s="287">
        <f>HLOOKUP(AZ158,'2. LRAMVA Threshold'!$B$42:$Q$53,4,FALSE)</f>
        <v>0</v>
      </c>
      <c r="BA266" s="287">
        <f>HLOOKUP(BA158,'2. LRAMVA Threshold'!$B$42:$Q$53,4,FALSE)</f>
        <v>0</v>
      </c>
      <c r="BB266" s="287">
        <f>HLOOKUP(BB158,'2. LRAMVA Threshold'!$B$42:$Q$53,4,FALSE)</f>
        <v>0</v>
      </c>
      <c r="BC266" s="291"/>
    </row>
    <row r="267" spans="1:55" ht="16">
      <c r="B267" s="283"/>
      <c r="C267" s="292"/>
      <c r="D267" s="293"/>
      <c r="E267" s="293"/>
      <c r="F267" s="293"/>
      <c r="G267" s="293"/>
      <c r="H267" s="293"/>
      <c r="I267" s="293"/>
      <c r="J267" s="293"/>
      <c r="K267" s="293"/>
      <c r="L267" s="293"/>
      <c r="M267" s="293"/>
      <c r="N267" s="293"/>
      <c r="O267" s="293"/>
      <c r="P267" s="293"/>
      <c r="Q267" s="293"/>
      <c r="R267" s="293"/>
      <c r="S267" s="293"/>
      <c r="T267" s="293"/>
      <c r="U267" s="293"/>
      <c r="V267" s="293"/>
      <c r="W267" s="294"/>
      <c r="X267" s="293"/>
      <c r="Y267" s="293"/>
      <c r="Z267" s="293"/>
      <c r="AA267" s="263"/>
      <c r="AB267" s="263"/>
      <c r="AC267" s="263"/>
      <c r="AD267" s="263"/>
      <c r="AE267" s="293"/>
      <c r="AF267" s="293"/>
      <c r="AG267" s="293"/>
      <c r="AH267" s="293"/>
      <c r="AI267" s="293"/>
      <c r="AJ267" s="293"/>
      <c r="AK267" s="293"/>
      <c r="AL267" s="293"/>
      <c r="AM267" s="293"/>
      <c r="AN267" s="293"/>
      <c r="AO267" s="260"/>
      <c r="AP267" s="260"/>
      <c r="AQ267" s="260"/>
      <c r="AR267" s="260"/>
      <c r="AS267" s="260"/>
      <c r="AT267" s="260"/>
      <c r="AU267" s="260"/>
      <c r="AV267" s="260"/>
      <c r="AW267" s="260"/>
      <c r="AX267" s="260"/>
      <c r="AY267" s="260"/>
      <c r="AZ267" s="260"/>
      <c r="BA267" s="260"/>
      <c r="BB267" s="260"/>
      <c r="BC267" s="295"/>
    </row>
    <row r="268" spans="1:55" ht="16">
      <c r="B268" s="283" t="s">
        <v>165</v>
      </c>
      <c r="C268" s="296"/>
      <c r="D268" s="296"/>
      <c r="E268" s="323"/>
      <c r="F268" s="323"/>
      <c r="G268" s="323"/>
      <c r="H268" s="323"/>
      <c r="I268" s="323"/>
      <c r="J268" s="323"/>
      <c r="K268" s="323"/>
      <c r="L268" s="323"/>
      <c r="M268" s="323"/>
      <c r="N268" s="323"/>
      <c r="O268" s="323"/>
      <c r="P268" s="323"/>
      <c r="Q268" s="323"/>
      <c r="R268" s="323"/>
      <c r="S268" s="323"/>
      <c r="T268" s="323"/>
      <c r="U268" s="323"/>
      <c r="V268" s="323"/>
      <c r="W268" s="251"/>
      <c r="X268" s="298"/>
      <c r="Y268" s="298"/>
      <c r="Z268" s="298"/>
      <c r="AA268" s="297"/>
      <c r="AB268" s="297"/>
      <c r="AC268" s="297"/>
      <c r="AD268" s="297"/>
      <c r="AE268" s="298"/>
      <c r="AF268" s="298"/>
      <c r="AG268" s="298"/>
      <c r="AH268" s="298"/>
      <c r="AI268" s="298"/>
      <c r="AJ268" s="298"/>
      <c r="AK268" s="298"/>
      <c r="AL268" s="298"/>
      <c r="AM268" s="298"/>
      <c r="AN268" s="298"/>
      <c r="AO268" s="719">
        <f>HLOOKUP(AO$20,'3.  Distribution Rates'!$C$122:$P$133,4,FALSE)</f>
        <v>0</v>
      </c>
      <c r="AP268" s="719">
        <f>HLOOKUP(AP$20,'3.  Distribution Rates'!$C$122:$P$133,4,FALSE)</f>
        <v>0</v>
      </c>
      <c r="AQ268" s="299">
        <f>HLOOKUP(AQ$20,'3.  Distribution Rates'!$C$122:$P$133,4,FALSE)</f>
        <v>0</v>
      </c>
      <c r="AR268" s="299">
        <f>HLOOKUP(AR$20,'3.  Distribution Rates'!$C$122:$P$133,4,FALSE)</f>
        <v>0</v>
      </c>
      <c r="AS268" s="299">
        <f>HLOOKUP(AS$20,'3.  Distribution Rates'!$C$122:$P$133,4,FALSE)</f>
        <v>0</v>
      </c>
      <c r="AT268" s="299">
        <f>HLOOKUP(AT$20,'3.  Distribution Rates'!$C$122:$P$133,4,FALSE)</f>
        <v>0</v>
      </c>
      <c r="AU268" s="299">
        <f>HLOOKUP(AU$20,'3.  Distribution Rates'!$C$122:$P$133,4,FALSE)</f>
        <v>0</v>
      </c>
      <c r="AV268" s="299">
        <f>HLOOKUP(AV$20,'3.  Distribution Rates'!$C$122:$P$133,4,FALSE)</f>
        <v>0</v>
      </c>
      <c r="AW268" s="299">
        <f>HLOOKUP(AW$20,'3.  Distribution Rates'!$C$122:$P$133,4,FALSE)</f>
        <v>0</v>
      </c>
      <c r="AX268" s="299">
        <f>HLOOKUP(AX$20,'3.  Distribution Rates'!$C$122:$P$133,4,FALSE)</f>
        <v>0</v>
      </c>
      <c r="AY268" s="299">
        <f>HLOOKUP(AY$20,'3.  Distribution Rates'!$C$122:$P$133,4,FALSE)</f>
        <v>0</v>
      </c>
      <c r="AZ268" s="299">
        <f>HLOOKUP(AZ$20,'3.  Distribution Rates'!$C$122:$P$133,4,FALSE)</f>
        <v>0</v>
      </c>
      <c r="BA268" s="299">
        <f>HLOOKUP(BA$20,'3.  Distribution Rates'!$C$122:$P$133,4,FALSE)</f>
        <v>0</v>
      </c>
      <c r="BB268" s="299">
        <f>HLOOKUP(BB$20,'3.  Distribution Rates'!$C$122:$P$133,4,FALSE)</f>
        <v>0</v>
      </c>
      <c r="BC268" s="324"/>
    </row>
    <row r="269" spans="1:55" ht="16">
      <c r="B269" s="254" t="s">
        <v>154</v>
      </c>
      <c r="C269" s="301"/>
      <c r="D269" s="243"/>
      <c r="E269" s="240"/>
      <c r="F269" s="240"/>
      <c r="G269" s="240"/>
      <c r="H269" s="240"/>
      <c r="I269" s="240"/>
      <c r="J269" s="240"/>
      <c r="K269" s="240"/>
      <c r="L269" s="240"/>
      <c r="M269" s="240"/>
      <c r="N269" s="240"/>
      <c r="O269" s="240"/>
      <c r="P269" s="240"/>
      <c r="Q269" s="240"/>
      <c r="R269" s="240"/>
      <c r="S269" s="240"/>
      <c r="T269" s="240"/>
      <c r="U269" s="240"/>
      <c r="V269" s="240"/>
      <c r="W269" s="251"/>
      <c r="X269" s="240"/>
      <c r="Y269" s="240"/>
      <c r="Z269" s="240"/>
      <c r="AA269" s="243"/>
      <c r="AB269" s="243"/>
      <c r="AC269" s="243"/>
      <c r="AD269" s="243"/>
      <c r="AE269" s="240"/>
      <c r="AF269" s="240"/>
      <c r="AG269" s="240"/>
      <c r="AH269" s="240"/>
      <c r="AI269" s="240"/>
      <c r="AJ269" s="240"/>
      <c r="AK269" s="240"/>
      <c r="AL269" s="240"/>
      <c r="AM269" s="240"/>
      <c r="AN269" s="240"/>
      <c r="AO269" s="325">
        <f t="shared" ref="AO269:BB269" si="103">AO135*AO268</f>
        <v>0</v>
      </c>
      <c r="AP269" s="325">
        <f t="shared" si="103"/>
        <v>0</v>
      </c>
      <c r="AQ269" s="325">
        <f t="shared" si="103"/>
        <v>0</v>
      </c>
      <c r="AR269" s="325">
        <f t="shared" si="103"/>
        <v>0</v>
      </c>
      <c r="AS269" s="325">
        <f t="shared" si="103"/>
        <v>0</v>
      </c>
      <c r="AT269" s="325">
        <f t="shared" si="103"/>
        <v>0</v>
      </c>
      <c r="AU269" s="325">
        <f t="shared" si="103"/>
        <v>0</v>
      </c>
      <c r="AV269" s="325">
        <f t="shared" si="103"/>
        <v>0</v>
      </c>
      <c r="AW269" s="325">
        <f t="shared" si="103"/>
        <v>0</v>
      </c>
      <c r="AX269" s="325">
        <f t="shared" si="103"/>
        <v>0</v>
      </c>
      <c r="AY269" s="325">
        <f t="shared" si="103"/>
        <v>0</v>
      </c>
      <c r="AZ269" s="325">
        <f t="shared" si="103"/>
        <v>0</v>
      </c>
      <c r="BA269" s="325">
        <f t="shared" si="103"/>
        <v>0</v>
      </c>
      <c r="BB269" s="325">
        <f t="shared" si="103"/>
        <v>0</v>
      </c>
      <c r="BC269" s="531">
        <f>SUM(AO269:BB269)</f>
        <v>0</v>
      </c>
    </row>
    <row r="270" spans="1:55" ht="16">
      <c r="B270" s="254" t="s">
        <v>155</v>
      </c>
      <c r="C270" s="301"/>
      <c r="D270" s="243"/>
      <c r="E270" s="240"/>
      <c r="F270" s="240"/>
      <c r="G270" s="240"/>
      <c r="H270" s="240"/>
      <c r="I270" s="240"/>
      <c r="J270" s="240"/>
      <c r="K270" s="240"/>
      <c r="L270" s="240"/>
      <c r="M270" s="240"/>
      <c r="N270" s="240"/>
      <c r="O270" s="240"/>
      <c r="P270" s="240"/>
      <c r="Q270" s="240"/>
      <c r="R270" s="240"/>
      <c r="S270" s="240"/>
      <c r="T270" s="240"/>
      <c r="U270" s="240"/>
      <c r="V270" s="240"/>
      <c r="W270" s="251"/>
      <c r="X270" s="240"/>
      <c r="Y270" s="240"/>
      <c r="Z270" s="240"/>
      <c r="AA270" s="243"/>
      <c r="AB270" s="243"/>
      <c r="AC270" s="243"/>
      <c r="AD270" s="243"/>
      <c r="AE270" s="240"/>
      <c r="AF270" s="240"/>
      <c r="AG270" s="240"/>
      <c r="AH270" s="240"/>
      <c r="AI270" s="240"/>
      <c r="AJ270" s="240"/>
      <c r="AK270" s="240"/>
      <c r="AL270" s="240"/>
      <c r="AM270" s="240"/>
      <c r="AN270" s="240"/>
      <c r="AO270" s="325">
        <f t="shared" ref="AO270:BB270" si="104">AO265*AO268</f>
        <v>0</v>
      </c>
      <c r="AP270" s="325">
        <f t="shared" si="104"/>
        <v>0</v>
      </c>
      <c r="AQ270" s="326">
        <f t="shared" si="104"/>
        <v>0</v>
      </c>
      <c r="AR270" s="325">
        <f t="shared" si="104"/>
        <v>0</v>
      </c>
      <c r="AS270" s="325">
        <f t="shared" si="104"/>
        <v>0</v>
      </c>
      <c r="AT270" s="326">
        <f t="shared" si="104"/>
        <v>0</v>
      </c>
      <c r="AU270" s="325">
        <f t="shared" si="104"/>
        <v>0</v>
      </c>
      <c r="AV270" s="325">
        <f t="shared" si="104"/>
        <v>0</v>
      </c>
      <c r="AW270" s="326">
        <f t="shared" si="104"/>
        <v>0</v>
      </c>
      <c r="AX270" s="325">
        <f t="shared" si="104"/>
        <v>0</v>
      </c>
      <c r="AY270" s="325">
        <f t="shared" si="104"/>
        <v>0</v>
      </c>
      <c r="AZ270" s="326">
        <f t="shared" si="104"/>
        <v>0</v>
      </c>
      <c r="BA270" s="325">
        <f t="shared" si="104"/>
        <v>0</v>
      </c>
      <c r="BB270" s="325">
        <f t="shared" si="104"/>
        <v>0</v>
      </c>
      <c r="BC270" s="531">
        <f>SUM(AO270:BB270)</f>
        <v>0</v>
      </c>
    </row>
    <row r="271" spans="1:55" s="327" customFormat="1" ht="16">
      <c r="A271" s="439"/>
      <c r="B271" s="305" t="s">
        <v>253</v>
      </c>
      <c r="C271" s="301"/>
      <c r="D271" s="263"/>
      <c r="E271" s="293"/>
      <c r="F271" s="293"/>
      <c r="G271" s="293"/>
      <c r="H271" s="293"/>
      <c r="I271" s="293"/>
      <c r="J271" s="293"/>
      <c r="K271" s="293"/>
      <c r="L271" s="293"/>
      <c r="M271" s="293"/>
      <c r="N271" s="293"/>
      <c r="O271" s="293"/>
      <c r="P271" s="293"/>
      <c r="Q271" s="293"/>
      <c r="R271" s="293"/>
      <c r="S271" s="293"/>
      <c r="T271" s="293"/>
      <c r="U271" s="293"/>
      <c r="V271" s="293"/>
      <c r="W271" s="260"/>
      <c r="X271" s="293"/>
      <c r="Y271" s="293"/>
      <c r="Z271" s="293"/>
      <c r="AA271" s="263"/>
      <c r="AB271" s="263"/>
      <c r="AC271" s="263"/>
      <c r="AD271" s="263"/>
      <c r="AE271" s="293"/>
      <c r="AF271" s="293"/>
      <c r="AG271" s="293"/>
      <c r="AH271" s="293"/>
      <c r="AI271" s="293"/>
      <c r="AJ271" s="293"/>
      <c r="AK271" s="293"/>
      <c r="AL271" s="293"/>
      <c r="AM271" s="293"/>
      <c r="AN271" s="293"/>
      <c r="AO271" s="302">
        <f>SUM(AO269:AO270)</f>
        <v>0</v>
      </c>
      <c r="AP271" s="302">
        <f t="shared" ref="AP271:AU271" si="105">SUM(AP269:AP270)</f>
        <v>0</v>
      </c>
      <c r="AQ271" s="302">
        <f t="shared" si="105"/>
        <v>0</v>
      </c>
      <c r="AR271" s="302">
        <f t="shared" si="105"/>
        <v>0</v>
      </c>
      <c r="AS271" s="302">
        <f t="shared" si="105"/>
        <v>0</v>
      </c>
      <c r="AT271" s="302">
        <f t="shared" si="105"/>
        <v>0</v>
      </c>
      <c r="AU271" s="302">
        <f t="shared" si="105"/>
        <v>0</v>
      </c>
      <c r="AV271" s="302">
        <f t="shared" ref="AV271:BB271" si="106">SUM(AV269:AV270)</f>
        <v>0</v>
      </c>
      <c r="AW271" s="302">
        <f t="shared" si="106"/>
        <v>0</v>
      </c>
      <c r="AX271" s="302">
        <f t="shared" si="106"/>
        <v>0</v>
      </c>
      <c r="AY271" s="302">
        <f t="shared" si="106"/>
        <v>0</v>
      </c>
      <c r="AZ271" s="302">
        <f t="shared" si="106"/>
        <v>0</v>
      </c>
      <c r="BA271" s="302">
        <f t="shared" si="106"/>
        <v>0</v>
      </c>
      <c r="BB271" s="302">
        <f t="shared" si="106"/>
        <v>0</v>
      </c>
      <c r="BC271" s="349">
        <f>SUM(BC269:BC270)</f>
        <v>0</v>
      </c>
    </row>
    <row r="272" spans="1:55" s="327" customFormat="1" ht="16">
      <c r="A272" s="439"/>
      <c r="B272" s="305" t="s">
        <v>246</v>
      </c>
      <c r="C272" s="301"/>
      <c r="D272" s="306"/>
      <c r="E272" s="293"/>
      <c r="F272" s="293"/>
      <c r="G272" s="293"/>
      <c r="H272" s="293"/>
      <c r="I272" s="293"/>
      <c r="J272" s="293"/>
      <c r="K272" s="293"/>
      <c r="L272" s="293"/>
      <c r="M272" s="293"/>
      <c r="N272" s="293"/>
      <c r="O272" s="293"/>
      <c r="P272" s="293"/>
      <c r="Q272" s="293"/>
      <c r="R272" s="293"/>
      <c r="S272" s="293"/>
      <c r="T272" s="293"/>
      <c r="U272" s="293"/>
      <c r="V272" s="293"/>
      <c r="W272" s="260"/>
      <c r="X272" s="293"/>
      <c r="Y272" s="293"/>
      <c r="Z272" s="293"/>
      <c r="AA272" s="263"/>
      <c r="AB272" s="263"/>
      <c r="AC272" s="263"/>
      <c r="AD272" s="263"/>
      <c r="AE272" s="293"/>
      <c r="AF272" s="293"/>
      <c r="AG272" s="293"/>
      <c r="AH272" s="293"/>
      <c r="AI272" s="293"/>
      <c r="AJ272" s="293"/>
      <c r="AK272" s="293"/>
      <c r="AL272" s="293"/>
      <c r="AM272" s="293"/>
      <c r="AN272" s="293"/>
      <c r="AO272" s="303">
        <f t="shared" ref="AO272:AU272" si="107">AO266*AO268</f>
        <v>0</v>
      </c>
      <c r="AP272" s="303">
        <f t="shared" si="107"/>
        <v>0</v>
      </c>
      <c r="AQ272" s="303">
        <f t="shared" si="107"/>
        <v>0</v>
      </c>
      <c r="AR272" s="303">
        <f t="shared" si="107"/>
        <v>0</v>
      </c>
      <c r="AS272" s="303">
        <f t="shared" si="107"/>
        <v>0</v>
      </c>
      <c r="AT272" s="303">
        <f t="shared" si="107"/>
        <v>0</v>
      </c>
      <c r="AU272" s="303">
        <f t="shared" si="107"/>
        <v>0</v>
      </c>
      <c r="AV272" s="303">
        <f t="shared" ref="AV272:BB272" si="108">AV266*AV268</f>
        <v>0</v>
      </c>
      <c r="AW272" s="303">
        <f t="shared" si="108"/>
        <v>0</v>
      </c>
      <c r="AX272" s="303">
        <f t="shared" si="108"/>
        <v>0</v>
      </c>
      <c r="AY272" s="303">
        <f t="shared" si="108"/>
        <v>0</v>
      </c>
      <c r="AZ272" s="303">
        <f t="shared" si="108"/>
        <v>0</v>
      </c>
      <c r="BA272" s="303">
        <f t="shared" si="108"/>
        <v>0</v>
      </c>
      <c r="BB272" s="303">
        <f t="shared" si="108"/>
        <v>0</v>
      </c>
      <c r="BC272" s="349">
        <f>SUM(AO272:BB272)</f>
        <v>0</v>
      </c>
    </row>
    <row r="273" spans="1:57" s="327" customFormat="1" ht="16">
      <c r="A273" s="439"/>
      <c r="B273" s="305" t="s">
        <v>254</v>
      </c>
      <c r="C273" s="301"/>
      <c r="D273" s="306"/>
      <c r="E273" s="293"/>
      <c r="F273" s="293"/>
      <c r="G273" s="293"/>
      <c r="H273" s="293"/>
      <c r="I273" s="293"/>
      <c r="J273" s="293"/>
      <c r="K273" s="293"/>
      <c r="L273" s="293"/>
      <c r="M273" s="293"/>
      <c r="N273" s="293"/>
      <c r="O273" s="293"/>
      <c r="P273" s="293"/>
      <c r="Q273" s="293"/>
      <c r="R273" s="293"/>
      <c r="S273" s="293"/>
      <c r="T273" s="293"/>
      <c r="U273" s="293"/>
      <c r="V273" s="293"/>
      <c r="W273" s="260"/>
      <c r="X273" s="293"/>
      <c r="Y273" s="293"/>
      <c r="Z273" s="293"/>
      <c r="AA273" s="306"/>
      <c r="AB273" s="306"/>
      <c r="AC273" s="306"/>
      <c r="AD273" s="306"/>
      <c r="AE273" s="293"/>
      <c r="AF273" s="293"/>
      <c r="AG273" s="293"/>
      <c r="AH273" s="293"/>
      <c r="AI273" s="293"/>
      <c r="AJ273" s="293"/>
      <c r="AK273" s="293"/>
      <c r="AL273" s="293"/>
      <c r="AM273" s="293"/>
      <c r="AN273" s="293"/>
      <c r="BC273" s="349">
        <f>BC271-BC272</f>
        <v>0</v>
      </c>
    </row>
    <row r="274" spans="1:57" ht="16">
      <c r="B274" s="283"/>
      <c r="C274" s="306"/>
      <c r="D274" s="306"/>
      <c r="E274" s="293"/>
      <c r="F274" s="293"/>
      <c r="G274" s="293"/>
      <c r="H274" s="293"/>
      <c r="I274" s="293"/>
      <c r="J274" s="293"/>
      <c r="K274" s="293"/>
      <c r="L274" s="293"/>
      <c r="M274" s="293"/>
      <c r="N274" s="293"/>
      <c r="O274" s="293"/>
      <c r="P274" s="293"/>
      <c r="Q274" s="293"/>
      <c r="R274" s="293"/>
      <c r="S274" s="293"/>
      <c r="T274" s="293"/>
      <c r="U274" s="293"/>
      <c r="V274" s="293"/>
      <c r="W274" s="260"/>
      <c r="X274" s="293"/>
      <c r="Y274" s="293"/>
      <c r="Z274" s="293"/>
      <c r="AA274" s="306"/>
      <c r="AB274" s="301"/>
      <c r="AC274" s="306"/>
      <c r="AD274" s="306"/>
      <c r="AE274" s="293"/>
      <c r="AF274" s="293"/>
      <c r="AG274" s="293"/>
      <c r="AH274" s="293"/>
      <c r="AI274" s="293"/>
      <c r="AJ274" s="293"/>
      <c r="AK274" s="293"/>
      <c r="AL274" s="293"/>
      <c r="AM274" s="293"/>
      <c r="AN274" s="293"/>
      <c r="BC274" s="304"/>
    </row>
    <row r="275" spans="1:57" ht="16">
      <c r="B275" s="254" t="s">
        <v>70</v>
      </c>
      <c r="C275" s="311"/>
      <c r="D275" s="240"/>
      <c r="E275" s="240"/>
      <c r="F275" s="240"/>
      <c r="G275" s="240"/>
      <c r="H275" s="240"/>
      <c r="I275" s="240"/>
      <c r="J275" s="240"/>
      <c r="K275" s="240"/>
      <c r="L275" s="240"/>
      <c r="M275" s="240"/>
      <c r="N275" s="240"/>
      <c r="O275" s="240"/>
      <c r="P275" s="240"/>
      <c r="Q275" s="240"/>
      <c r="R275" s="240"/>
      <c r="S275" s="240"/>
      <c r="T275" s="240"/>
      <c r="U275" s="240"/>
      <c r="V275" s="240"/>
      <c r="W275" s="312"/>
      <c r="X275" s="240"/>
      <c r="Y275" s="240"/>
      <c r="Z275" s="240"/>
      <c r="AA275" s="264"/>
      <c r="AB275" s="243"/>
      <c r="AC275" s="243"/>
      <c r="AD275" s="240"/>
      <c r="AE275" s="240"/>
      <c r="AF275" s="243"/>
      <c r="AG275" s="243"/>
      <c r="AH275" s="243"/>
      <c r="AI275" s="243"/>
      <c r="AJ275" s="243"/>
      <c r="AK275" s="243"/>
      <c r="AL275" s="243"/>
      <c r="AM275" s="243"/>
      <c r="AN275" s="243"/>
      <c r="AO275" s="251">
        <f>SUMPRODUCT($E$161:$E$263,AO161:AO263)</f>
        <v>1841529.0143795165</v>
      </c>
      <c r="AP275" s="251">
        <f>SUMPRODUCT($E$161:$E$263,AP161:AP263)</f>
        <v>1686449.3449232562</v>
      </c>
      <c r="AQ275" s="251">
        <f>IF(AQ159="kW",SUMPRODUCT(V161:V263,X161:X263,AQ161:AQ263),SUMPRODUCT(E161:E263,AQ161:AQ263))</f>
        <v>15274.594534215395</v>
      </c>
      <c r="AR275" s="251">
        <f>IF(AR159="kW",SUMPRODUCT(V161:V263,X161:X263,AR161:AR263),SUMPRODUCT(E161:E263,AR161:AR263))</f>
        <v>49.125948035986141</v>
      </c>
      <c r="AS275" s="251">
        <f>IF(AS159="kW",SUMPRODUCT(V161:V263,X161:X263,AS161:AS263),SUMPRODUCT(E161:E263,AS161:AS263))</f>
        <v>359.73433579543041</v>
      </c>
      <c r="AT275" s="251">
        <f>IF(AT159="kW",SUMPRODUCT(V161:V263,X161:X263,AT161:AT263),SUMPRODUCT(E161:E263, AT161:AT263))</f>
        <v>0</v>
      </c>
      <c r="AU275" s="251">
        <f>IF(AU159="kW",SUMPRODUCT(V161:V263,X161:X263,AU161:AU263),SUMPRODUCT(E161:E263,AU161:AU263))</f>
        <v>0</v>
      </c>
      <c r="AV275" s="251">
        <f>IF(AV159="kW",SUMPRODUCT(V161:V263,X161:X263,AV161:AV263),SUMPRODUCT(E161:E263,AV161:AV263))</f>
        <v>0</v>
      </c>
      <c r="AW275" s="251">
        <f>IF(AW159="kW",SUMPRODUCT(V161:V263,X161:X263,AW161:AW263),SUMPRODUCT(E161:E263,AW161:AW263))</f>
        <v>726471.6168894195</v>
      </c>
      <c r="AX275" s="251">
        <f>IF(AX159="kW",SUMPRODUCT(V161:V263,X161:X263,AX161:AX263),SUMPRODUCT(E161:E263,AX161:AX263))</f>
        <v>46962.25144150421</v>
      </c>
      <c r="AY275" s="251">
        <f>IF(AY159="kW",SUMPRODUCT(V161:V263,X161:X263,AY161:AY263),SUMPRODUCT(E161:E263,AY161:AY263))</f>
        <v>4040.0117336895478</v>
      </c>
      <c r="AZ275" s="251">
        <f>IF(AZ159="kW",SUMPRODUCT(V161:V263,X161:X263,AZ161:AZ263),SUMPRODUCT(E161:E263,AZ161:AZ263))</f>
        <v>0</v>
      </c>
      <c r="BA275" s="251">
        <f>IF(BA159="kW",SUMPRODUCT(V161:V263,X161:X263,BA161:BA263),SUMPRODUCT(E161:E263,BA161:BA263))</f>
        <v>0</v>
      </c>
      <c r="BB275" s="251">
        <f>IF(BB159="kW",SUMPRODUCT(V161:V263,X161:X263,BB161:BB263),SUMPRODUCT(E161:E263,BB161:BB263))</f>
        <v>0</v>
      </c>
      <c r="BC275" s="304"/>
      <c r="BE275" s="243"/>
    </row>
    <row r="276" spans="1:57" ht="16">
      <c r="B276" s="254" t="s">
        <v>71</v>
      </c>
      <c r="C276" s="311"/>
      <c r="D276" s="240"/>
      <c r="E276" s="240"/>
      <c r="F276" s="240"/>
      <c r="G276" s="240"/>
      <c r="H276" s="240"/>
      <c r="I276" s="240"/>
      <c r="J276" s="240"/>
      <c r="K276" s="240"/>
      <c r="L276" s="240"/>
      <c r="M276" s="240"/>
      <c r="N276" s="240"/>
      <c r="O276" s="240"/>
      <c r="P276" s="240"/>
      <c r="Q276" s="240"/>
      <c r="R276" s="240"/>
      <c r="S276" s="240"/>
      <c r="T276" s="240"/>
      <c r="U276" s="240"/>
      <c r="V276" s="240"/>
      <c r="W276" s="312"/>
      <c r="X276" s="240"/>
      <c r="Y276" s="240"/>
      <c r="Z276" s="240"/>
      <c r="AA276" s="264"/>
      <c r="AB276" s="243"/>
      <c r="AC276" s="243"/>
      <c r="AD276" s="240"/>
      <c r="AE276" s="240"/>
      <c r="AF276" s="243"/>
      <c r="AG276" s="243"/>
      <c r="AH276" s="243"/>
      <c r="AI276" s="243"/>
      <c r="AJ276" s="243"/>
      <c r="AK276" s="243"/>
      <c r="AL276" s="243"/>
      <c r="AM276" s="243"/>
      <c r="AN276" s="243"/>
      <c r="AO276" s="251">
        <f>SUMPRODUCT($F$161:$F$263,AO161:AO263)</f>
        <v>1841516.1123853275</v>
      </c>
      <c r="AP276" s="251">
        <f>SUMPRODUCT($F$161:$F$263,AP161:AP263)</f>
        <v>1668888.4435993792</v>
      </c>
      <c r="AQ276" s="251">
        <f>IF(AQ159="kW",SUMPRODUCT(V161:V263,Y161:Y263,AQ161:AQ263),SUMPRODUCT(F161:F263,AQ161:AQ263))</f>
        <v>15242.689308936906</v>
      </c>
      <c r="AR276" s="251">
        <f>IF(AR159="kW",SUMPRODUCT(V161:V263,Y161:Y263,AR161:AR263),SUMPRODUCT(F161:F263,AR161:AR263))</f>
        <v>49.022767364823743</v>
      </c>
      <c r="AS276" s="251">
        <f>IF(AS159="kW",SUMPRODUCT(V161:V263,Y161:Y263,AS161:AS263),SUMPRODUCT(F161:F263, AS161:AS263))</f>
        <v>358.97877520695397</v>
      </c>
      <c r="AT276" s="251">
        <f>IF(AT159="kW",SUMPRODUCT(V161:V263,Y161:Y263,AT161:AT263),SUMPRODUCT(F161:F263, AT161:AT263))</f>
        <v>0</v>
      </c>
      <c r="AU276" s="251">
        <f>IF(AU159="kW",SUMPRODUCT(V161:V263,Y161:Y263,AU161:AU263),SUMPRODUCT(F161:F263,AU161:AU263))</f>
        <v>0</v>
      </c>
      <c r="AV276" s="251">
        <f>IF(AV159="kW",SUMPRODUCT(V161:V263,Y161:Y263,AV161:AV263),SUMPRODUCT(F161:F263,AV161:AV263))</f>
        <v>0</v>
      </c>
      <c r="AW276" s="251">
        <f>IF(AW159="kW",SUMPRODUCT(V161:V263,Y161:Y263,AW161:AW263),SUMPRODUCT(F161:F263,AW161:AW263))</f>
        <v>726471.6168894195</v>
      </c>
      <c r="AX276" s="251">
        <f>IF(AX159="kW",SUMPRODUCT(V161:V263,Y161:Y263,AX161:AX263),SUMPRODUCT(F161:F263,AX161:AX263))</f>
        <v>46414.245595325643</v>
      </c>
      <c r="AY276" s="251">
        <f>IF(AY159="kW",SUMPRODUCT(V161:V263,Y161:Y263,AY161:AY263),SUMPRODUCT(F161:F263,AY161:AY263))</f>
        <v>4040.0117336895478</v>
      </c>
      <c r="AZ276" s="251">
        <f>IF(AZ159="kW",SUMPRODUCT(V161:V263,Y161:Y263,AZ161:AZ263),SUMPRODUCT(F161:F263,AZ161:AZ263))</f>
        <v>0</v>
      </c>
      <c r="BA276" s="251">
        <f>IF(BA159="kW",SUMPRODUCT(V161:V263,Y161:Y263,BA161:BA263),SUMPRODUCT(F161:F263,BA161:BA263))</f>
        <v>0</v>
      </c>
      <c r="BB276" s="251">
        <f>IF(BB159="kW",SUMPRODUCT(V161:V263,Y161:Y263,BB161:BB263),SUMPRODUCT(F161:F263,BB161:BB263))</f>
        <v>0</v>
      </c>
      <c r="BC276" s="295"/>
    </row>
    <row r="277" spans="1:57" ht="16">
      <c r="B277" s="283" t="s">
        <v>189</v>
      </c>
      <c r="C277" s="311"/>
      <c r="D277" s="240"/>
      <c r="E277" s="240"/>
      <c r="F277" s="240"/>
      <c r="G277" s="240"/>
      <c r="H277" s="240"/>
      <c r="I277" s="240"/>
      <c r="J277" s="240"/>
      <c r="K277" s="240"/>
      <c r="L277" s="240"/>
      <c r="M277" s="240"/>
      <c r="N277" s="240"/>
      <c r="O277" s="240"/>
      <c r="P277" s="240"/>
      <c r="Q277" s="240"/>
      <c r="R277" s="240"/>
      <c r="S277" s="240"/>
      <c r="T277" s="240"/>
      <c r="U277" s="240"/>
      <c r="V277" s="240"/>
      <c r="W277" s="312"/>
      <c r="X277" s="240"/>
      <c r="Y277" s="240"/>
      <c r="Z277" s="240"/>
      <c r="AA277" s="264"/>
      <c r="AB277" s="243"/>
      <c r="AC277" s="243"/>
      <c r="AD277" s="240"/>
      <c r="AE277" s="240"/>
      <c r="AF277" s="243"/>
      <c r="AG277" s="243"/>
      <c r="AH277" s="243"/>
      <c r="AI277" s="243"/>
      <c r="AJ277" s="243"/>
      <c r="AK277" s="243"/>
      <c r="AL277" s="243"/>
      <c r="AM277" s="243"/>
      <c r="AN277" s="243"/>
      <c r="AO277" s="251">
        <f>SUMPRODUCT($G$161:$G$263,AO161:AO263)</f>
        <v>1839282.9788667988</v>
      </c>
      <c r="AP277" s="251">
        <f>SUMPRODUCT($G$161:$G$263,AP161:AP263)</f>
        <v>1508094.804345659</v>
      </c>
      <c r="AQ277" s="251">
        <f>IF(AQ159="kW",SUMPRODUCT(V161:V263,Z161:Z263,AQ161:AQ263),SUMPRODUCT(G161:G263,AQ161:AQ263))</f>
        <v>14832.570195961458</v>
      </c>
      <c r="AR277" s="251">
        <f>IF(AR159="kW",SUMPRODUCT(V161:V263,Z161:Z263,AR161:AR263),SUMPRODUCT(G161:G263,AR161:AR263))</f>
        <v>47.696452788951966</v>
      </c>
      <c r="AS277" s="251">
        <f>IF(AS159="kW",SUMPRODUCT(V161:V263,Z161:Z263,AS161:AS263),SUMPRODUCT(G161:G263, AS161:AS263))</f>
        <v>349.26657804675824</v>
      </c>
      <c r="AT277" s="251">
        <f>IF(AT159="kW",SUMPRODUCT(V161:V263,Z161:Z263,AT161:AT263),SUMPRODUCT(G161:G263, AT161:AT263))</f>
        <v>0</v>
      </c>
      <c r="AU277" s="251">
        <f>IF(AU159="kW",SUMPRODUCT(V161:V263,Z161:Z263,AU161:AU263),SUMPRODUCT(G161:G263,AU161:AU263))</f>
        <v>0</v>
      </c>
      <c r="AV277" s="251">
        <f>IF(AV159="kW",SUMPRODUCT(V161:V263,Z161:Z263,AV161:AV263),SUMPRODUCT(G161:G263,AV161:AV263))</f>
        <v>0</v>
      </c>
      <c r="AW277" s="251">
        <f>IF(AW159="kW",SUMPRODUCT(V161:V263,Z161:Z263,AW161:AW263),SUMPRODUCT(G161:G263,AW161:AW263))</f>
        <v>726250.20065960416</v>
      </c>
      <c r="AX277" s="251">
        <f>IF(AX159="kW",SUMPRODUCT(V161:V263,Z161:Z263,AX161:AX263),SUMPRODUCT(G161:G263,AX161:AX263))</f>
        <v>34154.156065743497</v>
      </c>
      <c r="AY277" s="251">
        <f>IF(AY159="kW",SUMPRODUCT(V161:V263,Z161:Z263,AY161:AY263),SUMPRODUCT(G161:G263,AY161:AY263))</f>
        <v>3992.2144236310019</v>
      </c>
      <c r="AZ277" s="251">
        <f>IF(AZ159="kW",SUMPRODUCT(V161:V263,Z161:Z263,AZ161:AZ263),SUMPRODUCT(G161:G263,AZ161:AZ263))</f>
        <v>0</v>
      </c>
      <c r="BA277" s="251">
        <f>IF(BA159="kW",SUMPRODUCT(V161:V263,Z161:Z263,BA161:BA263),SUMPRODUCT(G161:G263,BA161:BA263))</f>
        <v>0</v>
      </c>
      <c r="BB277" s="251">
        <f>IF(BB159="kW",SUMPRODUCT(V161:V263,Z161:Z263,BB161:BB263),SUMPRODUCT(G161:G263,BB161:BB263))</f>
        <v>0</v>
      </c>
      <c r="BC277" s="295"/>
    </row>
    <row r="278" spans="1:57" ht="16">
      <c r="B278" s="283" t="s">
        <v>190</v>
      </c>
      <c r="C278" s="311"/>
      <c r="D278" s="240"/>
      <c r="E278" s="240"/>
      <c r="F278" s="240"/>
      <c r="G278" s="240"/>
      <c r="H278" s="240"/>
      <c r="I278" s="240"/>
      <c r="J278" s="240"/>
      <c r="K278" s="240"/>
      <c r="L278" s="240"/>
      <c r="M278" s="240"/>
      <c r="N278" s="240"/>
      <c r="O278" s="240"/>
      <c r="P278" s="240"/>
      <c r="Q278" s="240"/>
      <c r="R278" s="240"/>
      <c r="S278" s="240"/>
      <c r="T278" s="240"/>
      <c r="U278" s="240"/>
      <c r="V278" s="240"/>
      <c r="W278" s="312"/>
      <c r="X278" s="240"/>
      <c r="Y278" s="240"/>
      <c r="Z278" s="240"/>
      <c r="AA278" s="264"/>
      <c r="AB278" s="243"/>
      <c r="AC278" s="243"/>
      <c r="AD278" s="240"/>
      <c r="AE278" s="240"/>
      <c r="AF278" s="243"/>
      <c r="AG278" s="243"/>
      <c r="AH278" s="243"/>
      <c r="AI278" s="243"/>
      <c r="AJ278" s="243"/>
      <c r="AK278" s="243"/>
      <c r="AL278" s="243"/>
      <c r="AM278" s="243"/>
      <c r="AN278" s="243"/>
      <c r="AO278" s="251">
        <f>SUMPRODUCT($H$161:$H$263,AO161:AO263)</f>
        <v>1685052.5362201426</v>
      </c>
      <c r="AP278" s="251">
        <f>SUMPRODUCT($H$161:$H$263,AP161:AP263)</f>
        <v>1117640.090962213</v>
      </c>
      <c r="AQ278" s="251">
        <f>IF(AQ159="kW",SUMPRODUCT(V161:V263,AA161:AA263,AQ161:AQ263),SUMPRODUCT(H161:H263,AQ161:AQ263))</f>
        <v>14798.794299961457</v>
      </c>
      <c r="AR278" s="251">
        <f>IF(AR159="kW",SUMPRODUCT(V161:V263,AA161:AA263,AR161:AR263),SUMPRODUCT(H161:H263,AR161:AR263))</f>
        <v>47.696452788951966</v>
      </c>
      <c r="AS278" s="251">
        <f>IF(AS159="kW",SUMPRODUCT(V161:V263,AA161:AA263,AS161:AS263),SUMPRODUCT(H161:H263, AS161:AS263))</f>
        <v>349.26657804675824</v>
      </c>
      <c r="AT278" s="251">
        <f>IF(AT159="kW",SUMPRODUCT(V161:V263,AA161:AA263,AT161:AT263),SUMPRODUCT(H161:H263, AT161:AT263))</f>
        <v>0</v>
      </c>
      <c r="AU278" s="251">
        <f>IF(AU159="kW",SUMPRODUCT(V161:V263,AA161:AA263,AU161:AU263),SUMPRODUCT(H161:H263,AU161:AU263))</f>
        <v>0</v>
      </c>
      <c r="AV278" s="251">
        <f>IF(AV159="kW",SUMPRODUCT(V161:V263,AA161:AA263,AV161:AV263),SUMPRODUCT(H161:H263,AV161:AV263))</f>
        <v>0</v>
      </c>
      <c r="AW278" s="251">
        <f>IF(AW159="kW",SUMPRODUCT(V161:V263,AA161:AA263,AW161:AW263),SUMPRODUCT(H161:H263,AW161:AW263))</f>
        <v>661919.04340726347</v>
      </c>
      <c r="AX278" s="251">
        <f>IF(AX159="kW",SUMPRODUCT(V161:V263,AA161:AA263,AX161:AX263),SUMPRODUCT(H161:H263,AX161:AX263))</f>
        <v>34154.156065743497</v>
      </c>
      <c r="AY278" s="251">
        <f>IF(AY159="kW",SUMPRODUCT(V161:V263,AA161:AA263,AY161:AY263),SUMPRODUCT(H161:H263,AY161:AY263))</f>
        <v>3992.2144236310019</v>
      </c>
      <c r="AZ278" s="251">
        <f>IF(AZ159="kW",SUMPRODUCT(V161:V263,AA161:AA263,AZ161:AZ263),SUMPRODUCT(H161:H263,AZ161:AZ263))</f>
        <v>0</v>
      </c>
      <c r="BA278" s="251">
        <f>IF(BA159="kW",SUMPRODUCT(V161:V263,AA161:AA263,BA161:BA263),SUMPRODUCT(H161:H263,BA161:BA263))</f>
        <v>0</v>
      </c>
      <c r="BB278" s="251">
        <f>IF(BB159="kW",SUMPRODUCT(V161:V263,AA161:AA263,BB161:BB263),SUMPRODUCT(H161:H263,BB161:BB263))</f>
        <v>0</v>
      </c>
      <c r="BC278" s="295"/>
    </row>
    <row r="279" spans="1:57" ht="16">
      <c r="B279" s="283" t="s">
        <v>191</v>
      </c>
      <c r="C279" s="311"/>
      <c r="D279" s="240"/>
      <c r="E279" s="240"/>
      <c r="F279" s="240"/>
      <c r="G279" s="240"/>
      <c r="H279" s="240"/>
      <c r="I279" s="240"/>
      <c r="J279" s="240"/>
      <c r="K279" s="240"/>
      <c r="L279" s="240"/>
      <c r="M279" s="240"/>
      <c r="N279" s="240"/>
      <c r="O279" s="240"/>
      <c r="P279" s="240"/>
      <c r="Q279" s="240"/>
      <c r="R279" s="240"/>
      <c r="S279" s="240"/>
      <c r="T279" s="240"/>
      <c r="U279" s="240"/>
      <c r="V279" s="240"/>
      <c r="W279" s="312"/>
      <c r="X279" s="240"/>
      <c r="Y279" s="240"/>
      <c r="Z279" s="240"/>
      <c r="AA279" s="264"/>
      <c r="AB279" s="243"/>
      <c r="AC279" s="243"/>
      <c r="AD279" s="240"/>
      <c r="AE279" s="240"/>
      <c r="AF279" s="243"/>
      <c r="AG279" s="243"/>
      <c r="AH279" s="243"/>
      <c r="AI279" s="243"/>
      <c r="AJ279" s="243"/>
      <c r="AK279" s="243"/>
      <c r="AL279" s="243"/>
      <c r="AM279" s="243"/>
      <c r="AN279" s="243"/>
      <c r="AO279" s="251">
        <f>SUMPRODUCT($I$161:$I$263,AO161:AO263)</f>
        <v>1471980.6681701597</v>
      </c>
      <c r="AP279" s="251">
        <f>SUMPRODUCT($I$161:$I$263,AP161:AP263)</f>
        <v>754249.37202767713</v>
      </c>
      <c r="AQ279" s="251">
        <f>IF(AQ159="kW",SUMPRODUCT(V161:V263,AB161:AB263,AQ161:AQ263),SUMPRODUCT(I161:I263,AQ161:AQ263))</f>
        <v>13645.397600997494</v>
      </c>
      <c r="AR279" s="251">
        <f>IF(AR159="kW",SUMPRODUCT(V161:V263,AB161:AB263,AR161:AR263),SUMPRODUCT(I161:I263,AR161:AR263))</f>
        <v>43.96639777517877</v>
      </c>
      <c r="AS279" s="251">
        <f>IF(AS159="kW",SUMPRODUCT(V161:V263,AB161:AB263,AS161:AS263),SUMPRODUCT(I161:I263, AS161:AS263))</f>
        <v>321.95252271540483</v>
      </c>
      <c r="AT279" s="251">
        <f>IF(AT159="kW",SUMPRODUCT(V161:V263,AB161:AB263,AT161:AT263),SUMPRODUCT(I161:I263, AT161:AT263))</f>
        <v>0</v>
      </c>
      <c r="AU279" s="251">
        <f>IF(AU159="kW",SUMPRODUCT(V161:V263,AB161:AB263,AU161:AU263),SUMPRODUCT(I161:I263,AU161:AU263))</f>
        <v>0</v>
      </c>
      <c r="AV279" s="251">
        <f>IF(AV159="kW",SUMPRODUCT(V161:V263,AB161:AB263,AV161:AV263),SUMPRODUCT(I161:I263,AV161:AV263))</f>
        <v>0</v>
      </c>
      <c r="AW279" s="251">
        <f>IF(AW159="kW",SUMPRODUCT(V161:V263,AB161:AB263,AW161:AW263),SUMPRODUCT(I161:I263,AW161:AW263))</f>
        <v>566807.32625073718</v>
      </c>
      <c r="AX279" s="251">
        <f>IF(AX159="kW",SUMPRODUCT(V161:V263,AB161:AB263,AX161:AX263),SUMPRODUCT(I161:I263,AX161:AX263))</f>
        <v>22190.704966213478</v>
      </c>
      <c r="AY279" s="251">
        <f>IF(AY159="kW",SUMPRODUCT(V161:V263,AB161:AB263,AY161:AY263),SUMPRODUCT(I161:I263,AY161:AY263))</f>
        <v>3966.7833061444953</v>
      </c>
      <c r="AZ279" s="251">
        <f>IF(AZ159="kW",SUMPRODUCT(V161:V263,AB161:AB263,AZ161:AZ263),SUMPRODUCT(I161:I263,AZ161:AZ263))</f>
        <v>0</v>
      </c>
      <c r="BA279" s="251">
        <f>IF(BA159="kW",SUMPRODUCT(V161:V263,AB161:AB263,BA161:BA263),SUMPRODUCT(I161:I263,BA161:BA263))</f>
        <v>0</v>
      </c>
      <c r="BB279" s="251">
        <f>IF(BB159="kW",SUMPRODUCT(V161:V263,AB161:AB263,BB161:BB263),SUMPRODUCT(I161:I263,BB161:BB263))</f>
        <v>0</v>
      </c>
      <c r="BC279" s="295"/>
    </row>
    <row r="280" spans="1:57" ht="16">
      <c r="B280" s="283" t="s">
        <v>192</v>
      </c>
      <c r="C280" s="311"/>
      <c r="D280" s="243"/>
      <c r="E280" s="243"/>
      <c r="F280" s="243"/>
      <c r="G280" s="243"/>
      <c r="H280" s="243"/>
      <c r="I280" s="243"/>
      <c r="J280" s="243"/>
      <c r="K280" s="243"/>
      <c r="L280" s="243"/>
      <c r="M280" s="243"/>
      <c r="N280" s="243"/>
      <c r="O280" s="243"/>
      <c r="P280" s="243"/>
      <c r="Q280" s="243"/>
      <c r="R280" s="243"/>
      <c r="S280" s="243"/>
      <c r="T280" s="243"/>
      <c r="U280" s="243"/>
      <c r="V280" s="243"/>
      <c r="W280" s="312"/>
      <c r="X280" s="243"/>
      <c r="Y280" s="243"/>
      <c r="Z280" s="243"/>
      <c r="AA280" s="264"/>
      <c r="AB280" s="243"/>
      <c r="AC280" s="243"/>
      <c r="AD280" s="243"/>
      <c r="AE280" s="243"/>
      <c r="AF280" s="243"/>
      <c r="AG280" s="243"/>
      <c r="AH280" s="243"/>
      <c r="AI280" s="243"/>
      <c r="AJ280" s="243"/>
      <c r="AK280" s="243"/>
      <c r="AL280" s="243"/>
      <c r="AM280" s="243"/>
      <c r="AN280" s="243"/>
      <c r="AO280" s="251">
        <f>SUMPRODUCT($J$161:$J$263,AO161:AO263)</f>
        <v>1307838.160618203</v>
      </c>
      <c r="AP280" s="251">
        <f>SUMPRODUCT($J$161:$J$263,AP161:AP263)</f>
        <v>741360.22564083699</v>
      </c>
      <c r="AQ280" s="251">
        <f>IF(AQ159="kW",SUMPRODUCT(V161:V263,AC161:AC263,AQ161:AQ263),SUMPRODUCT(J161:J263,AQ161:AQ263))</f>
        <v>13430.155500828145</v>
      </c>
      <c r="AR280" s="251">
        <f>IF(AR159="kW",SUMPRODUCT(V161:V263,AC161:AC263,AR161:AR263),SUMPRODUCT(J161:J263,AR161:AR263))</f>
        <v>43.270310405037229</v>
      </c>
      <c r="AS280" s="251">
        <f>IF(AS159="kW",SUMPRODUCT(V161:V263,AC161:AC263,AS161:AS263),SUMPRODUCT(J161:J263, AS161:AS263))</f>
        <v>316.85528718582231</v>
      </c>
      <c r="AT280" s="251">
        <f>IF(AT159="kW",SUMPRODUCT(V161:V263,AC161:AC263,AT161:AT263),SUMPRODUCT(J161:J263, AT161:AT263))</f>
        <v>0</v>
      </c>
      <c r="AU280" s="251">
        <f>IF(AU159="kW",SUMPRODUCT(V161:V263,AC161:AC263,AU161:AU263),SUMPRODUCT(J161:J263,AU161:AU263))</f>
        <v>0</v>
      </c>
      <c r="AV280" s="251">
        <f>IF(AV159="kW",SUMPRODUCT(V161:V263,AC161:AC263,AV161:AV263),SUMPRODUCT(J161:J263,AV161:AV263))</f>
        <v>0</v>
      </c>
      <c r="AW280" s="251">
        <f>IF(AW159="kW",SUMPRODUCT(V161:V263,AC161:AC263,AW161:AW263),SUMPRODUCT(J161:J263,AW161:AW263))</f>
        <v>506666.66939708788</v>
      </c>
      <c r="AX280" s="251">
        <f>IF(AX159="kW",SUMPRODUCT(V161:V263,AC161:AC263,AX161:AX263),SUMPRODUCT(J161:J263,AX161:AX263))</f>
        <v>22190.704966213478</v>
      </c>
      <c r="AY280" s="251">
        <f>IF(AY159="kW",SUMPRODUCT(V161:V263,AC161:AC263,AY161:AY263),SUMPRODUCT(J161:J263,AY161:AY263))</f>
        <v>3917.1630745590874</v>
      </c>
      <c r="AZ280" s="251">
        <f>IF(AZ159="kW",SUMPRODUCT(V161:V263,AC161:AC263,AZ161:AZ263),SUMPRODUCT(J161:J263,AZ161:AZ263))</f>
        <v>0</v>
      </c>
      <c r="BA280" s="251">
        <f>IF(BA159="kW",SUMPRODUCT(V161:V263,AC161:AC263,BA161:BA263),SUMPRODUCT(J161:J263,BA161:BA263))</f>
        <v>0</v>
      </c>
      <c r="BB280" s="251">
        <f>IF(BB159="kW",SUMPRODUCT(V161:V263,AC161:AC263,BB161:BB263),SUMPRODUCT(J161:J263,BB161:BB263))</f>
        <v>0</v>
      </c>
      <c r="BC280" s="295"/>
    </row>
    <row r="281" spans="1:57" ht="16">
      <c r="B281" s="283" t="s">
        <v>193</v>
      </c>
      <c r="C281" s="311"/>
      <c r="D281" s="294"/>
      <c r="E281" s="294"/>
      <c r="F281" s="294"/>
      <c r="G281" s="294"/>
      <c r="H281" s="294"/>
      <c r="I281" s="294"/>
      <c r="J281" s="294"/>
      <c r="K281" s="294"/>
      <c r="L281" s="294"/>
      <c r="M281" s="294"/>
      <c r="N281" s="294"/>
      <c r="O281" s="294"/>
      <c r="P281" s="294"/>
      <c r="Q281" s="294"/>
      <c r="R281" s="294"/>
      <c r="S281" s="294"/>
      <c r="T281" s="294"/>
      <c r="U281" s="294"/>
      <c r="V281" s="294"/>
      <c r="W281" s="243"/>
      <c r="X281" s="240"/>
      <c r="Y281" s="240"/>
      <c r="Z281" s="243"/>
      <c r="AA281" s="264"/>
      <c r="AB281" s="243"/>
      <c r="AC281" s="243"/>
      <c r="AD281" s="312"/>
      <c r="AE281" s="312"/>
      <c r="AF281" s="243"/>
      <c r="AG281" s="243"/>
      <c r="AH281" s="243"/>
      <c r="AI281" s="243"/>
      <c r="AJ281" s="243"/>
      <c r="AK281" s="243"/>
      <c r="AL281" s="243"/>
      <c r="AM281" s="243"/>
      <c r="AN281" s="243"/>
      <c r="AO281" s="251">
        <f>SUMPRODUCT($K$161:$K$263,AO161:AO263)</f>
        <v>1307055.2223592415</v>
      </c>
      <c r="AP281" s="251">
        <f>SUMPRODUCT($K$161:$K$263,AP161:AP263)</f>
        <v>738599.10981797043</v>
      </c>
      <c r="AQ281" s="251">
        <f>IF(AQ159="kW",SUMPRODUCT(V161:V263,AD161:AD263,AQ161:AQ263),SUMPRODUCT(K161:K263,AQ161:AQ263))</f>
        <v>13430.155500828145</v>
      </c>
      <c r="AR281" s="251">
        <f>IF(AR159="kW",SUMPRODUCT(V161:V263,AD161:AD263,AR161:AR263),SUMPRODUCT(K161:K263,AR161:AR263))</f>
        <v>43.270310405037229</v>
      </c>
      <c r="AS281" s="251">
        <f>IF(AS159="kW",SUMPRODUCT(V161:V263,AD161:AD263,AS161:AS263),SUMPRODUCT(K161:K263, AS161:AS263))</f>
        <v>316.85528718582231</v>
      </c>
      <c r="AT281" s="251">
        <f>IF(AT159="kW",SUMPRODUCT(V161:V263,AD161:AD263,AT161:AT263),SUMPRODUCT(K161:K263, AT161:AT263))</f>
        <v>0</v>
      </c>
      <c r="AU281" s="251">
        <f>IF(AU159="kW",SUMPRODUCT(V161:V263,AD161:AD263,AU161:AU263),SUMPRODUCT(K161:K263,AU161:AU263))</f>
        <v>0</v>
      </c>
      <c r="AV281" s="251">
        <f>IF(AV159="kW",SUMPRODUCT(V161:V263,AD161:AD263,AV161:AV263),SUMPRODUCT(K161:K263,AV161:AV263))</f>
        <v>0</v>
      </c>
      <c r="AW281" s="251">
        <f>IF(AW159="kW",SUMPRODUCT(V161:V263,AD161:AD263,AW161:AW263),SUMPRODUCT(K161:K263,AW161:AW263))</f>
        <v>506395.58459221787</v>
      </c>
      <c r="AX281" s="251">
        <f>IF(AX159="kW",SUMPRODUCT(V161:V263,AD161:AD263,AX161:AX263),SUMPRODUCT(K161:K263,AX161:AX263))</f>
        <v>22190.704966213478</v>
      </c>
      <c r="AY281" s="251">
        <f>IF(AY159="kW",SUMPRODUCT(V161:V263,AD161:AD263,AY161:AY263),SUMPRODUCT(K161:K263,AY161:AY263))</f>
        <v>3917.1630745590874</v>
      </c>
      <c r="AZ281" s="251">
        <f>IF(AZ159="kW",SUMPRODUCT(V161:V263,AD161:AD263,AZ161:AZ263),SUMPRODUCT(K161:K263,AZ161:AZ263))</f>
        <v>0</v>
      </c>
      <c r="BA281" s="251">
        <f>IF(BA159="kW",SUMPRODUCT(V161:V263,AD161:AD263,BA161:BA263),SUMPRODUCT(K161:K263,BA161:BA263))</f>
        <v>0</v>
      </c>
      <c r="BB281" s="251">
        <f>IF(BB159="kW",SUMPRODUCT(V161:V263,AD161:AD263,BB161:BB263),SUMPRODUCT(K161:K263,BB161:BB263))</f>
        <v>0</v>
      </c>
      <c r="BC281" s="295"/>
    </row>
    <row r="282" spans="1:57" ht="16">
      <c r="B282" s="283" t="s">
        <v>194</v>
      </c>
      <c r="C282" s="311"/>
      <c r="D282" s="294"/>
      <c r="E282" s="294"/>
      <c r="F282" s="294"/>
      <c r="G282" s="294"/>
      <c r="H282" s="294"/>
      <c r="I282" s="294"/>
      <c r="J282" s="294"/>
      <c r="K282" s="294"/>
      <c r="L282" s="294"/>
      <c r="M282" s="294"/>
      <c r="N282" s="294"/>
      <c r="O282" s="294"/>
      <c r="P282" s="294"/>
      <c r="Q282" s="294"/>
      <c r="R282" s="294"/>
      <c r="S282" s="294"/>
      <c r="T282" s="294"/>
      <c r="U282" s="294"/>
      <c r="V282" s="294"/>
      <c r="W282" s="243"/>
      <c r="X282" s="240"/>
      <c r="Y282" s="240"/>
      <c r="Z282" s="243"/>
      <c r="AA282" s="264"/>
      <c r="AB282" s="243"/>
      <c r="AC282" s="243"/>
      <c r="AD282" s="312"/>
      <c r="AE282" s="312"/>
      <c r="AF282" s="243"/>
      <c r="AG282" s="243"/>
      <c r="AH282" s="243"/>
      <c r="AI282" s="243"/>
      <c r="AJ282" s="243"/>
      <c r="AK282" s="243"/>
      <c r="AL282" s="243"/>
      <c r="AM282" s="243"/>
      <c r="AN282" s="243"/>
      <c r="AO282" s="251">
        <f>SUMPRODUCT($L$161:$L$263,AO161:AO263)</f>
        <v>1303823.4137730412</v>
      </c>
      <c r="AP282" s="251">
        <f>SUMPRODUCT($L$161:$L$263,AP161:AP263)</f>
        <v>701647.94949053309</v>
      </c>
      <c r="AQ282" s="251">
        <f t="shared" ref="AQ282:BB282" si="109">IF(AQ159="kW",SUMPRODUCT($V$161:$V$263,$AE$161:$AE$263,AQ161:AQ263),SUMPRODUCT($L$161:$L$263,AQ161:AQ263))</f>
        <v>12275.813342180509</v>
      </c>
      <c r="AR282" s="251">
        <f t="shared" si="109"/>
        <v>39.537197799165334</v>
      </c>
      <c r="AS282" s="251">
        <f t="shared" si="109"/>
        <v>289.51884203998736</v>
      </c>
      <c r="AT282" s="251">
        <f t="shared" si="109"/>
        <v>0</v>
      </c>
      <c r="AU282" s="251">
        <f t="shared" si="109"/>
        <v>0</v>
      </c>
      <c r="AV282" s="251">
        <f t="shared" si="109"/>
        <v>0</v>
      </c>
      <c r="AW282" s="251">
        <f t="shared" si="109"/>
        <v>506395.58459221787</v>
      </c>
      <c r="AX282" s="251">
        <f t="shared" si="109"/>
        <v>22190.704966213478</v>
      </c>
      <c r="AY282" s="251">
        <f t="shared" si="109"/>
        <v>3912.2275480387516</v>
      </c>
      <c r="AZ282" s="251">
        <f t="shared" si="109"/>
        <v>0</v>
      </c>
      <c r="BA282" s="251">
        <f t="shared" si="109"/>
        <v>0</v>
      </c>
      <c r="BB282" s="251">
        <f t="shared" si="109"/>
        <v>0</v>
      </c>
      <c r="BC282" s="295"/>
    </row>
    <row r="283" spans="1:57" ht="16">
      <c r="B283" s="283" t="s">
        <v>902</v>
      </c>
      <c r="C283" s="311"/>
      <c r="D283" s="294"/>
      <c r="E283" s="294"/>
      <c r="F283" s="294"/>
      <c r="G283" s="294"/>
      <c r="H283" s="294"/>
      <c r="I283" s="294"/>
      <c r="J283" s="294"/>
      <c r="K283" s="294"/>
      <c r="L283" s="294"/>
      <c r="M283" s="294"/>
      <c r="N283" s="294"/>
      <c r="O283" s="294"/>
      <c r="P283" s="294"/>
      <c r="Q283" s="294"/>
      <c r="R283" s="294"/>
      <c r="S283" s="294"/>
      <c r="T283" s="294"/>
      <c r="U283" s="294"/>
      <c r="V283" s="294"/>
      <c r="W283" s="243"/>
      <c r="X283" s="240"/>
      <c r="Y283" s="240"/>
      <c r="Z283" s="243"/>
      <c r="AA283" s="264"/>
      <c r="AB283" s="243"/>
      <c r="AC283" s="243"/>
      <c r="AD283" s="312"/>
      <c r="AE283" s="312"/>
      <c r="AF283" s="243"/>
      <c r="AG283" s="243"/>
      <c r="AH283" s="243"/>
      <c r="AI283" s="243"/>
      <c r="AJ283" s="243"/>
      <c r="AK283" s="243"/>
      <c r="AL283" s="243"/>
      <c r="AM283" s="243"/>
      <c r="AN283" s="243"/>
      <c r="AO283" s="251">
        <f>SUMPRODUCT($M$161:$M$263,AO161:AO263)</f>
        <v>1147430.4072338005</v>
      </c>
      <c r="AP283" s="251">
        <f>SUMPRODUCT($M$161:$M$263,AP161:AP263)</f>
        <v>543014.91004773392</v>
      </c>
      <c r="AQ283" s="251">
        <f t="shared" ref="AQ283:BB283" si="110">IF(AQ159="kW",SUMPRODUCT($V$161:$V$263,$AF$161:$AF$263,AQ161:AQ263),SUMPRODUCT($M$161:$M$263,AQ161:AQ263))</f>
        <v>9501.1646889159947</v>
      </c>
      <c r="AR283" s="251">
        <f t="shared" si="110"/>
        <v>30.564056008604581</v>
      </c>
      <c r="AS283" s="251">
        <f t="shared" si="110"/>
        <v>223.81126119776047</v>
      </c>
      <c r="AT283" s="251">
        <f t="shared" si="110"/>
        <v>0</v>
      </c>
      <c r="AU283" s="251">
        <f t="shared" si="110"/>
        <v>0</v>
      </c>
      <c r="AV283" s="251">
        <f t="shared" si="110"/>
        <v>0</v>
      </c>
      <c r="AW283" s="251">
        <f t="shared" si="110"/>
        <v>449670.95707805193</v>
      </c>
      <c r="AX283" s="251">
        <f t="shared" si="110"/>
        <v>22190.704966213478</v>
      </c>
      <c r="AY283" s="251">
        <f t="shared" si="110"/>
        <v>3327.430515754897</v>
      </c>
      <c r="AZ283" s="251">
        <f t="shared" si="110"/>
        <v>0</v>
      </c>
      <c r="BA283" s="251">
        <f t="shared" si="110"/>
        <v>0</v>
      </c>
      <c r="BB283" s="251">
        <f t="shared" si="110"/>
        <v>0</v>
      </c>
      <c r="BC283" s="295"/>
    </row>
    <row r="284" spans="1:57" ht="16">
      <c r="B284" s="283" t="s">
        <v>903</v>
      </c>
      <c r="C284" s="311"/>
      <c r="D284" s="294"/>
      <c r="E284" s="294"/>
      <c r="F284" s="294"/>
      <c r="G284" s="294"/>
      <c r="H284" s="294"/>
      <c r="I284" s="294"/>
      <c r="J284" s="294"/>
      <c r="K284" s="294"/>
      <c r="L284" s="294"/>
      <c r="M284" s="294"/>
      <c r="N284" s="294"/>
      <c r="O284" s="294"/>
      <c r="P284" s="294"/>
      <c r="Q284" s="294"/>
      <c r="R284" s="294"/>
      <c r="S284" s="294"/>
      <c r="T284" s="294"/>
      <c r="U284" s="294"/>
      <c r="V284" s="294"/>
      <c r="W284" s="243"/>
      <c r="X284" s="240"/>
      <c r="Y284" s="240"/>
      <c r="Z284" s="243"/>
      <c r="AA284" s="264"/>
      <c r="AB284" s="243"/>
      <c r="AC284" s="243"/>
      <c r="AD284" s="312"/>
      <c r="AE284" s="312"/>
      <c r="AF284" s="243"/>
      <c r="AG284" s="243"/>
      <c r="AH284" s="243"/>
      <c r="AI284" s="243"/>
      <c r="AJ284" s="243"/>
      <c r="AK284" s="243"/>
      <c r="AL284" s="243"/>
      <c r="AM284" s="243"/>
      <c r="AN284" s="243"/>
      <c r="AO284" s="251">
        <f>SUMPRODUCT($N$161:$N$263,AO161:AO263)</f>
        <v>1092723.8166198342</v>
      </c>
      <c r="AP284" s="251">
        <f>SUMPRODUCT($N$161:$N$263,AP161:AP263)</f>
        <v>475594.97536551126</v>
      </c>
      <c r="AQ284" s="251">
        <f t="shared" ref="AQ284:BB284" si="111">IF(AQ159="kW",SUMPRODUCT($V$161:$V$263,$AG$161:$AG$263,AQ161:AQ263),SUMPRODUCT($N$161:$N$263,AQ161:AQ263))</f>
        <v>8934.7871223756683</v>
      </c>
      <c r="AR284" s="251">
        <f t="shared" si="111"/>
        <v>28.79170631710366</v>
      </c>
      <c r="AS284" s="251">
        <f t="shared" si="111"/>
        <v>210.8328849107059</v>
      </c>
      <c r="AT284" s="251">
        <f t="shared" si="111"/>
        <v>0</v>
      </c>
      <c r="AU284" s="251">
        <f t="shared" si="111"/>
        <v>0</v>
      </c>
      <c r="AV284" s="251">
        <f t="shared" si="111"/>
        <v>0</v>
      </c>
      <c r="AW284" s="251">
        <f t="shared" si="111"/>
        <v>429899.19285508333</v>
      </c>
      <c r="AX284" s="251">
        <f t="shared" si="111"/>
        <v>20616.322978039425</v>
      </c>
      <c r="AY284" s="251">
        <f t="shared" si="111"/>
        <v>3146.3881313485854</v>
      </c>
      <c r="AZ284" s="251">
        <f t="shared" si="111"/>
        <v>0</v>
      </c>
      <c r="BA284" s="251">
        <f t="shared" si="111"/>
        <v>0</v>
      </c>
      <c r="BB284" s="251">
        <f t="shared" si="111"/>
        <v>0</v>
      </c>
      <c r="BC284" s="295"/>
    </row>
    <row r="285" spans="1:57" ht="16">
      <c r="B285" s="283" t="s">
        <v>904</v>
      </c>
      <c r="C285" s="311"/>
      <c r="D285" s="294"/>
      <c r="E285" s="294"/>
      <c r="F285" s="294"/>
      <c r="G285" s="294"/>
      <c r="H285" s="294"/>
      <c r="I285" s="294"/>
      <c r="J285" s="294"/>
      <c r="K285" s="294"/>
      <c r="L285" s="294"/>
      <c r="M285" s="294"/>
      <c r="N285" s="294"/>
      <c r="O285" s="294"/>
      <c r="P285" s="294"/>
      <c r="Q285" s="294"/>
      <c r="R285" s="294"/>
      <c r="S285" s="294"/>
      <c r="T285" s="294"/>
      <c r="U285" s="294"/>
      <c r="V285" s="294"/>
      <c r="W285" s="243"/>
      <c r="X285" s="240"/>
      <c r="Y285" s="240"/>
      <c r="Z285" s="243"/>
      <c r="AA285" s="264"/>
      <c r="AB285" s="243"/>
      <c r="AC285" s="243"/>
      <c r="AD285" s="312"/>
      <c r="AE285" s="312"/>
      <c r="AF285" s="243"/>
      <c r="AG285" s="243"/>
      <c r="AH285" s="243"/>
      <c r="AI285" s="243"/>
      <c r="AJ285" s="243"/>
      <c r="AK285" s="243"/>
      <c r="AL285" s="243"/>
      <c r="AM285" s="243"/>
      <c r="AN285" s="243"/>
      <c r="AO285" s="251">
        <f>SUMPRODUCT($O$161:$O$263,AO161:AO263)</f>
        <v>1088511.315609206</v>
      </c>
      <c r="AP285" s="251">
        <f>SUMPRODUCT($O$161:$O$263,AP161:AP263)</f>
        <v>471105.31035976438</v>
      </c>
      <c r="AQ285" s="251">
        <f t="shared" ref="AQ285:BB285" si="112">IF(AQ159="kW",SUMPRODUCT($V$161:$V$263,$AH$161:$AH$263,AQ161:AQ263),SUMPRODUCT($O$161:$O$263,AQ161:AQ263))</f>
        <v>8934.7871223756683</v>
      </c>
      <c r="AR285" s="251">
        <f t="shared" si="112"/>
        <v>28.79170631710366</v>
      </c>
      <c r="AS285" s="251">
        <f t="shared" si="112"/>
        <v>210.8328849107059</v>
      </c>
      <c r="AT285" s="251">
        <f t="shared" si="112"/>
        <v>0</v>
      </c>
      <c r="AU285" s="251">
        <f t="shared" si="112"/>
        <v>0</v>
      </c>
      <c r="AV285" s="251">
        <f t="shared" si="112"/>
        <v>0</v>
      </c>
      <c r="AW285" s="251">
        <f t="shared" si="112"/>
        <v>428372.36911229399</v>
      </c>
      <c r="AX285" s="251">
        <f t="shared" si="112"/>
        <v>20616.322978039425</v>
      </c>
      <c r="AY285" s="251">
        <f t="shared" si="112"/>
        <v>3146.3881313485854</v>
      </c>
      <c r="AZ285" s="251">
        <f t="shared" si="112"/>
        <v>0</v>
      </c>
      <c r="BA285" s="251">
        <f t="shared" si="112"/>
        <v>0</v>
      </c>
      <c r="BB285" s="251">
        <f t="shared" si="112"/>
        <v>0</v>
      </c>
      <c r="BC285" s="295"/>
    </row>
    <row r="286" spans="1:57" ht="16">
      <c r="B286" s="283" t="s">
        <v>905</v>
      </c>
      <c r="C286" s="311"/>
      <c r="D286" s="294"/>
      <c r="E286" s="294"/>
      <c r="F286" s="294"/>
      <c r="G286" s="294"/>
      <c r="H286" s="294"/>
      <c r="I286" s="294"/>
      <c r="J286" s="294"/>
      <c r="K286" s="294"/>
      <c r="L286" s="294"/>
      <c r="M286" s="294"/>
      <c r="N286" s="294"/>
      <c r="O286" s="294"/>
      <c r="P286" s="294"/>
      <c r="Q286" s="294"/>
      <c r="R286" s="294"/>
      <c r="S286" s="294"/>
      <c r="T286" s="294"/>
      <c r="U286" s="294"/>
      <c r="V286" s="294"/>
      <c r="W286" s="243"/>
      <c r="X286" s="240"/>
      <c r="Y286" s="240"/>
      <c r="Z286" s="243"/>
      <c r="AA286" s="264"/>
      <c r="AB286" s="243"/>
      <c r="AC286" s="243"/>
      <c r="AD286" s="312"/>
      <c r="AE286" s="312"/>
      <c r="AF286" s="243"/>
      <c r="AG286" s="243"/>
      <c r="AH286" s="243"/>
      <c r="AI286" s="243"/>
      <c r="AJ286" s="243"/>
      <c r="AK286" s="243"/>
      <c r="AL286" s="243"/>
      <c r="AM286" s="243"/>
      <c r="AN286" s="243"/>
      <c r="AO286" s="251">
        <f>SUMPRODUCT($P$161:$P$263,AO161:AO263)</f>
        <v>1084172.1729828524</v>
      </c>
      <c r="AP286" s="251">
        <f>SUMPRODUCT($P$161:$P$263,AP161:AP263)</f>
        <v>65654.67389379513</v>
      </c>
      <c r="AQ286" s="251">
        <f t="shared" ref="AQ286:BB286" si="113">IF(AQ159="kW",SUMPRODUCT($V$161:$V$263,$AI$161:$AI$263,AQ161:AQ263),SUMPRODUCT($P$161:$P$263,AQ161:AQ263))</f>
        <v>2481.507444836775</v>
      </c>
      <c r="AR286" s="251">
        <f t="shared" si="113"/>
        <v>8.0251307244448284</v>
      </c>
      <c r="AS286" s="251">
        <f t="shared" si="113"/>
        <v>58.765584914817637</v>
      </c>
      <c r="AT286" s="251">
        <f t="shared" si="113"/>
        <v>0</v>
      </c>
      <c r="AU286" s="251">
        <f t="shared" si="113"/>
        <v>0</v>
      </c>
      <c r="AV286" s="251">
        <f t="shared" si="113"/>
        <v>0</v>
      </c>
      <c r="AW286" s="251">
        <f t="shared" si="113"/>
        <v>428372.36911229399</v>
      </c>
      <c r="AX286" s="251">
        <f t="shared" si="113"/>
        <v>0</v>
      </c>
      <c r="AY286" s="251">
        <f t="shared" si="113"/>
        <v>1181.0492794481902</v>
      </c>
      <c r="AZ286" s="251">
        <f t="shared" si="113"/>
        <v>0</v>
      </c>
      <c r="BA286" s="251">
        <f t="shared" si="113"/>
        <v>0</v>
      </c>
      <c r="BB286" s="251">
        <f t="shared" si="113"/>
        <v>0</v>
      </c>
      <c r="BC286" s="295"/>
    </row>
    <row r="287" spans="1:57" ht="16">
      <c r="B287" s="283" t="s">
        <v>906</v>
      </c>
      <c r="C287" s="311"/>
      <c r="D287" s="294"/>
      <c r="E287" s="294"/>
      <c r="F287" s="294"/>
      <c r="G287" s="294"/>
      <c r="H287" s="294"/>
      <c r="I287" s="294"/>
      <c r="J287" s="294"/>
      <c r="K287" s="294"/>
      <c r="L287" s="294"/>
      <c r="M287" s="294"/>
      <c r="N287" s="294"/>
      <c r="O287" s="294"/>
      <c r="P287" s="294"/>
      <c r="Q287" s="294"/>
      <c r="R287" s="294"/>
      <c r="S287" s="294"/>
      <c r="T287" s="294"/>
      <c r="U287" s="294"/>
      <c r="V287" s="294"/>
      <c r="W287" s="243"/>
      <c r="X287" s="240"/>
      <c r="Y287" s="240"/>
      <c r="Z287" s="243"/>
      <c r="AA287" s="264"/>
      <c r="AB287" s="243"/>
      <c r="AC287" s="243"/>
      <c r="AD287" s="312"/>
      <c r="AE287" s="312"/>
      <c r="AF287" s="243"/>
      <c r="AG287" s="243"/>
      <c r="AH287" s="243"/>
      <c r="AI287" s="243"/>
      <c r="AJ287" s="243"/>
      <c r="AK287" s="243"/>
      <c r="AL287" s="243"/>
      <c r="AM287" s="243"/>
      <c r="AN287" s="243"/>
      <c r="AO287" s="251">
        <f>SUMPRODUCT($Q$161:$Q263,AO161:AO263)</f>
        <v>1075870.70779323</v>
      </c>
      <c r="AP287" s="251">
        <f>SUMPRODUCT($Q$161:$Q263,AP161:AP263)</f>
        <v>63497.601568326376</v>
      </c>
      <c r="AQ287" s="251">
        <f t="shared" ref="AQ287:BB287" si="114">IF(AQ159="kW",SUMPRODUCT($V$161:$V$263,$AJ$161:$AJ$263,AQ161:AQ263),SUMPRODUCT($Q$161:$Q$263,AQ161:AQ263))</f>
        <v>2407.5665198354691</v>
      </c>
      <c r="AR287" s="251">
        <f t="shared" si="114"/>
        <v>7.786007690477514</v>
      </c>
      <c r="AS287" s="251">
        <f t="shared" si="114"/>
        <v>57.014559861120809</v>
      </c>
      <c r="AT287" s="251">
        <f t="shared" si="114"/>
        <v>0</v>
      </c>
      <c r="AU287" s="251">
        <f t="shared" si="114"/>
        <v>0</v>
      </c>
      <c r="AV287" s="251">
        <f t="shared" si="114"/>
        <v>0</v>
      </c>
      <c r="AW287" s="251">
        <f t="shared" si="114"/>
        <v>425330.35181057546</v>
      </c>
      <c r="AX287" s="251">
        <f t="shared" si="114"/>
        <v>0</v>
      </c>
      <c r="AY287" s="251">
        <f t="shared" si="114"/>
        <v>1181.0492794481902</v>
      </c>
      <c r="AZ287" s="251">
        <f t="shared" si="114"/>
        <v>0</v>
      </c>
      <c r="BA287" s="251">
        <f t="shared" si="114"/>
        <v>0</v>
      </c>
      <c r="BB287" s="251">
        <f t="shared" si="114"/>
        <v>0</v>
      </c>
      <c r="BC287" s="295"/>
    </row>
    <row r="288" spans="1:57" ht="16">
      <c r="B288" s="283" t="s">
        <v>907</v>
      </c>
      <c r="C288" s="311"/>
      <c r="D288" s="294"/>
      <c r="E288" s="294"/>
      <c r="F288" s="294"/>
      <c r="G288" s="294"/>
      <c r="H288" s="294"/>
      <c r="I288" s="294"/>
      <c r="J288" s="294"/>
      <c r="K288" s="294"/>
      <c r="L288" s="294"/>
      <c r="M288" s="294"/>
      <c r="N288" s="294"/>
      <c r="O288" s="294"/>
      <c r="P288" s="294"/>
      <c r="Q288" s="294"/>
      <c r="R288" s="294"/>
      <c r="S288" s="294"/>
      <c r="T288" s="294"/>
      <c r="U288" s="294"/>
      <c r="V288" s="294"/>
      <c r="W288" s="243"/>
      <c r="X288" s="240"/>
      <c r="Y288" s="240"/>
      <c r="Z288" s="243"/>
      <c r="AA288" s="264"/>
      <c r="AB288" s="243"/>
      <c r="AC288" s="243"/>
      <c r="AD288" s="312"/>
      <c r="AE288" s="312"/>
      <c r="AF288" s="243"/>
      <c r="AG288" s="243"/>
      <c r="AH288" s="243"/>
      <c r="AI288" s="243"/>
      <c r="AJ288" s="243"/>
      <c r="AK288" s="243"/>
      <c r="AL288" s="243"/>
      <c r="AM288" s="243"/>
      <c r="AN288" s="243"/>
      <c r="AO288" s="251">
        <f>SUMPRODUCT($R$161:$R$263,AO161:AO263)</f>
        <v>1074520.70779323</v>
      </c>
      <c r="AP288" s="251">
        <f>SUMPRODUCT($R$161:$R$263,AP161:AP263)</f>
        <v>63497.601568326376</v>
      </c>
      <c r="AQ288" s="251">
        <f t="shared" ref="AQ288:BB288" si="115">IF(AQ159="kW",SUMPRODUCT($V$161:$V$263,$AK$161:$AK$263,AQ161:AQ263),SUMPRODUCT($R$161:$R$263,AQ161:AQ263))</f>
        <v>2407.5665198354691</v>
      </c>
      <c r="AR288" s="251">
        <f t="shared" si="115"/>
        <v>7.786007690477514</v>
      </c>
      <c r="AS288" s="251">
        <f t="shared" si="115"/>
        <v>57.014559861120809</v>
      </c>
      <c r="AT288" s="251">
        <f t="shared" si="115"/>
        <v>0</v>
      </c>
      <c r="AU288" s="251">
        <f t="shared" si="115"/>
        <v>0</v>
      </c>
      <c r="AV288" s="251">
        <f t="shared" si="115"/>
        <v>0</v>
      </c>
      <c r="AW288" s="251">
        <f t="shared" si="115"/>
        <v>425330.35181057546</v>
      </c>
      <c r="AX288" s="251">
        <f t="shared" si="115"/>
        <v>0</v>
      </c>
      <c r="AY288" s="251">
        <f t="shared" si="115"/>
        <v>1181.0492794481902</v>
      </c>
      <c r="AZ288" s="251">
        <f t="shared" si="115"/>
        <v>0</v>
      </c>
      <c r="BA288" s="251">
        <f t="shared" si="115"/>
        <v>0</v>
      </c>
      <c r="BB288" s="251">
        <f t="shared" si="115"/>
        <v>0</v>
      </c>
      <c r="BC288" s="295"/>
    </row>
    <row r="289" spans="1:55" ht="16">
      <c r="B289" s="283" t="s">
        <v>908</v>
      </c>
      <c r="C289" s="311"/>
      <c r="D289" s="294"/>
      <c r="E289" s="294"/>
      <c r="F289" s="294"/>
      <c r="G289" s="294"/>
      <c r="H289" s="294"/>
      <c r="I289" s="294"/>
      <c r="J289" s="294"/>
      <c r="K289" s="294"/>
      <c r="L289" s="294"/>
      <c r="M289" s="294"/>
      <c r="N289" s="294"/>
      <c r="O289" s="294"/>
      <c r="P289" s="294"/>
      <c r="Q289" s="294"/>
      <c r="R289" s="294"/>
      <c r="S289" s="294"/>
      <c r="T289" s="294"/>
      <c r="U289" s="294"/>
      <c r="V289" s="294"/>
      <c r="W289" s="312"/>
      <c r="X289" s="240"/>
      <c r="Y289" s="240"/>
      <c r="Z289" s="243"/>
      <c r="AA289" s="264"/>
      <c r="AB289" s="243"/>
      <c r="AC289" s="243"/>
      <c r="AD289" s="312"/>
      <c r="AE289" s="312"/>
      <c r="AF289" s="243"/>
      <c r="AG289" s="243"/>
      <c r="AH289" s="243"/>
      <c r="AI289" s="243"/>
      <c r="AJ289" s="243"/>
      <c r="AK289" s="243"/>
      <c r="AL289" s="243"/>
      <c r="AM289" s="243"/>
      <c r="AN289" s="243"/>
      <c r="AO289" s="251">
        <f>SUMPRODUCT($S$161:$S$263,AO161:AO263)</f>
        <v>1072502.8332574831</v>
      </c>
      <c r="AP289" s="251">
        <f>SUMPRODUCT($S$161:$S$263,AP161:AP263)</f>
        <v>25407.320802683564</v>
      </c>
      <c r="AQ289" s="251">
        <f t="shared" ref="AQ289:BB289" si="116">IF(AQ159="kW",SUMPRODUCT($V$161:$V$263,$AL$161:$AL$263,AQ161:AQ263),SUMPRODUCT($S$161:$S$263,AQ161:AQ263))</f>
        <v>1401.0639917603544</v>
      </c>
      <c r="AR289" s="251">
        <f t="shared" si="116"/>
        <v>4.5310046159982056</v>
      </c>
      <c r="AS289" s="251">
        <f t="shared" si="116"/>
        <v>33.179165007220902</v>
      </c>
      <c r="AT289" s="251">
        <f t="shared" si="116"/>
        <v>0</v>
      </c>
      <c r="AU289" s="251">
        <f t="shared" si="116"/>
        <v>0</v>
      </c>
      <c r="AV289" s="251">
        <f t="shared" si="116"/>
        <v>0</v>
      </c>
      <c r="AW289" s="251">
        <f t="shared" si="116"/>
        <v>424771.41985959932</v>
      </c>
      <c r="AX289" s="251">
        <f t="shared" si="116"/>
        <v>0</v>
      </c>
      <c r="AY289" s="251">
        <f t="shared" si="116"/>
        <v>833.74683405961514</v>
      </c>
      <c r="AZ289" s="251">
        <f t="shared" si="116"/>
        <v>0</v>
      </c>
      <c r="BA289" s="251">
        <f t="shared" si="116"/>
        <v>0</v>
      </c>
      <c r="BB289" s="251">
        <f t="shared" si="116"/>
        <v>0</v>
      </c>
      <c r="BC289" s="295"/>
    </row>
    <row r="290" spans="1:55" ht="16">
      <c r="B290" s="749" t="s">
        <v>971</v>
      </c>
      <c r="C290" s="313"/>
      <c r="D290" s="329"/>
      <c r="E290" s="329"/>
      <c r="F290" s="329"/>
      <c r="G290" s="329"/>
      <c r="H290" s="329"/>
      <c r="I290" s="329"/>
      <c r="J290" s="329"/>
      <c r="K290" s="329"/>
      <c r="L290" s="329"/>
      <c r="M290" s="329"/>
      <c r="N290" s="329"/>
      <c r="O290" s="329"/>
      <c r="P290" s="329"/>
      <c r="Q290" s="329"/>
      <c r="R290" s="329"/>
      <c r="S290" s="329"/>
      <c r="T290" s="329"/>
      <c r="U290" s="348"/>
      <c r="V290" s="329"/>
      <c r="W290" s="330"/>
      <c r="X290" s="331"/>
      <c r="Y290" s="331"/>
      <c r="Z290" s="332"/>
      <c r="AA290" s="314"/>
      <c r="AB290" s="332"/>
      <c r="AC290" s="332"/>
      <c r="AD290" s="330"/>
      <c r="AE290" s="330"/>
      <c r="AF290" s="332"/>
      <c r="AG290" s="332"/>
      <c r="AH290" s="332"/>
      <c r="AI290" s="332"/>
      <c r="AJ290" s="332"/>
      <c r="AK290" s="332"/>
      <c r="AL290" s="332"/>
      <c r="AM290" s="332"/>
      <c r="AN290" s="898"/>
      <c r="AO290" s="285">
        <f>SUMPRODUCT($T$161:$T$263,AO161:AO263)</f>
        <v>995036.07149635605</v>
      </c>
      <c r="AP290" s="285">
        <f>SUMPRODUCT($T$161:$T$263,AP161:AP263)</f>
        <v>6484.5767471359068</v>
      </c>
      <c r="AQ290" s="285">
        <f t="shared" ref="AQ290:BB290" si="117">IF(AQ159="kW",SUMPRODUCT($V$161:$V$263,$AM$161:$AM$263,AQ161:AQ263),SUMPRODUCT($T$161:$T$263,AQ161:AQ263))</f>
        <v>822.41646916817535</v>
      </c>
      <c r="AR290" s="285">
        <f t="shared" si="117"/>
        <v>2.6596735338205213</v>
      </c>
      <c r="AS290" s="285">
        <f t="shared" si="117"/>
        <v>19.475978182054529</v>
      </c>
      <c r="AT290" s="285">
        <f t="shared" si="117"/>
        <v>0</v>
      </c>
      <c r="AU290" s="285">
        <f t="shared" si="117"/>
        <v>0</v>
      </c>
      <c r="AV290" s="285">
        <f t="shared" si="117"/>
        <v>0</v>
      </c>
      <c r="AW290" s="285">
        <f t="shared" si="117"/>
        <v>396378.25805187545</v>
      </c>
      <c r="AX290" s="285">
        <f t="shared" si="117"/>
        <v>0</v>
      </c>
      <c r="AY290" s="285">
        <f t="shared" si="117"/>
        <v>258.96741505561522</v>
      </c>
      <c r="AZ290" s="285">
        <f t="shared" si="117"/>
        <v>0</v>
      </c>
      <c r="BA290" s="285">
        <f t="shared" si="117"/>
        <v>0</v>
      </c>
      <c r="BB290" s="285">
        <f t="shared" si="117"/>
        <v>0</v>
      </c>
      <c r="BC290" s="750"/>
    </row>
    <row r="291" spans="1:55" ht="18.75" customHeight="1">
      <c r="B291" s="316" t="s">
        <v>972</v>
      </c>
      <c r="C291" s="334"/>
      <c r="D291" s="335"/>
      <c r="E291" s="335"/>
      <c r="F291" s="335"/>
      <c r="G291" s="335"/>
      <c r="H291" s="335"/>
      <c r="I291" s="335"/>
      <c r="J291" s="335"/>
      <c r="K291" s="335"/>
      <c r="L291" s="335"/>
      <c r="M291" s="335"/>
      <c r="N291" s="335"/>
      <c r="O291" s="335"/>
      <c r="P291" s="335"/>
      <c r="Q291" s="335"/>
      <c r="R291" s="335"/>
      <c r="S291" s="335"/>
      <c r="T291" s="335"/>
      <c r="U291" s="335"/>
      <c r="V291" s="335"/>
      <c r="W291" s="335"/>
      <c r="X291" s="335"/>
      <c r="Y291" s="335"/>
      <c r="Z291" s="335"/>
      <c r="AA291" s="319"/>
      <c r="AB291" s="320"/>
      <c r="AC291" s="335"/>
      <c r="AD291" s="335"/>
      <c r="AE291" s="335"/>
      <c r="AF291" s="335"/>
      <c r="AG291" s="335"/>
      <c r="AH291" s="335"/>
      <c r="AI291" s="335"/>
      <c r="AJ291" s="335"/>
      <c r="AK291" s="335"/>
      <c r="AL291" s="335"/>
      <c r="AM291" s="335"/>
      <c r="AN291" s="335"/>
      <c r="AO291" s="336"/>
      <c r="AP291" s="336"/>
      <c r="AQ291" s="336"/>
      <c r="AR291" s="336"/>
      <c r="AS291" s="336"/>
      <c r="AT291" s="336"/>
      <c r="AU291" s="336"/>
      <c r="AV291" s="336"/>
      <c r="AW291" s="336"/>
      <c r="AX291" s="336"/>
      <c r="AY291" s="336"/>
      <c r="AZ291" s="336"/>
      <c r="BA291" s="336"/>
      <c r="BB291" s="336"/>
      <c r="BC291" s="336"/>
    </row>
    <row r="293" spans="1:55" ht="16">
      <c r="B293" s="241" t="s">
        <v>247</v>
      </c>
      <c r="C293" s="242"/>
      <c r="D293" s="501" t="s">
        <v>523</v>
      </c>
      <c r="E293" s="499"/>
      <c r="W293" s="242"/>
      <c r="AO293" s="231"/>
      <c r="AP293" s="229"/>
      <c r="AQ293" s="229"/>
      <c r="AR293" s="229"/>
      <c r="AS293" s="229"/>
      <c r="AT293" s="229"/>
      <c r="AU293" s="229"/>
      <c r="AV293" s="229"/>
      <c r="AW293" s="229"/>
      <c r="AX293" s="229"/>
      <c r="AY293" s="229"/>
      <c r="AZ293" s="229"/>
      <c r="BA293" s="229"/>
      <c r="BB293" s="229"/>
      <c r="BC293" s="229"/>
    </row>
    <row r="294" spans="1:55" ht="33" customHeight="1">
      <c r="B294" s="1133" t="s">
        <v>211</v>
      </c>
      <c r="C294" s="1135" t="s">
        <v>33</v>
      </c>
      <c r="D294" s="244" t="s">
        <v>421</v>
      </c>
      <c r="E294" s="1139" t="s">
        <v>209</v>
      </c>
      <c r="F294" s="1140"/>
      <c r="G294" s="1140"/>
      <c r="H294" s="1140"/>
      <c r="I294" s="1140"/>
      <c r="J294" s="1140"/>
      <c r="K294" s="1140"/>
      <c r="L294" s="1140"/>
      <c r="M294" s="1140"/>
      <c r="N294" s="1140"/>
      <c r="O294" s="1140"/>
      <c r="P294" s="1140"/>
      <c r="Q294" s="1140"/>
      <c r="R294" s="1140"/>
      <c r="S294" s="1140"/>
      <c r="T294" s="1140"/>
      <c r="U294" s="1141"/>
      <c r="V294" s="1137" t="s">
        <v>213</v>
      </c>
      <c r="W294" s="244" t="s">
        <v>422</v>
      </c>
      <c r="X294" s="1130" t="s">
        <v>212</v>
      </c>
      <c r="Y294" s="1131"/>
      <c r="Z294" s="1131"/>
      <c r="AA294" s="1131"/>
      <c r="AB294" s="1131"/>
      <c r="AC294" s="1131"/>
      <c r="AD294" s="1131"/>
      <c r="AE294" s="1131"/>
      <c r="AF294" s="1131"/>
      <c r="AG294" s="1131"/>
      <c r="AH294" s="1131"/>
      <c r="AI294" s="1131"/>
      <c r="AJ294" s="1131"/>
      <c r="AK294" s="1131"/>
      <c r="AL294" s="1131"/>
      <c r="AM294" s="1131"/>
      <c r="AN294" s="1142"/>
      <c r="AO294" s="1130" t="s">
        <v>242</v>
      </c>
      <c r="AP294" s="1131"/>
      <c r="AQ294" s="1131"/>
      <c r="AR294" s="1131"/>
      <c r="AS294" s="1131"/>
      <c r="AT294" s="1131"/>
      <c r="AU294" s="1131"/>
      <c r="AV294" s="1131"/>
      <c r="AW294" s="1131"/>
      <c r="AX294" s="1131"/>
      <c r="AY294" s="1131"/>
      <c r="AZ294" s="1131"/>
      <c r="BA294" s="1131"/>
      <c r="BB294" s="1131"/>
      <c r="BC294" s="1132"/>
    </row>
    <row r="295" spans="1:55" ht="60.75" customHeight="1">
      <c r="B295" s="1134"/>
      <c r="C295" s="1136"/>
      <c r="D295" s="245">
        <v>2013</v>
      </c>
      <c r="E295" s="245">
        <v>2014</v>
      </c>
      <c r="F295" s="245">
        <v>2015</v>
      </c>
      <c r="G295" s="245">
        <v>2016</v>
      </c>
      <c r="H295" s="245">
        <v>2017</v>
      </c>
      <c r="I295" s="245">
        <v>2018</v>
      </c>
      <c r="J295" s="245">
        <v>2019</v>
      </c>
      <c r="K295" s="245">
        <v>2020</v>
      </c>
      <c r="L295" s="245">
        <v>2021</v>
      </c>
      <c r="M295" s="245">
        <v>2022</v>
      </c>
      <c r="N295" s="245">
        <v>2023</v>
      </c>
      <c r="O295" s="245">
        <v>2024</v>
      </c>
      <c r="P295" s="245">
        <v>2025</v>
      </c>
      <c r="Q295" s="245">
        <v>2026</v>
      </c>
      <c r="R295" s="245">
        <v>2027</v>
      </c>
      <c r="S295" s="245">
        <v>2028</v>
      </c>
      <c r="T295" s="245">
        <v>2029</v>
      </c>
      <c r="U295" s="245">
        <v>2030</v>
      </c>
      <c r="V295" s="1138"/>
      <c r="W295" s="245">
        <v>2013</v>
      </c>
      <c r="X295" s="245">
        <v>2014</v>
      </c>
      <c r="Y295" s="245">
        <v>2015</v>
      </c>
      <c r="Z295" s="245">
        <v>2016</v>
      </c>
      <c r="AA295" s="245">
        <v>2017</v>
      </c>
      <c r="AB295" s="245">
        <v>2018</v>
      </c>
      <c r="AC295" s="245">
        <v>2019</v>
      </c>
      <c r="AD295" s="245">
        <v>2020</v>
      </c>
      <c r="AE295" s="245">
        <v>2021</v>
      </c>
      <c r="AF295" s="245">
        <v>2022</v>
      </c>
      <c r="AG295" s="245">
        <v>2023</v>
      </c>
      <c r="AH295" s="245">
        <v>2024</v>
      </c>
      <c r="AI295" s="245">
        <v>2025</v>
      </c>
      <c r="AJ295" s="245">
        <v>2026</v>
      </c>
      <c r="AK295" s="245">
        <v>2027</v>
      </c>
      <c r="AL295" s="245">
        <v>2028</v>
      </c>
      <c r="AM295" s="245">
        <v>2029</v>
      </c>
      <c r="AN295" s="245"/>
      <c r="AO295" s="245" t="str">
        <f>'1.  LRAMVA Summary'!D53</f>
        <v>Residential - VRZ</v>
      </c>
      <c r="AP295" s="245" t="str">
        <f>'1.  LRAMVA Summary'!E53</f>
        <v>GS&lt;50 kW - VRZ</v>
      </c>
      <c r="AQ295" s="245" t="str">
        <f>'1.  LRAMVA Summary'!F53</f>
        <v>GS 50 to 2,999 kW - VRZ</v>
      </c>
      <c r="AR295" s="245" t="str">
        <f>'1.  LRAMVA Summary'!G53</f>
        <v>GS 3,000 to 4,999 kW - VRZ</v>
      </c>
      <c r="AS295" s="245" t="str">
        <f>'1.  LRAMVA Summary'!H53</f>
        <v>Large Use - VRZ</v>
      </c>
      <c r="AT295" s="245" t="str">
        <f>'1.  LRAMVA Summary'!I53</f>
        <v>Unmetered Scattered Load - VRZ</v>
      </c>
      <c r="AU295" s="245" t="str">
        <f>'1.  LRAMVA Summary'!J53</f>
        <v>Sentinel Lighting - VRZ</v>
      </c>
      <c r="AV295" s="245" t="str">
        <f>'1.  LRAMVA Summary'!K53</f>
        <v>Street Lighting - VRZ</v>
      </c>
      <c r="AW295" s="245" t="str">
        <f>'1.  LRAMVA Summary'!L53</f>
        <v>Residential - WRZ</v>
      </c>
      <c r="AX295" s="245" t="str">
        <f>'1.  LRAMVA Summary'!M53</f>
        <v>GS&lt;50 kW - WRZ</v>
      </c>
      <c r="AY295" s="245" t="str">
        <f>'1.  LRAMVA Summary'!N53</f>
        <v>GS&gt;50 kw - WRZ</v>
      </c>
      <c r="AZ295" s="245" t="str">
        <f>'1.  LRAMVA Summary'!O53</f>
        <v>Street Lighting - WRZ</v>
      </c>
      <c r="BA295" s="245" t="str">
        <f>'1.  LRAMVA Summary'!P53</f>
        <v/>
      </c>
      <c r="BB295" s="245" t="str">
        <f>'1.  LRAMVA Summary'!Q53</f>
        <v/>
      </c>
      <c r="BC295" s="247" t="str">
        <f>'1.  LRAMVA Summary'!R53</f>
        <v>Total</v>
      </c>
    </row>
    <row r="296" spans="1:55" ht="15" customHeight="1">
      <c r="A296" s="438"/>
      <c r="B296" s="1046" t="s">
        <v>1273</v>
      </c>
      <c r="C296" s="249"/>
      <c r="D296" s="249"/>
      <c r="E296" s="249"/>
      <c r="F296" s="249"/>
      <c r="G296" s="249"/>
      <c r="H296" s="249"/>
      <c r="I296" s="249"/>
      <c r="J296" s="249"/>
      <c r="K296" s="249"/>
      <c r="L296" s="249"/>
      <c r="M296" s="249"/>
      <c r="N296" s="249"/>
      <c r="O296" s="249"/>
      <c r="P296" s="249"/>
      <c r="Q296" s="249"/>
      <c r="R296" s="249"/>
      <c r="S296" s="249"/>
      <c r="T296" s="249"/>
      <c r="U296" s="249"/>
      <c r="V296" s="250"/>
      <c r="W296" s="249"/>
      <c r="X296" s="249"/>
      <c r="Y296" s="249"/>
      <c r="Z296" s="249"/>
      <c r="AA296" s="249"/>
      <c r="AB296" s="249"/>
      <c r="AC296" s="249"/>
      <c r="AD296" s="249"/>
      <c r="AE296" s="249"/>
      <c r="AF296" s="249"/>
      <c r="AG296" s="249"/>
      <c r="AH296" s="249"/>
      <c r="AI296" s="249"/>
      <c r="AJ296" s="249"/>
      <c r="AK296" s="249"/>
      <c r="AL296" s="249"/>
      <c r="AM296" s="249"/>
      <c r="AN296" s="249"/>
      <c r="AO296" s="251" t="str">
        <f>'1.  LRAMVA Summary'!D54</f>
        <v>kWh</v>
      </c>
      <c r="AP296" s="251" t="str">
        <f>'1.  LRAMVA Summary'!E54</f>
        <v>kWh</v>
      </c>
      <c r="AQ296" s="251" t="str">
        <f>'1.  LRAMVA Summary'!F54</f>
        <v>kW</v>
      </c>
      <c r="AR296" s="251" t="str">
        <f>'1.  LRAMVA Summary'!G54</f>
        <v>kW</v>
      </c>
      <c r="AS296" s="251" t="str">
        <f>'1.  LRAMVA Summary'!H54</f>
        <v>kW</v>
      </c>
      <c r="AT296" s="251" t="str">
        <f>'1.  LRAMVA Summary'!I54</f>
        <v>kWh</v>
      </c>
      <c r="AU296" s="251" t="str">
        <f>'1.  LRAMVA Summary'!J54</f>
        <v>kW</v>
      </c>
      <c r="AV296" s="251" t="str">
        <f>'1.  LRAMVA Summary'!K54</f>
        <v>kW</v>
      </c>
      <c r="AW296" s="251" t="str">
        <f>'1.  LRAMVA Summary'!L54</f>
        <v>kWh</v>
      </c>
      <c r="AX296" s="251" t="str">
        <f>'1.  LRAMVA Summary'!M54</f>
        <v>kWh</v>
      </c>
      <c r="AY296" s="251" t="str">
        <f>'1.  LRAMVA Summary'!N54</f>
        <v>kW</v>
      </c>
      <c r="AZ296" s="251" t="str">
        <f>'1.  LRAMVA Summary'!O54</f>
        <v>kW</v>
      </c>
      <c r="BA296" s="251">
        <f>'1.  LRAMVA Summary'!P54</f>
        <v>0</v>
      </c>
      <c r="BB296" s="251">
        <f>'1.  LRAMVA Summary'!Q54</f>
        <v>0</v>
      </c>
      <c r="BC296" s="252"/>
    </row>
    <row r="297" spans="1:55" ht="15" customHeight="1">
      <c r="A297" s="438"/>
      <c r="B297" s="248" t="s">
        <v>0</v>
      </c>
      <c r="C297" s="249"/>
      <c r="D297" s="249"/>
      <c r="E297" s="249"/>
      <c r="F297" s="249"/>
      <c r="G297" s="249"/>
      <c r="H297" s="249"/>
      <c r="I297" s="249"/>
      <c r="J297" s="249"/>
      <c r="K297" s="249"/>
      <c r="L297" s="249"/>
      <c r="M297" s="249"/>
      <c r="N297" s="249"/>
      <c r="O297" s="249"/>
      <c r="P297" s="249"/>
      <c r="Q297" s="249"/>
      <c r="R297" s="249"/>
      <c r="S297" s="249"/>
      <c r="T297" s="249"/>
      <c r="U297" s="249"/>
      <c r="V297" s="250"/>
      <c r="W297" s="249"/>
      <c r="X297" s="249"/>
      <c r="Y297" s="249"/>
      <c r="Z297" s="249"/>
      <c r="AA297" s="249"/>
      <c r="AB297" s="249"/>
      <c r="AC297" s="249"/>
      <c r="AD297" s="249"/>
      <c r="AE297" s="249"/>
      <c r="AF297" s="249"/>
      <c r="AG297" s="249"/>
      <c r="AH297" s="249"/>
      <c r="AI297" s="249"/>
      <c r="AJ297" s="249"/>
      <c r="AK297" s="249"/>
      <c r="AL297" s="249"/>
      <c r="AM297" s="249"/>
      <c r="AN297" s="249"/>
      <c r="AO297" s="251"/>
      <c r="AP297" s="251"/>
      <c r="AQ297" s="251"/>
      <c r="AR297" s="251"/>
      <c r="AS297" s="251"/>
      <c r="AT297" s="251"/>
      <c r="AU297" s="251"/>
      <c r="AV297" s="251"/>
      <c r="AW297" s="251"/>
      <c r="AX297" s="251"/>
      <c r="AY297" s="251"/>
      <c r="AZ297" s="251"/>
      <c r="BA297" s="251"/>
      <c r="BB297" s="251"/>
      <c r="BC297" s="252"/>
    </row>
    <row r="298" spans="1:55" ht="16" outlineLevel="1">
      <c r="A298" s="437">
        <v>1</v>
      </c>
      <c r="B298" s="254" t="s">
        <v>1</v>
      </c>
      <c r="C298" s="251" t="s">
        <v>25</v>
      </c>
      <c r="D298" s="255">
        <v>110847.754</v>
      </c>
      <c r="E298" s="255">
        <v>110847.754</v>
      </c>
      <c r="F298" s="255">
        <v>110847.754</v>
      </c>
      <c r="G298" s="255">
        <v>109718.29841250798</v>
      </c>
      <c r="H298" s="255">
        <v>65739.494462259303</v>
      </c>
      <c r="I298" s="255">
        <v>0</v>
      </c>
      <c r="J298" s="255">
        <v>0</v>
      </c>
      <c r="K298" s="255">
        <v>0</v>
      </c>
      <c r="L298" s="255">
        <v>0</v>
      </c>
      <c r="M298" s="255">
        <v>0</v>
      </c>
      <c r="N298" s="255">
        <v>0</v>
      </c>
      <c r="O298" s="255">
        <v>0</v>
      </c>
      <c r="P298" s="255">
        <v>0</v>
      </c>
      <c r="Q298" s="255">
        <v>0</v>
      </c>
      <c r="R298" s="255">
        <v>0</v>
      </c>
      <c r="S298" s="255">
        <v>0</v>
      </c>
      <c r="T298" s="255">
        <v>0</v>
      </c>
      <c r="U298" s="255"/>
      <c r="V298" s="251"/>
      <c r="W298" s="255">
        <v>17.747703520000002</v>
      </c>
      <c r="X298" s="255">
        <v>17.747703520000002</v>
      </c>
      <c r="Y298" s="255">
        <v>17.747703520000002</v>
      </c>
      <c r="Z298" s="255">
        <v>16.595079194</v>
      </c>
      <c r="AA298" s="255">
        <v>9.6491150769999994</v>
      </c>
      <c r="AB298" s="255">
        <v>0</v>
      </c>
      <c r="AC298" s="255">
        <v>0</v>
      </c>
      <c r="AD298" s="255">
        <v>0</v>
      </c>
      <c r="AE298" s="255">
        <v>0</v>
      </c>
      <c r="AF298" s="255">
        <v>0</v>
      </c>
      <c r="AG298" s="255">
        <v>0</v>
      </c>
      <c r="AH298" s="255">
        <v>0</v>
      </c>
      <c r="AI298" s="255">
        <v>0</v>
      </c>
      <c r="AJ298" s="255">
        <v>0</v>
      </c>
      <c r="AK298" s="255">
        <v>0</v>
      </c>
      <c r="AL298" s="255">
        <v>0</v>
      </c>
      <c r="AM298" s="255">
        <v>0</v>
      </c>
      <c r="AN298" s="656"/>
      <c r="AO298" s="351">
        <v>1</v>
      </c>
      <c r="AP298" s="351"/>
      <c r="AQ298" s="351"/>
      <c r="AR298" s="351"/>
      <c r="AS298" s="351"/>
      <c r="AT298" s="351"/>
      <c r="AU298" s="351"/>
      <c r="AV298" s="351"/>
      <c r="AW298" s="351"/>
      <c r="AX298" s="351"/>
      <c r="AY298" s="351"/>
      <c r="AZ298" s="351"/>
      <c r="BA298" s="351"/>
      <c r="BB298" s="351"/>
      <c r="BC298" s="256">
        <f>SUM(AO298:BB298)</f>
        <v>1</v>
      </c>
    </row>
    <row r="299" spans="1:55" ht="16" outlineLevel="1">
      <c r="B299" s="254" t="s">
        <v>248</v>
      </c>
      <c r="C299" s="251" t="s">
        <v>163</v>
      </c>
      <c r="D299" s="255"/>
      <c r="E299" s="255"/>
      <c r="F299" s="255"/>
      <c r="G299" s="255"/>
      <c r="H299" s="255"/>
      <c r="I299" s="255"/>
      <c r="J299" s="255"/>
      <c r="K299" s="255"/>
      <c r="L299" s="255"/>
      <c r="M299" s="255"/>
      <c r="N299" s="255"/>
      <c r="O299" s="255"/>
      <c r="P299" s="255"/>
      <c r="Q299" s="255"/>
      <c r="R299" s="255"/>
      <c r="S299" s="255"/>
      <c r="T299" s="255"/>
      <c r="U299" s="255"/>
      <c r="V299" s="404"/>
      <c r="W299" s="255"/>
      <c r="X299" s="255"/>
      <c r="Y299" s="255"/>
      <c r="Z299" s="255"/>
      <c r="AA299" s="255"/>
      <c r="AB299" s="255"/>
      <c r="AC299" s="255"/>
      <c r="AD299" s="255"/>
      <c r="AE299" s="255"/>
      <c r="AF299" s="255"/>
      <c r="AG299" s="255"/>
      <c r="AH299" s="255"/>
      <c r="AI299" s="255"/>
      <c r="AJ299" s="255"/>
      <c r="AK299" s="255"/>
      <c r="AL299" s="255"/>
      <c r="AM299" s="255"/>
      <c r="AN299" s="656"/>
      <c r="AO299" s="352">
        <f>AO298</f>
        <v>1</v>
      </c>
      <c r="AP299" s="352">
        <f>AP298</f>
        <v>0</v>
      </c>
      <c r="AQ299" s="352">
        <f t="shared" ref="AQ299:AV299" si="118">AQ298</f>
        <v>0</v>
      </c>
      <c r="AR299" s="352">
        <f t="shared" si="118"/>
        <v>0</v>
      </c>
      <c r="AS299" s="352">
        <f t="shared" si="118"/>
        <v>0</v>
      </c>
      <c r="AT299" s="352">
        <f t="shared" si="118"/>
        <v>0</v>
      </c>
      <c r="AU299" s="352">
        <f t="shared" si="118"/>
        <v>0</v>
      </c>
      <c r="AV299" s="352">
        <f t="shared" si="118"/>
        <v>0</v>
      </c>
      <c r="AW299" s="352">
        <f t="shared" ref="AW299:BB299" si="119">AW298</f>
        <v>0</v>
      </c>
      <c r="AX299" s="352">
        <f t="shared" si="119"/>
        <v>0</v>
      </c>
      <c r="AY299" s="352">
        <f t="shared" si="119"/>
        <v>0</v>
      </c>
      <c r="AZ299" s="352">
        <f t="shared" si="119"/>
        <v>0</v>
      </c>
      <c r="BA299" s="352">
        <f t="shared" si="119"/>
        <v>0</v>
      </c>
      <c r="BB299" s="352">
        <f t="shared" si="119"/>
        <v>0</v>
      </c>
      <c r="BC299" s="257"/>
    </row>
    <row r="300" spans="1:55" ht="16" outlineLevel="1">
      <c r="A300" s="439"/>
      <c r="B300" s="258"/>
      <c r="C300" s="259"/>
      <c r="D300" s="259"/>
      <c r="E300" s="259"/>
      <c r="F300" s="259"/>
      <c r="G300" s="259"/>
      <c r="H300" s="259"/>
      <c r="I300" s="259"/>
      <c r="J300" s="259"/>
      <c r="K300" s="259"/>
      <c r="L300" s="259"/>
      <c r="M300" s="259"/>
      <c r="N300" s="259"/>
      <c r="O300" s="259"/>
      <c r="P300" s="259"/>
      <c r="Q300" s="259"/>
      <c r="R300" s="259"/>
      <c r="S300" s="259"/>
      <c r="T300" s="259"/>
      <c r="U300" s="259"/>
      <c r="V300" s="263"/>
      <c r="W300" s="259"/>
      <c r="X300" s="259"/>
      <c r="Y300" s="259"/>
      <c r="Z300" s="259"/>
      <c r="AA300" s="259"/>
      <c r="AB300" s="259"/>
      <c r="AC300" s="259"/>
      <c r="AD300" s="259"/>
      <c r="AE300" s="259"/>
      <c r="AF300" s="259"/>
      <c r="AG300" s="259"/>
      <c r="AH300" s="259"/>
      <c r="AI300" s="259"/>
      <c r="AJ300" s="259"/>
      <c r="AK300" s="259"/>
      <c r="AL300" s="259"/>
      <c r="AM300" s="259"/>
      <c r="AN300" s="259"/>
      <c r="AO300" s="353"/>
      <c r="AP300" s="354"/>
      <c r="AQ300" s="354"/>
      <c r="AR300" s="354"/>
      <c r="AS300" s="354"/>
      <c r="AT300" s="354"/>
      <c r="AU300" s="354"/>
      <c r="AV300" s="354"/>
      <c r="AW300" s="354"/>
      <c r="AX300" s="354"/>
      <c r="AY300" s="354"/>
      <c r="AZ300" s="354"/>
      <c r="BA300" s="354"/>
      <c r="BB300" s="354"/>
      <c r="BC300" s="262"/>
    </row>
    <row r="301" spans="1:55" ht="16" outlineLevel="1">
      <c r="A301" s="437">
        <v>2</v>
      </c>
      <c r="B301" s="254" t="s">
        <v>2</v>
      </c>
      <c r="C301" s="251" t="s">
        <v>25</v>
      </c>
      <c r="D301" s="255">
        <v>53938.222179999997</v>
      </c>
      <c r="E301" s="255">
        <v>53938.222179999997</v>
      </c>
      <c r="F301" s="255">
        <v>53938.222179999997</v>
      </c>
      <c r="G301" s="255">
        <v>53938.222179999997</v>
      </c>
      <c r="H301" s="255">
        <v>0</v>
      </c>
      <c r="I301" s="255">
        <v>0</v>
      </c>
      <c r="J301" s="255">
        <v>0</v>
      </c>
      <c r="K301" s="255">
        <v>0</v>
      </c>
      <c r="L301" s="255">
        <v>0</v>
      </c>
      <c r="M301" s="255">
        <v>0</v>
      </c>
      <c r="N301" s="255">
        <v>0</v>
      </c>
      <c r="O301" s="255">
        <v>0</v>
      </c>
      <c r="P301" s="255">
        <v>0</v>
      </c>
      <c r="Q301" s="255">
        <v>0</v>
      </c>
      <c r="R301" s="255">
        <v>0</v>
      </c>
      <c r="S301" s="255">
        <v>0</v>
      </c>
      <c r="T301" s="255">
        <v>0</v>
      </c>
      <c r="U301" s="255"/>
      <c r="V301" s="251"/>
      <c r="W301" s="255">
        <v>30.250338459999998</v>
      </c>
      <c r="X301" s="255">
        <v>30.250338459999998</v>
      </c>
      <c r="Y301" s="255">
        <v>30.250338459999998</v>
      </c>
      <c r="Z301" s="255">
        <v>30.250338459999998</v>
      </c>
      <c r="AA301" s="255">
        <v>0</v>
      </c>
      <c r="AB301" s="255">
        <v>0</v>
      </c>
      <c r="AC301" s="255">
        <v>0</v>
      </c>
      <c r="AD301" s="255">
        <v>0</v>
      </c>
      <c r="AE301" s="255">
        <v>0</v>
      </c>
      <c r="AF301" s="255">
        <v>0</v>
      </c>
      <c r="AG301" s="255">
        <v>0</v>
      </c>
      <c r="AH301" s="255">
        <v>0</v>
      </c>
      <c r="AI301" s="255">
        <v>0</v>
      </c>
      <c r="AJ301" s="255">
        <v>0</v>
      </c>
      <c r="AK301" s="255">
        <v>0</v>
      </c>
      <c r="AL301" s="255">
        <v>0</v>
      </c>
      <c r="AM301" s="255">
        <v>0</v>
      </c>
      <c r="AN301" s="656"/>
      <c r="AO301" s="351">
        <v>1</v>
      </c>
      <c r="AP301" s="351"/>
      <c r="AQ301" s="351"/>
      <c r="AR301" s="351"/>
      <c r="AS301" s="351"/>
      <c r="AT301" s="351"/>
      <c r="AU301" s="351"/>
      <c r="AV301" s="351"/>
      <c r="AW301" s="351"/>
      <c r="AX301" s="351"/>
      <c r="AY301" s="351"/>
      <c r="AZ301" s="351"/>
      <c r="BA301" s="351"/>
      <c r="BB301" s="351"/>
      <c r="BC301" s="256">
        <f>SUM(AO301:BB301)</f>
        <v>1</v>
      </c>
    </row>
    <row r="302" spans="1:55" ht="16" outlineLevel="1">
      <c r="B302" s="254" t="s">
        <v>248</v>
      </c>
      <c r="C302" s="251" t="s">
        <v>163</v>
      </c>
      <c r="D302" s="255"/>
      <c r="E302" s="255"/>
      <c r="F302" s="255"/>
      <c r="G302" s="255"/>
      <c r="H302" s="255"/>
      <c r="I302" s="255"/>
      <c r="J302" s="255"/>
      <c r="K302" s="255"/>
      <c r="L302" s="255"/>
      <c r="M302" s="255"/>
      <c r="N302" s="255"/>
      <c r="O302" s="255"/>
      <c r="P302" s="255"/>
      <c r="Q302" s="255"/>
      <c r="R302" s="255"/>
      <c r="S302" s="255"/>
      <c r="T302" s="255"/>
      <c r="U302" s="255"/>
      <c r="V302" s="404"/>
      <c r="W302" s="255"/>
      <c r="X302" s="255"/>
      <c r="Y302" s="255"/>
      <c r="Z302" s="255"/>
      <c r="AA302" s="255"/>
      <c r="AB302" s="255"/>
      <c r="AC302" s="255"/>
      <c r="AD302" s="255"/>
      <c r="AE302" s="255"/>
      <c r="AF302" s="255"/>
      <c r="AG302" s="255"/>
      <c r="AH302" s="255"/>
      <c r="AI302" s="255"/>
      <c r="AJ302" s="255"/>
      <c r="AK302" s="255"/>
      <c r="AL302" s="255"/>
      <c r="AM302" s="255"/>
      <c r="AN302" s="656"/>
      <c r="AO302" s="352">
        <f>AO301</f>
        <v>1</v>
      </c>
      <c r="AP302" s="352">
        <f>AP301</f>
        <v>0</v>
      </c>
      <c r="AQ302" s="352">
        <f t="shared" ref="AQ302:AV302" si="120">AQ301</f>
        <v>0</v>
      </c>
      <c r="AR302" s="352">
        <f t="shared" si="120"/>
        <v>0</v>
      </c>
      <c r="AS302" s="352">
        <f t="shared" si="120"/>
        <v>0</v>
      </c>
      <c r="AT302" s="352">
        <f t="shared" si="120"/>
        <v>0</v>
      </c>
      <c r="AU302" s="352">
        <f t="shared" si="120"/>
        <v>0</v>
      </c>
      <c r="AV302" s="352">
        <f t="shared" si="120"/>
        <v>0</v>
      </c>
      <c r="AW302" s="352">
        <f t="shared" ref="AW302:BB302" si="121">AW301</f>
        <v>0</v>
      </c>
      <c r="AX302" s="352">
        <f t="shared" si="121"/>
        <v>0</v>
      </c>
      <c r="AY302" s="352">
        <f t="shared" si="121"/>
        <v>0</v>
      </c>
      <c r="AZ302" s="352">
        <f t="shared" si="121"/>
        <v>0</v>
      </c>
      <c r="BA302" s="352">
        <f t="shared" si="121"/>
        <v>0</v>
      </c>
      <c r="BB302" s="352">
        <f t="shared" si="121"/>
        <v>0</v>
      </c>
      <c r="BC302" s="257"/>
    </row>
    <row r="303" spans="1:55" ht="16" outlineLevel="1">
      <c r="A303" s="439"/>
      <c r="B303" s="258"/>
      <c r="C303" s="259"/>
      <c r="D303" s="264"/>
      <c r="E303" s="264"/>
      <c r="F303" s="264"/>
      <c r="G303" s="264"/>
      <c r="H303" s="264"/>
      <c r="I303" s="264"/>
      <c r="J303" s="264"/>
      <c r="K303" s="264"/>
      <c r="L303" s="264"/>
      <c r="M303" s="264"/>
      <c r="N303" s="264"/>
      <c r="O303" s="264"/>
      <c r="P303" s="264"/>
      <c r="Q303" s="264"/>
      <c r="R303" s="264"/>
      <c r="S303" s="264"/>
      <c r="T303" s="264"/>
      <c r="U303" s="264"/>
      <c r="V303" s="263"/>
      <c r="W303" s="264"/>
      <c r="X303" s="264"/>
      <c r="Y303" s="264"/>
      <c r="Z303" s="264"/>
      <c r="AA303" s="264"/>
      <c r="AB303" s="264"/>
      <c r="AC303" s="264"/>
      <c r="AD303" s="264"/>
      <c r="AE303" s="264"/>
      <c r="AF303" s="264"/>
      <c r="AG303" s="264"/>
      <c r="AH303" s="264"/>
      <c r="AI303" s="264"/>
      <c r="AJ303" s="264"/>
      <c r="AK303" s="264"/>
      <c r="AL303" s="264"/>
      <c r="AM303" s="264"/>
      <c r="AN303" s="264"/>
      <c r="AO303" s="353"/>
      <c r="AP303" s="354"/>
      <c r="AQ303" s="354"/>
      <c r="AR303" s="354"/>
      <c r="AS303" s="354"/>
      <c r="AT303" s="354"/>
      <c r="AU303" s="354"/>
      <c r="AV303" s="354"/>
      <c r="AW303" s="354"/>
      <c r="AX303" s="354"/>
      <c r="AY303" s="354"/>
      <c r="AZ303" s="354"/>
      <c r="BA303" s="354"/>
      <c r="BB303" s="354"/>
      <c r="BC303" s="262"/>
    </row>
    <row r="304" spans="1:55" ht="16" outlineLevel="1">
      <c r="A304" s="437">
        <v>3</v>
      </c>
      <c r="B304" s="254" t="s">
        <v>3</v>
      </c>
      <c r="C304" s="251" t="s">
        <v>25</v>
      </c>
      <c r="D304" s="255">
        <v>899719.01400545402</v>
      </c>
      <c r="E304" s="255">
        <v>899719.01400545402</v>
      </c>
      <c r="F304" s="255">
        <v>899719.01400545402</v>
      </c>
      <c r="G304" s="255">
        <v>899719.01400545402</v>
      </c>
      <c r="H304" s="255">
        <v>899719.01400545402</v>
      </c>
      <c r="I304" s="255">
        <v>899719.01400545402</v>
      </c>
      <c r="J304" s="255">
        <v>899719.01400545402</v>
      </c>
      <c r="K304" s="255">
        <v>899719.01400545402</v>
      </c>
      <c r="L304" s="255">
        <v>899719.01400545402</v>
      </c>
      <c r="M304" s="255">
        <v>899719.01400545402</v>
      </c>
      <c r="N304" s="255"/>
      <c r="O304" s="255"/>
      <c r="P304" s="255"/>
      <c r="Q304" s="255"/>
      <c r="R304" s="255"/>
      <c r="S304" s="255"/>
      <c r="T304" s="255"/>
      <c r="U304" s="255"/>
      <c r="V304" s="251"/>
      <c r="W304" s="255">
        <v>519.79748895900002</v>
      </c>
      <c r="X304" s="255">
        <v>519.79748895900002</v>
      </c>
      <c r="Y304" s="255">
        <v>519.79748895900002</v>
      </c>
      <c r="Z304" s="255">
        <v>519.79748895900002</v>
      </c>
      <c r="AA304" s="255">
        <v>519.79748895900002</v>
      </c>
      <c r="AB304" s="255">
        <v>519.79748895900002</v>
      </c>
      <c r="AC304" s="255">
        <v>519.79748895900002</v>
      </c>
      <c r="AD304" s="255">
        <v>519.79748895900002</v>
      </c>
      <c r="AE304" s="255">
        <v>519.79748895900002</v>
      </c>
      <c r="AF304" s="255">
        <v>519.79748895900002</v>
      </c>
      <c r="AG304" s="255">
        <v>519.79748895900002</v>
      </c>
      <c r="AH304" s="255">
        <v>519.79748895900002</v>
      </c>
      <c r="AI304" s="255">
        <v>519.79748895900002</v>
      </c>
      <c r="AJ304" s="255">
        <v>519.79748895900002</v>
      </c>
      <c r="AK304" s="255">
        <v>519.79748895900002</v>
      </c>
      <c r="AL304" s="255">
        <v>519.79748895900002</v>
      </c>
      <c r="AM304" s="255">
        <v>519.79748895900002</v>
      </c>
      <c r="AN304" s="656"/>
      <c r="AO304" s="351">
        <v>1</v>
      </c>
      <c r="AP304" s="351"/>
      <c r="AQ304" s="351"/>
      <c r="AR304" s="351"/>
      <c r="AS304" s="351"/>
      <c r="AT304" s="351"/>
      <c r="AU304" s="351"/>
      <c r="AV304" s="351"/>
      <c r="AW304" s="351"/>
      <c r="AX304" s="351"/>
      <c r="AY304" s="351"/>
      <c r="AZ304" s="351"/>
      <c r="BA304" s="351"/>
      <c r="BB304" s="351"/>
      <c r="BC304" s="256">
        <f>SUM(AO304:BB304)</f>
        <v>1</v>
      </c>
    </row>
    <row r="305" spans="1:55" ht="16" outlineLevel="1">
      <c r="B305" s="254" t="s">
        <v>248</v>
      </c>
      <c r="C305" s="251" t="s">
        <v>163</v>
      </c>
      <c r="D305" s="255">
        <v>44516.756170399996</v>
      </c>
      <c r="E305" s="255">
        <v>44516.756170399996</v>
      </c>
      <c r="F305" s="255">
        <v>44516.756170399996</v>
      </c>
      <c r="G305" s="255">
        <v>44516.756170399996</v>
      </c>
      <c r="H305" s="255">
        <v>44516.756170399996</v>
      </c>
      <c r="I305" s="255">
        <v>44516.756170399996</v>
      </c>
      <c r="J305" s="255">
        <v>44516.756170399996</v>
      </c>
      <c r="K305" s="255">
        <v>44516.756170399996</v>
      </c>
      <c r="L305" s="255">
        <v>44516.756170399996</v>
      </c>
      <c r="M305" s="255">
        <v>44516.756170399996</v>
      </c>
      <c r="N305" s="255">
        <v>44516.756170399996</v>
      </c>
      <c r="O305" s="255">
        <v>44516.756170399996</v>
      </c>
      <c r="P305" s="255">
        <v>44516.756170399996</v>
      </c>
      <c r="Q305" s="255">
        <v>44516.756170399996</v>
      </c>
      <c r="R305" s="255">
        <v>44516.756170399996</v>
      </c>
      <c r="S305" s="255">
        <v>44516.756170399996</v>
      </c>
      <c r="T305" s="255">
        <v>44516.756170399996</v>
      </c>
      <c r="U305" s="255"/>
      <c r="V305" s="404"/>
      <c r="W305" s="255">
        <v>25.141810098999997</v>
      </c>
      <c r="X305" s="255">
        <v>25.141810098999997</v>
      </c>
      <c r="Y305" s="255">
        <v>25.141810098999997</v>
      </c>
      <c r="Z305" s="255">
        <v>25.141810098999997</v>
      </c>
      <c r="AA305" s="255">
        <v>25.141810098999997</v>
      </c>
      <c r="AB305" s="255">
        <v>25.141810098999997</v>
      </c>
      <c r="AC305" s="255">
        <v>25.141810098999997</v>
      </c>
      <c r="AD305" s="255">
        <v>25.141810098999997</v>
      </c>
      <c r="AE305" s="255">
        <v>25.141810098999997</v>
      </c>
      <c r="AF305" s="255">
        <v>25.141810098999997</v>
      </c>
      <c r="AG305" s="255">
        <v>25.141810098999997</v>
      </c>
      <c r="AH305" s="255">
        <v>25.141810098999997</v>
      </c>
      <c r="AI305" s="255">
        <v>25.141810098999997</v>
      </c>
      <c r="AJ305" s="255">
        <v>25.141810098999997</v>
      </c>
      <c r="AK305" s="255">
        <v>25.141810098999997</v>
      </c>
      <c r="AL305" s="255">
        <v>25.141810098999997</v>
      </c>
      <c r="AM305" s="255">
        <v>25.141810098999997</v>
      </c>
      <c r="AN305" s="656"/>
      <c r="AO305" s="352">
        <f>AO304</f>
        <v>1</v>
      </c>
      <c r="AP305" s="352">
        <f>AP304</f>
        <v>0</v>
      </c>
      <c r="AQ305" s="352">
        <f t="shared" ref="AQ305:AV305" si="122">AQ304</f>
        <v>0</v>
      </c>
      <c r="AR305" s="352">
        <f t="shared" si="122"/>
        <v>0</v>
      </c>
      <c r="AS305" s="352">
        <f t="shared" si="122"/>
        <v>0</v>
      </c>
      <c r="AT305" s="352">
        <f t="shared" si="122"/>
        <v>0</v>
      </c>
      <c r="AU305" s="352">
        <f t="shared" si="122"/>
        <v>0</v>
      </c>
      <c r="AV305" s="352">
        <f t="shared" si="122"/>
        <v>0</v>
      </c>
      <c r="AW305" s="352">
        <f t="shared" ref="AW305:BB305" si="123">AW304</f>
        <v>0</v>
      </c>
      <c r="AX305" s="352">
        <f t="shared" si="123"/>
        <v>0</v>
      </c>
      <c r="AY305" s="352">
        <f t="shared" si="123"/>
        <v>0</v>
      </c>
      <c r="AZ305" s="352">
        <f t="shared" si="123"/>
        <v>0</v>
      </c>
      <c r="BA305" s="352">
        <f t="shared" si="123"/>
        <v>0</v>
      </c>
      <c r="BB305" s="352">
        <f t="shared" si="123"/>
        <v>0</v>
      </c>
      <c r="BC305" s="257"/>
    </row>
    <row r="306" spans="1:55" ht="16" outlineLevel="1">
      <c r="B306" s="254"/>
      <c r="C306" s="265"/>
      <c r="D306" s="251"/>
      <c r="E306" s="251"/>
      <c r="F306" s="251"/>
      <c r="G306" s="251"/>
      <c r="H306" s="251"/>
      <c r="I306" s="251"/>
      <c r="J306" s="251"/>
      <c r="K306" s="251"/>
      <c r="L306" s="251"/>
      <c r="M306" s="251"/>
      <c r="N306" s="251"/>
      <c r="O306" s="251"/>
      <c r="P306" s="251"/>
      <c r="Q306" s="251"/>
      <c r="R306" s="251"/>
      <c r="S306" s="251"/>
      <c r="T306" s="251"/>
      <c r="U306" s="251"/>
      <c r="V306" s="243"/>
      <c r="W306" s="251"/>
      <c r="X306" s="251"/>
      <c r="Y306" s="251"/>
      <c r="Z306" s="251"/>
      <c r="AA306" s="251"/>
      <c r="AB306" s="251"/>
      <c r="AC306" s="251"/>
      <c r="AD306" s="251"/>
      <c r="AE306" s="251"/>
      <c r="AF306" s="251"/>
      <c r="AG306" s="251"/>
      <c r="AH306" s="251"/>
      <c r="AI306" s="251"/>
      <c r="AJ306" s="251"/>
      <c r="AK306" s="251"/>
      <c r="AL306" s="251"/>
      <c r="AM306" s="251"/>
      <c r="AN306" s="251"/>
      <c r="AO306" s="353"/>
      <c r="AP306" s="353"/>
      <c r="AQ306" s="353"/>
      <c r="AR306" s="353"/>
      <c r="AS306" s="353"/>
      <c r="AT306" s="353"/>
      <c r="AU306" s="353"/>
      <c r="AV306" s="353"/>
      <c r="AW306" s="353"/>
      <c r="AX306" s="353"/>
      <c r="AY306" s="353"/>
      <c r="AZ306" s="353"/>
      <c r="BA306" s="353"/>
      <c r="BB306" s="353"/>
      <c r="BC306" s="266"/>
    </row>
    <row r="307" spans="1:55" ht="16" outlineLevel="1">
      <c r="A307" s="437">
        <v>4</v>
      </c>
      <c r="B307" s="254" t="s">
        <v>4</v>
      </c>
      <c r="C307" s="251" t="s">
        <v>25</v>
      </c>
      <c r="D307" s="255">
        <v>181320.80167439699</v>
      </c>
      <c r="E307" s="255">
        <v>181320.80167439699</v>
      </c>
      <c r="F307" s="255">
        <v>174333.445450417</v>
      </c>
      <c r="G307" s="255">
        <v>147696.40392139601</v>
      </c>
      <c r="H307" s="255">
        <v>147696.40392139601</v>
      </c>
      <c r="I307" s="255">
        <v>147696.40392139601</v>
      </c>
      <c r="J307" s="255">
        <v>147696.40392139601</v>
      </c>
      <c r="K307" s="255">
        <v>147573.31447030499</v>
      </c>
      <c r="L307" s="255">
        <v>107310.60404112301</v>
      </c>
      <c r="M307" s="255">
        <v>107310.60404112301</v>
      </c>
      <c r="N307" s="255"/>
      <c r="O307" s="255"/>
      <c r="P307" s="255"/>
      <c r="Q307" s="255"/>
      <c r="R307" s="255"/>
      <c r="S307" s="255"/>
      <c r="T307" s="255"/>
      <c r="U307" s="255"/>
      <c r="V307" s="251"/>
      <c r="W307" s="255">
        <v>12.152691670999999</v>
      </c>
      <c r="X307" s="255">
        <v>12.152691670999999</v>
      </c>
      <c r="Y307" s="255">
        <v>11.714044318999999</v>
      </c>
      <c r="Z307" s="255">
        <v>10.041842797999999</v>
      </c>
      <c r="AA307" s="255">
        <v>10.041842797999999</v>
      </c>
      <c r="AB307" s="255">
        <v>10.041842797999999</v>
      </c>
      <c r="AC307" s="255">
        <v>10.041842797999999</v>
      </c>
      <c r="AD307" s="255">
        <v>10.02779149</v>
      </c>
      <c r="AE307" s="255">
        <v>7.5002072770000003</v>
      </c>
      <c r="AF307" s="255">
        <v>7.5002072770000003</v>
      </c>
      <c r="AG307" s="255">
        <v>6.0246607150000004</v>
      </c>
      <c r="AH307" s="255">
        <v>6.0244921140000001</v>
      </c>
      <c r="AI307" s="255">
        <v>6.0244921140000001</v>
      </c>
      <c r="AJ307" s="255">
        <v>6.0155107579999996</v>
      </c>
      <c r="AK307" s="255">
        <v>6.0155107579999996</v>
      </c>
      <c r="AL307" s="255">
        <v>6.0081533110000001</v>
      </c>
      <c r="AM307" s="255">
        <v>5.8224936380000001</v>
      </c>
      <c r="AN307" s="656"/>
      <c r="AO307" s="351">
        <v>1</v>
      </c>
      <c r="AP307" s="351"/>
      <c r="AQ307" s="351"/>
      <c r="AR307" s="351"/>
      <c r="AS307" s="351"/>
      <c r="AT307" s="351"/>
      <c r="AU307" s="351"/>
      <c r="AV307" s="351"/>
      <c r="AW307" s="351"/>
      <c r="AX307" s="351"/>
      <c r="AY307" s="351"/>
      <c r="AZ307" s="351"/>
      <c r="BA307" s="351"/>
      <c r="BB307" s="351"/>
      <c r="BC307" s="256">
        <f>SUM(AO307:BB307)</f>
        <v>1</v>
      </c>
    </row>
    <row r="308" spans="1:55" ht="16" outlineLevel="1">
      <c r="B308" s="254" t="s">
        <v>248</v>
      </c>
      <c r="C308" s="251" t="s">
        <v>163</v>
      </c>
      <c r="D308" s="255">
        <v>555</v>
      </c>
      <c r="E308" s="255">
        <v>555</v>
      </c>
      <c r="F308" s="255">
        <v>528</v>
      </c>
      <c r="G308" s="255">
        <v>456</v>
      </c>
      <c r="H308" s="255">
        <v>456</v>
      </c>
      <c r="I308" s="255">
        <v>456</v>
      </c>
      <c r="J308" s="255">
        <v>456</v>
      </c>
      <c r="K308" s="255">
        <v>456</v>
      </c>
      <c r="L308" s="255">
        <v>383</v>
      </c>
      <c r="M308" s="255">
        <v>383</v>
      </c>
      <c r="N308" s="255">
        <v>363</v>
      </c>
      <c r="O308" s="255">
        <v>363</v>
      </c>
      <c r="P308" s="255">
        <v>363</v>
      </c>
      <c r="Q308" s="255">
        <v>363</v>
      </c>
      <c r="R308" s="255">
        <v>363</v>
      </c>
      <c r="S308" s="255">
        <v>363</v>
      </c>
      <c r="T308" s="255">
        <v>191</v>
      </c>
      <c r="U308" s="255"/>
      <c r="V308" s="404"/>
      <c r="W308" s="255">
        <v>3.9E-2</v>
      </c>
      <c r="X308" s="255">
        <v>3.9E-2</v>
      </c>
      <c r="Y308" s="255">
        <v>3.7999999999999999E-2</v>
      </c>
      <c r="Z308" s="255">
        <v>3.3000000000000002E-2</v>
      </c>
      <c r="AA308" s="255">
        <v>3.3000000000000002E-2</v>
      </c>
      <c r="AB308" s="255">
        <v>3.3000000000000002E-2</v>
      </c>
      <c r="AC308" s="255">
        <v>3.3000000000000002E-2</v>
      </c>
      <c r="AD308" s="255">
        <v>3.3000000000000002E-2</v>
      </c>
      <c r="AE308" s="255">
        <v>2.8000000000000001E-2</v>
      </c>
      <c r="AF308" s="255">
        <v>2.8000000000000001E-2</v>
      </c>
      <c r="AG308" s="255">
        <v>2.3E-2</v>
      </c>
      <c r="AH308" s="255">
        <v>2.3E-2</v>
      </c>
      <c r="AI308" s="255">
        <v>2.3E-2</v>
      </c>
      <c r="AJ308" s="255">
        <v>2.3E-2</v>
      </c>
      <c r="AK308" s="255">
        <v>2.3E-2</v>
      </c>
      <c r="AL308" s="255">
        <v>2.3E-2</v>
      </c>
      <c r="AM308" s="255">
        <v>1.2E-2</v>
      </c>
      <c r="AN308" s="656"/>
      <c r="AO308" s="352">
        <f>AO307</f>
        <v>1</v>
      </c>
      <c r="AP308" s="352">
        <f>AP307</f>
        <v>0</v>
      </c>
      <c r="AQ308" s="352">
        <f t="shared" ref="AQ308:AV308" si="124">AQ307</f>
        <v>0</v>
      </c>
      <c r="AR308" s="352">
        <f t="shared" si="124"/>
        <v>0</v>
      </c>
      <c r="AS308" s="352">
        <f t="shared" si="124"/>
        <v>0</v>
      </c>
      <c r="AT308" s="352">
        <f t="shared" si="124"/>
        <v>0</v>
      </c>
      <c r="AU308" s="352">
        <f t="shared" si="124"/>
        <v>0</v>
      </c>
      <c r="AV308" s="352">
        <f t="shared" si="124"/>
        <v>0</v>
      </c>
      <c r="AW308" s="352">
        <f t="shared" ref="AW308:BB308" si="125">AW307</f>
        <v>0</v>
      </c>
      <c r="AX308" s="352">
        <f t="shared" si="125"/>
        <v>0</v>
      </c>
      <c r="AY308" s="352">
        <f t="shared" si="125"/>
        <v>0</v>
      </c>
      <c r="AZ308" s="352">
        <f t="shared" si="125"/>
        <v>0</v>
      </c>
      <c r="BA308" s="352">
        <f t="shared" si="125"/>
        <v>0</v>
      </c>
      <c r="BB308" s="352">
        <f t="shared" si="125"/>
        <v>0</v>
      </c>
      <c r="BC308" s="257"/>
    </row>
    <row r="309" spans="1:55" ht="16" outlineLevel="1">
      <c r="B309" s="254"/>
      <c r="C309" s="265"/>
      <c r="D309" s="264"/>
      <c r="E309" s="264"/>
      <c r="F309" s="264"/>
      <c r="G309" s="264"/>
      <c r="H309" s="264"/>
      <c r="I309" s="264"/>
      <c r="J309" s="264"/>
      <c r="K309" s="264"/>
      <c r="L309" s="264"/>
      <c r="M309" s="264"/>
      <c r="N309" s="264"/>
      <c r="O309" s="264"/>
      <c r="P309" s="264"/>
      <c r="Q309" s="264"/>
      <c r="R309" s="264"/>
      <c r="S309" s="264"/>
      <c r="T309" s="264"/>
      <c r="U309" s="264"/>
      <c r="V309" s="251"/>
      <c r="W309" s="264"/>
      <c r="X309" s="264"/>
      <c r="Y309" s="264"/>
      <c r="Z309" s="264"/>
      <c r="AA309" s="264"/>
      <c r="AB309" s="264"/>
      <c r="AC309" s="264"/>
      <c r="AD309" s="264"/>
      <c r="AE309" s="264"/>
      <c r="AF309" s="264"/>
      <c r="AG309" s="264"/>
      <c r="AH309" s="264"/>
      <c r="AI309" s="264"/>
      <c r="AJ309" s="264"/>
      <c r="AK309" s="264"/>
      <c r="AL309" s="264"/>
      <c r="AM309" s="264"/>
      <c r="AN309" s="264"/>
      <c r="AO309" s="353"/>
      <c r="AP309" s="353"/>
      <c r="AQ309" s="353"/>
      <c r="AR309" s="353"/>
      <c r="AS309" s="353"/>
      <c r="AT309" s="353"/>
      <c r="AU309" s="353"/>
      <c r="AV309" s="353"/>
      <c r="AW309" s="353"/>
      <c r="AX309" s="353"/>
      <c r="AY309" s="353"/>
      <c r="AZ309" s="353"/>
      <c r="BA309" s="353"/>
      <c r="BB309" s="353"/>
      <c r="BC309" s="266"/>
    </row>
    <row r="310" spans="1:55" ht="16" outlineLevel="1">
      <c r="A310" s="437">
        <v>5</v>
      </c>
      <c r="B310" s="254" t="s">
        <v>5</v>
      </c>
      <c r="C310" s="251" t="s">
        <v>25</v>
      </c>
      <c r="D310" s="255">
        <v>404156.08860724402</v>
      </c>
      <c r="E310" s="255">
        <v>404156.08860724402</v>
      </c>
      <c r="F310" s="255">
        <v>379804.711142043</v>
      </c>
      <c r="G310" s="255">
        <v>296699.64097909199</v>
      </c>
      <c r="H310" s="255">
        <v>296699.64097909199</v>
      </c>
      <c r="I310" s="255">
        <v>296699.64097909199</v>
      </c>
      <c r="J310" s="255">
        <v>296699.64097909199</v>
      </c>
      <c r="K310" s="255">
        <v>296349.99558179098</v>
      </c>
      <c r="L310" s="255">
        <v>249213.12860243401</v>
      </c>
      <c r="M310" s="255">
        <v>249213.12860243401</v>
      </c>
      <c r="N310" s="255">
        <v>216855.624332748</v>
      </c>
      <c r="O310" s="255">
        <v>139417.208186798</v>
      </c>
      <c r="P310" s="255">
        <v>139417.208186798</v>
      </c>
      <c r="Q310" s="255">
        <v>132059.69012673499</v>
      </c>
      <c r="R310" s="255">
        <v>132059.69012673499</v>
      </c>
      <c r="S310" s="255">
        <v>131114.948824722</v>
      </c>
      <c r="T310" s="255">
        <v>113174.231115321</v>
      </c>
      <c r="U310" s="255"/>
      <c r="V310" s="251"/>
      <c r="W310" s="255">
        <v>27.845661070999999</v>
      </c>
      <c r="X310" s="255">
        <v>27.845661070999999</v>
      </c>
      <c r="Y310" s="255">
        <v>26.316947365000001</v>
      </c>
      <c r="Z310" s="255">
        <v>21.099835522999999</v>
      </c>
      <c r="AA310" s="255">
        <v>21.099835522999999</v>
      </c>
      <c r="AB310" s="255">
        <v>21.099835522999999</v>
      </c>
      <c r="AC310" s="255">
        <v>21.099835522999999</v>
      </c>
      <c r="AD310" s="255">
        <v>21.059921665000001</v>
      </c>
      <c r="AE310" s="255">
        <v>18.100796470999999</v>
      </c>
      <c r="AF310" s="255">
        <v>18.100796470999999</v>
      </c>
      <c r="AG310" s="255">
        <v>13.134460156999999</v>
      </c>
      <c r="AH310" s="255">
        <v>8.4839100829999996</v>
      </c>
      <c r="AI310" s="255">
        <v>8.4839100829999996</v>
      </c>
      <c r="AJ310" s="255">
        <v>8.3167830639999991</v>
      </c>
      <c r="AK310" s="255">
        <v>8.3167830639999991</v>
      </c>
      <c r="AL310" s="255">
        <v>8.2310423519999993</v>
      </c>
      <c r="AM310" s="255">
        <v>7.1047725509999999</v>
      </c>
      <c r="AN310" s="656"/>
      <c r="AO310" s="351">
        <v>1</v>
      </c>
      <c r="AP310" s="351"/>
      <c r="AQ310" s="351"/>
      <c r="AR310" s="351"/>
      <c r="AS310" s="351"/>
      <c r="AT310" s="351"/>
      <c r="AU310" s="351"/>
      <c r="AV310" s="351"/>
      <c r="AW310" s="351"/>
      <c r="AX310" s="351"/>
      <c r="AY310" s="351"/>
      <c r="AZ310" s="351"/>
      <c r="BA310" s="351"/>
      <c r="BB310" s="351"/>
      <c r="BC310" s="256">
        <f>SUM(AO310:BB310)</f>
        <v>1</v>
      </c>
    </row>
    <row r="311" spans="1:55" ht="16" outlineLevel="1">
      <c r="B311" s="254" t="s">
        <v>248</v>
      </c>
      <c r="C311" s="251" t="s">
        <v>163</v>
      </c>
      <c r="D311" s="255"/>
      <c r="E311" s="255"/>
      <c r="F311" s="255"/>
      <c r="G311" s="255"/>
      <c r="H311" s="255"/>
      <c r="I311" s="255"/>
      <c r="J311" s="255"/>
      <c r="K311" s="255"/>
      <c r="L311" s="255"/>
      <c r="M311" s="255"/>
      <c r="N311" s="255"/>
      <c r="O311" s="255"/>
      <c r="P311" s="255"/>
      <c r="Q311" s="255"/>
      <c r="R311" s="255"/>
      <c r="S311" s="255"/>
      <c r="T311" s="255"/>
      <c r="U311" s="255"/>
      <c r="V311" s="404"/>
      <c r="W311" s="255"/>
      <c r="X311" s="255"/>
      <c r="Y311" s="255"/>
      <c r="Z311" s="255"/>
      <c r="AA311" s="255"/>
      <c r="AB311" s="255"/>
      <c r="AC311" s="255"/>
      <c r="AD311" s="255"/>
      <c r="AE311" s="255"/>
      <c r="AF311" s="255"/>
      <c r="AG311" s="255"/>
      <c r="AH311" s="255"/>
      <c r="AI311" s="255"/>
      <c r="AJ311" s="255"/>
      <c r="AK311" s="255"/>
      <c r="AL311" s="255"/>
      <c r="AM311" s="255"/>
      <c r="AN311" s="656"/>
      <c r="AO311" s="352">
        <f>AO310</f>
        <v>1</v>
      </c>
      <c r="AP311" s="352">
        <f>AP310</f>
        <v>0</v>
      </c>
      <c r="AQ311" s="352">
        <f t="shared" ref="AQ311:AV311" si="126">AQ310</f>
        <v>0</v>
      </c>
      <c r="AR311" s="352">
        <f t="shared" si="126"/>
        <v>0</v>
      </c>
      <c r="AS311" s="352">
        <f t="shared" si="126"/>
        <v>0</v>
      </c>
      <c r="AT311" s="352">
        <f t="shared" si="126"/>
        <v>0</v>
      </c>
      <c r="AU311" s="352">
        <f t="shared" si="126"/>
        <v>0</v>
      </c>
      <c r="AV311" s="352">
        <f t="shared" si="126"/>
        <v>0</v>
      </c>
      <c r="AW311" s="352">
        <f t="shared" ref="AW311:BB311" si="127">AW310</f>
        <v>0</v>
      </c>
      <c r="AX311" s="352">
        <f t="shared" si="127"/>
        <v>0</v>
      </c>
      <c r="AY311" s="352">
        <f t="shared" si="127"/>
        <v>0</v>
      </c>
      <c r="AZ311" s="352">
        <f t="shared" si="127"/>
        <v>0</v>
      </c>
      <c r="BA311" s="352">
        <f t="shared" si="127"/>
        <v>0</v>
      </c>
      <c r="BB311" s="352">
        <f t="shared" si="127"/>
        <v>0</v>
      </c>
      <c r="BC311" s="257"/>
    </row>
    <row r="312" spans="1:55" ht="16" outlineLevel="1">
      <c r="B312" s="254"/>
      <c r="C312" s="265"/>
      <c r="D312" s="264"/>
      <c r="E312" s="264"/>
      <c r="F312" s="264"/>
      <c r="G312" s="264"/>
      <c r="H312" s="264"/>
      <c r="I312" s="264"/>
      <c r="J312" s="264"/>
      <c r="K312" s="264"/>
      <c r="L312" s="264"/>
      <c r="M312" s="264"/>
      <c r="N312" s="264"/>
      <c r="O312" s="264"/>
      <c r="P312" s="264"/>
      <c r="Q312" s="264"/>
      <c r="R312" s="264"/>
      <c r="S312" s="264"/>
      <c r="T312" s="264"/>
      <c r="U312" s="264"/>
      <c r="V312" s="251"/>
      <c r="W312" s="264"/>
      <c r="X312" s="264"/>
      <c r="Y312" s="264"/>
      <c r="Z312" s="264"/>
      <c r="AA312" s="264"/>
      <c r="AB312" s="264"/>
      <c r="AC312" s="264"/>
      <c r="AD312" s="264"/>
      <c r="AE312" s="264"/>
      <c r="AF312" s="264"/>
      <c r="AG312" s="264"/>
      <c r="AH312" s="264"/>
      <c r="AI312" s="264"/>
      <c r="AJ312" s="264"/>
      <c r="AK312" s="264"/>
      <c r="AL312" s="264"/>
      <c r="AM312" s="264"/>
      <c r="AN312" s="264"/>
      <c r="AO312" s="353"/>
      <c r="AP312" s="353"/>
      <c r="AQ312" s="353"/>
      <c r="AR312" s="353"/>
      <c r="AS312" s="353"/>
      <c r="AT312" s="353"/>
      <c r="AU312" s="353"/>
      <c r="AV312" s="353"/>
      <c r="AW312" s="353"/>
      <c r="AX312" s="353"/>
      <c r="AY312" s="353"/>
      <c r="AZ312" s="353"/>
      <c r="BA312" s="353"/>
      <c r="BB312" s="353"/>
      <c r="BC312" s="266"/>
    </row>
    <row r="313" spans="1:55" ht="16" outlineLevel="1">
      <c r="A313" s="437">
        <v>7</v>
      </c>
      <c r="B313" s="254" t="s">
        <v>42</v>
      </c>
      <c r="C313" s="251" t="s">
        <v>25</v>
      </c>
      <c r="D313" s="255">
        <v>9430.6204200000029</v>
      </c>
      <c r="E313" s="255">
        <v>0</v>
      </c>
      <c r="F313" s="255">
        <v>0</v>
      </c>
      <c r="G313" s="255">
        <v>0</v>
      </c>
      <c r="H313" s="255">
        <v>0</v>
      </c>
      <c r="I313" s="255">
        <v>0</v>
      </c>
      <c r="J313" s="255">
        <v>0</v>
      </c>
      <c r="K313" s="255">
        <v>0</v>
      </c>
      <c r="L313" s="255">
        <v>0</v>
      </c>
      <c r="M313" s="255">
        <v>0</v>
      </c>
      <c r="N313" s="255"/>
      <c r="O313" s="255"/>
      <c r="P313" s="255"/>
      <c r="Q313" s="255"/>
      <c r="R313" s="255"/>
      <c r="S313" s="255"/>
      <c r="T313" s="255"/>
      <c r="U313" s="255"/>
      <c r="V313" s="251"/>
      <c r="W313" s="255">
        <v>3262.5521110000004</v>
      </c>
      <c r="X313" s="255">
        <v>3262.5521110000004</v>
      </c>
      <c r="Y313" s="255">
        <v>0</v>
      </c>
      <c r="Z313" s="255">
        <v>0</v>
      </c>
      <c r="AA313" s="255">
        <v>0</v>
      </c>
      <c r="AB313" s="255">
        <v>0</v>
      </c>
      <c r="AC313" s="255">
        <v>0</v>
      </c>
      <c r="AD313" s="255">
        <v>0</v>
      </c>
      <c r="AE313" s="255">
        <v>0</v>
      </c>
      <c r="AF313" s="255">
        <v>0</v>
      </c>
      <c r="AG313" s="255">
        <v>0</v>
      </c>
      <c r="AH313" s="255">
        <v>0</v>
      </c>
      <c r="AI313" s="255">
        <v>0</v>
      </c>
      <c r="AJ313" s="255">
        <v>0</v>
      </c>
      <c r="AK313" s="255">
        <v>0</v>
      </c>
      <c r="AL313" s="255">
        <v>0</v>
      </c>
      <c r="AM313" s="255">
        <v>0</v>
      </c>
      <c r="AN313" s="656"/>
      <c r="AO313" s="351">
        <v>1</v>
      </c>
      <c r="AP313" s="351"/>
      <c r="AQ313" s="351"/>
      <c r="AR313" s="351"/>
      <c r="AS313" s="351"/>
      <c r="AT313" s="351"/>
      <c r="AU313" s="351"/>
      <c r="AV313" s="351"/>
      <c r="AW313" s="351"/>
      <c r="AX313" s="351"/>
      <c r="AY313" s="351"/>
      <c r="AZ313" s="351"/>
      <c r="BA313" s="351"/>
      <c r="BB313" s="351"/>
      <c r="BC313" s="256">
        <f>SUM(AO313:BB313)</f>
        <v>1</v>
      </c>
    </row>
    <row r="314" spans="1:55" ht="16" outlineLevel="1">
      <c r="B314" s="254" t="s">
        <v>248</v>
      </c>
      <c r="C314" s="251" t="s">
        <v>163</v>
      </c>
      <c r="D314" s="255"/>
      <c r="E314" s="255"/>
      <c r="F314" s="255"/>
      <c r="G314" s="255"/>
      <c r="H314" s="255"/>
      <c r="I314" s="255"/>
      <c r="J314" s="255"/>
      <c r="K314" s="255"/>
      <c r="L314" s="255"/>
      <c r="M314" s="255"/>
      <c r="N314" s="255"/>
      <c r="O314" s="255"/>
      <c r="P314" s="255"/>
      <c r="Q314" s="255"/>
      <c r="R314" s="255"/>
      <c r="S314" s="255"/>
      <c r="T314" s="255"/>
      <c r="U314" s="255"/>
      <c r="V314" s="251"/>
      <c r="W314" s="255"/>
      <c r="X314" s="255"/>
      <c r="Y314" s="255"/>
      <c r="Z314" s="255"/>
      <c r="AA314" s="255"/>
      <c r="AB314" s="255"/>
      <c r="AC314" s="255"/>
      <c r="AD314" s="255"/>
      <c r="AE314" s="255"/>
      <c r="AF314" s="255"/>
      <c r="AG314" s="255"/>
      <c r="AH314" s="255"/>
      <c r="AI314" s="255"/>
      <c r="AJ314" s="255"/>
      <c r="AK314" s="255"/>
      <c r="AL314" s="255"/>
      <c r="AM314" s="255"/>
      <c r="AN314" s="656"/>
      <c r="AO314" s="352">
        <f>AO313</f>
        <v>1</v>
      </c>
      <c r="AP314" s="352">
        <f>AP313</f>
        <v>0</v>
      </c>
      <c r="AQ314" s="352">
        <f t="shared" ref="AQ314:AV314" si="128">AQ313</f>
        <v>0</v>
      </c>
      <c r="AR314" s="352">
        <f t="shared" si="128"/>
        <v>0</v>
      </c>
      <c r="AS314" s="352">
        <f t="shared" si="128"/>
        <v>0</v>
      </c>
      <c r="AT314" s="352">
        <f t="shared" si="128"/>
        <v>0</v>
      </c>
      <c r="AU314" s="352">
        <f t="shared" si="128"/>
        <v>0</v>
      </c>
      <c r="AV314" s="352">
        <f t="shared" si="128"/>
        <v>0</v>
      </c>
      <c r="AW314" s="352">
        <f t="shared" ref="AW314:BB314" si="129">AW313</f>
        <v>0</v>
      </c>
      <c r="AX314" s="352">
        <f t="shared" si="129"/>
        <v>0</v>
      </c>
      <c r="AY314" s="352">
        <f t="shared" si="129"/>
        <v>0</v>
      </c>
      <c r="AZ314" s="352">
        <f t="shared" si="129"/>
        <v>0</v>
      </c>
      <c r="BA314" s="352">
        <f t="shared" si="129"/>
        <v>0</v>
      </c>
      <c r="BB314" s="352">
        <f t="shared" si="129"/>
        <v>0</v>
      </c>
      <c r="BC314" s="257"/>
    </row>
    <row r="315" spans="1:55" ht="16" outlineLevel="1">
      <c r="B315" s="254"/>
      <c r="C315" s="265"/>
      <c r="D315" s="264"/>
      <c r="E315" s="264"/>
      <c r="F315" s="264"/>
      <c r="G315" s="264"/>
      <c r="H315" s="264"/>
      <c r="I315" s="264"/>
      <c r="J315" s="264"/>
      <c r="K315" s="264"/>
      <c r="L315" s="264"/>
      <c r="M315" s="264"/>
      <c r="N315" s="264"/>
      <c r="O315" s="264"/>
      <c r="P315" s="264"/>
      <c r="Q315" s="264"/>
      <c r="R315" s="264"/>
      <c r="S315" s="264"/>
      <c r="T315" s="264"/>
      <c r="U315" s="264"/>
      <c r="V315" s="251"/>
      <c r="W315" s="264"/>
      <c r="X315" s="264"/>
      <c r="Y315" s="264"/>
      <c r="Z315" s="264"/>
      <c r="AA315" s="264"/>
      <c r="AB315" s="264"/>
      <c r="AC315" s="264"/>
      <c r="AD315" s="264"/>
      <c r="AE315" s="264"/>
      <c r="AF315" s="264"/>
      <c r="AG315" s="264"/>
      <c r="AH315" s="264"/>
      <c r="AI315" s="264"/>
      <c r="AJ315" s="264"/>
      <c r="AK315" s="264"/>
      <c r="AL315" s="264"/>
      <c r="AM315" s="264"/>
      <c r="AN315" s="264"/>
      <c r="AO315" s="353"/>
      <c r="AP315" s="353"/>
      <c r="AQ315" s="353"/>
      <c r="AR315" s="353"/>
      <c r="AS315" s="353"/>
      <c r="AT315" s="353"/>
      <c r="AU315" s="353"/>
      <c r="AV315" s="353"/>
      <c r="AW315" s="353"/>
      <c r="AX315" s="353"/>
      <c r="AY315" s="353"/>
      <c r="AZ315" s="353"/>
      <c r="BA315" s="353"/>
      <c r="BB315" s="353"/>
      <c r="BC315" s="266"/>
    </row>
    <row r="316" spans="1:55" s="243" customFormat="1" ht="16" outlineLevel="1">
      <c r="A316" s="437">
        <v>8</v>
      </c>
      <c r="B316" s="254" t="s">
        <v>482</v>
      </c>
      <c r="C316" s="251" t="s">
        <v>25</v>
      </c>
      <c r="D316" s="255">
        <v>0</v>
      </c>
      <c r="E316" s="255">
        <v>0</v>
      </c>
      <c r="F316" s="255">
        <v>0</v>
      </c>
      <c r="G316" s="255">
        <v>0</v>
      </c>
      <c r="H316" s="255">
        <v>0</v>
      </c>
      <c r="I316" s="255">
        <v>0</v>
      </c>
      <c r="J316" s="255">
        <v>0</v>
      </c>
      <c r="K316" s="255">
        <v>0</v>
      </c>
      <c r="L316" s="255">
        <v>0</v>
      </c>
      <c r="M316" s="255">
        <v>0</v>
      </c>
      <c r="N316" s="255"/>
      <c r="O316" s="255"/>
      <c r="P316" s="255"/>
      <c r="Q316" s="255"/>
      <c r="R316" s="255"/>
      <c r="S316" s="255"/>
      <c r="T316" s="255"/>
      <c r="U316" s="255"/>
      <c r="V316" s="251"/>
      <c r="W316" s="255">
        <v>0</v>
      </c>
      <c r="X316" s="255">
        <v>0</v>
      </c>
      <c r="Y316" s="255">
        <v>0</v>
      </c>
      <c r="Z316" s="255">
        <v>0</v>
      </c>
      <c r="AA316" s="255">
        <v>0</v>
      </c>
      <c r="AB316" s="255">
        <v>0</v>
      </c>
      <c r="AC316" s="255">
        <v>0</v>
      </c>
      <c r="AD316" s="255">
        <v>0</v>
      </c>
      <c r="AE316" s="255">
        <v>0</v>
      </c>
      <c r="AF316" s="255">
        <v>0</v>
      </c>
      <c r="AG316" s="255">
        <v>0</v>
      </c>
      <c r="AH316" s="255">
        <v>0</v>
      </c>
      <c r="AI316" s="255">
        <v>0</v>
      </c>
      <c r="AJ316" s="255">
        <v>0</v>
      </c>
      <c r="AK316" s="255">
        <v>0</v>
      </c>
      <c r="AL316" s="255">
        <v>0</v>
      </c>
      <c r="AM316" s="255">
        <v>0</v>
      </c>
      <c r="AN316" s="656"/>
      <c r="AO316" s="351">
        <v>1</v>
      </c>
      <c r="AP316" s="351"/>
      <c r="AQ316" s="351"/>
      <c r="AR316" s="351"/>
      <c r="AS316" s="351"/>
      <c r="AT316" s="351"/>
      <c r="AU316" s="351"/>
      <c r="AV316" s="351"/>
      <c r="AW316" s="351"/>
      <c r="AX316" s="351"/>
      <c r="AY316" s="351"/>
      <c r="AZ316" s="351"/>
      <c r="BA316" s="351"/>
      <c r="BB316" s="351"/>
      <c r="BC316" s="256">
        <f>SUM(AO316:BB316)</f>
        <v>1</v>
      </c>
    </row>
    <row r="317" spans="1:55" s="243" customFormat="1" ht="16" outlineLevel="1">
      <c r="A317" s="437"/>
      <c r="B317" s="254" t="s">
        <v>248</v>
      </c>
      <c r="C317" s="251" t="s">
        <v>163</v>
      </c>
      <c r="D317" s="255"/>
      <c r="E317" s="255"/>
      <c r="F317" s="255"/>
      <c r="G317" s="255"/>
      <c r="H317" s="255"/>
      <c r="I317" s="255"/>
      <c r="J317" s="255"/>
      <c r="K317" s="255"/>
      <c r="L317" s="255"/>
      <c r="M317" s="255"/>
      <c r="N317" s="255"/>
      <c r="O317" s="255"/>
      <c r="P317" s="255"/>
      <c r="Q317" s="255"/>
      <c r="R317" s="255"/>
      <c r="S317" s="255"/>
      <c r="T317" s="255"/>
      <c r="U317" s="255"/>
      <c r="V317" s="251"/>
      <c r="W317" s="255"/>
      <c r="X317" s="255"/>
      <c r="Y317" s="255"/>
      <c r="Z317" s="255"/>
      <c r="AA317" s="255"/>
      <c r="AB317" s="255"/>
      <c r="AC317" s="255"/>
      <c r="AD317" s="255"/>
      <c r="AE317" s="255"/>
      <c r="AF317" s="255"/>
      <c r="AG317" s="255"/>
      <c r="AH317" s="255"/>
      <c r="AI317" s="255"/>
      <c r="AJ317" s="255"/>
      <c r="AK317" s="255"/>
      <c r="AL317" s="255"/>
      <c r="AM317" s="255"/>
      <c r="AN317" s="656"/>
      <c r="AO317" s="352">
        <f>AO316</f>
        <v>1</v>
      </c>
      <c r="AP317" s="352">
        <f>AP316</f>
        <v>0</v>
      </c>
      <c r="AQ317" s="352">
        <f t="shared" ref="AQ317:AV317" si="130">AQ316</f>
        <v>0</v>
      </c>
      <c r="AR317" s="352">
        <f t="shared" si="130"/>
        <v>0</v>
      </c>
      <c r="AS317" s="352">
        <f t="shared" si="130"/>
        <v>0</v>
      </c>
      <c r="AT317" s="352">
        <f t="shared" si="130"/>
        <v>0</v>
      </c>
      <c r="AU317" s="352">
        <f t="shared" si="130"/>
        <v>0</v>
      </c>
      <c r="AV317" s="352">
        <f t="shared" si="130"/>
        <v>0</v>
      </c>
      <c r="AW317" s="352">
        <f t="shared" ref="AW317:BB317" si="131">AW316</f>
        <v>0</v>
      </c>
      <c r="AX317" s="352">
        <f t="shared" si="131"/>
        <v>0</v>
      </c>
      <c r="AY317" s="352">
        <f t="shared" si="131"/>
        <v>0</v>
      </c>
      <c r="AZ317" s="352">
        <f t="shared" si="131"/>
        <v>0</v>
      </c>
      <c r="BA317" s="352">
        <f t="shared" si="131"/>
        <v>0</v>
      </c>
      <c r="BB317" s="352">
        <f t="shared" si="131"/>
        <v>0</v>
      </c>
      <c r="BC317" s="257"/>
    </row>
    <row r="318" spans="1:55" s="243" customFormat="1" ht="16" outlineLevel="1">
      <c r="A318" s="437"/>
      <c r="B318" s="254"/>
      <c r="C318" s="265"/>
      <c r="D318" s="264"/>
      <c r="E318" s="264"/>
      <c r="F318" s="264"/>
      <c r="G318" s="264"/>
      <c r="H318" s="264"/>
      <c r="I318" s="264"/>
      <c r="J318" s="264"/>
      <c r="K318" s="264"/>
      <c r="L318" s="264"/>
      <c r="M318" s="264"/>
      <c r="N318" s="264"/>
      <c r="O318" s="264"/>
      <c r="P318" s="264"/>
      <c r="Q318" s="264"/>
      <c r="R318" s="264"/>
      <c r="S318" s="264"/>
      <c r="T318" s="264"/>
      <c r="U318" s="264"/>
      <c r="V318" s="251"/>
      <c r="W318" s="264"/>
      <c r="X318" s="264"/>
      <c r="Y318" s="264"/>
      <c r="Z318" s="264"/>
      <c r="AA318" s="264"/>
      <c r="AB318" s="264"/>
      <c r="AC318" s="264"/>
      <c r="AD318" s="264"/>
      <c r="AE318" s="264"/>
      <c r="AF318" s="264"/>
      <c r="AG318" s="264"/>
      <c r="AH318" s="264"/>
      <c r="AI318" s="264"/>
      <c r="AJ318" s="264"/>
      <c r="AK318" s="264"/>
      <c r="AL318" s="264"/>
      <c r="AM318" s="264"/>
      <c r="AN318" s="264"/>
      <c r="AO318" s="353"/>
      <c r="AP318" s="353"/>
      <c r="AQ318" s="353"/>
      <c r="AR318" s="353"/>
      <c r="AS318" s="353"/>
      <c r="AT318" s="353"/>
      <c r="AU318" s="353"/>
      <c r="AV318" s="353"/>
      <c r="AW318" s="353"/>
      <c r="AX318" s="353"/>
      <c r="AY318" s="353"/>
      <c r="AZ318" s="353"/>
      <c r="BA318" s="353"/>
      <c r="BB318" s="353"/>
      <c r="BC318" s="266"/>
    </row>
    <row r="319" spans="1:55" ht="16" outlineLevel="1">
      <c r="A319" s="437">
        <v>9</v>
      </c>
      <c r="B319" s="254" t="s">
        <v>7</v>
      </c>
      <c r="C319" s="251" t="s">
        <v>25</v>
      </c>
      <c r="D319" s="255"/>
      <c r="E319" s="255"/>
      <c r="F319" s="255"/>
      <c r="G319" s="255"/>
      <c r="H319" s="255"/>
      <c r="I319" s="255"/>
      <c r="J319" s="255"/>
      <c r="K319" s="255"/>
      <c r="L319" s="255"/>
      <c r="M319" s="255"/>
      <c r="N319" s="255"/>
      <c r="O319" s="255"/>
      <c r="P319" s="255"/>
      <c r="Q319" s="255"/>
      <c r="R319" s="255"/>
      <c r="S319" s="255"/>
      <c r="T319" s="255"/>
      <c r="U319" s="255"/>
      <c r="V319" s="251"/>
      <c r="W319" s="255"/>
      <c r="X319" s="255"/>
      <c r="Y319" s="255"/>
      <c r="Z319" s="255"/>
      <c r="AA319" s="255"/>
      <c r="AB319" s="255"/>
      <c r="AC319" s="255"/>
      <c r="AD319" s="255"/>
      <c r="AE319" s="255"/>
      <c r="AF319" s="255"/>
      <c r="AG319" s="255"/>
      <c r="AH319" s="255"/>
      <c r="AI319" s="255"/>
      <c r="AJ319" s="255"/>
      <c r="AK319" s="255"/>
      <c r="AL319" s="255"/>
      <c r="AM319" s="255"/>
      <c r="AN319" s="656"/>
      <c r="AO319" s="351">
        <v>1</v>
      </c>
      <c r="AP319" s="351"/>
      <c r="AQ319" s="351"/>
      <c r="AR319" s="351"/>
      <c r="AS319" s="351"/>
      <c r="AT319" s="351"/>
      <c r="AU319" s="351"/>
      <c r="AV319" s="351"/>
      <c r="AW319" s="351"/>
      <c r="AX319" s="351"/>
      <c r="AY319" s="351"/>
      <c r="AZ319" s="351"/>
      <c r="BA319" s="351"/>
      <c r="BB319" s="351"/>
      <c r="BC319" s="256">
        <f>SUM(AO319:BB319)</f>
        <v>1</v>
      </c>
    </row>
    <row r="320" spans="1:55" ht="16" outlineLevel="1">
      <c r="B320" s="254" t="s">
        <v>248</v>
      </c>
      <c r="C320" s="251" t="s">
        <v>163</v>
      </c>
      <c r="D320" s="255">
        <v>3460.6026000000002</v>
      </c>
      <c r="E320" s="255">
        <v>3460.6026000000002</v>
      </c>
      <c r="F320" s="255">
        <v>3460.6026000000002</v>
      </c>
      <c r="G320" s="255">
        <v>3460.6026000000002</v>
      </c>
      <c r="H320" s="255">
        <v>3460.6026000000002</v>
      </c>
      <c r="I320" s="255">
        <v>3460.6026000000002</v>
      </c>
      <c r="J320" s="255">
        <v>3460.6026000000002</v>
      </c>
      <c r="K320" s="255">
        <v>3460.6026000000002</v>
      </c>
      <c r="L320" s="255">
        <v>3460.6026000000002</v>
      </c>
      <c r="M320" s="255">
        <v>3460.6026000000002</v>
      </c>
      <c r="N320" s="255">
        <v>3180.24</v>
      </c>
      <c r="O320" s="255">
        <v>3180.24</v>
      </c>
      <c r="P320" s="255">
        <v>3180.24</v>
      </c>
      <c r="Q320" s="255">
        <v>3180.24</v>
      </c>
      <c r="R320" s="255">
        <v>3180.24</v>
      </c>
      <c r="S320" s="255">
        <v>3180.24</v>
      </c>
      <c r="T320" s="255">
        <v>3180.24</v>
      </c>
      <c r="U320" s="255"/>
      <c r="V320" s="251"/>
      <c r="W320" s="255">
        <v>0.57332235099999995</v>
      </c>
      <c r="X320" s="255">
        <v>0.57332235099999995</v>
      </c>
      <c r="Y320" s="255">
        <v>0.57332235099999995</v>
      </c>
      <c r="Z320" s="255">
        <v>0.57332235099999995</v>
      </c>
      <c r="AA320" s="255">
        <v>0.57332235099999995</v>
      </c>
      <c r="AB320" s="255">
        <v>0.57332235099999995</v>
      </c>
      <c r="AC320" s="255">
        <v>0.57332235099999995</v>
      </c>
      <c r="AD320" s="255">
        <v>0.57332235099999995</v>
      </c>
      <c r="AE320" s="255">
        <v>0.57332235099999995</v>
      </c>
      <c r="AF320" s="255">
        <v>0.57332235099999995</v>
      </c>
      <c r="AG320" s="255">
        <v>0.55453291199999999</v>
      </c>
      <c r="AH320" s="255">
        <v>0.55453291199999999</v>
      </c>
      <c r="AI320" s="255">
        <v>0.27726645599999999</v>
      </c>
      <c r="AJ320" s="255">
        <v>0.55453291199999999</v>
      </c>
      <c r="AK320" s="255">
        <v>0.55453291199999999</v>
      </c>
      <c r="AL320" s="255">
        <v>0.55453291199999999</v>
      </c>
      <c r="AM320" s="255">
        <v>0.55453291199999999</v>
      </c>
      <c r="AN320" s="656"/>
      <c r="AO320" s="352">
        <f>AO319</f>
        <v>1</v>
      </c>
      <c r="AP320" s="352">
        <f>AP319</f>
        <v>0</v>
      </c>
      <c r="AQ320" s="352">
        <f t="shared" ref="AQ320:AV320" si="132">AQ319</f>
        <v>0</v>
      </c>
      <c r="AR320" s="352">
        <f t="shared" si="132"/>
        <v>0</v>
      </c>
      <c r="AS320" s="352">
        <f t="shared" si="132"/>
        <v>0</v>
      </c>
      <c r="AT320" s="352">
        <f t="shared" si="132"/>
        <v>0</v>
      </c>
      <c r="AU320" s="352">
        <f t="shared" si="132"/>
        <v>0</v>
      </c>
      <c r="AV320" s="352">
        <f t="shared" si="132"/>
        <v>0</v>
      </c>
      <c r="AW320" s="352">
        <f t="shared" ref="AW320:BB320" si="133">AW319</f>
        <v>0</v>
      </c>
      <c r="AX320" s="352">
        <f t="shared" si="133"/>
        <v>0</v>
      </c>
      <c r="AY320" s="352">
        <f t="shared" si="133"/>
        <v>0</v>
      </c>
      <c r="AZ320" s="352">
        <f t="shared" si="133"/>
        <v>0</v>
      </c>
      <c r="BA320" s="352">
        <f t="shared" si="133"/>
        <v>0</v>
      </c>
      <c r="BB320" s="352">
        <f t="shared" si="133"/>
        <v>0</v>
      </c>
      <c r="BC320" s="257"/>
    </row>
    <row r="321" spans="1:55" ht="16" outlineLevel="1">
      <c r="B321" s="267"/>
      <c r="C321" s="268"/>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251"/>
      <c r="AE321" s="251"/>
      <c r="AF321" s="251"/>
      <c r="AG321" s="251"/>
      <c r="AH321" s="251"/>
      <c r="AI321" s="251"/>
      <c r="AJ321" s="251"/>
      <c r="AK321" s="251"/>
      <c r="AL321" s="251"/>
      <c r="AM321" s="251"/>
      <c r="AN321" s="251"/>
      <c r="AO321" s="353"/>
      <c r="AP321" s="353"/>
      <c r="AQ321" s="353"/>
      <c r="AR321" s="353"/>
      <c r="AS321" s="353"/>
      <c r="AT321" s="353"/>
      <c r="AU321" s="353"/>
      <c r="AV321" s="353"/>
      <c r="AW321" s="353"/>
      <c r="AX321" s="353"/>
      <c r="AY321" s="353"/>
      <c r="AZ321" s="353"/>
      <c r="BA321" s="353"/>
      <c r="BB321" s="353"/>
      <c r="BC321" s="266"/>
    </row>
    <row r="322" spans="1:55" ht="16" outlineLevel="1">
      <c r="A322" s="438"/>
      <c r="B322" s="248" t="s">
        <v>8</v>
      </c>
      <c r="C322" s="249"/>
      <c r="D322" s="249"/>
      <c r="E322" s="249"/>
      <c r="F322" s="249"/>
      <c r="G322" s="249"/>
      <c r="H322" s="249"/>
      <c r="I322" s="249"/>
      <c r="J322" s="249"/>
      <c r="K322" s="249"/>
      <c r="L322" s="249"/>
      <c r="M322" s="249"/>
      <c r="N322" s="249"/>
      <c r="O322" s="249"/>
      <c r="P322" s="249"/>
      <c r="Q322" s="249"/>
      <c r="R322" s="249"/>
      <c r="S322" s="249"/>
      <c r="T322" s="249"/>
      <c r="U322" s="249"/>
      <c r="V322" s="251"/>
      <c r="W322" s="249"/>
      <c r="X322" s="249"/>
      <c r="Y322" s="249"/>
      <c r="Z322" s="249"/>
      <c r="AA322" s="249"/>
      <c r="AB322" s="249"/>
      <c r="AC322" s="249"/>
      <c r="AD322" s="249"/>
      <c r="AE322" s="249"/>
      <c r="AF322" s="249"/>
      <c r="AG322" s="249"/>
      <c r="AH322" s="249"/>
      <c r="AI322" s="249"/>
      <c r="AJ322" s="249"/>
      <c r="AK322" s="249"/>
      <c r="AL322" s="249"/>
      <c r="AM322" s="249"/>
      <c r="AN322" s="249"/>
      <c r="AO322" s="355"/>
      <c r="AP322" s="355"/>
      <c r="AQ322" s="355"/>
      <c r="AR322" s="355"/>
      <c r="AS322" s="355"/>
      <c r="AT322" s="355"/>
      <c r="AU322" s="355"/>
      <c r="AV322" s="355"/>
      <c r="AW322" s="355"/>
      <c r="AX322" s="355"/>
      <c r="AY322" s="355"/>
      <c r="AZ322" s="355"/>
      <c r="BA322" s="355"/>
      <c r="BB322" s="355"/>
      <c r="BC322" s="252"/>
    </row>
    <row r="323" spans="1:55" ht="16" outlineLevel="1">
      <c r="A323" s="437">
        <v>10</v>
      </c>
      <c r="B323" s="269" t="s">
        <v>22</v>
      </c>
      <c r="C323" s="251" t="s">
        <v>25</v>
      </c>
      <c r="D323" s="255">
        <v>4822005.0255298195</v>
      </c>
      <c r="E323" s="255">
        <v>4809871.7848453997</v>
      </c>
      <c r="F323" s="255">
        <v>4779517.5760743804</v>
      </c>
      <c r="G323" s="255">
        <v>4779517.5760743804</v>
      </c>
      <c r="H323" s="255">
        <v>4672475.9277512403</v>
      </c>
      <c r="I323" s="255">
        <v>4507983.6556198196</v>
      </c>
      <c r="J323" s="255">
        <v>4507983.6556198196</v>
      </c>
      <c r="K323" s="255">
        <v>4495421.0124019198</v>
      </c>
      <c r="L323" s="255">
        <v>4430465.1525389999</v>
      </c>
      <c r="M323" s="255">
        <v>3880154.9606184801</v>
      </c>
      <c r="N323" s="255"/>
      <c r="O323" s="255"/>
      <c r="P323" s="255"/>
      <c r="Q323" s="255"/>
      <c r="R323" s="255"/>
      <c r="S323" s="255"/>
      <c r="T323" s="255"/>
      <c r="U323" s="255"/>
      <c r="V323" s="255">
        <v>12</v>
      </c>
      <c r="W323" s="255">
        <v>878.25289932199996</v>
      </c>
      <c r="X323" s="255">
        <v>874.35473774399998</v>
      </c>
      <c r="Y323" s="255">
        <v>864.58878100899994</v>
      </c>
      <c r="Z323" s="255">
        <v>864.58878100899994</v>
      </c>
      <c r="AA323" s="255">
        <v>830.34511125100005</v>
      </c>
      <c r="AB323" s="255">
        <v>789.43341016800002</v>
      </c>
      <c r="AC323" s="255">
        <v>789.43341016800002</v>
      </c>
      <c r="AD323" s="255">
        <v>788.80728332399997</v>
      </c>
      <c r="AE323" s="255">
        <v>769.88236767199999</v>
      </c>
      <c r="AF323" s="255">
        <v>680.38601176500003</v>
      </c>
      <c r="AG323" s="255">
        <v>567.38013895500001</v>
      </c>
      <c r="AH323" s="255">
        <v>562.18863135499998</v>
      </c>
      <c r="AI323" s="255">
        <v>329.06643145300001</v>
      </c>
      <c r="AJ323" s="255">
        <v>301.57708217499999</v>
      </c>
      <c r="AK323" s="255">
        <v>301.57708217499999</v>
      </c>
      <c r="AL323" s="255">
        <v>268.45948243499998</v>
      </c>
      <c r="AM323" s="255">
        <v>99.511808274000003</v>
      </c>
      <c r="AN323" s="656"/>
      <c r="AO323" s="356">
        <f>'3-a. VRZ Rate Class Alloc.'!P402</f>
        <v>2.5815234363651962E-4</v>
      </c>
      <c r="AP323" s="356">
        <f>'3-a. VRZ Rate Class Alloc.'!Q402</f>
        <v>0.19497916128556475</v>
      </c>
      <c r="AQ323" s="356">
        <f>'3-a. VRZ Rate Class Alloc.'!R402</f>
        <v>0.71332991324142803</v>
      </c>
      <c r="AR323" s="356">
        <f>'3-a. VRZ Rate Class Alloc.'!S402</f>
        <v>2.7146675437811466E-2</v>
      </c>
      <c r="AS323" s="356">
        <f>'3-a. VRZ Rate Class Alloc.'!T402</f>
        <v>8.1892470904064582E-2</v>
      </c>
      <c r="AT323" s="356"/>
      <c r="AU323" s="356"/>
      <c r="AV323" s="356"/>
      <c r="AW323" s="356"/>
      <c r="AX323" s="356"/>
      <c r="AY323" s="356"/>
      <c r="AZ323" s="356"/>
      <c r="BA323" s="356"/>
      <c r="BB323" s="356"/>
      <c r="BC323" s="256">
        <f>SUM(AO323:BB323)</f>
        <v>1.0176063732125054</v>
      </c>
    </row>
    <row r="324" spans="1:55" ht="16" outlineLevel="1">
      <c r="B324" s="254" t="s">
        <v>248</v>
      </c>
      <c r="C324" s="251" t="s">
        <v>163</v>
      </c>
      <c r="D324" s="255">
        <v>1669936.5290000001</v>
      </c>
      <c r="E324" s="255">
        <v>1664522.7560000001</v>
      </c>
      <c r="F324" s="255">
        <v>1664522.7560000001</v>
      </c>
      <c r="G324" s="255">
        <v>1664522.7560000001</v>
      </c>
      <c r="H324" s="255">
        <v>1636274.7590000001</v>
      </c>
      <c r="I324" s="255">
        <v>1630944.9140000001</v>
      </c>
      <c r="J324" s="255">
        <v>1630944.9140000001</v>
      </c>
      <c r="K324" s="255">
        <v>1608315.173</v>
      </c>
      <c r="L324" s="255">
        <v>1568280.2290000001</v>
      </c>
      <c r="M324" s="255">
        <v>1529426.9639999999</v>
      </c>
      <c r="N324" s="255">
        <v>1248600.183</v>
      </c>
      <c r="O324" s="255">
        <v>1060966.5209999999</v>
      </c>
      <c r="P324" s="255">
        <v>823352.07499999995</v>
      </c>
      <c r="Q324" s="255">
        <v>809534.80949999997</v>
      </c>
      <c r="R324" s="255">
        <v>809534.80949999997</v>
      </c>
      <c r="S324" s="255">
        <v>655492.79370000004</v>
      </c>
      <c r="T324" s="255">
        <v>13146.43297</v>
      </c>
      <c r="U324" s="255"/>
      <c r="V324" s="255">
        <f>V323</f>
        <v>12</v>
      </c>
      <c r="W324" s="255">
        <v>241.47011430000001</v>
      </c>
      <c r="X324" s="255">
        <v>240.1735381</v>
      </c>
      <c r="Y324" s="255">
        <v>240.1735381</v>
      </c>
      <c r="Z324" s="255">
        <v>240.1735381</v>
      </c>
      <c r="AA324" s="255">
        <v>232.0644265</v>
      </c>
      <c r="AB324" s="255">
        <v>231.24484419999999</v>
      </c>
      <c r="AC324" s="255">
        <v>231.24484419999999</v>
      </c>
      <c r="AD324" s="255">
        <v>226.72382690000001</v>
      </c>
      <c r="AE324" s="255">
        <v>217.47479720000001</v>
      </c>
      <c r="AF324" s="255">
        <v>211.50024250000001</v>
      </c>
      <c r="AG324" s="255">
        <v>160.2972978</v>
      </c>
      <c r="AH324" s="255">
        <v>122.8114499</v>
      </c>
      <c r="AI324" s="255">
        <v>86.050385730000002</v>
      </c>
      <c r="AJ324" s="255">
        <v>82.741208189999995</v>
      </c>
      <c r="AK324" s="255">
        <v>82.741208189999995</v>
      </c>
      <c r="AL324" s="255">
        <v>68.727100120000003</v>
      </c>
      <c r="AM324" s="255">
        <v>5.705430357</v>
      </c>
      <c r="AN324" s="656"/>
      <c r="AO324" s="352">
        <f>AO323</f>
        <v>2.5815234363651962E-4</v>
      </c>
      <c r="AP324" s="352">
        <f>AP323</f>
        <v>0.19497916128556475</v>
      </c>
      <c r="AQ324" s="352">
        <f t="shared" ref="AQ324:AV324" si="134">AQ323</f>
        <v>0.71332991324142803</v>
      </c>
      <c r="AR324" s="352">
        <f t="shared" si="134"/>
        <v>2.7146675437811466E-2</v>
      </c>
      <c r="AS324" s="352">
        <f t="shared" si="134"/>
        <v>8.1892470904064582E-2</v>
      </c>
      <c r="AT324" s="352">
        <f t="shared" si="134"/>
        <v>0</v>
      </c>
      <c r="AU324" s="352">
        <f t="shared" si="134"/>
        <v>0</v>
      </c>
      <c r="AV324" s="352">
        <f t="shared" si="134"/>
        <v>0</v>
      </c>
      <c r="AW324" s="352">
        <f t="shared" ref="AW324:BB324" si="135">AW323</f>
        <v>0</v>
      </c>
      <c r="AX324" s="352">
        <f t="shared" si="135"/>
        <v>0</v>
      </c>
      <c r="AY324" s="352">
        <f t="shared" si="135"/>
        <v>0</v>
      </c>
      <c r="AZ324" s="352">
        <f t="shared" si="135"/>
        <v>0</v>
      </c>
      <c r="BA324" s="352">
        <f t="shared" si="135"/>
        <v>0</v>
      </c>
      <c r="BB324" s="352">
        <f t="shared" si="135"/>
        <v>0</v>
      </c>
      <c r="BC324" s="270"/>
    </row>
    <row r="325" spans="1:55" ht="16" outlineLevel="1">
      <c r="B325" s="269"/>
      <c r="C325" s="27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251"/>
      <c r="AH325" s="251"/>
      <c r="AI325" s="251"/>
      <c r="AJ325" s="251"/>
      <c r="AK325" s="251"/>
      <c r="AL325" s="251"/>
      <c r="AM325" s="251"/>
      <c r="AN325" s="251"/>
      <c r="AO325" s="357"/>
      <c r="AP325" s="357"/>
      <c r="AQ325" s="357"/>
      <c r="AR325" s="357"/>
      <c r="AS325" s="357"/>
      <c r="AT325" s="357"/>
      <c r="AU325" s="357"/>
      <c r="AV325" s="357"/>
      <c r="AW325" s="357"/>
      <c r="AX325" s="357"/>
      <c r="AY325" s="357"/>
      <c r="AZ325" s="357"/>
      <c r="BA325" s="357"/>
      <c r="BB325" s="357"/>
      <c r="BC325" s="272"/>
    </row>
    <row r="326" spans="1:55" ht="17" outlineLevel="1">
      <c r="A326" s="437">
        <v>11</v>
      </c>
      <c r="B326" s="273" t="s">
        <v>21</v>
      </c>
      <c r="C326" s="251" t="s">
        <v>25</v>
      </c>
      <c r="D326" s="255">
        <v>628825.66501826397</v>
      </c>
      <c r="E326" s="255">
        <v>628825.66501826397</v>
      </c>
      <c r="F326" s="255">
        <v>610461.48172854295</v>
      </c>
      <c r="G326" s="255">
        <v>488331.87529526302</v>
      </c>
      <c r="H326" s="255">
        <v>242400.92014404299</v>
      </c>
      <c r="I326" s="255">
        <v>242193.721082145</v>
      </c>
      <c r="J326" s="255">
        <v>242193.721082145</v>
      </c>
      <c r="K326" s="255">
        <v>242193.721082145</v>
      </c>
      <c r="L326" s="255">
        <v>242193.721082145</v>
      </c>
      <c r="M326" s="255">
        <v>242193.721082145</v>
      </c>
      <c r="N326" s="255">
        <v>207920.65227698701</v>
      </c>
      <c r="O326" s="255">
        <v>85783.153685227997</v>
      </c>
      <c r="P326" s="255">
        <v>0</v>
      </c>
      <c r="Q326" s="255">
        <v>0</v>
      </c>
      <c r="R326" s="255">
        <v>0</v>
      </c>
      <c r="S326" s="255">
        <v>0</v>
      </c>
      <c r="T326" s="255">
        <v>0</v>
      </c>
      <c r="U326" s="255"/>
      <c r="V326" s="255">
        <v>12</v>
      </c>
      <c r="W326" s="255">
        <v>181.11468934999999</v>
      </c>
      <c r="X326" s="255">
        <v>181.11468934999999</v>
      </c>
      <c r="Y326" s="255">
        <v>175.95162400000001</v>
      </c>
      <c r="Z326" s="255">
        <v>143.91168878299999</v>
      </c>
      <c r="AA326" s="255">
        <v>65.312079034000007</v>
      </c>
      <c r="AB326" s="255">
        <v>65.250573983999999</v>
      </c>
      <c r="AC326" s="255">
        <v>65.250573983999999</v>
      </c>
      <c r="AD326" s="255">
        <v>65.250573983999999</v>
      </c>
      <c r="AE326" s="255">
        <v>65.250573983999999</v>
      </c>
      <c r="AF326" s="255">
        <v>65.250573983999999</v>
      </c>
      <c r="AG326" s="255">
        <v>61.472626292000001</v>
      </c>
      <c r="AH326" s="255">
        <v>27.181388004999999</v>
      </c>
      <c r="AI326" s="255">
        <v>0</v>
      </c>
      <c r="AJ326" s="255">
        <v>0</v>
      </c>
      <c r="AK326" s="255">
        <v>0</v>
      </c>
      <c r="AL326" s="255">
        <v>0</v>
      </c>
      <c r="AM326" s="255">
        <v>0</v>
      </c>
      <c r="AN326" s="656"/>
      <c r="AO326" s="356"/>
      <c r="AP326" s="431">
        <v>0.96524983699074762</v>
      </c>
      <c r="AQ326" s="356">
        <v>3.2400211862567183E-2</v>
      </c>
      <c r="AR326" s="356"/>
      <c r="AS326" s="356"/>
      <c r="AT326" s="356"/>
      <c r="AU326" s="356"/>
      <c r="AV326" s="356"/>
      <c r="AW326" s="356"/>
      <c r="AX326" s="356"/>
      <c r="AY326" s="356"/>
      <c r="AZ326" s="356"/>
      <c r="BA326" s="356"/>
      <c r="BB326" s="356"/>
      <c r="BC326" s="256">
        <f>SUM(AO326:BB326)</f>
        <v>0.99765004885331476</v>
      </c>
    </row>
    <row r="327" spans="1:55" ht="16" outlineLevel="1">
      <c r="B327" s="254" t="s">
        <v>248</v>
      </c>
      <c r="C327" s="251" t="s">
        <v>163</v>
      </c>
      <c r="D327" s="255"/>
      <c r="E327" s="255"/>
      <c r="F327" s="255"/>
      <c r="G327" s="255"/>
      <c r="H327" s="255"/>
      <c r="I327" s="255"/>
      <c r="J327" s="255"/>
      <c r="K327" s="255"/>
      <c r="L327" s="255"/>
      <c r="M327" s="255"/>
      <c r="N327" s="255"/>
      <c r="O327" s="255"/>
      <c r="P327" s="255"/>
      <c r="Q327" s="255"/>
      <c r="R327" s="255"/>
      <c r="S327" s="255"/>
      <c r="T327" s="255"/>
      <c r="U327" s="255"/>
      <c r="V327" s="255">
        <f>V326</f>
        <v>12</v>
      </c>
      <c r="W327" s="255"/>
      <c r="X327" s="255"/>
      <c r="Y327" s="255"/>
      <c r="Z327" s="255"/>
      <c r="AA327" s="255"/>
      <c r="AB327" s="255"/>
      <c r="AC327" s="255"/>
      <c r="AD327" s="255"/>
      <c r="AE327" s="255"/>
      <c r="AF327" s="255"/>
      <c r="AG327" s="255"/>
      <c r="AH327" s="255"/>
      <c r="AI327" s="255"/>
      <c r="AJ327" s="255"/>
      <c r="AK327" s="255"/>
      <c r="AL327" s="255"/>
      <c r="AM327" s="255"/>
      <c r="AN327" s="656"/>
      <c r="AO327" s="352">
        <f>AO326</f>
        <v>0</v>
      </c>
      <c r="AP327" s="352">
        <f>AP326</f>
        <v>0.96524983699074762</v>
      </c>
      <c r="AQ327" s="352">
        <f t="shared" ref="AQ327:AV327" si="136">AQ326</f>
        <v>3.2400211862567183E-2</v>
      </c>
      <c r="AR327" s="352">
        <f t="shared" si="136"/>
        <v>0</v>
      </c>
      <c r="AS327" s="352">
        <f t="shared" si="136"/>
        <v>0</v>
      </c>
      <c r="AT327" s="352">
        <f t="shared" si="136"/>
        <v>0</v>
      </c>
      <c r="AU327" s="352">
        <f t="shared" si="136"/>
        <v>0</v>
      </c>
      <c r="AV327" s="352">
        <f t="shared" si="136"/>
        <v>0</v>
      </c>
      <c r="AW327" s="352">
        <f t="shared" ref="AW327:BB327" si="137">AW326</f>
        <v>0</v>
      </c>
      <c r="AX327" s="352">
        <f t="shared" si="137"/>
        <v>0</v>
      </c>
      <c r="AY327" s="352">
        <f t="shared" si="137"/>
        <v>0</v>
      </c>
      <c r="AZ327" s="352">
        <f t="shared" si="137"/>
        <v>0</v>
      </c>
      <c r="BA327" s="352">
        <f t="shared" si="137"/>
        <v>0</v>
      </c>
      <c r="BB327" s="352">
        <f t="shared" si="137"/>
        <v>0</v>
      </c>
      <c r="BC327" s="270"/>
    </row>
    <row r="328" spans="1:55" ht="16" outlineLevel="1">
      <c r="B328" s="273"/>
      <c r="C328" s="27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251"/>
      <c r="AH328" s="251"/>
      <c r="AI328" s="251"/>
      <c r="AJ328" s="251"/>
      <c r="AK328" s="251"/>
      <c r="AL328" s="251"/>
      <c r="AM328" s="251"/>
      <c r="AN328" s="251"/>
      <c r="AO328" s="357"/>
      <c r="AP328" s="358"/>
      <c r="AQ328" s="357"/>
      <c r="AR328" s="357"/>
      <c r="AS328" s="357"/>
      <c r="AT328" s="357"/>
      <c r="AU328" s="357"/>
      <c r="AV328" s="357"/>
      <c r="AW328" s="357"/>
      <c r="AX328" s="357"/>
      <c r="AY328" s="357"/>
      <c r="AZ328" s="357"/>
      <c r="BA328" s="357"/>
      <c r="BB328" s="357"/>
      <c r="BC328" s="272"/>
    </row>
    <row r="329" spans="1:55" ht="17" outlineLevel="1">
      <c r="A329" s="437">
        <v>13</v>
      </c>
      <c r="B329" s="273" t="s">
        <v>24</v>
      </c>
      <c r="C329" s="251" t="s">
        <v>25</v>
      </c>
      <c r="D329" s="255"/>
      <c r="E329" s="255"/>
      <c r="F329" s="255"/>
      <c r="G329" s="255"/>
      <c r="H329" s="255"/>
      <c r="I329" s="255"/>
      <c r="J329" s="255"/>
      <c r="K329" s="255"/>
      <c r="L329" s="255"/>
      <c r="M329" s="255"/>
      <c r="N329" s="255"/>
      <c r="O329" s="255"/>
      <c r="P329" s="255"/>
      <c r="Q329" s="255"/>
      <c r="R329" s="255"/>
      <c r="S329" s="255"/>
      <c r="T329" s="255"/>
      <c r="U329" s="255"/>
      <c r="V329" s="255">
        <v>12</v>
      </c>
      <c r="W329" s="255"/>
      <c r="X329" s="255"/>
      <c r="Y329" s="255"/>
      <c r="Z329" s="255"/>
      <c r="AA329" s="255"/>
      <c r="AB329" s="255"/>
      <c r="AC329" s="255"/>
      <c r="AD329" s="255"/>
      <c r="AE329" s="255"/>
      <c r="AF329" s="255"/>
      <c r="AG329" s="255"/>
      <c r="AH329" s="255"/>
      <c r="AI329" s="255"/>
      <c r="AJ329" s="255"/>
      <c r="AK329" s="255"/>
      <c r="AL329" s="255"/>
      <c r="AM329" s="255"/>
      <c r="AN329" s="656"/>
      <c r="AO329" s="356"/>
      <c r="AP329" s="356">
        <v>1</v>
      </c>
      <c r="AQ329" s="356"/>
      <c r="AR329" s="356"/>
      <c r="AS329" s="356"/>
      <c r="AT329" s="356"/>
      <c r="AU329" s="356"/>
      <c r="AV329" s="356"/>
      <c r="AW329" s="356"/>
      <c r="AX329" s="356"/>
      <c r="AY329" s="356"/>
      <c r="AZ329" s="356"/>
      <c r="BA329" s="356"/>
      <c r="BB329" s="356"/>
      <c r="BC329" s="256">
        <f>SUM(AO329:BB329)</f>
        <v>1</v>
      </c>
    </row>
    <row r="330" spans="1:55" ht="16" outlineLevel="1">
      <c r="B330" s="254" t="s">
        <v>248</v>
      </c>
      <c r="C330" s="251" t="s">
        <v>163</v>
      </c>
      <c r="D330" s="255">
        <v>72321.586679999993</v>
      </c>
      <c r="E330" s="255">
        <v>72321.586679999993</v>
      </c>
      <c r="F330" s="255">
        <v>72321.586679999993</v>
      </c>
      <c r="G330" s="255">
        <v>72321.586679999993</v>
      </c>
      <c r="H330" s="255">
        <v>72321.586679999993</v>
      </c>
      <c r="I330" s="255">
        <v>72321.586679999993</v>
      </c>
      <c r="J330" s="255">
        <v>72321.586679999993</v>
      </c>
      <c r="K330" s="255">
        <v>72321.586679999993</v>
      </c>
      <c r="L330" s="255">
        <v>70589.968680000005</v>
      </c>
      <c r="M330" s="255">
        <v>70589.968680000005</v>
      </c>
      <c r="N330" s="255">
        <v>70589.968680000005</v>
      </c>
      <c r="O330" s="255">
        <v>70589.968680000005</v>
      </c>
      <c r="P330" s="255">
        <v>70589.968680000005</v>
      </c>
      <c r="Q330" s="255">
        <v>70589.968680000005</v>
      </c>
      <c r="R330" s="255">
        <v>70541.868180000005</v>
      </c>
      <c r="S330" s="255">
        <v>0</v>
      </c>
      <c r="T330" s="255">
        <v>0</v>
      </c>
      <c r="U330" s="255"/>
      <c r="V330" s="255">
        <f>V329</f>
        <v>12</v>
      </c>
      <c r="W330" s="255">
        <v>17.697180450000001</v>
      </c>
      <c r="X330" s="255">
        <v>17.697180450000001</v>
      </c>
      <c r="Y330" s="255">
        <v>17.697180450000001</v>
      </c>
      <c r="Z330" s="255">
        <v>17.697180450000001</v>
      </c>
      <c r="AA330" s="255">
        <v>17.697180450000001</v>
      </c>
      <c r="AB330" s="255">
        <v>17.697180450000001</v>
      </c>
      <c r="AC330" s="255">
        <v>17.697180450000001</v>
      </c>
      <c r="AD330" s="255">
        <v>17.697180450000001</v>
      </c>
      <c r="AE330" s="255">
        <v>17.173272449999999</v>
      </c>
      <c r="AF330" s="255">
        <v>17.173272449999999</v>
      </c>
      <c r="AG330" s="255">
        <v>17.173272449999999</v>
      </c>
      <c r="AH330" s="255">
        <v>17.173272449999999</v>
      </c>
      <c r="AI330" s="255">
        <v>17.173272449999999</v>
      </c>
      <c r="AJ330" s="255">
        <v>17.173272449999999</v>
      </c>
      <c r="AK330" s="255">
        <v>17.15871945</v>
      </c>
      <c r="AL330" s="255">
        <v>0</v>
      </c>
      <c r="AM330" s="255">
        <v>0</v>
      </c>
      <c r="AN330" s="656"/>
      <c r="AO330" s="352">
        <f>AO329</f>
        <v>0</v>
      </c>
      <c r="AP330" s="352">
        <f>AP329</f>
        <v>1</v>
      </c>
      <c r="AQ330" s="352">
        <f t="shared" ref="AQ330:AV330" si="138">AQ329</f>
        <v>0</v>
      </c>
      <c r="AR330" s="352">
        <f t="shared" si="138"/>
        <v>0</v>
      </c>
      <c r="AS330" s="352">
        <f t="shared" si="138"/>
        <v>0</v>
      </c>
      <c r="AT330" s="352">
        <f t="shared" si="138"/>
        <v>0</v>
      </c>
      <c r="AU330" s="352">
        <f t="shared" si="138"/>
        <v>0</v>
      </c>
      <c r="AV330" s="352">
        <f t="shared" si="138"/>
        <v>0</v>
      </c>
      <c r="AW330" s="352">
        <f t="shared" ref="AW330:BB330" si="139">AW329</f>
        <v>0</v>
      </c>
      <c r="AX330" s="352">
        <f t="shared" si="139"/>
        <v>0</v>
      </c>
      <c r="AY330" s="352">
        <f t="shared" si="139"/>
        <v>0</v>
      </c>
      <c r="AZ330" s="352">
        <f t="shared" si="139"/>
        <v>0</v>
      </c>
      <c r="BA330" s="352">
        <f t="shared" si="139"/>
        <v>0</v>
      </c>
      <c r="BB330" s="352">
        <f t="shared" si="139"/>
        <v>0</v>
      </c>
      <c r="BC330" s="270"/>
    </row>
    <row r="331" spans="1:55" ht="16" outlineLevel="1">
      <c r="B331" s="273"/>
      <c r="C331" s="271"/>
      <c r="D331" s="275"/>
      <c r="E331" s="275"/>
      <c r="F331" s="275"/>
      <c r="G331" s="275"/>
      <c r="H331" s="275"/>
      <c r="I331" s="275"/>
      <c r="J331" s="275"/>
      <c r="K331" s="275"/>
      <c r="L331" s="275"/>
      <c r="M331" s="275"/>
      <c r="N331" s="275"/>
      <c r="O331" s="275"/>
      <c r="P331" s="275"/>
      <c r="Q331" s="275"/>
      <c r="R331" s="275"/>
      <c r="S331" s="275"/>
      <c r="T331" s="275"/>
      <c r="U331" s="275"/>
      <c r="V331" s="251"/>
      <c r="W331" s="275"/>
      <c r="X331" s="275"/>
      <c r="Y331" s="275"/>
      <c r="Z331" s="275"/>
      <c r="AA331" s="275"/>
      <c r="AB331" s="275"/>
      <c r="AC331" s="275"/>
      <c r="AD331" s="275"/>
      <c r="AE331" s="275"/>
      <c r="AF331" s="275"/>
      <c r="AG331" s="275"/>
      <c r="AH331" s="275"/>
      <c r="AI331" s="275"/>
      <c r="AJ331" s="275"/>
      <c r="AK331" s="275"/>
      <c r="AL331" s="275"/>
      <c r="AM331" s="275"/>
      <c r="AN331" s="275"/>
      <c r="AO331" s="357"/>
      <c r="AP331" s="357"/>
      <c r="AQ331" s="357"/>
      <c r="AR331" s="357"/>
      <c r="AS331" s="357"/>
      <c r="AT331" s="357"/>
      <c r="AU331" s="357"/>
      <c r="AV331" s="357"/>
      <c r="AW331" s="357"/>
      <c r="AX331" s="357"/>
      <c r="AY331" s="357"/>
      <c r="AZ331" s="357"/>
      <c r="BA331" s="357"/>
      <c r="BB331" s="357"/>
      <c r="BC331" s="272"/>
    </row>
    <row r="332" spans="1:55" ht="17" outlineLevel="1">
      <c r="A332" s="437">
        <v>14</v>
      </c>
      <c r="B332" s="273" t="s">
        <v>20</v>
      </c>
      <c r="C332" s="251" t="s">
        <v>25</v>
      </c>
      <c r="D332" s="255">
        <v>96901.535593948996</v>
      </c>
      <c r="E332" s="255">
        <v>96901.535593948996</v>
      </c>
      <c r="F332" s="255">
        <v>96901.535593948996</v>
      </c>
      <c r="G332" s="255">
        <v>96901.535593948996</v>
      </c>
      <c r="H332" s="255"/>
      <c r="I332" s="255"/>
      <c r="J332" s="255"/>
      <c r="K332" s="255"/>
      <c r="L332" s="255"/>
      <c r="M332" s="255"/>
      <c r="N332" s="255"/>
      <c r="O332" s="255"/>
      <c r="P332" s="255"/>
      <c r="Q332" s="255"/>
      <c r="R332" s="255"/>
      <c r="S332" s="255"/>
      <c r="T332" s="255"/>
      <c r="U332" s="255"/>
      <c r="V332" s="255">
        <v>12</v>
      </c>
      <c r="W332" s="255">
        <v>17.625353246</v>
      </c>
      <c r="X332" s="255">
        <v>17.625353246</v>
      </c>
      <c r="Y332" s="255">
        <v>17.625353246</v>
      </c>
      <c r="Z332" s="255">
        <v>17.625353246</v>
      </c>
      <c r="AA332" s="255"/>
      <c r="AB332" s="255"/>
      <c r="AC332" s="255"/>
      <c r="AD332" s="255"/>
      <c r="AE332" s="255"/>
      <c r="AF332" s="255"/>
      <c r="AG332" s="255"/>
      <c r="AH332" s="255"/>
      <c r="AI332" s="255"/>
      <c r="AJ332" s="255"/>
      <c r="AK332" s="255"/>
      <c r="AL332" s="255"/>
      <c r="AM332" s="255"/>
      <c r="AN332" s="656"/>
      <c r="AO332" s="356"/>
      <c r="AP332" s="356"/>
      <c r="AQ332" s="431">
        <v>1</v>
      </c>
      <c r="AR332" s="356"/>
      <c r="AS332" s="356"/>
      <c r="AT332" s="356"/>
      <c r="AU332" s="356"/>
      <c r="AV332" s="356"/>
      <c r="AW332" s="356"/>
      <c r="AX332" s="356"/>
      <c r="AY332" s="356"/>
      <c r="AZ332" s="356"/>
      <c r="BA332" s="356"/>
      <c r="BB332" s="356"/>
      <c r="BC332" s="256">
        <f>SUM(AO332:BB332)</f>
        <v>1</v>
      </c>
    </row>
    <row r="333" spans="1:55" ht="16" outlineLevel="1">
      <c r="B333" s="254" t="s">
        <v>248</v>
      </c>
      <c r="C333" s="251" t="s">
        <v>163</v>
      </c>
      <c r="D333" s="255">
        <v>64.270189810000005</v>
      </c>
      <c r="E333" s="255">
        <v>64.270189810000005</v>
      </c>
      <c r="F333" s="255">
        <v>64.270189810000005</v>
      </c>
      <c r="G333" s="255">
        <v>64.270189810000005</v>
      </c>
      <c r="H333" s="255">
        <v>0</v>
      </c>
      <c r="I333" s="255">
        <v>0</v>
      </c>
      <c r="J333" s="255">
        <v>0</v>
      </c>
      <c r="K333" s="255">
        <v>0</v>
      </c>
      <c r="L333" s="255">
        <v>0</v>
      </c>
      <c r="M333" s="255">
        <v>0</v>
      </c>
      <c r="N333" s="255">
        <v>0</v>
      </c>
      <c r="O333" s="255">
        <v>0</v>
      </c>
      <c r="P333" s="255">
        <v>0</v>
      </c>
      <c r="Q333" s="255">
        <v>0</v>
      </c>
      <c r="R333" s="255">
        <v>0</v>
      </c>
      <c r="S333" s="255">
        <v>0</v>
      </c>
      <c r="T333" s="255">
        <v>0</v>
      </c>
      <c r="U333" s="255"/>
      <c r="V333" s="255">
        <f>V332</f>
        <v>12</v>
      </c>
      <c r="W333" s="255">
        <v>1.169006E-2</v>
      </c>
      <c r="X333" s="255">
        <v>1.169006E-2</v>
      </c>
      <c r="Y333" s="255">
        <v>1.169006E-2</v>
      </c>
      <c r="Z333" s="255">
        <v>1.169006E-2</v>
      </c>
      <c r="AA333" s="255"/>
      <c r="AB333" s="255"/>
      <c r="AC333" s="255"/>
      <c r="AD333" s="255"/>
      <c r="AE333" s="255"/>
      <c r="AF333" s="255"/>
      <c r="AG333" s="255"/>
      <c r="AH333" s="255"/>
      <c r="AI333" s="255"/>
      <c r="AJ333" s="255"/>
      <c r="AK333" s="255"/>
      <c r="AL333" s="255"/>
      <c r="AM333" s="255"/>
      <c r="AN333" s="656"/>
      <c r="AO333" s="352">
        <f>AO332</f>
        <v>0</v>
      </c>
      <c r="AP333" s="352">
        <f>AP332</f>
        <v>0</v>
      </c>
      <c r="AQ333" s="352">
        <f t="shared" ref="AQ333:AV333" si="140">AQ332</f>
        <v>1</v>
      </c>
      <c r="AR333" s="352">
        <f t="shared" si="140"/>
        <v>0</v>
      </c>
      <c r="AS333" s="352">
        <f t="shared" si="140"/>
        <v>0</v>
      </c>
      <c r="AT333" s="352">
        <f t="shared" si="140"/>
        <v>0</v>
      </c>
      <c r="AU333" s="352">
        <f t="shared" si="140"/>
        <v>0</v>
      </c>
      <c r="AV333" s="352">
        <f t="shared" si="140"/>
        <v>0</v>
      </c>
      <c r="AW333" s="352">
        <f t="shared" ref="AW333:BB333" si="141">AW332</f>
        <v>0</v>
      </c>
      <c r="AX333" s="352">
        <f t="shared" si="141"/>
        <v>0</v>
      </c>
      <c r="AY333" s="352">
        <f t="shared" si="141"/>
        <v>0</v>
      </c>
      <c r="AZ333" s="352">
        <f t="shared" si="141"/>
        <v>0</v>
      </c>
      <c r="BA333" s="352">
        <f t="shared" si="141"/>
        <v>0</v>
      </c>
      <c r="BB333" s="352">
        <f t="shared" si="141"/>
        <v>0</v>
      </c>
      <c r="BC333" s="270"/>
    </row>
    <row r="334" spans="1:55" ht="16" outlineLevel="1">
      <c r="B334" s="273"/>
      <c r="C334" s="271"/>
      <c r="D334" s="275"/>
      <c r="E334" s="275"/>
      <c r="F334" s="275"/>
      <c r="G334" s="275"/>
      <c r="H334" s="275"/>
      <c r="I334" s="275"/>
      <c r="J334" s="275"/>
      <c r="K334" s="275"/>
      <c r="L334" s="275"/>
      <c r="M334" s="275"/>
      <c r="N334" s="275"/>
      <c r="O334" s="275"/>
      <c r="P334" s="275"/>
      <c r="Q334" s="275"/>
      <c r="R334" s="275"/>
      <c r="S334" s="275"/>
      <c r="T334" s="275"/>
      <c r="U334" s="275"/>
      <c r="V334" s="251"/>
      <c r="W334" s="275"/>
      <c r="X334" s="275"/>
      <c r="Y334" s="275"/>
      <c r="Z334" s="275"/>
      <c r="AA334" s="275"/>
      <c r="AB334" s="275"/>
      <c r="AC334" s="275"/>
      <c r="AD334" s="275"/>
      <c r="AE334" s="275"/>
      <c r="AF334" s="275"/>
      <c r="AG334" s="275"/>
      <c r="AH334" s="275"/>
      <c r="AI334" s="275"/>
      <c r="AJ334" s="275"/>
      <c r="AK334" s="275"/>
      <c r="AL334" s="275"/>
      <c r="AM334" s="275"/>
      <c r="AN334" s="275"/>
      <c r="AO334" s="357"/>
      <c r="AP334" s="358"/>
      <c r="AQ334" s="357"/>
      <c r="AR334" s="357"/>
      <c r="AS334" s="357"/>
      <c r="AT334" s="357"/>
      <c r="AU334" s="357"/>
      <c r="AV334" s="357"/>
      <c r="AW334" s="357"/>
      <c r="AX334" s="357"/>
      <c r="AY334" s="357"/>
      <c r="AZ334" s="357"/>
      <c r="BA334" s="357"/>
      <c r="BB334" s="357"/>
      <c r="BC334" s="272"/>
    </row>
    <row r="335" spans="1:55" s="243" customFormat="1" ht="17" outlineLevel="1">
      <c r="A335" s="437">
        <v>15</v>
      </c>
      <c r="B335" s="273" t="s">
        <v>483</v>
      </c>
      <c r="C335" s="251" t="s">
        <v>25</v>
      </c>
      <c r="D335" s="255">
        <v>85.759406000000013</v>
      </c>
      <c r="E335" s="255">
        <v>0</v>
      </c>
      <c r="F335" s="255">
        <v>0</v>
      </c>
      <c r="G335" s="255">
        <v>0</v>
      </c>
      <c r="H335" s="255">
        <v>0</v>
      </c>
      <c r="I335" s="255">
        <v>0</v>
      </c>
      <c r="J335" s="255">
        <v>0</v>
      </c>
      <c r="K335" s="255">
        <v>0</v>
      </c>
      <c r="L335" s="255">
        <v>0</v>
      </c>
      <c r="M335" s="255">
        <v>0</v>
      </c>
      <c r="N335" s="255"/>
      <c r="O335" s="255"/>
      <c r="P335" s="255"/>
      <c r="Q335" s="255"/>
      <c r="R335" s="255"/>
      <c r="S335" s="255"/>
      <c r="T335" s="255"/>
      <c r="U335" s="255"/>
      <c r="V335" s="251"/>
      <c r="W335" s="255">
        <v>53.76</v>
      </c>
      <c r="X335" s="255"/>
      <c r="Y335" s="255"/>
      <c r="Z335" s="255"/>
      <c r="AA335" s="255"/>
      <c r="AB335" s="255"/>
      <c r="AC335" s="255"/>
      <c r="AD335" s="255"/>
      <c r="AE335" s="255"/>
      <c r="AF335" s="255"/>
      <c r="AG335" s="255"/>
      <c r="AH335" s="255"/>
      <c r="AI335" s="255"/>
      <c r="AJ335" s="255"/>
      <c r="AK335" s="255"/>
      <c r="AL335" s="255"/>
      <c r="AM335" s="255"/>
      <c r="AN335" s="656"/>
      <c r="AO335" s="356"/>
      <c r="AP335" s="356">
        <v>1</v>
      </c>
      <c r="AQ335" s="356"/>
      <c r="AR335" s="356"/>
      <c r="AS335" s="356"/>
      <c r="AT335" s="356"/>
      <c r="AU335" s="356"/>
      <c r="AV335" s="356"/>
      <c r="AW335" s="356"/>
      <c r="AX335" s="356"/>
      <c r="AY335" s="356"/>
      <c r="AZ335" s="356"/>
      <c r="BA335" s="356"/>
      <c r="BB335" s="356"/>
      <c r="BC335" s="256">
        <f>SUM(AO335:BB335)</f>
        <v>1</v>
      </c>
    </row>
    <row r="336" spans="1:55" s="243" customFormat="1" ht="17" outlineLevel="1">
      <c r="A336" s="437"/>
      <c r="B336" s="274" t="s">
        <v>248</v>
      </c>
      <c r="C336" s="251" t="s">
        <v>163</v>
      </c>
      <c r="D336" s="255"/>
      <c r="E336" s="255"/>
      <c r="F336" s="255"/>
      <c r="G336" s="255"/>
      <c r="H336" s="255"/>
      <c r="I336" s="255"/>
      <c r="J336" s="255"/>
      <c r="K336" s="255"/>
      <c r="L336" s="255"/>
      <c r="M336" s="255"/>
      <c r="N336" s="255"/>
      <c r="O336" s="255"/>
      <c r="P336" s="255"/>
      <c r="Q336" s="255"/>
      <c r="R336" s="255"/>
      <c r="S336" s="255"/>
      <c r="T336" s="255"/>
      <c r="U336" s="255"/>
      <c r="V336" s="251"/>
      <c r="W336" s="255"/>
      <c r="X336" s="255"/>
      <c r="Y336" s="255"/>
      <c r="Z336" s="255"/>
      <c r="AA336" s="255"/>
      <c r="AB336" s="255"/>
      <c r="AC336" s="255"/>
      <c r="AD336" s="255"/>
      <c r="AE336" s="255"/>
      <c r="AF336" s="255"/>
      <c r="AG336" s="255"/>
      <c r="AH336" s="255"/>
      <c r="AI336" s="255"/>
      <c r="AJ336" s="255"/>
      <c r="AK336" s="255"/>
      <c r="AL336" s="255"/>
      <c r="AM336" s="255"/>
      <c r="AN336" s="656"/>
      <c r="AO336" s="352">
        <f>AO335</f>
        <v>0</v>
      </c>
      <c r="AP336" s="352">
        <f>AP335</f>
        <v>1</v>
      </c>
      <c r="AQ336" s="352">
        <f t="shared" ref="AQ336:AV336" si="142">AQ335</f>
        <v>0</v>
      </c>
      <c r="AR336" s="352">
        <f t="shared" si="142"/>
        <v>0</v>
      </c>
      <c r="AS336" s="352">
        <f t="shared" si="142"/>
        <v>0</v>
      </c>
      <c r="AT336" s="352">
        <f t="shared" si="142"/>
        <v>0</v>
      </c>
      <c r="AU336" s="352">
        <f t="shared" si="142"/>
        <v>0</v>
      </c>
      <c r="AV336" s="352">
        <f t="shared" si="142"/>
        <v>0</v>
      </c>
      <c r="AW336" s="352">
        <f t="shared" ref="AW336:BB336" si="143">AW335</f>
        <v>0</v>
      </c>
      <c r="AX336" s="352">
        <f t="shared" si="143"/>
        <v>0</v>
      </c>
      <c r="AY336" s="352">
        <f t="shared" si="143"/>
        <v>0</v>
      </c>
      <c r="AZ336" s="352">
        <f t="shared" si="143"/>
        <v>0</v>
      </c>
      <c r="BA336" s="352">
        <f t="shared" si="143"/>
        <v>0</v>
      </c>
      <c r="BB336" s="352">
        <f t="shared" si="143"/>
        <v>0</v>
      </c>
      <c r="BC336" s="270"/>
    </row>
    <row r="337" spans="1:55" s="243" customFormat="1" ht="16" outlineLevel="1">
      <c r="A337" s="437"/>
      <c r="B337" s="273"/>
      <c r="C337" s="271"/>
      <c r="D337" s="275"/>
      <c r="E337" s="275"/>
      <c r="F337" s="275"/>
      <c r="G337" s="275"/>
      <c r="H337" s="275"/>
      <c r="I337" s="275"/>
      <c r="J337" s="275"/>
      <c r="K337" s="275"/>
      <c r="L337" s="275"/>
      <c r="M337" s="275"/>
      <c r="N337" s="275"/>
      <c r="O337" s="275"/>
      <c r="P337" s="275"/>
      <c r="Q337" s="275"/>
      <c r="R337" s="275"/>
      <c r="S337" s="275"/>
      <c r="T337" s="275"/>
      <c r="U337" s="275"/>
      <c r="V337" s="251"/>
      <c r="W337" s="275"/>
      <c r="X337" s="275"/>
      <c r="Y337" s="275"/>
      <c r="Z337" s="275"/>
      <c r="AA337" s="275"/>
      <c r="AB337" s="275"/>
      <c r="AC337" s="275"/>
      <c r="AD337" s="275"/>
      <c r="AE337" s="275"/>
      <c r="AF337" s="275"/>
      <c r="AG337" s="275"/>
      <c r="AH337" s="275"/>
      <c r="AI337" s="275"/>
      <c r="AJ337" s="275"/>
      <c r="AK337" s="275"/>
      <c r="AL337" s="275"/>
      <c r="AM337" s="275"/>
      <c r="AN337" s="275"/>
      <c r="AO337" s="359"/>
      <c r="AP337" s="357"/>
      <c r="AQ337" s="357"/>
      <c r="AR337" s="357"/>
      <c r="AS337" s="357"/>
      <c r="AT337" s="357"/>
      <c r="AU337" s="357"/>
      <c r="AV337" s="357"/>
      <c r="AW337" s="357"/>
      <c r="AX337" s="357"/>
      <c r="AY337" s="357"/>
      <c r="AZ337" s="357"/>
      <c r="BA337" s="357"/>
      <c r="BB337" s="357"/>
      <c r="BC337" s="272"/>
    </row>
    <row r="338" spans="1:55" s="243" customFormat="1" ht="17" outlineLevel="1">
      <c r="A338" s="437">
        <v>16</v>
      </c>
      <c r="B338" s="273" t="s">
        <v>484</v>
      </c>
      <c r="C338" s="251" t="s">
        <v>25</v>
      </c>
      <c r="D338" s="255">
        <v>0</v>
      </c>
      <c r="E338" s="255">
        <v>0</v>
      </c>
      <c r="F338" s="255">
        <v>0</v>
      </c>
      <c r="G338" s="255">
        <v>0</v>
      </c>
      <c r="H338" s="255">
        <v>0</v>
      </c>
      <c r="I338" s="255">
        <v>0</v>
      </c>
      <c r="J338" s="255">
        <v>0</v>
      </c>
      <c r="K338" s="255">
        <v>0</v>
      </c>
      <c r="L338" s="255">
        <v>0</v>
      </c>
      <c r="M338" s="255">
        <v>0</v>
      </c>
      <c r="N338" s="255"/>
      <c r="O338" s="255"/>
      <c r="P338" s="255"/>
      <c r="Q338" s="255"/>
      <c r="R338" s="255"/>
      <c r="S338" s="255"/>
      <c r="T338" s="255"/>
      <c r="U338" s="255"/>
      <c r="V338" s="251"/>
      <c r="W338" s="255"/>
      <c r="X338" s="255"/>
      <c r="Y338" s="255"/>
      <c r="Z338" s="255"/>
      <c r="AA338" s="255"/>
      <c r="AB338" s="255"/>
      <c r="AC338" s="255"/>
      <c r="AD338" s="255"/>
      <c r="AE338" s="255"/>
      <c r="AF338" s="255"/>
      <c r="AG338" s="255"/>
      <c r="AH338" s="255"/>
      <c r="AI338" s="255"/>
      <c r="AJ338" s="255"/>
      <c r="AK338" s="255"/>
      <c r="AL338" s="255"/>
      <c r="AM338" s="255"/>
      <c r="AN338" s="656"/>
      <c r="AO338" s="356"/>
      <c r="AP338" s="356"/>
      <c r="AQ338" s="356"/>
      <c r="AR338" s="356"/>
      <c r="AS338" s="356"/>
      <c r="AT338" s="356"/>
      <c r="AU338" s="356"/>
      <c r="AV338" s="356"/>
      <c r="AW338" s="356"/>
      <c r="AX338" s="356"/>
      <c r="AY338" s="356"/>
      <c r="AZ338" s="356"/>
      <c r="BA338" s="356"/>
      <c r="BB338" s="356"/>
      <c r="BC338" s="256">
        <f>SUM(AO338:BB338)</f>
        <v>0</v>
      </c>
    </row>
    <row r="339" spans="1:55" s="243" customFormat="1" ht="17" outlineLevel="1">
      <c r="A339" s="437"/>
      <c r="B339" s="274" t="s">
        <v>248</v>
      </c>
      <c r="C339" s="251" t="s">
        <v>163</v>
      </c>
      <c r="D339" s="255"/>
      <c r="E339" s="255"/>
      <c r="F339" s="255"/>
      <c r="G339" s="255"/>
      <c r="H339" s="255"/>
      <c r="I339" s="255"/>
      <c r="J339" s="255"/>
      <c r="K339" s="255"/>
      <c r="L339" s="255"/>
      <c r="M339" s="255"/>
      <c r="N339" s="255"/>
      <c r="O339" s="255"/>
      <c r="P339" s="255"/>
      <c r="Q339" s="255"/>
      <c r="R339" s="255"/>
      <c r="S339" s="255"/>
      <c r="T339" s="255"/>
      <c r="U339" s="255"/>
      <c r="V339" s="251"/>
      <c r="W339" s="255"/>
      <c r="X339" s="255"/>
      <c r="Y339" s="255"/>
      <c r="Z339" s="255"/>
      <c r="AA339" s="255"/>
      <c r="AB339" s="255"/>
      <c r="AC339" s="255"/>
      <c r="AD339" s="255"/>
      <c r="AE339" s="255"/>
      <c r="AF339" s="255"/>
      <c r="AG339" s="255"/>
      <c r="AH339" s="255"/>
      <c r="AI339" s="255"/>
      <c r="AJ339" s="255"/>
      <c r="AK339" s="255"/>
      <c r="AL339" s="255"/>
      <c r="AM339" s="255"/>
      <c r="AN339" s="656"/>
      <c r="AO339" s="352">
        <f>AO338</f>
        <v>0</v>
      </c>
      <c r="AP339" s="352">
        <f>AP338</f>
        <v>0</v>
      </c>
      <c r="AQ339" s="352">
        <f t="shared" ref="AQ339:AV339" si="144">AQ338</f>
        <v>0</v>
      </c>
      <c r="AR339" s="352">
        <f t="shared" si="144"/>
        <v>0</v>
      </c>
      <c r="AS339" s="352">
        <f t="shared" si="144"/>
        <v>0</v>
      </c>
      <c r="AT339" s="352">
        <f t="shared" si="144"/>
        <v>0</v>
      </c>
      <c r="AU339" s="352">
        <f t="shared" si="144"/>
        <v>0</v>
      </c>
      <c r="AV339" s="352">
        <f t="shared" si="144"/>
        <v>0</v>
      </c>
      <c r="AW339" s="352">
        <f t="shared" ref="AW339:BB339" si="145">AW338</f>
        <v>0</v>
      </c>
      <c r="AX339" s="352">
        <f t="shared" si="145"/>
        <v>0</v>
      </c>
      <c r="AY339" s="352">
        <f t="shared" si="145"/>
        <v>0</v>
      </c>
      <c r="AZ339" s="352">
        <f t="shared" si="145"/>
        <v>0</v>
      </c>
      <c r="BA339" s="352">
        <f t="shared" si="145"/>
        <v>0</v>
      </c>
      <c r="BB339" s="352">
        <f t="shared" si="145"/>
        <v>0</v>
      </c>
      <c r="BC339" s="270"/>
    </row>
    <row r="340" spans="1:55" s="243" customFormat="1" ht="16" outlineLevel="1">
      <c r="A340" s="437"/>
      <c r="B340" s="273"/>
      <c r="C340" s="271"/>
      <c r="D340" s="275"/>
      <c r="E340" s="275"/>
      <c r="F340" s="275"/>
      <c r="G340" s="275"/>
      <c r="H340" s="275"/>
      <c r="I340" s="275"/>
      <c r="J340" s="275"/>
      <c r="K340" s="275"/>
      <c r="L340" s="275"/>
      <c r="M340" s="275"/>
      <c r="N340" s="275"/>
      <c r="O340" s="275"/>
      <c r="P340" s="275"/>
      <c r="Q340" s="275"/>
      <c r="R340" s="275"/>
      <c r="S340" s="275"/>
      <c r="T340" s="275"/>
      <c r="U340" s="275"/>
      <c r="V340" s="251"/>
      <c r="W340" s="275"/>
      <c r="X340" s="275"/>
      <c r="Y340" s="275"/>
      <c r="Z340" s="275"/>
      <c r="AA340" s="275"/>
      <c r="AB340" s="275"/>
      <c r="AC340" s="275"/>
      <c r="AD340" s="275"/>
      <c r="AE340" s="275"/>
      <c r="AF340" s="275"/>
      <c r="AG340" s="275"/>
      <c r="AH340" s="275"/>
      <c r="AI340" s="275"/>
      <c r="AJ340" s="275"/>
      <c r="AK340" s="275"/>
      <c r="AL340" s="275"/>
      <c r="AM340" s="275"/>
      <c r="AN340" s="275"/>
      <c r="AO340" s="359"/>
      <c r="AP340" s="357"/>
      <c r="AQ340" s="357"/>
      <c r="AR340" s="357"/>
      <c r="AS340" s="357"/>
      <c r="AT340" s="357"/>
      <c r="AU340" s="357"/>
      <c r="AV340" s="357"/>
      <c r="AW340" s="357"/>
      <c r="AX340" s="357"/>
      <c r="AY340" s="357"/>
      <c r="AZ340" s="357"/>
      <c r="BA340" s="357"/>
      <c r="BB340" s="357"/>
      <c r="BC340" s="272"/>
    </row>
    <row r="341" spans="1:55" ht="17" outlineLevel="1">
      <c r="A341" s="437">
        <v>17</v>
      </c>
      <c r="B341" s="273" t="s">
        <v>9</v>
      </c>
      <c r="C341" s="251" t="s">
        <v>25</v>
      </c>
      <c r="D341" s="255">
        <v>1473.1110000000001</v>
      </c>
      <c r="E341" s="255">
        <v>0</v>
      </c>
      <c r="F341" s="255">
        <v>0</v>
      </c>
      <c r="G341" s="255">
        <v>0</v>
      </c>
      <c r="H341" s="255">
        <v>0</v>
      </c>
      <c r="I341" s="255">
        <v>0</v>
      </c>
      <c r="J341" s="255">
        <v>0</v>
      </c>
      <c r="K341" s="255">
        <v>0</v>
      </c>
      <c r="L341" s="255">
        <v>0</v>
      </c>
      <c r="M341" s="255">
        <v>0</v>
      </c>
      <c r="N341" s="255"/>
      <c r="O341" s="255"/>
      <c r="P341" s="255"/>
      <c r="Q341" s="255"/>
      <c r="R341" s="255"/>
      <c r="S341" s="255"/>
      <c r="T341" s="255"/>
      <c r="U341" s="255"/>
      <c r="V341" s="251"/>
      <c r="W341" s="255">
        <v>110.3223</v>
      </c>
      <c r="X341" s="255"/>
      <c r="Y341" s="255"/>
      <c r="Z341" s="255"/>
      <c r="AA341" s="255"/>
      <c r="AB341" s="255"/>
      <c r="AC341" s="255"/>
      <c r="AD341" s="255"/>
      <c r="AE341" s="255"/>
      <c r="AF341" s="255"/>
      <c r="AG341" s="255"/>
      <c r="AH341" s="255"/>
      <c r="AI341" s="255"/>
      <c r="AJ341" s="255"/>
      <c r="AK341" s="255"/>
      <c r="AL341" s="255"/>
      <c r="AM341" s="255"/>
      <c r="AN341" s="656"/>
      <c r="AO341" s="356"/>
      <c r="AP341" s="356"/>
      <c r="AQ341" s="356"/>
      <c r="AR341" s="356"/>
      <c r="AS341" s="356"/>
      <c r="AT341" s="356"/>
      <c r="AU341" s="356"/>
      <c r="AV341" s="356"/>
      <c r="AW341" s="356"/>
      <c r="AX341" s="356"/>
      <c r="AY341" s="356"/>
      <c r="AZ341" s="356"/>
      <c r="BA341" s="356"/>
      <c r="BB341" s="356"/>
      <c r="BC341" s="256">
        <f>SUM(AO341:BB341)</f>
        <v>0</v>
      </c>
    </row>
    <row r="342" spans="1:55" ht="16" outlineLevel="1">
      <c r="B342" s="254" t="s">
        <v>248</v>
      </c>
      <c r="C342" s="251" t="s">
        <v>163</v>
      </c>
      <c r="D342" s="255"/>
      <c r="E342" s="255"/>
      <c r="F342" s="255"/>
      <c r="G342" s="255"/>
      <c r="H342" s="255"/>
      <c r="I342" s="255"/>
      <c r="J342" s="255"/>
      <c r="K342" s="255"/>
      <c r="L342" s="255"/>
      <c r="M342" s="255"/>
      <c r="N342" s="255"/>
      <c r="O342" s="255"/>
      <c r="P342" s="255"/>
      <c r="Q342" s="255"/>
      <c r="R342" s="255"/>
      <c r="S342" s="255"/>
      <c r="T342" s="255"/>
      <c r="U342" s="255"/>
      <c r="V342" s="251"/>
      <c r="W342" s="255"/>
      <c r="X342" s="255"/>
      <c r="Y342" s="255"/>
      <c r="Z342" s="255"/>
      <c r="AA342" s="255"/>
      <c r="AB342" s="255"/>
      <c r="AC342" s="255"/>
      <c r="AD342" s="255"/>
      <c r="AE342" s="255"/>
      <c r="AF342" s="255"/>
      <c r="AG342" s="255"/>
      <c r="AH342" s="255"/>
      <c r="AI342" s="255"/>
      <c r="AJ342" s="255"/>
      <c r="AK342" s="255"/>
      <c r="AL342" s="255"/>
      <c r="AM342" s="255"/>
      <c r="AN342" s="656"/>
      <c r="AO342" s="352">
        <f>AO341</f>
        <v>0</v>
      </c>
      <c r="AP342" s="352">
        <f>AP341</f>
        <v>0</v>
      </c>
      <c r="AQ342" s="352">
        <f t="shared" ref="AQ342:AV342" si="146">AQ341</f>
        <v>0</v>
      </c>
      <c r="AR342" s="352">
        <f t="shared" si="146"/>
        <v>0</v>
      </c>
      <c r="AS342" s="352">
        <f t="shared" si="146"/>
        <v>0</v>
      </c>
      <c r="AT342" s="352">
        <f t="shared" si="146"/>
        <v>0</v>
      </c>
      <c r="AU342" s="352">
        <f t="shared" si="146"/>
        <v>0</v>
      </c>
      <c r="AV342" s="352">
        <f t="shared" si="146"/>
        <v>0</v>
      </c>
      <c r="AW342" s="352">
        <f t="shared" ref="AW342:BB342" si="147">AW341</f>
        <v>0</v>
      </c>
      <c r="AX342" s="352">
        <f t="shared" si="147"/>
        <v>0</v>
      </c>
      <c r="AY342" s="352">
        <f t="shared" si="147"/>
        <v>0</v>
      </c>
      <c r="AZ342" s="352">
        <f t="shared" si="147"/>
        <v>0</v>
      </c>
      <c r="BA342" s="352">
        <f t="shared" si="147"/>
        <v>0</v>
      </c>
      <c r="BB342" s="352">
        <f t="shared" si="147"/>
        <v>0</v>
      </c>
      <c r="BC342" s="270"/>
    </row>
    <row r="343" spans="1:55" ht="16" outlineLevel="1">
      <c r="B343" s="274"/>
      <c r="C343" s="265"/>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251"/>
      <c r="AH343" s="251"/>
      <c r="AI343" s="251"/>
      <c r="AJ343" s="251"/>
      <c r="AK343" s="251"/>
      <c r="AL343" s="251"/>
      <c r="AM343" s="251"/>
      <c r="AN343" s="251"/>
      <c r="AO343" s="360"/>
      <c r="AP343" s="361"/>
      <c r="AQ343" s="361"/>
      <c r="AR343" s="361"/>
      <c r="AS343" s="361"/>
      <c r="AT343" s="361"/>
      <c r="AU343" s="361"/>
      <c r="AV343" s="361"/>
      <c r="AW343" s="361"/>
      <c r="AX343" s="361"/>
      <c r="AY343" s="361"/>
      <c r="AZ343" s="361"/>
      <c r="BA343" s="361"/>
      <c r="BB343" s="361"/>
      <c r="BC343" s="276"/>
    </row>
    <row r="344" spans="1:55" ht="16" outlineLevel="1">
      <c r="A344" s="438"/>
      <c r="B344" s="248" t="s">
        <v>10</v>
      </c>
      <c r="C344" s="249"/>
      <c r="D344" s="249"/>
      <c r="E344" s="249"/>
      <c r="F344" s="249"/>
      <c r="G344" s="249"/>
      <c r="H344" s="249"/>
      <c r="I344" s="249"/>
      <c r="J344" s="249"/>
      <c r="K344" s="249"/>
      <c r="L344" s="249"/>
      <c r="M344" s="249"/>
      <c r="N344" s="249"/>
      <c r="O344" s="249"/>
      <c r="P344" s="249"/>
      <c r="Q344" s="249"/>
      <c r="R344" s="249"/>
      <c r="S344" s="249"/>
      <c r="T344" s="249"/>
      <c r="U344" s="249"/>
      <c r="V344" s="250"/>
      <c r="W344" s="249"/>
      <c r="X344" s="249"/>
      <c r="Y344" s="249"/>
      <c r="Z344" s="249"/>
      <c r="AA344" s="249"/>
      <c r="AB344" s="249"/>
      <c r="AC344" s="249"/>
      <c r="AD344" s="249"/>
      <c r="AE344" s="249"/>
      <c r="AF344" s="249"/>
      <c r="AG344" s="249"/>
      <c r="AH344" s="249"/>
      <c r="AI344" s="249"/>
      <c r="AJ344" s="249"/>
      <c r="AK344" s="249"/>
      <c r="AL344" s="249"/>
      <c r="AM344" s="249"/>
      <c r="AN344" s="249"/>
      <c r="AO344" s="355"/>
      <c r="AP344" s="355"/>
      <c r="AQ344" s="355"/>
      <c r="AR344" s="355"/>
      <c r="AS344" s="355"/>
      <c r="AT344" s="355"/>
      <c r="AU344" s="355"/>
      <c r="AV344" s="355"/>
      <c r="AW344" s="355"/>
      <c r="AX344" s="355"/>
      <c r="AY344" s="355"/>
      <c r="AZ344" s="355"/>
      <c r="BA344" s="355"/>
      <c r="BB344" s="355"/>
      <c r="BC344" s="252"/>
    </row>
    <row r="345" spans="1:55" ht="17" outlineLevel="1">
      <c r="A345" s="437">
        <v>20</v>
      </c>
      <c r="B345" s="274" t="s">
        <v>13</v>
      </c>
      <c r="C345" s="251" t="s">
        <v>25</v>
      </c>
      <c r="D345" s="255">
        <v>129083.6088</v>
      </c>
      <c r="E345" s="255">
        <v>42413.608800000002</v>
      </c>
      <c r="F345" s="255">
        <v>42413.608800000002</v>
      </c>
      <c r="G345" s="255">
        <v>42413.608800000002</v>
      </c>
      <c r="H345" s="255">
        <v>3533.6088</v>
      </c>
      <c r="I345" s="255">
        <v>0</v>
      </c>
      <c r="J345" s="255">
        <v>0</v>
      </c>
      <c r="K345" s="255">
        <v>0</v>
      </c>
      <c r="L345" s="255">
        <v>0</v>
      </c>
      <c r="M345" s="255">
        <v>0</v>
      </c>
      <c r="N345" s="255">
        <v>0</v>
      </c>
      <c r="O345" s="255">
        <v>0</v>
      </c>
      <c r="P345" s="255">
        <v>0</v>
      </c>
      <c r="Q345" s="255">
        <v>0</v>
      </c>
      <c r="R345" s="255">
        <v>0</v>
      </c>
      <c r="S345" s="255">
        <v>0</v>
      </c>
      <c r="T345" s="255">
        <v>0</v>
      </c>
      <c r="U345" s="255"/>
      <c r="V345" s="255">
        <v>12</v>
      </c>
      <c r="W345" s="255">
        <v>21.380759999999999</v>
      </c>
      <c r="X345" s="255">
        <v>5.66676</v>
      </c>
      <c r="Y345" s="255">
        <v>5.66676</v>
      </c>
      <c r="Z345" s="255">
        <v>5.66676</v>
      </c>
      <c r="AA345" s="255">
        <v>0.80676000000000003</v>
      </c>
      <c r="AB345" s="255">
        <v>0</v>
      </c>
      <c r="AC345" s="255">
        <v>0</v>
      </c>
      <c r="AD345" s="255">
        <v>0</v>
      </c>
      <c r="AE345" s="255">
        <v>0</v>
      </c>
      <c r="AF345" s="255">
        <v>0</v>
      </c>
      <c r="AG345" s="255">
        <v>0</v>
      </c>
      <c r="AH345" s="255">
        <v>0</v>
      </c>
      <c r="AI345" s="255">
        <v>0</v>
      </c>
      <c r="AJ345" s="255">
        <v>0</v>
      </c>
      <c r="AK345" s="255">
        <v>0</v>
      </c>
      <c r="AL345" s="255">
        <v>0</v>
      </c>
      <c r="AM345" s="255">
        <v>0</v>
      </c>
      <c r="AN345" s="656"/>
      <c r="AO345" s="351">
        <f>'3-a. VRZ Rate Class Alloc.'!P400</f>
        <v>0</v>
      </c>
      <c r="AP345" s="351">
        <f>'3-a. VRZ Rate Class Alloc.'!Q400</f>
        <v>0</v>
      </c>
      <c r="AQ345" s="351">
        <f>'3-a. VRZ Rate Class Alloc.'!R400</f>
        <v>0.39140000000000003</v>
      </c>
      <c r="AR345" s="351">
        <f>'3-a. VRZ Rate Class Alloc.'!S400</f>
        <v>0</v>
      </c>
      <c r="AS345" s="351">
        <f>'3-a. VRZ Rate Class Alloc.'!T400</f>
        <v>0.60860000000000003</v>
      </c>
      <c r="AT345" s="356"/>
      <c r="AU345" s="356"/>
      <c r="AV345" s="356"/>
      <c r="AW345" s="356"/>
      <c r="AX345" s="356"/>
      <c r="AY345" s="356"/>
      <c r="AZ345" s="356"/>
      <c r="BA345" s="356"/>
      <c r="BB345" s="356"/>
      <c r="BC345" s="256">
        <f>SUM(AO345:BB345)</f>
        <v>1</v>
      </c>
    </row>
    <row r="346" spans="1:55" ht="16" outlineLevel="1">
      <c r="B346" s="254" t="s">
        <v>248</v>
      </c>
      <c r="C346" s="251" t="s">
        <v>163</v>
      </c>
      <c r="D346" s="255">
        <v>460826.54749999999</v>
      </c>
      <c r="E346" s="255">
        <v>547496.54749999999</v>
      </c>
      <c r="F346" s="255">
        <v>111896.54751</v>
      </c>
      <c r="G346" s="255">
        <v>101428.85520000001</v>
      </c>
      <c r="H346" s="255">
        <v>140308.85519999999</v>
      </c>
      <c r="I346" s="255">
        <v>143842.46400000001</v>
      </c>
      <c r="J346" s="255">
        <v>99742.464000000007</v>
      </c>
      <c r="K346" s="255">
        <v>99742.464000000007</v>
      </c>
      <c r="L346" s="255">
        <v>99742.464000000007</v>
      </c>
      <c r="M346" s="255">
        <v>99742.464000000007</v>
      </c>
      <c r="N346" s="255">
        <v>99742.464000000007</v>
      </c>
      <c r="O346" s="255">
        <v>3600</v>
      </c>
      <c r="P346" s="255">
        <v>3600</v>
      </c>
      <c r="Q346" s="255">
        <v>3600</v>
      </c>
      <c r="R346" s="255">
        <v>3600</v>
      </c>
      <c r="S346" s="255">
        <v>0</v>
      </c>
      <c r="T346" s="255">
        <v>0</v>
      </c>
      <c r="U346" s="255"/>
      <c r="V346" s="255">
        <f>V345</f>
        <v>12</v>
      </c>
      <c r="W346" s="255">
        <v>24.617898</v>
      </c>
      <c r="X346" s="255">
        <v>40.331897999999995</v>
      </c>
      <c r="Y346" s="255">
        <v>18.956897999999999</v>
      </c>
      <c r="Z346" s="255">
        <v>18.779399999999999</v>
      </c>
      <c r="AA346" s="255">
        <v>23.639399999999998</v>
      </c>
      <c r="AB346" s="255">
        <v>24.446159999999999</v>
      </c>
      <c r="AC346" s="255">
        <v>19.31616</v>
      </c>
      <c r="AD346" s="255">
        <v>19.31616</v>
      </c>
      <c r="AE346" s="255">
        <v>19.31616</v>
      </c>
      <c r="AF346" s="255">
        <v>19.31616</v>
      </c>
      <c r="AG346" s="255">
        <v>19.31616</v>
      </c>
      <c r="AH346" s="255">
        <v>4.2750000000000004</v>
      </c>
      <c r="AI346" s="255">
        <v>4.2750000000000004</v>
      </c>
      <c r="AJ346" s="255">
        <v>4.2750000000000004</v>
      </c>
      <c r="AK346" s="255">
        <v>4.2750000000000004</v>
      </c>
      <c r="AL346" s="255">
        <v>0</v>
      </c>
      <c r="AM346" s="255">
        <v>0</v>
      </c>
      <c r="AN346" s="656"/>
      <c r="AO346" s="352">
        <f>AO345</f>
        <v>0</v>
      </c>
      <c r="AP346" s="352">
        <f>AP345</f>
        <v>0</v>
      </c>
      <c r="AQ346" s="352">
        <v>1</v>
      </c>
      <c r="AR346" s="352">
        <f t="shared" ref="AR346:AV346" si="148">AR345</f>
        <v>0</v>
      </c>
      <c r="AS346" s="352">
        <v>0</v>
      </c>
      <c r="AT346" s="352">
        <f t="shared" si="148"/>
        <v>0</v>
      </c>
      <c r="AU346" s="352">
        <f t="shared" si="148"/>
        <v>0</v>
      </c>
      <c r="AV346" s="352">
        <f t="shared" si="148"/>
        <v>0</v>
      </c>
      <c r="AW346" s="352">
        <f t="shared" ref="AW346:BB346" si="149">AW345</f>
        <v>0</v>
      </c>
      <c r="AX346" s="352">
        <f t="shared" si="149"/>
        <v>0</v>
      </c>
      <c r="AY346" s="352">
        <f t="shared" si="149"/>
        <v>0</v>
      </c>
      <c r="AZ346" s="352">
        <f t="shared" si="149"/>
        <v>0</v>
      </c>
      <c r="BA346" s="352">
        <f t="shared" si="149"/>
        <v>0</v>
      </c>
      <c r="BB346" s="352">
        <f t="shared" si="149"/>
        <v>0</v>
      </c>
      <c r="BC346" s="266"/>
    </row>
    <row r="347" spans="1:55" ht="16" outlineLevel="1">
      <c r="B347" s="274"/>
      <c r="C347" s="265"/>
      <c r="D347" s="251"/>
      <c r="E347" s="251"/>
      <c r="F347" s="251"/>
      <c r="G347" s="251"/>
      <c r="H347" s="251"/>
      <c r="I347" s="251"/>
      <c r="J347" s="251"/>
      <c r="K347" s="251"/>
      <c r="L347" s="251"/>
      <c r="M347" s="251"/>
      <c r="N347" s="251"/>
      <c r="O347" s="251"/>
      <c r="P347" s="251"/>
      <c r="Q347" s="251"/>
      <c r="R347" s="251"/>
      <c r="S347" s="251"/>
      <c r="T347" s="251"/>
      <c r="U347" s="251"/>
      <c r="V347" s="277"/>
      <c r="W347" s="251"/>
      <c r="X347" s="251"/>
      <c r="Y347" s="251"/>
      <c r="Z347" s="251"/>
      <c r="AA347" s="251"/>
      <c r="AB347" s="251"/>
      <c r="AC347" s="251"/>
      <c r="AD347" s="251"/>
      <c r="AE347" s="251"/>
      <c r="AF347" s="251"/>
      <c r="AG347" s="251"/>
      <c r="AH347" s="251"/>
      <c r="AI347" s="251"/>
      <c r="AJ347" s="251"/>
      <c r="AK347" s="251"/>
      <c r="AL347" s="251"/>
      <c r="AM347" s="251"/>
      <c r="AN347" s="251"/>
      <c r="AO347" s="353"/>
      <c r="AP347" s="353"/>
      <c r="AQ347" s="353"/>
      <c r="AR347" s="353"/>
      <c r="AS347" s="353"/>
      <c r="AT347" s="353"/>
      <c r="AU347" s="353"/>
      <c r="AV347" s="353"/>
      <c r="AW347" s="353"/>
      <c r="AX347" s="353"/>
      <c r="AY347" s="353"/>
      <c r="AZ347" s="353"/>
      <c r="BA347" s="353"/>
      <c r="BB347" s="353"/>
      <c r="BC347" s="266"/>
    </row>
    <row r="348" spans="1:55" ht="17" outlineLevel="1">
      <c r="A348" s="437">
        <v>22</v>
      </c>
      <c r="B348" s="274" t="s">
        <v>9</v>
      </c>
      <c r="C348" s="251" t="s">
        <v>25</v>
      </c>
      <c r="D348" s="255">
        <v>22699.09</v>
      </c>
      <c r="E348" s="255">
        <v>0</v>
      </c>
      <c r="F348" s="255">
        <v>0</v>
      </c>
      <c r="G348" s="255">
        <v>0</v>
      </c>
      <c r="H348" s="255">
        <v>0</v>
      </c>
      <c r="I348" s="255">
        <v>0</v>
      </c>
      <c r="J348" s="255">
        <v>0</v>
      </c>
      <c r="K348" s="255">
        <v>0</v>
      </c>
      <c r="L348" s="255">
        <v>0</v>
      </c>
      <c r="M348" s="255">
        <v>0</v>
      </c>
      <c r="N348" s="255"/>
      <c r="O348" s="255"/>
      <c r="P348" s="255"/>
      <c r="Q348" s="255"/>
      <c r="R348" s="255"/>
      <c r="S348" s="255"/>
      <c r="T348" s="255"/>
      <c r="U348" s="255"/>
      <c r="V348" s="251"/>
      <c r="W348" s="255">
        <v>996.8587</v>
      </c>
      <c r="X348" s="255"/>
      <c r="Y348" s="255"/>
      <c r="Z348" s="255"/>
      <c r="AA348" s="255"/>
      <c r="AB348" s="255"/>
      <c r="AC348" s="255"/>
      <c r="AD348" s="255"/>
      <c r="AE348" s="255"/>
      <c r="AF348" s="255"/>
      <c r="AG348" s="255"/>
      <c r="AH348" s="255"/>
      <c r="AI348" s="255"/>
      <c r="AJ348" s="255"/>
      <c r="AK348" s="255"/>
      <c r="AL348" s="255"/>
      <c r="AM348" s="255"/>
      <c r="AN348" s="656"/>
      <c r="AO348" s="351"/>
      <c r="AP348" s="356"/>
      <c r="AQ348" s="356"/>
      <c r="AR348" s="356"/>
      <c r="AS348" s="356"/>
      <c r="AT348" s="356"/>
      <c r="AU348" s="356"/>
      <c r="AV348" s="356"/>
      <c r="AW348" s="356"/>
      <c r="AX348" s="356"/>
      <c r="AY348" s="356"/>
      <c r="AZ348" s="356"/>
      <c r="BA348" s="356"/>
      <c r="BB348" s="356"/>
      <c r="BC348" s="256">
        <f>SUM(AO348:BB348)</f>
        <v>0</v>
      </c>
    </row>
    <row r="349" spans="1:55" ht="16" outlineLevel="1">
      <c r="B349" s="254" t="s">
        <v>248</v>
      </c>
      <c r="C349" s="251" t="s">
        <v>163</v>
      </c>
      <c r="D349" s="255"/>
      <c r="E349" s="255"/>
      <c r="F349" s="255"/>
      <c r="G349" s="255"/>
      <c r="H349" s="255"/>
      <c r="I349" s="255"/>
      <c r="J349" s="255"/>
      <c r="K349" s="255"/>
      <c r="L349" s="255"/>
      <c r="M349" s="255"/>
      <c r="N349" s="255"/>
      <c r="O349" s="255"/>
      <c r="P349" s="255"/>
      <c r="Q349" s="255"/>
      <c r="R349" s="255"/>
      <c r="S349" s="255"/>
      <c r="T349" s="255"/>
      <c r="U349" s="255"/>
      <c r="V349" s="251"/>
      <c r="W349" s="255"/>
      <c r="X349" s="255"/>
      <c r="Y349" s="255"/>
      <c r="Z349" s="255"/>
      <c r="AA349" s="255"/>
      <c r="AB349" s="255"/>
      <c r="AC349" s="255"/>
      <c r="AD349" s="255"/>
      <c r="AE349" s="255"/>
      <c r="AF349" s="255"/>
      <c r="AG349" s="255"/>
      <c r="AH349" s="255"/>
      <c r="AI349" s="255"/>
      <c r="AJ349" s="255"/>
      <c r="AK349" s="255"/>
      <c r="AL349" s="255"/>
      <c r="AM349" s="255"/>
      <c r="AN349" s="656"/>
      <c r="AO349" s="352">
        <f>AO348</f>
        <v>0</v>
      </c>
      <c r="AP349" s="352">
        <f>AP348</f>
        <v>0</v>
      </c>
      <c r="AQ349" s="352">
        <f t="shared" ref="AQ349:AV349" si="150">AQ348</f>
        <v>0</v>
      </c>
      <c r="AR349" s="352">
        <f t="shared" si="150"/>
        <v>0</v>
      </c>
      <c r="AS349" s="352">
        <f t="shared" si="150"/>
        <v>0</v>
      </c>
      <c r="AT349" s="352">
        <f t="shared" si="150"/>
        <v>0</v>
      </c>
      <c r="AU349" s="352">
        <f t="shared" si="150"/>
        <v>0</v>
      </c>
      <c r="AV349" s="352">
        <f t="shared" si="150"/>
        <v>0</v>
      </c>
      <c r="AW349" s="352">
        <f t="shared" ref="AW349:BB349" si="151">AW348</f>
        <v>0</v>
      </c>
      <c r="AX349" s="352">
        <f t="shared" si="151"/>
        <v>0</v>
      </c>
      <c r="AY349" s="352">
        <f t="shared" si="151"/>
        <v>0</v>
      </c>
      <c r="AZ349" s="352">
        <f t="shared" si="151"/>
        <v>0</v>
      </c>
      <c r="BA349" s="352">
        <f t="shared" si="151"/>
        <v>0</v>
      </c>
      <c r="BB349" s="352">
        <f t="shared" si="151"/>
        <v>0</v>
      </c>
      <c r="BC349" s="266"/>
    </row>
    <row r="350" spans="1:55" ht="16" outlineLevel="1">
      <c r="B350" s="274"/>
      <c r="C350" s="265"/>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251"/>
      <c r="AE350" s="251"/>
      <c r="AF350" s="251"/>
      <c r="AG350" s="251"/>
      <c r="AH350" s="251"/>
      <c r="AI350" s="251"/>
      <c r="AJ350" s="251"/>
      <c r="AK350" s="251"/>
      <c r="AL350" s="251"/>
      <c r="AM350" s="251"/>
      <c r="AN350" s="251"/>
      <c r="AO350" s="353"/>
      <c r="AP350" s="353"/>
      <c r="AQ350" s="353"/>
      <c r="AR350" s="353"/>
      <c r="AS350" s="353"/>
      <c r="AT350" s="353"/>
      <c r="AU350" s="353"/>
      <c r="AV350" s="353"/>
      <c r="AW350" s="353"/>
      <c r="AX350" s="353"/>
      <c r="AY350" s="353"/>
      <c r="AZ350" s="353"/>
      <c r="BA350" s="353"/>
      <c r="BB350" s="353"/>
      <c r="BC350" s="266"/>
    </row>
    <row r="351" spans="1:55" ht="16" outlineLevel="1">
      <c r="A351" s="438"/>
      <c r="B351" s="248" t="s">
        <v>14</v>
      </c>
      <c r="C351" s="249"/>
      <c r="D351" s="250"/>
      <c r="E351" s="250"/>
      <c r="F351" s="250"/>
      <c r="G351" s="250"/>
      <c r="H351" s="250"/>
      <c r="I351" s="250"/>
      <c r="J351" s="250"/>
      <c r="K351" s="250"/>
      <c r="L351" s="250"/>
      <c r="M351" s="250"/>
      <c r="N351" s="250"/>
      <c r="O351" s="250"/>
      <c r="P351" s="250"/>
      <c r="Q351" s="250"/>
      <c r="R351" s="250"/>
      <c r="S351" s="250"/>
      <c r="T351" s="250"/>
      <c r="U351" s="250"/>
      <c r="V351" s="250"/>
      <c r="W351" s="250"/>
      <c r="X351" s="250"/>
      <c r="Y351" s="250"/>
      <c r="Z351" s="250"/>
      <c r="AA351" s="250"/>
      <c r="AB351" s="250"/>
      <c r="AC351" s="250"/>
      <c r="AD351" s="250"/>
      <c r="AE351" s="250"/>
      <c r="AF351" s="250"/>
      <c r="AG351" s="250"/>
      <c r="AH351" s="250"/>
      <c r="AI351" s="250"/>
      <c r="AJ351" s="250"/>
      <c r="AK351" s="250"/>
      <c r="AL351" s="250"/>
      <c r="AM351" s="250"/>
      <c r="AN351" s="250"/>
      <c r="AO351" s="355"/>
      <c r="AP351" s="355"/>
      <c r="AQ351" s="355"/>
      <c r="AR351" s="355"/>
      <c r="AS351" s="355"/>
      <c r="AT351" s="355"/>
      <c r="AU351" s="355"/>
      <c r="AV351" s="355"/>
      <c r="AW351" s="355"/>
      <c r="AX351" s="355"/>
      <c r="AY351" s="355"/>
      <c r="AZ351" s="355"/>
      <c r="BA351" s="355"/>
      <c r="BB351" s="355"/>
      <c r="BC351" s="252"/>
    </row>
    <row r="352" spans="1:55" ht="17" outlineLevel="1">
      <c r="A352" s="437">
        <v>23</v>
      </c>
      <c r="B352" s="274" t="s">
        <v>14</v>
      </c>
      <c r="C352" s="251" t="s">
        <v>25</v>
      </c>
      <c r="D352" s="255">
        <v>326588.472147942</v>
      </c>
      <c r="E352" s="255">
        <v>323489.73411083198</v>
      </c>
      <c r="F352" s="255">
        <v>322536.83289623301</v>
      </c>
      <c r="G352" s="255">
        <v>294123.23746776598</v>
      </c>
      <c r="H352" s="255">
        <v>280243.84082317399</v>
      </c>
      <c r="I352" s="255">
        <v>267247.75683116901</v>
      </c>
      <c r="J352" s="255">
        <v>254980.990702629</v>
      </c>
      <c r="K352" s="255">
        <v>254352.53222179401</v>
      </c>
      <c r="L352" s="255">
        <v>129379.556651115</v>
      </c>
      <c r="M352" s="255">
        <v>128786.96075725599</v>
      </c>
      <c r="N352" s="255">
        <v>114815.08595562</v>
      </c>
      <c r="O352" s="255">
        <v>114815.08595562</v>
      </c>
      <c r="P352" s="255">
        <v>110337.688555717</v>
      </c>
      <c r="Q352" s="255">
        <v>110337.688555717</v>
      </c>
      <c r="R352" s="255">
        <v>32238.500811576996</v>
      </c>
      <c r="S352" s="255">
        <v>19115.650256157001</v>
      </c>
      <c r="T352" s="255">
        <v>19115.650256157001</v>
      </c>
      <c r="U352" s="255"/>
      <c r="V352" s="251"/>
      <c r="W352" s="255">
        <v>30.028296136000002</v>
      </c>
      <c r="X352" s="255">
        <v>29.867328213</v>
      </c>
      <c r="Y352" s="255">
        <v>29.817828509000002</v>
      </c>
      <c r="Z352" s="255">
        <v>28.341847727000001</v>
      </c>
      <c r="AA352" s="255">
        <v>27.625495279999999</v>
      </c>
      <c r="AB352" s="255">
        <v>26.950396989000001</v>
      </c>
      <c r="AC352" s="255">
        <v>26.313184074999999</v>
      </c>
      <c r="AD352" s="255">
        <v>26.313184074999999</v>
      </c>
      <c r="AE352" s="255">
        <v>19.821302134</v>
      </c>
      <c r="AF352" s="255">
        <v>19.186789396999998</v>
      </c>
      <c r="AG352" s="255">
        <v>17.517274169</v>
      </c>
      <c r="AH352" s="255">
        <v>17.517274169</v>
      </c>
      <c r="AI352" s="255">
        <v>16.170548854</v>
      </c>
      <c r="AJ352" s="255">
        <v>16.170548854</v>
      </c>
      <c r="AK352" s="255">
        <v>6.1958025670000003</v>
      </c>
      <c r="AL352" s="255">
        <v>4.6044394569999998</v>
      </c>
      <c r="AM352" s="255">
        <v>4.6044394569999998</v>
      </c>
      <c r="AN352" s="656"/>
      <c r="AO352" s="406">
        <v>1</v>
      </c>
      <c r="AP352" s="351"/>
      <c r="AQ352" s="351"/>
      <c r="AR352" s="351"/>
      <c r="AS352" s="351"/>
      <c r="AT352" s="351"/>
      <c r="AU352" s="351"/>
      <c r="AV352" s="351"/>
      <c r="AW352" s="351"/>
      <c r="AX352" s="351"/>
      <c r="AY352" s="351"/>
      <c r="AZ352" s="351"/>
      <c r="BA352" s="351"/>
      <c r="BB352" s="351"/>
      <c r="BC352" s="256">
        <f>SUM(AO352:BB352)</f>
        <v>1</v>
      </c>
    </row>
    <row r="353" spans="1:55" ht="16" outlineLevel="1">
      <c r="B353" s="254" t="s">
        <v>248</v>
      </c>
      <c r="C353" s="251" t="s">
        <v>163</v>
      </c>
      <c r="D353" s="255">
        <v>30603.450919999999</v>
      </c>
      <c r="E353" s="255">
        <v>30422.884119999999</v>
      </c>
      <c r="F353" s="255">
        <v>30406.468949999999</v>
      </c>
      <c r="G353" s="255">
        <v>29341.521830000002</v>
      </c>
      <c r="H353" s="255">
        <v>28874.70883</v>
      </c>
      <c r="I353" s="255">
        <v>28407.895939999999</v>
      </c>
      <c r="J353" s="255">
        <v>27778.089609999999</v>
      </c>
      <c r="K353" s="255">
        <v>27778.089609999999</v>
      </c>
      <c r="L353" s="255">
        <v>23280.2775</v>
      </c>
      <c r="M353" s="255">
        <v>23094.14114</v>
      </c>
      <c r="N353" s="255">
        <v>21197.519840000001</v>
      </c>
      <c r="O353" s="255">
        <v>21197.519840000001</v>
      </c>
      <c r="P353" s="255">
        <v>20295.194210000001</v>
      </c>
      <c r="Q353" s="255">
        <v>20295.194210000001</v>
      </c>
      <c r="R353" s="255">
        <v>16289.194209999998</v>
      </c>
      <c r="S353" s="255">
        <v>14693.19421</v>
      </c>
      <c r="T353" s="255">
        <v>14693.19421</v>
      </c>
      <c r="U353" s="255"/>
      <c r="V353" s="404"/>
      <c r="W353" s="255">
        <v>6.9291547810000003</v>
      </c>
      <c r="X353" s="255">
        <v>6.9198824309999996</v>
      </c>
      <c r="Y353" s="255">
        <v>6.9190394910000004</v>
      </c>
      <c r="Z353" s="255">
        <v>6.8635850510000003</v>
      </c>
      <c r="AA353" s="255">
        <v>6.8392295949999999</v>
      </c>
      <c r="AB353" s="255">
        <v>6.8148741350000002</v>
      </c>
      <c r="AC353" s="255">
        <v>6.7820438059999999</v>
      </c>
      <c r="AD353" s="255">
        <v>6.7820438059999999</v>
      </c>
      <c r="AE353" s="255">
        <v>6.5477534620000002</v>
      </c>
      <c r="AF353" s="255">
        <v>6.3484443810000002</v>
      </c>
      <c r="AG353" s="255">
        <v>6.1184558329999996</v>
      </c>
      <c r="AH353" s="255">
        <v>6.1184558329999996</v>
      </c>
      <c r="AI353" s="255">
        <v>5.8470139559999996</v>
      </c>
      <c r="AJ353" s="255">
        <v>5.8470139559999996</v>
      </c>
      <c r="AK353" s="255">
        <v>5.3598139639999998</v>
      </c>
      <c r="AL353" s="255">
        <v>5.1666139659999999</v>
      </c>
      <c r="AM353" s="255">
        <v>5.1666139659999999</v>
      </c>
      <c r="AN353" s="656"/>
      <c r="AO353" s="352">
        <f>AO352</f>
        <v>1</v>
      </c>
      <c r="AP353" s="352">
        <f>AP352</f>
        <v>0</v>
      </c>
      <c r="AQ353" s="352">
        <f t="shared" ref="AQ353:AV353" si="152">AQ352</f>
        <v>0</v>
      </c>
      <c r="AR353" s="352">
        <f t="shared" si="152"/>
        <v>0</v>
      </c>
      <c r="AS353" s="352">
        <f t="shared" si="152"/>
        <v>0</v>
      </c>
      <c r="AT353" s="352">
        <f t="shared" si="152"/>
        <v>0</v>
      </c>
      <c r="AU353" s="352">
        <f t="shared" si="152"/>
        <v>0</v>
      </c>
      <c r="AV353" s="352">
        <f t="shared" si="152"/>
        <v>0</v>
      </c>
      <c r="AW353" s="352">
        <f t="shared" ref="AW353:BB353" si="153">AW352</f>
        <v>0</v>
      </c>
      <c r="AX353" s="352">
        <f t="shared" si="153"/>
        <v>0</v>
      </c>
      <c r="AY353" s="352">
        <f t="shared" si="153"/>
        <v>0</v>
      </c>
      <c r="AZ353" s="352">
        <f t="shared" si="153"/>
        <v>0</v>
      </c>
      <c r="BA353" s="352">
        <f t="shared" si="153"/>
        <v>0</v>
      </c>
      <c r="BB353" s="352">
        <f t="shared" si="153"/>
        <v>0</v>
      </c>
      <c r="BC353" s="257"/>
    </row>
    <row r="354" spans="1:55" ht="16" outlineLevel="1">
      <c r="B354" s="274"/>
      <c r="C354" s="265"/>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AI354" s="251"/>
      <c r="AJ354" s="251"/>
      <c r="AK354" s="251"/>
      <c r="AL354" s="251"/>
      <c r="AM354" s="251"/>
      <c r="AN354" s="251"/>
      <c r="AO354" s="353"/>
      <c r="AP354" s="353"/>
      <c r="AQ354" s="353"/>
      <c r="AR354" s="353"/>
      <c r="AS354" s="353"/>
      <c r="AT354" s="353"/>
      <c r="AU354" s="353"/>
      <c r="AV354" s="353"/>
      <c r="AW354" s="353"/>
      <c r="AX354" s="353"/>
      <c r="AY354" s="353"/>
      <c r="AZ354" s="353"/>
      <c r="BA354" s="353"/>
      <c r="BB354" s="353"/>
      <c r="BC354" s="266"/>
    </row>
    <row r="355" spans="1:55" s="243" customFormat="1" ht="16" outlineLevel="1">
      <c r="A355" s="437"/>
      <c r="B355" s="273"/>
      <c r="C355" s="27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251"/>
      <c r="AE355" s="251"/>
      <c r="AF355" s="251"/>
      <c r="AG355" s="251"/>
      <c r="AH355" s="251"/>
      <c r="AI355" s="251"/>
      <c r="AJ355" s="251"/>
      <c r="AK355" s="251"/>
      <c r="AL355" s="251"/>
      <c r="AM355" s="251"/>
      <c r="AN355" s="251"/>
      <c r="AO355" s="357"/>
      <c r="AP355" s="358"/>
      <c r="AQ355" s="357"/>
      <c r="AR355" s="357"/>
      <c r="AS355" s="357"/>
      <c r="AT355" s="357"/>
      <c r="AU355" s="357"/>
      <c r="AV355" s="357"/>
      <c r="AW355" s="357"/>
      <c r="AX355" s="357"/>
      <c r="AY355" s="357"/>
      <c r="AZ355" s="357"/>
      <c r="BA355" s="357"/>
      <c r="BB355" s="357"/>
      <c r="BC355" s="272"/>
    </row>
    <row r="356" spans="1:55" ht="16" outlineLevel="1">
      <c r="A356" s="438"/>
      <c r="B356" s="248" t="s">
        <v>15</v>
      </c>
      <c r="C356" s="279"/>
      <c r="D356" s="250"/>
      <c r="E356" s="249"/>
      <c r="F356" s="249"/>
      <c r="G356" s="249"/>
      <c r="H356" s="249"/>
      <c r="I356" s="249"/>
      <c r="J356" s="249"/>
      <c r="K356" s="249"/>
      <c r="L356" s="249"/>
      <c r="M356" s="249"/>
      <c r="N356" s="249"/>
      <c r="O356" s="249"/>
      <c r="P356" s="249"/>
      <c r="Q356" s="249"/>
      <c r="R356" s="249"/>
      <c r="S356" s="249"/>
      <c r="T356" s="249"/>
      <c r="U356" s="249"/>
      <c r="V356" s="251"/>
      <c r="W356" s="249"/>
      <c r="X356" s="249"/>
      <c r="Y356" s="249"/>
      <c r="Z356" s="249"/>
      <c r="AA356" s="249"/>
      <c r="AB356" s="249"/>
      <c r="AC356" s="249"/>
      <c r="AD356" s="249"/>
      <c r="AE356" s="249"/>
      <c r="AF356" s="249"/>
      <c r="AG356" s="249"/>
      <c r="AH356" s="249"/>
      <c r="AI356" s="249"/>
      <c r="AJ356" s="249"/>
      <c r="AK356" s="249"/>
      <c r="AL356" s="249"/>
      <c r="AM356" s="249"/>
      <c r="AN356" s="249"/>
      <c r="AO356" s="355"/>
      <c r="AP356" s="355"/>
      <c r="AQ356" s="355"/>
      <c r="AR356" s="355"/>
      <c r="AS356" s="355"/>
      <c r="AT356" s="355"/>
      <c r="AU356" s="355"/>
      <c r="AV356" s="355"/>
      <c r="AW356" s="355"/>
      <c r="AX356" s="355"/>
      <c r="AY356" s="355"/>
      <c r="AZ356" s="355"/>
      <c r="BA356" s="355"/>
      <c r="BB356" s="355"/>
      <c r="BC356" s="252"/>
    </row>
    <row r="357" spans="1:55" ht="17" outlineLevel="1">
      <c r="A357" s="437">
        <v>27</v>
      </c>
      <c r="B357" s="280" t="s">
        <v>17</v>
      </c>
      <c r="C357" s="251" t="s">
        <v>25</v>
      </c>
      <c r="D357" s="255"/>
      <c r="E357" s="255"/>
      <c r="F357" s="255"/>
      <c r="G357" s="255"/>
      <c r="H357" s="255"/>
      <c r="I357" s="255"/>
      <c r="J357" s="255"/>
      <c r="K357" s="255"/>
      <c r="L357" s="255"/>
      <c r="M357" s="255"/>
      <c r="N357" s="255"/>
      <c r="O357" s="255"/>
      <c r="P357" s="255"/>
      <c r="Q357" s="255"/>
      <c r="R357" s="255"/>
      <c r="S357" s="255"/>
      <c r="T357" s="255"/>
      <c r="U357" s="255"/>
      <c r="V357" s="255">
        <v>12</v>
      </c>
      <c r="W357" s="255"/>
      <c r="X357" s="255"/>
      <c r="Y357" s="255"/>
      <c r="Z357" s="255"/>
      <c r="AA357" s="255"/>
      <c r="AB357" s="255"/>
      <c r="AC357" s="255"/>
      <c r="AD357" s="255"/>
      <c r="AE357" s="255"/>
      <c r="AF357" s="255"/>
      <c r="AG357" s="255"/>
      <c r="AH357" s="255"/>
      <c r="AI357" s="255"/>
      <c r="AJ357" s="255"/>
      <c r="AK357" s="255"/>
      <c r="AL357" s="255"/>
      <c r="AM357" s="255"/>
      <c r="AN357" s="656"/>
      <c r="AO357" s="367"/>
      <c r="AP357" s="356">
        <v>1</v>
      </c>
      <c r="AQ357" s="356"/>
      <c r="AR357" s="356"/>
      <c r="AS357" s="356"/>
      <c r="AT357" s="356"/>
      <c r="AU357" s="356"/>
      <c r="AV357" s="356"/>
      <c r="AW357" s="356"/>
      <c r="AX357" s="356"/>
      <c r="AY357" s="356"/>
      <c r="AZ357" s="356"/>
      <c r="BA357" s="356"/>
      <c r="BB357" s="356"/>
      <c r="BC357" s="256">
        <f>SUM(AO357:BB357)</f>
        <v>1</v>
      </c>
    </row>
    <row r="358" spans="1:55" ht="16" outlineLevel="1">
      <c r="B358" s="254" t="s">
        <v>248</v>
      </c>
      <c r="C358" s="251" t="s">
        <v>163</v>
      </c>
      <c r="D358" s="255">
        <v>128400</v>
      </c>
      <c r="E358" s="255">
        <v>128400</v>
      </c>
      <c r="F358" s="255">
        <v>128400</v>
      </c>
      <c r="G358" s="255">
        <v>128400</v>
      </c>
      <c r="H358" s="255">
        <v>128400</v>
      </c>
      <c r="I358" s="255">
        <v>128400</v>
      </c>
      <c r="J358" s="255">
        <v>128400</v>
      </c>
      <c r="K358" s="255">
        <v>128400</v>
      </c>
      <c r="L358" s="255">
        <v>128400</v>
      </c>
      <c r="M358" s="255">
        <v>128400</v>
      </c>
      <c r="N358" s="255">
        <v>128400</v>
      </c>
      <c r="O358" s="255">
        <v>128400</v>
      </c>
      <c r="P358" s="255">
        <v>128400</v>
      </c>
      <c r="Q358" s="255">
        <v>128400</v>
      </c>
      <c r="R358" s="255">
        <v>128400</v>
      </c>
      <c r="S358" s="255">
        <v>128400</v>
      </c>
      <c r="T358" s="255">
        <v>128400</v>
      </c>
      <c r="U358" s="255"/>
      <c r="V358" s="255">
        <f>V357</f>
        <v>12</v>
      </c>
      <c r="W358" s="255">
        <v>25</v>
      </c>
      <c r="X358" s="255">
        <v>25</v>
      </c>
      <c r="Y358" s="255">
        <v>25</v>
      </c>
      <c r="Z358" s="255">
        <v>25</v>
      </c>
      <c r="AA358" s="255">
        <v>25</v>
      </c>
      <c r="AB358" s="255">
        <v>25</v>
      </c>
      <c r="AC358" s="255">
        <v>25</v>
      </c>
      <c r="AD358" s="255">
        <v>25</v>
      </c>
      <c r="AE358" s="255">
        <v>25</v>
      </c>
      <c r="AF358" s="255">
        <v>25</v>
      </c>
      <c r="AG358" s="255">
        <v>25</v>
      </c>
      <c r="AH358" s="255">
        <v>25</v>
      </c>
      <c r="AI358" s="255">
        <v>25</v>
      </c>
      <c r="AJ358" s="255">
        <v>25</v>
      </c>
      <c r="AK358" s="255">
        <v>25</v>
      </c>
      <c r="AL358" s="255">
        <v>25</v>
      </c>
      <c r="AM358" s="255">
        <v>25</v>
      </c>
      <c r="AN358" s="656"/>
      <c r="AO358" s="352">
        <f>AO357</f>
        <v>0</v>
      </c>
      <c r="AP358" s="352">
        <f>AP357</f>
        <v>1</v>
      </c>
      <c r="AQ358" s="352">
        <f t="shared" ref="AQ358:AV358" si="154">AQ357</f>
        <v>0</v>
      </c>
      <c r="AR358" s="352">
        <f t="shared" si="154"/>
        <v>0</v>
      </c>
      <c r="AS358" s="352">
        <f t="shared" si="154"/>
        <v>0</v>
      </c>
      <c r="AT358" s="352">
        <f t="shared" si="154"/>
        <v>0</v>
      </c>
      <c r="AU358" s="352">
        <f t="shared" si="154"/>
        <v>0</v>
      </c>
      <c r="AV358" s="352">
        <f t="shared" si="154"/>
        <v>0</v>
      </c>
      <c r="AW358" s="352">
        <f t="shared" ref="AW358:BB358" si="155">AW357</f>
        <v>0</v>
      </c>
      <c r="AX358" s="352">
        <f t="shared" si="155"/>
        <v>0</v>
      </c>
      <c r="AY358" s="352">
        <f t="shared" si="155"/>
        <v>0</v>
      </c>
      <c r="AZ358" s="352">
        <f t="shared" si="155"/>
        <v>0</v>
      </c>
      <c r="BA358" s="352">
        <f t="shared" si="155"/>
        <v>0</v>
      </c>
      <c r="BB358" s="352">
        <f t="shared" si="155"/>
        <v>0</v>
      </c>
      <c r="BC358" s="266"/>
    </row>
    <row r="359" spans="1:55" ht="16" outlineLevel="1">
      <c r="B359" s="282"/>
      <c r="C359" s="260"/>
      <c r="D359" s="251"/>
      <c r="E359" s="251"/>
      <c r="F359" s="251"/>
      <c r="G359" s="251"/>
      <c r="H359" s="251"/>
      <c r="I359" s="251"/>
      <c r="J359" s="251"/>
      <c r="K359" s="251"/>
      <c r="L359" s="251"/>
      <c r="M359" s="251"/>
      <c r="N359" s="251"/>
      <c r="O359" s="251"/>
      <c r="P359" s="251"/>
      <c r="Q359" s="251"/>
      <c r="R359" s="251"/>
      <c r="S359" s="251"/>
      <c r="T359" s="251"/>
      <c r="U359" s="251"/>
      <c r="V359" s="260"/>
      <c r="W359" s="251"/>
      <c r="X359" s="251"/>
      <c r="Y359" s="251"/>
      <c r="Z359" s="251"/>
      <c r="AA359" s="251"/>
      <c r="AB359" s="251"/>
      <c r="AC359" s="251"/>
      <c r="AD359" s="251"/>
      <c r="AE359" s="251"/>
      <c r="AF359" s="251"/>
      <c r="AG359" s="251"/>
      <c r="AH359" s="251"/>
      <c r="AI359" s="251"/>
      <c r="AJ359" s="251"/>
      <c r="AK359" s="251"/>
      <c r="AL359" s="251"/>
      <c r="AM359" s="251"/>
      <c r="AN359" s="251"/>
      <c r="AO359" s="353"/>
      <c r="AP359" s="353"/>
      <c r="AQ359" s="353"/>
      <c r="AR359" s="353"/>
      <c r="AS359" s="353"/>
      <c r="AT359" s="353"/>
      <c r="AU359" s="353"/>
      <c r="AV359" s="353"/>
      <c r="AW359" s="353"/>
      <c r="AX359" s="353"/>
      <c r="AY359" s="353"/>
      <c r="AZ359" s="353"/>
      <c r="BA359" s="353"/>
      <c r="BB359" s="353"/>
      <c r="BC359" s="266"/>
    </row>
    <row r="360" spans="1:55" ht="18" outlineLevel="1">
      <c r="B360" s="1047" t="s">
        <v>1272</v>
      </c>
      <c r="C360" s="217"/>
      <c r="AO360" s="217"/>
      <c r="AP360" s="217"/>
      <c r="AQ360" s="217"/>
      <c r="AR360" s="217"/>
      <c r="AS360" s="217"/>
      <c r="AT360" s="217"/>
      <c r="AU360" s="217"/>
      <c r="AV360" s="217"/>
      <c r="AW360" s="217"/>
      <c r="AX360" s="217"/>
      <c r="AY360" s="217"/>
      <c r="AZ360" s="217"/>
      <c r="BA360" s="217"/>
      <c r="BB360" s="217"/>
      <c r="BC360" s="217"/>
    </row>
    <row r="361" spans="1:55" ht="16" outlineLevel="1">
      <c r="A361" s="438"/>
      <c r="B361" s="248" t="s">
        <v>0</v>
      </c>
      <c r="C361" s="249"/>
      <c r="D361" s="249"/>
      <c r="E361" s="249"/>
      <c r="F361" s="249"/>
      <c r="G361" s="249"/>
      <c r="H361" s="249"/>
      <c r="I361" s="249"/>
      <c r="J361" s="249"/>
      <c r="K361" s="249"/>
      <c r="L361" s="249"/>
      <c r="M361" s="249"/>
      <c r="N361" s="249"/>
      <c r="O361" s="249"/>
      <c r="P361" s="249"/>
      <c r="Q361" s="249"/>
      <c r="R361" s="249"/>
      <c r="S361" s="249"/>
      <c r="T361" s="249"/>
      <c r="U361" s="249"/>
      <c r="V361" s="250"/>
      <c r="W361" s="249"/>
      <c r="X361" s="249"/>
      <c r="Y361" s="249"/>
      <c r="Z361" s="249"/>
      <c r="AA361" s="249"/>
      <c r="AB361" s="249"/>
      <c r="AC361" s="249"/>
      <c r="AD361" s="249"/>
      <c r="AE361" s="249"/>
      <c r="AF361" s="249"/>
      <c r="AG361" s="249"/>
      <c r="AH361" s="249"/>
      <c r="AI361" s="249"/>
      <c r="AJ361" s="249"/>
      <c r="AK361" s="249"/>
      <c r="AL361" s="249"/>
      <c r="AM361" s="249"/>
      <c r="AN361" s="249"/>
      <c r="AO361" s="251"/>
      <c r="AP361" s="251"/>
      <c r="AQ361" s="251"/>
      <c r="AR361" s="251"/>
      <c r="AS361" s="251"/>
      <c r="AT361" s="251"/>
      <c r="AU361" s="251"/>
      <c r="AV361" s="251"/>
      <c r="AW361" s="251"/>
      <c r="AX361" s="251"/>
      <c r="AY361" s="251"/>
      <c r="AZ361" s="251"/>
      <c r="BA361" s="251"/>
      <c r="BB361" s="251"/>
      <c r="BC361" s="252"/>
    </row>
    <row r="362" spans="1:55" ht="16" outlineLevel="1">
      <c r="A362" s="437">
        <v>1</v>
      </c>
      <c r="B362" s="254" t="s">
        <v>1</v>
      </c>
      <c r="C362" s="251" t="s">
        <v>25</v>
      </c>
      <c r="D362" s="255">
        <v>61730.5707841369</v>
      </c>
      <c r="E362" s="255">
        <v>61730.5707841369</v>
      </c>
      <c r="F362" s="255">
        <v>61730.5707841369</v>
      </c>
      <c r="G362" s="255">
        <v>61730.5707841369</v>
      </c>
      <c r="H362" s="255">
        <v>39668.832405707144</v>
      </c>
      <c r="I362" s="255">
        <v>0</v>
      </c>
      <c r="J362" s="255">
        <v>0</v>
      </c>
      <c r="K362" s="255">
        <v>0</v>
      </c>
      <c r="L362" s="255">
        <v>0</v>
      </c>
      <c r="M362" s="255">
        <v>0</v>
      </c>
      <c r="N362" s="255">
        <v>0</v>
      </c>
      <c r="O362" s="255">
        <v>0</v>
      </c>
      <c r="P362" s="255">
        <v>0</v>
      </c>
      <c r="Q362" s="255">
        <v>0</v>
      </c>
      <c r="R362" s="255">
        <v>0</v>
      </c>
      <c r="S362" s="255">
        <v>0</v>
      </c>
      <c r="T362" s="255">
        <v>0</v>
      </c>
      <c r="U362" s="255">
        <v>0</v>
      </c>
      <c r="V362" s="251"/>
      <c r="W362" s="255">
        <v>9.2541445201806241</v>
      </c>
      <c r="X362" s="255">
        <v>9.2541445201806241</v>
      </c>
      <c r="Y362" s="255">
        <v>9.2541445201806241</v>
      </c>
      <c r="Z362" s="255">
        <v>9.2541445201806241</v>
      </c>
      <c r="AA362" s="255">
        <v>5.8300807133692549</v>
      </c>
      <c r="AB362" s="255">
        <v>0</v>
      </c>
      <c r="AC362" s="255">
        <v>0</v>
      </c>
      <c r="AD362" s="255">
        <v>0</v>
      </c>
      <c r="AE362" s="255">
        <v>0</v>
      </c>
      <c r="AF362" s="255">
        <v>0</v>
      </c>
      <c r="AG362" s="255">
        <v>0</v>
      </c>
      <c r="AH362" s="255">
        <v>0</v>
      </c>
      <c r="AI362" s="255">
        <v>0</v>
      </c>
      <c r="AJ362" s="255">
        <v>0</v>
      </c>
      <c r="AK362" s="255">
        <v>0</v>
      </c>
      <c r="AL362" s="255">
        <v>0</v>
      </c>
      <c r="AM362" s="255">
        <v>0</v>
      </c>
      <c r="AN362" s="255">
        <v>0</v>
      </c>
      <c r="AO362" s="351"/>
      <c r="AP362" s="351"/>
      <c r="AQ362" s="351"/>
      <c r="AR362" s="351"/>
      <c r="AS362" s="351"/>
      <c r="AT362" s="351"/>
      <c r="AU362" s="351"/>
      <c r="AV362" s="351"/>
      <c r="AW362" s="351">
        <v>1</v>
      </c>
      <c r="AX362" s="351"/>
      <c r="AY362" s="351"/>
      <c r="AZ362" s="351"/>
      <c r="BA362" s="351"/>
      <c r="BB362" s="351"/>
      <c r="BC362" s="256">
        <f>SUM(AO362:BB362)</f>
        <v>1</v>
      </c>
    </row>
    <row r="363" spans="1:55" ht="16" outlineLevel="1">
      <c r="B363" s="254" t="s">
        <v>248</v>
      </c>
      <c r="C363" s="251" t="s">
        <v>163</v>
      </c>
      <c r="D363" s="255"/>
      <c r="E363" s="255"/>
      <c r="F363" s="255"/>
      <c r="G363" s="255"/>
      <c r="H363" s="255"/>
      <c r="I363" s="255"/>
      <c r="J363" s="255"/>
      <c r="K363" s="255"/>
      <c r="L363" s="255"/>
      <c r="M363" s="255"/>
      <c r="N363" s="255"/>
      <c r="O363" s="255"/>
      <c r="P363" s="255"/>
      <c r="Q363" s="255"/>
      <c r="R363" s="255"/>
      <c r="S363" s="255"/>
      <c r="T363" s="255"/>
      <c r="U363" s="255"/>
      <c r="V363" s="404"/>
      <c r="W363" s="255"/>
      <c r="X363" s="255"/>
      <c r="Y363" s="255"/>
      <c r="Z363" s="255"/>
      <c r="AA363" s="255"/>
      <c r="AB363" s="255"/>
      <c r="AC363" s="255"/>
      <c r="AD363" s="255"/>
      <c r="AE363" s="255"/>
      <c r="AF363" s="255"/>
      <c r="AG363" s="255"/>
      <c r="AH363" s="255"/>
      <c r="AI363" s="255"/>
      <c r="AJ363" s="255"/>
      <c r="AK363" s="255"/>
      <c r="AL363" s="255"/>
      <c r="AM363" s="255"/>
      <c r="AN363" s="255"/>
      <c r="AO363" s="352">
        <f>AO362</f>
        <v>0</v>
      </c>
      <c r="AP363" s="352">
        <f>AP362</f>
        <v>0</v>
      </c>
      <c r="AQ363" s="352">
        <f t="shared" ref="AQ363:BB363" si="156">AQ362</f>
        <v>0</v>
      </c>
      <c r="AR363" s="352">
        <f t="shared" si="156"/>
        <v>0</v>
      </c>
      <c r="AS363" s="352">
        <f t="shared" si="156"/>
        <v>0</v>
      </c>
      <c r="AT363" s="352">
        <f t="shared" si="156"/>
        <v>0</v>
      </c>
      <c r="AU363" s="352">
        <f t="shared" si="156"/>
        <v>0</v>
      </c>
      <c r="AV363" s="352">
        <f t="shared" si="156"/>
        <v>0</v>
      </c>
      <c r="AW363" s="352">
        <f>AW362</f>
        <v>1</v>
      </c>
      <c r="AX363" s="352">
        <f t="shared" si="156"/>
        <v>0</v>
      </c>
      <c r="AY363" s="352">
        <f t="shared" si="156"/>
        <v>0</v>
      </c>
      <c r="AZ363" s="352">
        <f t="shared" si="156"/>
        <v>0</v>
      </c>
      <c r="BA363" s="352">
        <f t="shared" si="156"/>
        <v>0</v>
      </c>
      <c r="BB363" s="352">
        <f t="shared" si="156"/>
        <v>0</v>
      </c>
      <c r="BC363" s="257"/>
    </row>
    <row r="364" spans="1:55" ht="16" outlineLevel="1">
      <c r="A364" s="439"/>
      <c r="B364" s="258"/>
      <c r="C364" s="259"/>
      <c r="D364" s="259"/>
      <c r="E364" s="259"/>
      <c r="F364" s="259"/>
      <c r="G364" s="259"/>
      <c r="H364" s="259"/>
      <c r="I364" s="259"/>
      <c r="J364" s="259"/>
      <c r="K364" s="259"/>
      <c r="L364" s="259"/>
      <c r="M364" s="259"/>
      <c r="N364" s="259"/>
      <c r="O364" s="259"/>
      <c r="P364" s="259"/>
      <c r="Q364" s="259"/>
      <c r="R364" s="259"/>
      <c r="S364" s="259"/>
      <c r="T364" s="259"/>
      <c r="U364" s="259"/>
      <c r="V364" s="263"/>
      <c r="W364" s="259"/>
      <c r="X364" s="259"/>
      <c r="Y364" s="259"/>
      <c r="Z364" s="259"/>
      <c r="AA364" s="259"/>
      <c r="AB364" s="259"/>
      <c r="AC364" s="259"/>
      <c r="AD364" s="259"/>
      <c r="AE364" s="259"/>
      <c r="AF364" s="259"/>
      <c r="AG364" s="259"/>
      <c r="AH364" s="259"/>
      <c r="AI364" s="259"/>
      <c r="AJ364" s="259"/>
      <c r="AK364" s="259"/>
      <c r="AL364" s="259"/>
      <c r="AM364" s="259"/>
      <c r="AN364" s="259"/>
      <c r="AO364" s="353"/>
      <c r="AP364" s="354"/>
      <c r="AQ364" s="354"/>
      <c r="AR364" s="354"/>
      <c r="AS364" s="354"/>
      <c r="AT364" s="354"/>
      <c r="AU364" s="354"/>
      <c r="AV364" s="354"/>
      <c r="AW364" s="353"/>
      <c r="AX364" s="354"/>
      <c r="AY364" s="354"/>
      <c r="AZ364" s="354"/>
      <c r="BA364" s="354"/>
      <c r="BB364" s="354"/>
      <c r="BC364" s="262"/>
    </row>
    <row r="365" spans="1:55" ht="16" outlineLevel="1">
      <c r="A365" s="437">
        <v>2</v>
      </c>
      <c r="B365" s="254" t="s">
        <v>2</v>
      </c>
      <c r="C365" s="251" t="s">
        <v>25</v>
      </c>
      <c r="D365" s="255">
        <v>10713.756460000001</v>
      </c>
      <c r="E365" s="255">
        <v>10713.756460000001</v>
      </c>
      <c r="F365" s="255">
        <v>10713.756460000001</v>
      </c>
      <c r="G365" s="255">
        <v>10713.756460000001</v>
      </c>
      <c r="H365" s="255">
        <v>0</v>
      </c>
      <c r="I365" s="255">
        <v>0</v>
      </c>
      <c r="J365" s="255">
        <v>0</v>
      </c>
      <c r="K365" s="255">
        <v>0</v>
      </c>
      <c r="L365" s="255">
        <v>0</v>
      </c>
      <c r="M365" s="255">
        <v>0</v>
      </c>
      <c r="N365" s="255">
        <v>0</v>
      </c>
      <c r="O365" s="255">
        <v>0</v>
      </c>
      <c r="P365" s="255">
        <v>0</v>
      </c>
      <c r="Q365" s="255">
        <v>0</v>
      </c>
      <c r="R365" s="255">
        <v>0</v>
      </c>
      <c r="S365" s="255">
        <v>0</v>
      </c>
      <c r="T365" s="255">
        <v>0</v>
      </c>
      <c r="U365" s="255">
        <v>0</v>
      </c>
      <c r="V365" s="251"/>
      <c r="W365" s="255">
        <v>6.0086288720000001</v>
      </c>
      <c r="X365" s="255">
        <v>6.0086288720000001</v>
      </c>
      <c r="Y365" s="255">
        <v>6.0086288720000001</v>
      </c>
      <c r="Z365" s="255">
        <v>6.0086288720000001</v>
      </c>
      <c r="AA365" s="255">
        <v>0</v>
      </c>
      <c r="AB365" s="255">
        <v>0</v>
      </c>
      <c r="AC365" s="255">
        <v>0</v>
      </c>
      <c r="AD365" s="255">
        <v>0</v>
      </c>
      <c r="AE365" s="255">
        <v>0</v>
      </c>
      <c r="AF365" s="255">
        <v>0</v>
      </c>
      <c r="AG365" s="255">
        <v>0</v>
      </c>
      <c r="AH365" s="255">
        <v>0</v>
      </c>
      <c r="AI365" s="255">
        <v>0</v>
      </c>
      <c r="AJ365" s="255">
        <v>0</v>
      </c>
      <c r="AK365" s="255">
        <v>0</v>
      </c>
      <c r="AL365" s="255">
        <v>0</v>
      </c>
      <c r="AM365" s="255">
        <v>0</v>
      </c>
      <c r="AN365" s="255">
        <v>0</v>
      </c>
      <c r="AO365" s="351"/>
      <c r="AP365" s="351"/>
      <c r="AQ365" s="351"/>
      <c r="AR365" s="351"/>
      <c r="AS365" s="351"/>
      <c r="AT365" s="351"/>
      <c r="AU365" s="351"/>
      <c r="AV365" s="351"/>
      <c r="AW365" s="351">
        <v>1</v>
      </c>
      <c r="AX365" s="351"/>
      <c r="AY365" s="351"/>
      <c r="AZ365" s="351"/>
      <c r="BA365" s="351"/>
      <c r="BB365" s="351"/>
      <c r="BC365" s="256">
        <f>SUM(AO365:BB365)</f>
        <v>1</v>
      </c>
    </row>
    <row r="366" spans="1:55" ht="16" outlineLevel="1">
      <c r="B366" s="254" t="s">
        <v>248</v>
      </c>
      <c r="C366" s="251" t="s">
        <v>163</v>
      </c>
      <c r="D366" s="255"/>
      <c r="E366" s="255"/>
      <c r="F366" s="255"/>
      <c r="G366" s="255"/>
      <c r="H366" s="255"/>
      <c r="I366" s="255"/>
      <c r="J366" s="255"/>
      <c r="K366" s="255"/>
      <c r="L366" s="255"/>
      <c r="M366" s="255"/>
      <c r="N366" s="255"/>
      <c r="O366" s="255"/>
      <c r="P366" s="255"/>
      <c r="Q366" s="255"/>
      <c r="R366" s="255"/>
      <c r="S366" s="255"/>
      <c r="T366" s="255"/>
      <c r="U366" s="255"/>
      <c r="V366" s="404"/>
      <c r="W366" s="255"/>
      <c r="X366" s="255"/>
      <c r="Y366" s="255"/>
      <c r="Z366" s="255"/>
      <c r="AA366" s="255"/>
      <c r="AB366" s="255"/>
      <c r="AC366" s="255"/>
      <c r="AD366" s="255"/>
      <c r="AE366" s="255"/>
      <c r="AF366" s="255"/>
      <c r="AG366" s="255"/>
      <c r="AH366" s="255"/>
      <c r="AI366" s="255"/>
      <c r="AJ366" s="255"/>
      <c r="AK366" s="255"/>
      <c r="AL366" s="255"/>
      <c r="AM366" s="255"/>
      <c r="AN366" s="255"/>
      <c r="AO366" s="352">
        <f>AO365</f>
        <v>0</v>
      </c>
      <c r="AP366" s="352">
        <f>AP365</f>
        <v>0</v>
      </c>
      <c r="AQ366" s="352">
        <f t="shared" ref="AQ366:BB366" si="157">AQ365</f>
        <v>0</v>
      </c>
      <c r="AR366" s="352">
        <f t="shared" si="157"/>
        <v>0</v>
      </c>
      <c r="AS366" s="352">
        <f t="shared" si="157"/>
        <v>0</v>
      </c>
      <c r="AT366" s="352">
        <f t="shared" si="157"/>
        <v>0</v>
      </c>
      <c r="AU366" s="352">
        <f t="shared" si="157"/>
        <v>0</v>
      </c>
      <c r="AV366" s="352">
        <f t="shared" si="157"/>
        <v>0</v>
      </c>
      <c r="AW366" s="352">
        <f>AW365</f>
        <v>1</v>
      </c>
      <c r="AX366" s="352">
        <f t="shared" si="157"/>
        <v>0</v>
      </c>
      <c r="AY366" s="352">
        <f t="shared" si="157"/>
        <v>0</v>
      </c>
      <c r="AZ366" s="352">
        <f t="shared" si="157"/>
        <v>0</v>
      </c>
      <c r="BA366" s="352">
        <f t="shared" si="157"/>
        <v>0</v>
      </c>
      <c r="BB366" s="352">
        <f t="shared" si="157"/>
        <v>0</v>
      </c>
      <c r="BC366" s="257"/>
    </row>
    <row r="367" spans="1:55" ht="16" outlineLevel="1">
      <c r="A367" s="439"/>
      <c r="B367" s="258"/>
      <c r="C367" s="259"/>
      <c r="D367" s="264"/>
      <c r="E367" s="264"/>
      <c r="F367" s="264"/>
      <c r="G367" s="264"/>
      <c r="H367" s="264"/>
      <c r="I367" s="264"/>
      <c r="J367" s="264"/>
      <c r="K367" s="264"/>
      <c r="L367" s="264"/>
      <c r="M367" s="264"/>
      <c r="N367" s="264"/>
      <c r="O367" s="264"/>
      <c r="P367" s="264"/>
      <c r="Q367" s="264"/>
      <c r="R367" s="264"/>
      <c r="S367" s="264"/>
      <c r="T367" s="264"/>
      <c r="U367" s="264"/>
      <c r="V367" s="263"/>
      <c r="W367" s="264"/>
      <c r="X367" s="264"/>
      <c r="Y367" s="264"/>
      <c r="Z367" s="264"/>
      <c r="AA367" s="264"/>
      <c r="AB367" s="264"/>
      <c r="AC367" s="264"/>
      <c r="AD367" s="264"/>
      <c r="AE367" s="264"/>
      <c r="AF367" s="264"/>
      <c r="AG367" s="264"/>
      <c r="AH367" s="264"/>
      <c r="AI367" s="264"/>
      <c r="AJ367" s="264"/>
      <c r="AK367" s="264"/>
      <c r="AL367" s="264"/>
      <c r="AM367" s="264"/>
      <c r="AN367" s="264"/>
      <c r="AO367" s="353"/>
      <c r="AP367" s="354"/>
      <c r="AQ367" s="354"/>
      <c r="AR367" s="354"/>
      <c r="AS367" s="354"/>
      <c r="AT367" s="354"/>
      <c r="AU367" s="354"/>
      <c r="AV367" s="354"/>
      <c r="AW367" s="353"/>
      <c r="AX367" s="354"/>
      <c r="AY367" s="354"/>
      <c r="AZ367" s="354"/>
      <c r="BA367" s="354"/>
      <c r="BB367" s="354"/>
      <c r="BC367" s="262"/>
    </row>
    <row r="368" spans="1:55" ht="16" outlineLevel="1">
      <c r="A368" s="437">
        <v>3</v>
      </c>
      <c r="B368" s="254" t="s">
        <v>3</v>
      </c>
      <c r="C368" s="251" t="s">
        <v>25</v>
      </c>
      <c r="D368" s="255">
        <v>398520.90540731599</v>
      </c>
      <c r="E368" s="255">
        <v>398520.90540731599</v>
      </c>
      <c r="F368" s="255">
        <v>398520.90540731599</v>
      </c>
      <c r="G368" s="255">
        <v>398520.90540731599</v>
      </c>
      <c r="H368" s="255">
        <v>398520.90540731599</v>
      </c>
      <c r="I368" s="255">
        <v>398520.90540731599</v>
      </c>
      <c r="J368" s="255">
        <v>398520.90540731599</v>
      </c>
      <c r="K368" s="255">
        <v>398520.90540731599</v>
      </c>
      <c r="L368" s="255">
        <v>398520.90540731599</v>
      </c>
      <c r="M368" s="255">
        <v>398520.90540731599</v>
      </c>
      <c r="N368" s="255">
        <v>398520.90540731599</v>
      </c>
      <c r="O368" s="255">
        <v>398520.90540731599</v>
      </c>
      <c r="P368" s="255">
        <v>398520.90540731599</v>
      </c>
      <c r="Q368" s="255">
        <v>398520.90540731599</v>
      </c>
      <c r="R368" s="255">
        <v>398520.90540731599</v>
      </c>
      <c r="S368" s="255">
        <v>398520.90540731599</v>
      </c>
      <c r="T368" s="255">
        <v>398520.90540731599</v>
      </c>
      <c r="U368" s="255">
        <v>398520.90540731599</v>
      </c>
      <c r="V368" s="251"/>
      <c r="W368" s="255">
        <v>231.59423398000001</v>
      </c>
      <c r="X368" s="255">
        <v>231.59423398000001</v>
      </c>
      <c r="Y368" s="255">
        <v>231.59423398000001</v>
      </c>
      <c r="Z368" s="255">
        <v>231.59423398000001</v>
      </c>
      <c r="AA368" s="255">
        <v>231.59423398000001</v>
      </c>
      <c r="AB368" s="255">
        <v>231.59423398000001</v>
      </c>
      <c r="AC368" s="255">
        <v>231.59423398000001</v>
      </c>
      <c r="AD368" s="255">
        <v>231.59423398000001</v>
      </c>
      <c r="AE368" s="255">
        <v>231.59423398000001</v>
      </c>
      <c r="AF368" s="255">
        <v>231.59423398000001</v>
      </c>
      <c r="AG368" s="255">
        <v>231.59423398000001</v>
      </c>
      <c r="AH368" s="255">
        <v>231.59423398000001</v>
      </c>
      <c r="AI368" s="255">
        <v>231.59423398000001</v>
      </c>
      <c r="AJ368" s="255">
        <v>231.59423398000001</v>
      </c>
      <c r="AK368" s="255">
        <v>231.59423398000001</v>
      </c>
      <c r="AL368" s="255">
        <v>231.59423398000001</v>
      </c>
      <c r="AM368" s="255">
        <v>231.59423398000001</v>
      </c>
      <c r="AN368" s="255">
        <v>231.59423398000001</v>
      </c>
      <c r="AO368" s="351"/>
      <c r="AP368" s="351"/>
      <c r="AQ368" s="351"/>
      <c r="AR368" s="351"/>
      <c r="AS368" s="351"/>
      <c r="AT368" s="351"/>
      <c r="AU368" s="351"/>
      <c r="AV368" s="351"/>
      <c r="AW368" s="351">
        <v>1</v>
      </c>
      <c r="AX368" s="351"/>
      <c r="AY368" s="351"/>
      <c r="AZ368" s="351"/>
      <c r="BA368" s="351"/>
      <c r="BB368" s="351"/>
      <c r="BC368" s="256">
        <f>SUM(AO368:BB368)</f>
        <v>1</v>
      </c>
    </row>
    <row r="369" spans="1:55" ht="16" outlineLevel="1">
      <c r="B369" s="254" t="s">
        <v>248</v>
      </c>
      <c r="C369" s="251" t="s">
        <v>163</v>
      </c>
      <c r="D369" s="255">
        <v>20448.003029700001</v>
      </c>
      <c r="E369" s="255">
        <v>20448.003029700001</v>
      </c>
      <c r="F369" s="255">
        <v>20448.003029700001</v>
      </c>
      <c r="G369" s="255">
        <v>20448.003029700001</v>
      </c>
      <c r="H369" s="255">
        <v>20448.003029700001</v>
      </c>
      <c r="I369" s="255">
        <v>20448.003029700001</v>
      </c>
      <c r="J369" s="255">
        <v>20448.003029700001</v>
      </c>
      <c r="K369" s="255">
        <v>20448.003029700001</v>
      </c>
      <c r="L369" s="255">
        <v>20448.003029700001</v>
      </c>
      <c r="M369" s="255">
        <v>20448.003029700001</v>
      </c>
      <c r="N369" s="255">
        <v>20448.003029700001</v>
      </c>
      <c r="O369" s="255">
        <v>20448.003029700001</v>
      </c>
      <c r="P369" s="255">
        <v>20448.003029700001</v>
      </c>
      <c r="Q369" s="255">
        <v>20448.003029700001</v>
      </c>
      <c r="R369" s="255">
        <v>20448.003029700001</v>
      </c>
      <c r="S369" s="255">
        <v>20448.003029700001</v>
      </c>
      <c r="T369" s="255">
        <v>20448.003029700001</v>
      </c>
      <c r="U369" s="255">
        <v>20448.003029700001</v>
      </c>
      <c r="V369" s="404"/>
      <c r="W369" s="255">
        <v>11.778405764999999</v>
      </c>
      <c r="X369" s="255">
        <v>11.778405764999999</v>
      </c>
      <c r="Y369" s="255">
        <v>11.778405764999999</v>
      </c>
      <c r="Z369" s="255">
        <v>11.778405764999999</v>
      </c>
      <c r="AA369" s="255">
        <v>11.778405764999999</v>
      </c>
      <c r="AB369" s="255">
        <v>11.778405764999999</v>
      </c>
      <c r="AC369" s="255">
        <v>11.778405764999999</v>
      </c>
      <c r="AD369" s="255">
        <v>11.778405764999999</v>
      </c>
      <c r="AE369" s="255">
        <v>11.778405764999999</v>
      </c>
      <c r="AF369" s="255">
        <v>11.778405764999999</v>
      </c>
      <c r="AG369" s="255">
        <v>11.778405764999999</v>
      </c>
      <c r="AH369" s="255">
        <v>11.778405764999999</v>
      </c>
      <c r="AI369" s="255">
        <v>11.778405764999999</v>
      </c>
      <c r="AJ369" s="255">
        <v>11.778405764999999</v>
      </c>
      <c r="AK369" s="255">
        <v>11.778405764999999</v>
      </c>
      <c r="AL369" s="255">
        <v>11.778405764999999</v>
      </c>
      <c r="AM369" s="255">
        <v>11.778405764999999</v>
      </c>
      <c r="AN369" s="255">
        <v>11.778405764999999</v>
      </c>
      <c r="AO369" s="352">
        <f>AO368</f>
        <v>0</v>
      </c>
      <c r="AP369" s="352">
        <f>AP368</f>
        <v>0</v>
      </c>
      <c r="AQ369" s="352">
        <f t="shared" ref="AQ369:BB369" si="158">AQ368</f>
        <v>0</v>
      </c>
      <c r="AR369" s="352">
        <f t="shared" si="158"/>
        <v>0</v>
      </c>
      <c r="AS369" s="352">
        <f t="shared" si="158"/>
        <v>0</v>
      </c>
      <c r="AT369" s="352">
        <f t="shared" si="158"/>
        <v>0</v>
      </c>
      <c r="AU369" s="352">
        <f t="shared" si="158"/>
        <v>0</v>
      </c>
      <c r="AV369" s="352">
        <f t="shared" si="158"/>
        <v>0</v>
      </c>
      <c r="AW369" s="352">
        <f>AW368</f>
        <v>1</v>
      </c>
      <c r="AX369" s="352">
        <f t="shared" si="158"/>
        <v>0</v>
      </c>
      <c r="AY369" s="352">
        <f t="shared" si="158"/>
        <v>0</v>
      </c>
      <c r="AZ369" s="352">
        <f t="shared" si="158"/>
        <v>0</v>
      </c>
      <c r="BA369" s="352">
        <f t="shared" si="158"/>
        <v>0</v>
      </c>
      <c r="BB369" s="352">
        <f t="shared" si="158"/>
        <v>0</v>
      </c>
      <c r="BC369" s="257"/>
    </row>
    <row r="370" spans="1:55" ht="16" outlineLevel="1">
      <c r="B370" s="254"/>
      <c r="C370" s="265"/>
      <c r="D370" s="251"/>
      <c r="E370" s="251"/>
      <c r="F370" s="251"/>
      <c r="G370" s="251"/>
      <c r="H370" s="251"/>
      <c r="I370" s="251"/>
      <c r="J370" s="251"/>
      <c r="K370" s="251"/>
      <c r="L370" s="251"/>
      <c r="M370" s="251"/>
      <c r="N370" s="251"/>
      <c r="O370" s="251"/>
      <c r="P370" s="251"/>
      <c r="Q370" s="251"/>
      <c r="R370" s="251"/>
      <c r="S370" s="251"/>
      <c r="T370" s="251"/>
      <c r="U370" s="251"/>
      <c r="V370" s="243"/>
      <c r="W370" s="251"/>
      <c r="X370" s="251"/>
      <c r="Y370" s="251"/>
      <c r="Z370" s="251"/>
      <c r="AA370" s="251"/>
      <c r="AB370" s="251"/>
      <c r="AC370" s="251"/>
      <c r="AD370" s="251"/>
      <c r="AE370" s="251"/>
      <c r="AF370" s="251"/>
      <c r="AG370" s="251"/>
      <c r="AH370" s="251"/>
      <c r="AI370" s="251"/>
      <c r="AJ370" s="251"/>
      <c r="AK370" s="251"/>
      <c r="AL370" s="251"/>
      <c r="AM370" s="251"/>
      <c r="AN370" s="251"/>
      <c r="AO370" s="353"/>
      <c r="AP370" s="353"/>
      <c r="AQ370" s="353"/>
      <c r="AR370" s="353"/>
      <c r="AS370" s="353"/>
      <c r="AT370" s="353"/>
      <c r="AU370" s="353"/>
      <c r="AV370" s="353"/>
      <c r="AW370" s="353"/>
      <c r="AX370" s="353"/>
      <c r="AY370" s="353"/>
      <c r="AZ370" s="353"/>
      <c r="BA370" s="353"/>
      <c r="BB370" s="353"/>
      <c r="BC370" s="266"/>
    </row>
    <row r="371" spans="1:55" ht="16" outlineLevel="1">
      <c r="A371" s="437">
        <v>4</v>
      </c>
      <c r="B371" s="254" t="s">
        <v>4</v>
      </c>
      <c r="C371" s="251" t="s">
        <v>25</v>
      </c>
      <c r="D371" s="255">
        <v>66677.226076221006</v>
      </c>
      <c r="E371" s="255">
        <v>66677.226076221006</v>
      </c>
      <c r="F371" s="255">
        <v>64107.760651850003</v>
      </c>
      <c r="G371" s="255">
        <v>54312.502613990997</v>
      </c>
      <c r="H371" s="255">
        <v>54312.502613990997</v>
      </c>
      <c r="I371" s="255">
        <v>54312.502613990997</v>
      </c>
      <c r="J371" s="255">
        <v>54312.502613990997</v>
      </c>
      <c r="K371" s="255">
        <v>54267.238843469</v>
      </c>
      <c r="L371" s="255">
        <v>39461.40398648</v>
      </c>
      <c r="M371" s="255">
        <v>39461.40398648</v>
      </c>
      <c r="N371" s="255">
        <v>35880.128673735999</v>
      </c>
      <c r="O371" s="255">
        <v>35369.179859946998</v>
      </c>
      <c r="P371" s="255">
        <v>35369.179859946998</v>
      </c>
      <c r="Q371" s="255">
        <v>35223.782521699002</v>
      </c>
      <c r="R371" s="255">
        <v>35223.782521699002</v>
      </c>
      <c r="S371" s="255">
        <v>35193.971086596997</v>
      </c>
      <c r="T371" s="255">
        <v>34106.432070565003</v>
      </c>
      <c r="U371" s="255">
        <v>20019.718884073998</v>
      </c>
      <c r="V371" s="251"/>
      <c r="W371" s="255">
        <v>4.4689178649999999</v>
      </c>
      <c r="X371" s="255">
        <v>4.4689178649999999</v>
      </c>
      <c r="Y371" s="255">
        <v>4.3076137660000002</v>
      </c>
      <c r="Z371" s="255">
        <v>3.6926939230000002</v>
      </c>
      <c r="AA371" s="255">
        <v>3.6926939230000002</v>
      </c>
      <c r="AB371" s="255">
        <v>3.6926939230000002</v>
      </c>
      <c r="AC371" s="255">
        <v>3.6926939230000002</v>
      </c>
      <c r="AD371" s="255">
        <v>3.687526826</v>
      </c>
      <c r="AE371" s="255">
        <v>2.7580565030000002</v>
      </c>
      <c r="AF371" s="255">
        <v>2.7580565030000002</v>
      </c>
      <c r="AG371" s="255">
        <v>2.2154527270000002</v>
      </c>
      <c r="AH371" s="255">
        <v>2.2153907269999999</v>
      </c>
      <c r="AI371" s="255">
        <v>2.2153907269999999</v>
      </c>
      <c r="AJ371" s="255">
        <v>2.2120880070000002</v>
      </c>
      <c r="AK371" s="255">
        <v>2.2120880070000002</v>
      </c>
      <c r="AL371" s="255">
        <v>2.2093824479999999</v>
      </c>
      <c r="AM371" s="255">
        <v>2.1411096860000001</v>
      </c>
      <c r="AN371" s="255">
        <v>1.2567838790000001</v>
      </c>
      <c r="AO371" s="351"/>
      <c r="AP371" s="351"/>
      <c r="AQ371" s="351"/>
      <c r="AR371" s="351"/>
      <c r="AS371" s="351"/>
      <c r="AT371" s="351"/>
      <c r="AU371" s="351"/>
      <c r="AV371" s="351"/>
      <c r="AW371" s="351">
        <v>1</v>
      </c>
      <c r="AX371" s="351"/>
      <c r="AY371" s="351"/>
      <c r="AZ371" s="351"/>
      <c r="BA371" s="351"/>
      <c r="BB371" s="351"/>
      <c r="BC371" s="256">
        <f>SUM(AO371:BB371)</f>
        <v>1</v>
      </c>
    </row>
    <row r="372" spans="1:55" ht="16" outlineLevel="1">
      <c r="B372" s="254" t="s">
        <v>248</v>
      </c>
      <c r="C372" s="251" t="s">
        <v>163</v>
      </c>
      <c r="D372" s="255">
        <v>204</v>
      </c>
      <c r="E372" s="255">
        <v>204</v>
      </c>
      <c r="F372" s="255">
        <v>194</v>
      </c>
      <c r="G372" s="255">
        <v>168</v>
      </c>
      <c r="H372" s="255">
        <v>168</v>
      </c>
      <c r="I372" s="255">
        <v>168</v>
      </c>
      <c r="J372" s="255">
        <v>168</v>
      </c>
      <c r="K372" s="255">
        <v>168</v>
      </c>
      <c r="L372" s="255">
        <v>141</v>
      </c>
      <c r="M372" s="255">
        <v>141</v>
      </c>
      <c r="N372" s="255">
        <v>134</v>
      </c>
      <c r="O372" s="255">
        <v>134</v>
      </c>
      <c r="P372" s="255">
        <v>134</v>
      </c>
      <c r="Q372" s="255">
        <v>134</v>
      </c>
      <c r="R372" s="255">
        <v>134</v>
      </c>
      <c r="S372" s="255">
        <v>134</v>
      </c>
      <c r="T372" s="255">
        <v>70</v>
      </c>
      <c r="U372" s="255">
        <v>70</v>
      </c>
      <c r="V372" s="404"/>
      <c r="W372" s="255">
        <v>1.4E-2</v>
      </c>
      <c r="X372" s="255">
        <v>1.4E-2</v>
      </c>
      <c r="Y372" s="255">
        <v>1.4E-2</v>
      </c>
      <c r="Z372" s="255">
        <v>1.2E-2</v>
      </c>
      <c r="AA372" s="255">
        <v>1.2E-2</v>
      </c>
      <c r="AB372" s="255">
        <v>1.2E-2</v>
      </c>
      <c r="AC372" s="255">
        <v>1.2E-2</v>
      </c>
      <c r="AD372" s="255">
        <v>1.2E-2</v>
      </c>
      <c r="AE372" s="255">
        <v>0.01</v>
      </c>
      <c r="AF372" s="255">
        <v>0.01</v>
      </c>
      <c r="AG372" s="255">
        <v>8.0000000000000002E-3</v>
      </c>
      <c r="AH372" s="255">
        <v>8.0000000000000002E-3</v>
      </c>
      <c r="AI372" s="255">
        <v>8.0000000000000002E-3</v>
      </c>
      <c r="AJ372" s="255">
        <v>8.0000000000000002E-3</v>
      </c>
      <c r="AK372" s="255">
        <v>8.0000000000000002E-3</v>
      </c>
      <c r="AL372" s="255">
        <v>8.0000000000000002E-3</v>
      </c>
      <c r="AM372" s="255">
        <v>4.0000000000000001E-3</v>
      </c>
      <c r="AN372" s="255">
        <v>4.0000000000000001E-3</v>
      </c>
      <c r="AO372" s="352">
        <f>AO371</f>
        <v>0</v>
      </c>
      <c r="AP372" s="352">
        <f>AP371</f>
        <v>0</v>
      </c>
      <c r="AQ372" s="352">
        <f t="shared" ref="AQ372:BB372" si="159">AQ371</f>
        <v>0</v>
      </c>
      <c r="AR372" s="352">
        <f t="shared" si="159"/>
        <v>0</v>
      </c>
      <c r="AS372" s="352">
        <f t="shared" si="159"/>
        <v>0</v>
      </c>
      <c r="AT372" s="352">
        <f t="shared" si="159"/>
        <v>0</v>
      </c>
      <c r="AU372" s="352">
        <f t="shared" si="159"/>
        <v>0</v>
      </c>
      <c r="AV372" s="352">
        <f t="shared" si="159"/>
        <v>0</v>
      </c>
      <c r="AW372" s="352">
        <f>AW371</f>
        <v>1</v>
      </c>
      <c r="AX372" s="352">
        <f t="shared" si="159"/>
        <v>0</v>
      </c>
      <c r="AY372" s="352">
        <f t="shared" si="159"/>
        <v>0</v>
      </c>
      <c r="AZ372" s="352">
        <f t="shared" si="159"/>
        <v>0</v>
      </c>
      <c r="BA372" s="352">
        <f t="shared" si="159"/>
        <v>0</v>
      </c>
      <c r="BB372" s="352">
        <f t="shared" si="159"/>
        <v>0</v>
      </c>
      <c r="BC372" s="257"/>
    </row>
    <row r="373" spans="1:55" ht="16" outlineLevel="1">
      <c r="B373" s="254"/>
      <c r="C373" s="265"/>
      <c r="D373" s="264"/>
      <c r="E373" s="264"/>
      <c r="F373" s="264"/>
      <c r="G373" s="264"/>
      <c r="H373" s="264"/>
      <c r="I373" s="264"/>
      <c r="J373" s="264"/>
      <c r="K373" s="264"/>
      <c r="L373" s="264"/>
      <c r="M373" s="264"/>
      <c r="N373" s="264"/>
      <c r="O373" s="264"/>
      <c r="P373" s="264"/>
      <c r="Q373" s="264"/>
      <c r="R373" s="264"/>
      <c r="S373" s="264"/>
      <c r="T373" s="264"/>
      <c r="U373" s="264"/>
      <c r="V373" s="251"/>
      <c r="W373" s="264"/>
      <c r="X373" s="264"/>
      <c r="Y373" s="264"/>
      <c r="Z373" s="264"/>
      <c r="AA373" s="264"/>
      <c r="AB373" s="264"/>
      <c r="AC373" s="264"/>
      <c r="AD373" s="264"/>
      <c r="AE373" s="264"/>
      <c r="AF373" s="264"/>
      <c r="AG373" s="264"/>
      <c r="AH373" s="264"/>
      <c r="AI373" s="264"/>
      <c r="AJ373" s="264"/>
      <c r="AK373" s="264"/>
      <c r="AL373" s="264"/>
      <c r="AM373" s="264"/>
      <c r="AN373" s="264"/>
      <c r="AO373" s="353"/>
      <c r="AP373" s="353"/>
      <c r="AQ373" s="353"/>
      <c r="AR373" s="353"/>
      <c r="AS373" s="353"/>
      <c r="AT373" s="353"/>
      <c r="AU373" s="353"/>
      <c r="AV373" s="353"/>
      <c r="AW373" s="353"/>
      <c r="AX373" s="353"/>
      <c r="AY373" s="353"/>
      <c r="AZ373" s="353"/>
      <c r="BA373" s="353"/>
      <c r="BB373" s="353"/>
      <c r="BC373" s="266"/>
    </row>
    <row r="374" spans="1:55" ht="16" outlineLevel="1">
      <c r="A374" s="437">
        <v>5</v>
      </c>
      <c r="B374" s="254" t="s">
        <v>5</v>
      </c>
      <c r="C374" s="251" t="s">
        <v>25</v>
      </c>
      <c r="D374" s="255">
        <v>148620.60304883</v>
      </c>
      <c r="E374" s="255">
        <v>148620.60304883</v>
      </c>
      <c r="F374" s="255">
        <v>139665.85386660299</v>
      </c>
      <c r="G374" s="255">
        <v>109105.56789739701</v>
      </c>
      <c r="H374" s="255">
        <v>109105.56789739701</v>
      </c>
      <c r="I374" s="255">
        <v>109105.56789739701</v>
      </c>
      <c r="J374" s="255">
        <v>109105.56789739701</v>
      </c>
      <c r="K374" s="255">
        <v>108976.992549246</v>
      </c>
      <c r="L374" s="255">
        <v>91643.319263644007</v>
      </c>
      <c r="M374" s="255">
        <v>91643.319263644007</v>
      </c>
      <c r="N374" s="255">
        <v>79744.471434114006</v>
      </c>
      <c r="O374" s="255">
        <v>51267.988136737004</v>
      </c>
      <c r="P374" s="255">
        <v>51267.988136737004</v>
      </c>
      <c r="Q374" s="255">
        <v>48562.402839736002</v>
      </c>
      <c r="R374" s="255">
        <v>48562.402839736002</v>
      </c>
      <c r="S374" s="255">
        <v>48214.992455510001</v>
      </c>
      <c r="T374" s="255">
        <v>41617.63969933</v>
      </c>
      <c r="U374" s="255">
        <v>24428.614629296</v>
      </c>
      <c r="V374" s="251"/>
      <c r="W374" s="255">
        <v>10.239704552999999</v>
      </c>
      <c r="X374" s="255">
        <v>10.239704552999999</v>
      </c>
      <c r="Y374" s="255">
        <v>9.6775495859999996</v>
      </c>
      <c r="Z374" s="255">
        <v>7.7590573740000002</v>
      </c>
      <c r="AA374" s="255">
        <v>7.7590573740000002</v>
      </c>
      <c r="AB374" s="255">
        <v>7.7590573740000002</v>
      </c>
      <c r="AC374" s="255">
        <v>7.7590573740000002</v>
      </c>
      <c r="AD374" s="255">
        <v>7.7443798230000001</v>
      </c>
      <c r="AE374" s="255">
        <v>6.6562186319999999</v>
      </c>
      <c r="AF374" s="255">
        <v>6.6562186319999999</v>
      </c>
      <c r="AG374" s="255">
        <v>4.8299442819999996</v>
      </c>
      <c r="AH374" s="255">
        <v>3.119794229</v>
      </c>
      <c r="AI374" s="255">
        <v>3.119794229</v>
      </c>
      <c r="AJ374" s="255">
        <v>3.058336492</v>
      </c>
      <c r="AK374" s="255">
        <v>3.058336492</v>
      </c>
      <c r="AL374" s="255">
        <v>3.0268069999999998</v>
      </c>
      <c r="AM374" s="255">
        <v>2.612643013</v>
      </c>
      <c r="AN374" s="255">
        <v>1.5335624459999999</v>
      </c>
      <c r="AO374" s="351"/>
      <c r="AP374" s="351"/>
      <c r="AQ374" s="351"/>
      <c r="AR374" s="351"/>
      <c r="AS374" s="351"/>
      <c r="AT374" s="351"/>
      <c r="AU374" s="351"/>
      <c r="AV374" s="351"/>
      <c r="AW374" s="351">
        <v>1</v>
      </c>
      <c r="AX374" s="351"/>
      <c r="AY374" s="351"/>
      <c r="AZ374" s="351"/>
      <c r="BA374" s="351"/>
      <c r="BB374" s="351"/>
      <c r="BC374" s="256">
        <f>SUM(AO374:BB374)</f>
        <v>1</v>
      </c>
    </row>
    <row r="375" spans="1:55" ht="16" outlineLevel="1">
      <c r="B375" s="254" t="s">
        <v>248</v>
      </c>
      <c r="C375" s="251" t="s">
        <v>163</v>
      </c>
      <c r="D375" s="255"/>
      <c r="E375" s="255"/>
      <c r="F375" s="255"/>
      <c r="G375" s="255"/>
      <c r="H375" s="255"/>
      <c r="I375" s="255"/>
      <c r="J375" s="255"/>
      <c r="K375" s="255"/>
      <c r="L375" s="255"/>
      <c r="M375" s="255"/>
      <c r="N375" s="255"/>
      <c r="O375" s="255"/>
      <c r="P375" s="255"/>
      <c r="Q375" s="255"/>
      <c r="R375" s="255"/>
      <c r="S375" s="255"/>
      <c r="T375" s="255"/>
      <c r="U375" s="255"/>
      <c r="V375" s="404"/>
      <c r="W375" s="255"/>
      <c r="X375" s="255"/>
      <c r="Y375" s="255"/>
      <c r="Z375" s="255"/>
      <c r="AA375" s="255"/>
      <c r="AB375" s="255"/>
      <c r="AC375" s="255"/>
      <c r="AD375" s="255"/>
      <c r="AE375" s="255"/>
      <c r="AF375" s="255"/>
      <c r="AG375" s="255"/>
      <c r="AH375" s="255"/>
      <c r="AI375" s="255"/>
      <c r="AJ375" s="255"/>
      <c r="AK375" s="255"/>
      <c r="AL375" s="255"/>
      <c r="AM375" s="255"/>
      <c r="AN375" s="255"/>
      <c r="AO375" s="352">
        <f>AO374</f>
        <v>0</v>
      </c>
      <c r="AP375" s="352">
        <f>AP374</f>
        <v>0</v>
      </c>
      <c r="AQ375" s="352">
        <f t="shared" ref="AQ375:BB375" si="160">AQ374</f>
        <v>0</v>
      </c>
      <c r="AR375" s="352">
        <f t="shared" si="160"/>
        <v>0</v>
      </c>
      <c r="AS375" s="352">
        <f t="shared" si="160"/>
        <v>0</v>
      </c>
      <c r="AT375" s="352">
        <f t="shared" si="160"/>
        <v>0</v>
      </c>
      <c r="AU375" s="352">
        <f t="shared" si="160"/>
        <v>0</v>
      </c>
      <c r="AV375" s="352">
        <f t="shared" si="160"/>
        <v>0</v>
      </c>
      <c r="AW375" s="352">
        <f>AW374</f>
        <v>1</v>
      </c>
      <c r="AX375" s="352">
        <f t="shared" si="160"/>
        <v>0</v>
      </c>
      <c r="AY375" s="352">
        <f t="shared" si="160"/>
        <v>0</v>
      </c>
      <c r="AZ375" s="352">
        <f t="shared" si="160"/>
        <v>0</v>
      </c>
      <c r="BA375" s="352">
        <f t="shared" si="160"/>
        <v>0</v>
      </c>
      <c r="BB375" s="352">
        <f t="shared" si="160"/>
        <v>0</v>
      </c>
      <c r="BC375" s="257"/>
    </row>
    <row r="376" spans="1:55" ht="16" outlineLevel="1">
      <c r="B376" s="254"/>
      <c r="C376" s="265"/>
      <c r="D376" s="264"/>
      <c r="E376" s="264"/>
      <c r="F376" s="264"/>
      <c r="G376" s="264"/>
      <c r="H376" s="264"/>
      <c r="I376" s="264"/>
      <c r="J376" s="264"/>
      <c r="K376" s="264"/>
      <c r="L376" s="264"/>
      <c r="M376" s="264"/>
      <c r="N376" s="264"/>
      <c r="O376" s="264"/>
      <c r="P376" s="264"/>
      <c r="Q376" s="264"/>
      <c r="R376" s="264"/>
      <c r="S376" s="264"/>
      <c r="T376" s="264"/>
      <c r="U376" s="264"/>
      <c r="V376" s="251"/>
      <c r="W376" s="264"/>
      <c r="X376" s="264"/>
      <c r="Y376" s="264"/>
      <c r="Z376" s="264"/>
      <c r="AA376" s="264"/>
      <c r="AB376" s="264"/>
      <c r="AC376" s="264"/>
      <c r="AD376" s="264"/>
      <c r="AE376" s="264"/>
      <c r="AF376" s="264"/>
      <c r="AG376" s="264"/>
      <c r="AH376" s="264"/>
      <c r="AI376" s="264"/>
      <c r="AJ376" s="264"/>
      <c r="AK376" s="264"/>
      <c r="AL376" s="264"/>
      <c r="AM376" s="264"/>
      <c r="AN376" s="264"/>
      <c r="AO376" s="353"/>
      <c r="AP376" s="353"/>
      <c r="AQ376" s="353"/>
      <c r="AR376" s="353"/>
      <c r="AS376" s="353"/>
      <c r="AT376" s="353"/>
      <c r="AU376" s="353"/>
      <c r="AV376" s="353"/>
      <c r="AW376" s="353"/>
      <c r="AX376" s="353"/>
      <c r="AY376" s="353"/>
      <c r="AZ376" s="353"/>
      <c r="BA376" s="353"/>
      <c r="BB376" s="353"/>
      <c r="BC376" s="266"/>
    </row>
    <row r="377" spans="1:55" ht="16" outlineLevel="1">
      <c r="A377" s="437">
        <v>7</v>
      </c>
      <c r="B377" s="254" t="s">
        <v>42</v>
      </c>
      <c r="C377" s="251" t="s">
        <v>25</v>
      </c>
      <c r="D377" s="255">
        <v>1001.236</v>
      </c>
      <c r="E377" s="255">
        <v>0</v>
      </c>
      <c r="F377" s="255">
        <v>0</v>
      </c>
      <c r="G377" s="255">
        <v>0</v>
      </c>
      <c r="H377" s="255">
        <v>0</v>
      </c>
      <c r="I377" s="255">
        <v>0</v>
      </c>
      <c r="J377" s="255">
        <v>0</v>
      </c>
      <c r="K377" s="255">
        <v>0</v>
      </c>
      <c r="L377" s="255">
        <v>0</v>
      </c>
      <c r="M377" s="255">
        <v>0</v>
      </c>
      <c r="N377" s="255">
        <v>0</v>
      </c>
      <c r="O377" s="255">
        <v>0</v>
      </c>
      <c r="P377" s="255">
        <v>0</v>
      </c>
      <c r="Q377" s="255">
        <v>0</v>
      </c>
      <c r="R377" s="255">
        <v>0</v>
      </c>
      <c r="S377" s="255">
        <v>0</v>
      </c>
      <c r="T377" s="255">
        <v>0</v>
      </c>
      <c r="U377" s="255">
        <v>0</v>
      </c>
      <c r="V377" s="251"/>
      <c r="W377" s="255">
        <v>1389.8240000000001</v>
      </c>
      <c r="X377" s="255">
        <v>0</v>
      </c>
      <c r="Y377" s="255">
        <v>0</v>
      </c>
      <c r="Z377" s="255">
        <v>0</v>
      </c>
      <c r="AA377" s="255">
        <v>0</v>
      </c>
      <c r="AB377" s="255">
        <v>0</v>
      </c>
      <c r="AC377" s="255">
        <v>0</v>
      </c>
      <c r="AD377" s="255">
        <v>0</v>
      </c>
      <c r="AE377" s="255">
        <v>0</v>
      </c>
      <c r="AF377" s="255">
        <v>0</v>
      </c>
      <c r="AG377" s="255">
        <v>0</v>
      </c>
      <c r="AH377" s="255">
        <v>0</v>
      </c>
      <c r="AI377" s="255">
        <v>0</v>
      </c>
      <c r="AJ377" s="255">
        <v>0</v>
      </c>
      <c r="AK377" s="255">
        <v>0</v>
      </c>
      <c r="AL377" s="255">
        <v>0</v>
      </c>
      <c r="AM377" s="255">
        <v>0</v>
      </c>
      <c r="AN377" s="255">
        <v>0</v>
      </c>
      <c r="AO377" s="351"/>
      <c r="AP377" s="351"/>
      <c r="AQ377" s="351"/>
      <c r="AR377" s="351"/>
      <c r="AS377" s="351"/>
      <c r="AT377" s="351"/>
      <c r="AU377" s="351"/>
      <c r="AV377" s="351"/>
      <c r="AW377" s="351"/>
      <c r="AX377" s="351"/>
      <c r="AY377" s="351"/>
      <c r="AZ377" s="351"/>
      <c r="BA377" s="351"/>
      <c r="BB377" s="351"/>
      <c r="BC377" s="256">
        <f>SUM(AO377:BB377)</f>
        <v>0</v>
      </c>
    </row>
    <row r="378" spans="1:55" ht="16" outlineLevel="1">
      <c r="B378" s="254" t="s">
        <v>248</v>
      </c>
      <c r="C378" s="251" t="s">
        <v>163</v>
      </c>
      <c r="D378" s="255"/>
      <c r="E378" s="255"/>
      <c r="F378" s="255"/>
      <c r="G378" s="255"/>
      <c r="H378" s="255"/>
      <c r="I378" s="255"/>
      <c r="J378" s="255"/>
      <c r="K378" s="255"/>
      <c r="L378" s="255"/>
      <c r="M378" s="255"/>
      <c r="N378" s="255"/>
      <c r="O378" s="255"/>
      <c r="P378" s="255"/>
      <c r="Q378" s="255"/>
      <c r="R378" s="255"/>
      <c r="S378" s="255"/>
      <c r="T378" s="255"/>
      <c r="U378" s="255"/>
      <c r="V378" s="251"/>
      <c r="W378" s="255"/>
      <c r="X378" s="255"/>
      <c r="Y378" s="255"/>
      <c r="Z378" s="255"/>
      <c r="AA378" s="255"/>
      <c r="AB378" s="255"/>
      <c r="AC378" s="255"/>
      <c r="AD378" s="255"/>
      <c r="AE378" s="255"/>
      <c r="AF378" s="255"/>
      <c r="AG378" s="255"/>
      <c r="AH378" s="255"/>
      <c r="AI378" s="255"/>
      <c r="AJ378" s="255"/>
      <c r="AK378" s="255"/>
      <c r="AL378" s="255"/>
      <c r="AM378" s="255"/>
      <c r="AN378" s="255"/>
      <c r="AO378" s="352">
        <f>AO377</f>
        <v>0</v>
      </c>
      <c r="AP378" s="352">
        <f>AP377</f>
        <v>0</v>
      </c>
      <c r="AQ378" s="352">
        <f t="shared" ref="AQ378:BB378" si="161">AQ377</f>
        <v>0</v>
      </c>
      <c r="AR378" s="352">
        <f t="shared" si="161"/>
        <v>0</v>
      </c>
      <c r="AS378" s="352">
        <f t="shared" si="161"/>
        <v>0</v>
      </c>
      <c r="AT378" s="352">
        <f t="shared" si="161"/>
        <v>0</v>
      </c>
      <c r="AU378" s="352">
        <f t="shared" si="161"/>
        <v>0</v>
      </c>
      <c r="AV378" s="352">
        <f t="shared" si="161"/>
        <v>0</v>
      </c>
      <c r="AW378" s="352">
        <f>AW377</f>
        <v>0</v>
      </c>
      <c r="AX378" s="352">
        <f t="shared" si="161"/>
        <v>0</v>
      </c>
      <c r="AY378" s="352">
        <f t="shared" si="161"/>
        <v>0</v>
      </c>
      <c r="AZ378" s="352">
        <f t="shared" si="161"/>
        <v>0</v>
      </c>
      <c r="BA378" s="352">
        <f t="shared" si="161"/>
        <v>0</v>
      </c>
      <c r="BB378" s="352">
        <f t="shared" si="161"/>
        <v>0</v>
      </c>
      <c r="BC378" s="257"/>
    </row>
    <row r="379" spans="1:55" ht="16" outlineLevel="1">
      <c r="B379" s="254"/>
      <c r="C379" s="265"/>
      <c r="D379" s="264"/>
      <c r="E379" s="264"/>
      <c r="F379" s="264"/>
      <c r="G379" s="264"/>
      <c r="H379" s="264"/>
      <c r="I379" s="264"/>
      <c r="J379" s="264"/>
      <c r="K379" s="264"/>
      <c r="L379" s="264"/>
      <c r="M379" s="264"/>
      <c r="N379" s="264"/>
      <c r="O379" s="264"/>
      <c r="P379" s="264"/>
      <c r="Q379" s="264"/>
      <c r="R379" s="264"/>
      <c r="S379" s="264"/>
      <c r="T379" s="264"/>
      <c r="U379" s="264"/>
      <c r="V379" s="251"/>
      <c r="W379" s="264"/>
      <c r="X379" s="264"/>
      <c r="Y379" s="264"/>
      <c r="Z379" s="264"/>
      <c r="AA379" s="264"/>
      <c r="AB379" s="264"/>
      <c r="AC379" s="264"/>
      <c r="AD379" s="264"/>
      <c r="AE379" s="264"/>
      <c r="AF379" s="264"/>
      <c r="AG379" s="264"/>
      <c r="AH379" s="264"/>
      <c r="AI379" s="264"/>
      <c r="AJ379" s="264"/>
      <c r="AK379" s="264"/>
      <c r="AL379" s="264"/>
      <c r="AM379" s="264"/>
      <c r="AN379" s="264"/>
      <c r="AO379" s="353"/>
      <c r="AP379" s="353"/>
      <c r="AQ379" s="353"/>
      <c r="AR379" s="353"/>
      <c r="AS379" s="353"/>
      <c r="AT379" s="353"/>
      <c r="AU379" s="353"/>
      <c r="AV379" s="353"/>
      <c r="AW379" s="353"/>
      <c r="AX379" s="353"/>
      <c r="AY379" s="353"/>
      <c r="AZ379" s="353"/>
      <c r="BA379" s="353"/>
      <c r="BB379" s="353"/>
      <c r="BC379" s="266"/>
    </row>
    <row r="380" spans="1:55" ht="16" outlineLevel="1">
      <c r="A380" s="437">
        <v>9</v>
      </c>
      <c r="B380" s="254" t="s">
        <v>7</v>
      </c>
      <c r="C380" s="251" t="s">
        <v>25</v>
      </c>
      <c r="D380" s="255"/>
      <c r="E380" s="255"/>
      <c r="F380" s="255"/>
      <c r="G380" s="255"/>
      <c r="H380" s="255"/>
      <c r="I380" s="255"/>
      <c r="J380" s="255"/>
      <c r="K380" s="255"/>
      <c r="L380" s="255"/>
      <c r="M380" s="255"/>
      <c r="N380" s="255"/>
      <c r="O380" s="255"/>
      <c r="P380" s="255"/>
      <c r="Q380" s="255"/>
      <c r="R380" s="255"/>
      <c r="S380" s="255"/>
      <c r="T380" s="255"/>
      <c r="U380" s="255"/>
      <c r="V380" s="251"/>
      <c r="W380" s="255"/>
      <c r="X380" s="255"/>
      <c r="Y380" s="255"/>
      <c r="Z380" s="255"/>
      <c r="AA380" s="255"/>
      <c r="AB380" s="255"/>
      <c r="AC380" s="255"/>
      <c r="AD380" s="255"/>
      <c r="AE380" s="255"/>
      <c r="AF380" s="255"/>
      <c r="AG380" s="255"/>
      <c r="AH380" s="255"/>
      <c r="AI380" s="255"/>
      <c r="AJ380" s="255"/>
      <c r="AK380" s="255"/>
      <c r="AL380" s="255"/>
      <c r="AM380" s="255"/>
      <c r="AN380" s="255"/>
      <c r="AO380" s="351"/>
      <c r="AP380" s="351"/>
      <c r="AQ380" s="351"/>
      <c r="AR380" s="351"/>
      <c r="AS380" s="351"/>
      <c r="AT380" s="351"/>
      <c r="AU380" s="351"/>
      <c r="AV380" s="351"/>
      <c r="AW380" s="351">
        <v>1</v>
      </c>
      <c r="AX380" s="351"/>
      <c r="AY380" s="351"/>
      <c r="AZ380" s="351"/>
      <c r="BA380" s="351"/>
      <c r="BB380" s="351"/>
      <c r="BC380" s="256">
        <f>SUM(AO380:BB380)</f>
        <v>1</v>
      </c>
    </row>
    <row r="381" spans="1:55" ht="16" outlineLevel="1">
      <c r="B381" s="254" t="s">
        <v>248</v>
      </c>
      <c r="C381" s="251" t="s">
        <v>163</v>
      </c>
      <c r="D381" s="255">
        <v>20661.379199999999</v>
      </c>
      <c r="E381" s="255">
        <v>20661.379199999999</v>
      </c>
      <c r="F381" s="255">
        <v>20661.379199999999</v>
      </c>
      <c r="G381" s="255">
        <v>20661.379199999999</v>
      </c>
      <c r="H381" s="255">
        <v>20661.379199999999</v>
      </c>
      <c r="I381" s="255">
        <v>20661.379199999999</v>
      </c>
      <c r="J381" s="255">
        <v>20661.379199999999</v>
      </c>
      <c r="K381" s="255">
        <v>20661.379199999999</v>
      </c>
      <c r="L381" s="255">
        <v>20661.379199999999</v>
      </c>
      <c r="M381" s="255">
        <v>20661.379199999999</v>
      </c>
      <c r="N381" s="255">
        <v>20661.379199999999</v>
      </c>
      <c r="O381" s="255">
        <v>20661.379199999999</v>
      </c>
      <c r="P381" s="255">
        <v>10330.6896</v>
      </c>
      <c r="Q381" s="255">
        <v>0</v>
      </c>
      <c r="R381" s="255">
        <v>0</v>
      </c>
      <c r="S381" s="255">
        <v>0</v>
      </c>
      <c r="T381" s="255">
        <v>0</v>
      </c>
      <c r="U381" s="255">
        <v>0</v>
      </c>
      <c r="V381" s="251"/>
      <c r="W381" s="255">
        <v>1.3513500000000001</v>
      </c>
      <c r="X381" s="255">
        <v>1.3513500000000001</v>
      </c>
      <c r="Y381" s="255">
        <v>1.3513500000000001</v>
      </c>
      <c r="Z381" s="255">
        <v>1.3513500000000001</v>
      </c>
      <c r="AA381" s="255">
        <v>1.3513500000000001</v>
      </c>
      <c r="AB381" s="255">
        <v>1.3513500000000001</v>
      </c>
      <c r="AC381" s="255">
        <v>1.3513500000000001</v>
      </c>
      <c r="AD381" s="255">
        <v>1.3513500000000001</v>
      </c>
      <c r="AE381" s="255">
        <v>1.3513500000000001</v>
      </c>
      <c r="AF381" s="255">
        <v>1.3513500000000001</v>
      </c>
      <c r="AG381" s="255">
        <v>1.3513500000000001</v>
      </c>
      <c r="AH381" s="255">
        <v>1.3513500000000001</v>
      </c>
      <c r="AI381" s="255">
        <v>0.67567500000000003</v>
      </c>
      <c r="AJ381" s="255">
        <v>0</v>
      </c>
      <c r="AK381" s="255">
        <v>0</v>
      </c>
      <c r="AL381" s="255">
        <v>0</v>
      </c>
      <c r="AM381" s="255">
        <v>0</v>
      </c>
      <c r="AN381" s="255">
        <v>0</v>
      </c>
      <c r="AO381" s="352">
        <f>AO380</f>
        <v>0</v>
      </c>
      <c r="AP381" s="352">
        <f>AP380</f>
        <v>0</v>
      </c>
      <c r="AQ381" s="352">
        <f t="shared" ref="AQ381:BB381" si="162">AQ380</f>
        <v>0</v>
      </c>
      <c r="AR381" s="352">
        <f t="shared" si="162"/>
        <v>0</v>
      </c>
      <c r="AS381" s="352">
        <f t="shared" si="162"/>
        <v>0</v>
      </c>
      <c r="AT381" s="352">
        <f t="shared" si="162"/>
        <v>0</v>
      </c>
      <c r="AU381" s="352">
        <f t="shared" si="162"/>
        <v>0</v>
      </c>
      <c r="AV381" s="352">
        <f t="shared" si="162"/>
        <v>0</v>
      </c>
      <c r="AW381" s="352">
        <f>AW380</f>
        <v>1</v>
      </c>
      <c r="AX381" s="352">
        <f t="shared" si="162"/>
        <v>0</v>
      </c>
      <c r="AY381" s="352">
        <f t="shared" si="162"/>
        <v>0</v>
      </c>
      <c r="AZ381" s="352">
        <f t="shared" si="162"/>
        <v>0</v>
      </c>
      <c r="BA381" s="352">
        <f t="shared" si="162"/>
        <v>0</v>
      </c>
      <c r="BB381" s="352">
        <f t="shared" si="162"/>
        <v>0</v>
      </c>
      <c r="BC381" s="257"/>
    </row>
    <row r="382" spans="1:55" ht="16" outlineLevel="1">
      <c r="B382" s="267"/>
      <c r="C382" s="268"/>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251"/>
      <c r="AE382" s="251"/>
      <c r="AF382" s="251"/>
      <c r="AG382" s="251"/>
      <c r="AH382" s="251"/>
      <c r="AI382" s="251"/>
      <c r="AJ382" s="251"/>
      <c r="AK382" s="251"/>
      <c r="AL382" s="251"/>
      <c r="AM382" s="251"/>
      <c r="AN382" s="251"/>
      <c r="AO382" s="353"/>
      <c r="AP382" s="353"/>
      <c r="AQ382" s="353"/>
      <c r="AR382" s="353"/>
      <c r="AS382" s="353"/>
      <c r="AT382" s="353"/>
      <c r="AU382" s="353"/>
      <c r="AV382" s="353"/>
      <c r="AW382" s="353"/>
      <c r="AX382" s="353"/>
      <c r="AY382" s="353"/>
      <c r="AZ382" s="353"/>
      <c r="BA382" s="353"/>
      <c r="BB382" s="353"/>
      <c r="BC382" s="266"/>
    </row>
    <row r="383" spans="1:55" ht="16" outlineLevel="1">
      <c r="A383" s="438"/>
      <c r="B383" s="248" t="s">
        <v>8</v>
      </c>
      <c r="C383" s="249"/>
      <c r="D383" s="249"/>
      <c r="E383" s="249"/>
      <c r="F383" s="249"/>
      <c r="G383" s="249"/>
      <c r="H383" s="249"/>
      <c r="I383" s="249"/>
      <c r="J383" s="249"/>
      <c r="K383" s="249"/>
      <c r="L383" s="249"/>
      <c r="M383" s="249"/>
      <c r="N383" s="249"/>
      <c r="O383" s="249"/>
      <c r="P383" s="249"/>
      <c r="Q383" s="249"/>
      <c r="R383" s="249"/>
      <c r="S383" s="249"/>
      <c r="T383" s="249"/>
      <c r="U383" s="249"/>
      <c r="V383" s="251"/>
      <c r="W383" s="249"/>
      <c r="X383" s="249"/>
      <c r="Y383" s="249"/>
      <c r="Z383" s="249"/>
      <c r="AA383" s="249"/>
      <c r="AB383" s="249"/>
      <c r="AC383" s="249"/>
      <c r="AD383" s="249"/>
      <c r="AE383" s="249"/>
      <c r="AF383" s="249"/>
      <c r="AG383" s="249"/>
      <c r="AH383" s="249"/>
      <c r="AI383" s="249"/>
      <c r="AJ383" s="249"/>
      <c r="AK383" s="249"/>
      <c r="AL383" s="249"/>
      <c r="AM383" s="249"/>
      <c r="AN383" s="249"/>
      <c r="AO383" s="355"/>
      <c r="AP383" s="355"/>
      <c r="AQ383" s="355"/>
      <c r="AR383" s="355"/>
      <c r="AS383" s="355"/>
      <c r="AT383" s="355"/>
      <c r="AU383" s="355"/>
      <c r="AV383" s="355"/>
      <c r="AW383" s="355"/>
      <c r="AX383" s="355"/>
      <c r="AY383" s="355"/>
      <c r="AZ383" s="355"/>
      <c r="BA383" s="355"/>
      <c r="BB383" s="355"/>
      <c r="BC383" s="252"/>
    </row>
    <row r="384" spans="1:55" ht="16" outlineLevel="1">
      <c r="A384" s="437">
        <v>10</v>
      </c>
      <c r="B384" s="269" t="s">
        <v>22</v>
      </c>
      <c r="C384" s="251" t="s">
        <v>25</v>
      </c>
      <c r="D384" s="255">
        <v>1648280.13542199</v>
      </c>
      <c r="E384" s="255">
        <v>1647989.3553927999</v>
      </c>
      <c r="F384" s="255">
        <v>1647989.3553927999</v>
      </c>
      <c r="G384" s="255">
        <v>1647989.3553927999</v>
      </c>
      <c r="H384" s="255">
        <v>1643305.9046599499</v>
      </c>
      <c r="I384" s="255">
        <v>1546942.4481466999</v>
      </c>
      <c r="J384" s="255">
        <v>1546942.4481466999</v>
      </c>
      <c r="K384" s="255">
        <v>1543242.1518780401</v>
      </c>
      <c r="L384" s="255">
        <v>1481185.38165525</v>
      </c>
      <c r="M384" s="255">
        <v>1342869.9853969601</v>
      </c>
      <c r="N384" s="255">
        <v>1144176.68413758</v>
      </c>
      <c r="O384" s="255">
        <v>1113495.81429031</v>
      </c>
      <c r="P384" s="255">
        <v>103484.966478774</v>
      </c>
      <c r="Q384" s="255">
        <v>103484.966478774</v>
      </c>
      <c r="R384" s="255">
        <v>103484.966478774</v>
      </c>
      <c r="S384" s="255">
        <v>92386.136764734998</v>
      </c>
      <c r="T384" s="255">
        <v>46742.901983702999</v>
      </c>
      <c r="U384" s="255">
        <v>46730.040794218003</v>
      </c>
      <c r="V384" s="255">
        <v>12</v>
      </c>
      <c r="W384" s="255">
        <v>278.76463909099999</v>
      </c>
      <c r="X384" s="255">
        <v>278.67181947199998</v>
      </c>
      <c r="Y384" s="255">
        <v>278.67181947199998</v>
      </c>
      <c r="Z384" s="255">
        <v>278.67181947199998</v>
      </c>
      <c r="AA384" s="255">
        <v>277.17682376599998</v>
      </c>
      <c r="AB384" s="255">
        <v>249.28606208100001</v>
      </c>
      <c r="AC384" s="255">
        <v>249.28606208100001</v>
      </c>
      <c r="AD384" s="255">
        <v>249.28606208100001</v>
      </c>
      <c r="AE384" s="255">
        <v>233.03307574600001</v>
      </c>
      <c r="AF384" s="255">
        <v>211.22223448899999</v>
      </c>
      <c r="AG384" s="255">
        <v>185.718427249</v>
      </c>
      <c r="AH384" s="255">
        <v>185.718427249</v>
      </c>
      <c r="AI384" s="255">
        <v>31.318833364</v>
      </c>
      <c r="AJ384" s="255">
        <v>31.318833364</v>
      </c>
      <c r="AK384" s="255">
        <v>31.318833364</v>
      </c>
      <c r="AL384" s="255">
        <v>31.318833364</v>
      </c>
      <c r="AM384" s="255">
        <v>31.238507783999999</v>
      </c>
      <c r="AN384" s="255">
        <v>31.219204782999999</v>
      </c>
      <c r="AO384" s="356"/>
      <c r="AP384" s="431"/>
      <c r="AQ384" s="431"/>
      <c r="AR384" s="431"/>
      <c r="AS384" s="356"/>
      <c r="AT384" s="356"/>
      <c r="AU384" s="356"/>
      <c r="AV384" s="356"/>
      <c r="AW384" s="356"/>
      <c r="AX384" s="431"/>
      <c r="AY384" s="431">
        <v>1</v>
      </c>
      <c r="AZ384" s="431"/>
      <c r="BA384" s="356"/>
      <c r="BB384" s="356"/>
      <c r="BC384" s="256">
        <f>SUM(AO384:BB384)</f>
        <v>1</v>
      </c>
    </row>
    <row r="385" spans="1:55" ht="16" outlineLevel="1">
      <c r="B385" s="254" t="s">
        <v>248</v>
      </c>
      <c r="C385" s="251" t="s">
        <v>163</v>
      </c>
      <c r="D385" s="255">
        <v>298471.37430000002</v>
      </c>
      <c r="E385" s="255">
        <v>290890.11859999999</v>
      </c>
      <c r="F385" s="255">
        <v>290640.22570000001</v>
      </c>
      <c r="G385" s="255">
        <v>290640.22570000001</v>
      </c>
      <c r="H385" s="255">
        <v>289029.2107</v>
      </c>
      <c r="I385" s="255">
        <v>284649.3774</v>
      </c>
      <c r="J385" s="255">
        <v>284649.3774</v>
      </c>
      <c r="K385" s="255">
        <v>283225.37959999999</v>
      </c>
      <c r="L385" s="255">
        <v>272650.9289</v>
      </c>
      <c r="M385" s="255">
        <v>240723.01329999999</v>
      </c>
      <c r="N385" s="255">
        <v>179599.1611</v>
      </c>
      <c r="O385" s="255">
        <v>167792.13630000001</v>
      </c>
      <c r="P385" s="255">
        <v>149044.0172</v>
      </c>
      <c r="Q385" s="255">
        <v>130704.18119999999</v>
      </c>
      <c r="R385" s="255">
        <v>130704.18119999999</v>
      </c>
      <c r="S385" s="255">
        <v>105689.10430000001</v>
      </c>
      <c r="T385" s="255">
        <v>1385.5554</v>
      </c>
      <c r="U385" s="255">
        <v>1012.7746239999999</v>
      </c>
      <c r="V385" s="255">
        <f>V384</f>
        <v>12</v>
      </c>
      <c r="W385" s="255">
        <v>101.0009769</v>
      </c>
      <c r="X385" s="255">
        <v>98.921217240000004</v>
      </c>
      <c r="Y385" s="255">
        <v>98.849480869999994</v>
      </c>
      <c r="Z385" s="255">
        <v>98.849480869999994</v>
      </c>
      <c r="AA385" s="255">
        <v>98.387009129999996</v>
      </c>
      <c r="AB385" s="255">
        <v>97.72320268</v>
      </c>
      <c r="AC385" s="255">
        <v>97.72320268</v>
      </c>
      <c r="AD385" s="255">
        <v>97.482047170000001</v>
      </c>
      <c r="AE385" s="255">
        <v>95.004730039999998</v>
      </c>
      <c r="AF385" s="255">
        <v>90.165743140000004</v>
      </c>
      <c r="AG385" s="255">
        <v>81.554164240000006</v>
      </c>
      <c r="AH385" s="255">
        <v>79.554632269999999</v>
      </c>
      <c r="AI385" s="255">
        <v>75.220611410000004</v>
      </c>
      <c r="AJ385" s="255">
        <v>70.202318099999999</v>
      </c>
      <c r="AK385" s="255">
        <v>70.202318099999999</v>
      </c>
      <c r="AL385" s="255">
        <v>56.838566479999997</v>
      </c>
      <c r="AM385" s="255">
        <v>1.5326174910000001</v>
      </c>
      <c r="AN385" s="255">
        <v>1.4334160220000001</v>
      </c>
      <c r="AO385" s="352">
        <f>AO384</f>
        <v>0</v>
      </c>
      <c r="AP385" s="352">
        <f>AP384</f>
        <v>0</v>
      </c>
      <c r="AQ385" s="352">
        <f t="shared" ref="AQ385:BB385" si="163">AQ384</f>
        <v>0</v>
      </c>
      <c r="AR385" s="352">
        <f t="shared" si="163"/>
        <v>0</v>
      </c>
      <c r="AS385" s="352">
        <f t="shared" si="163"/>
        <v>0</v>
      </c>
      <c r="AT385" s="352">
        <f t="shared" si="163"/>
        <v>0</v>
      </c>
      <c r="AU385" s="352">
        <f t="shared" si="163"/>
        <v>0</v>
      </c>
      <c r="AV385" s="352">
        <f t="shared" si="163"/>
        <v>0</v>
      </c>
      <c r="AW385" s="352">
        <f>AW384</f>
        <v>0</v>
      </c>
      <c r="AX385" s="352">
        <f>AX384</f>
        <v>0</v>
      </c>
      <c r="AY385" s="352">
        <f t="shared" ref="AY385:AZ385" si="164">AY384</f>
        <v>1</v>
      </c>
      <c r="AZ385" s="352">
        <f t="shared" si="164"/>
        <v>0</v>
      </c>
      <c r="BA385" s="352">
        <f t="shared" si="163"/>
        <v>0</v>
      </c>
      <c r="BB385" s="352">
        <f t="shared" si="163"/>
        <v>0</v>
      </c>
      <c r="BC385" s="270"/>
    </row>
    <row r="386" spans="1:55" ht="16" outlineLevel="1">
      <c r="B386" s="269"/>
      <c r="C386" s="27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251"/>
      <c r="AH386" s="251"/>
      <c r="AI386" s="251"/>
      <c r="AJ386" s="251"/>
      <c r="AK386" s="251"/>
      <c r="AL386" s="251"/>
      <c r="AM386" s="251"/>
      <c r="AN386" s="251"/>
      <c r="AO386" s="357"/>
      <c r="AP386" s="357"/>
      <c r="AQ386" s="357"/>
      <c r="AR386" s="357"/>
      <c r="AS386" s="357"/>
      <c r="AT386" s="357"/>
      <c r="AU386" s="357"/>
      <c r="AV386" s="357"/>
      <c r="AW386" s="357"/>
      <c r="AX386" s="357"/>
      <c r="AY386" s="357"/>
      <c r="AZ386" s="357"/>
      <c r="BA386" s="357"/>
      <c r="BB386" s="357"/>
      <c r="BC386" s="272"/>
    </row>
    <row r="387" spans="1:55" ht="17" outlineLevel="1">
      <c r="A387" s="437">
        <v>11</v>
      </c>
      <c r="B387" s="273" t="s">
        <v>21</v>
      </c>
      <c r="C387" s="251" t="s">
        <v>25</v>
      </c>
      <c r="D387" s="255">
        <v>129288.798196442</v>
      </c>
      <c r="E387" s="255">
        <v>129288.798196442</v>
      </c>
      <c r="F387" s="255">
        <v>127120.738790613</v>
      </c>
      <c r="G387" s="255">
        <v>109679.568810973</v>
      </c>
      <c r="H387" s="255">
        <v>36181.239862296999</v>
      </c>
      <c r="I387" s="255">
        <v>36181.239862296999</v>
      </c>
      <c r="J387" s="255">
        <v>36181.239862296999</v>
      </c>
      <c r="K387" s="255">
        <v>36181.239862296999</v>
      </c>
      <c r="L387" s="255">
        <v>36181.239862296999</v>
      </c>
      <c r="M387" s="255">
        <v>36181.239862296999</v>
      </c>
      <c r="N387" s="255">
        <v>22246.036062398001</v>
      </c>
      <c r="O387" s="255">
        <v>12444.153999812001</v>
      </c>
      <c r="P387" s="255">
        <v>0</v>
      </c>
      <c r="Q387" s="255">
        <v>0</v>
      </c>
      <c r="R387" s="255">
        <v>0</v>
      </c>
      <c r="S387" s="255">
        <v>0</v>
      </c>
      <c r="T387" s="255">
        <v>0</v>
      </c>
      <c r="U387" s="255">
        <v>0</v>
      </c>
      <c r="V387" s="255">
        <v>12</v>
      </c>
      <c r="W387" s="255">
        <v>36.758877499</v>
      </c>
      <c r="X387" s="255">
        <v>36.758877499</v>
      </c>
      <c r="Y387" s="255">
        <v>36.164244087</v>
      </c>
      <c r="Z387" s="255">
        <v>31.847167793000001</v>
      </c>
      <c r="AA387" s="255">
        <v>8.5060013429999994</v>
      </c>
      <c r="AB387" s="255">
        <v>8.5060013429999994</v>
      </c>
      <c r="AC387" s="255">
        <v>8.5060013429999994</v>
      </c>
      <c r="AD387" s="255">
        <v>8.5060013429999994</v>
      </c>
      <c r="AE387" s="255">
        <v>8.5060013429999994</v>
      </c>
      <c r="AF387" s="255">
        <v>8.5060013429999994</v>
      </c>
      <c r="AG387" s="255">
        <v>6.969912721</v>
      </c>
      <c r="AH387" s="255">
        <v>3.9540058979999997</v>
      </c>
      <c r="AI387" s="255">
        <v>0</v>
      </c>
      <c r="AJ387" s="255">
        <v>0</v>
      </c>
      <c r="AK387" s="255">
        <v>0</v>
      </c>
      <c r="AL387" s="255">
        <v>0</v>
      </c>
      <c r="AM387" s="255">
        <v>0</v>
      </c>
      <c r="AN387" s="255">
        <v>0</v>
      </c>
      <c r="AO387" s="356"/>
      <c r="AP387" s="431"/>
      <c r="AQ387" s="356"/>
      <c r="AR387" s="356"/>
      <c r="AS387" s="356"/>
      <c r="AT387" s="356"/>
      <c r="AU387" s="356"/>
      <c r="AV387" s="356"/>
      <c r="AW387" s="356"/>
      <c r="AX387" s="431">
        <v>1</v>
      </c>
      <c r="AY387" s="356"/>
      <c r="AZ387" s="356"/>
      <c r="BA387" s="356"/>
      <c r="BB387" s="356"/>
      <c r="BC387" s="256">
        <f>SUM(AO387:BB387)</f>
        <v>1</v>
      </c>
    </row>
    <row r="388" spans="1:55" ht="16" outlineLevel="1">
      <c r="B388" s="254" t="s">
        <v>248</v>
      </c>
      <c r="C388" s="251" t="s">
        <v>163</v>
      </c>
      <c r="D388" s="255"/>
      <c r="E388" s="255"/>
      <c r="F388" s="255"/>
      <c r="G388" s="255"/>
      <c r="H388" s="255"/>
      <c r="I388" s="255"/>
      <c r="J388" s="255"/>
      <c r="K388" s="255"/>
      <c r="L388" s="255"/>
      <c r="M388" s="255"/>
      <c r="N388" s="255"/>
      <c r="O388" s="255"/>
      <c r="P388" s="255"/>
      <c r="Q388" s="255"/>
      <c r="R388" s="255"/>
      <c r="S388" s="255"/>
      <c r="T388" s="255"/>
      <c r="U388" s="255"/>
      <c r="V388" s="255">
        <f>V387</f>
        <v>12</v>
      </c>
      <c r="W388" s="255"/>
      <c r="X388" s="255"/>
      <c r="Y388" s="255"/>
      <c r="Z388" s="255"/>
      <c r="AA388" s="255"/>
      <c r="AB388" s="255"/>
      <c r="AC388" s="255"/>
      <c r="AD388" s="255"/>
      <c r="AE388" s="255"/>
      <c r="AF388" s="255"/>
      <c r="AG388" s="255"/>
      <c r="AH388" s="255"/>
      <c r="AI388" s="255"/>
      <c r="AJ388" s="255"/>
      <c r="AK388" s="255"/>
      <c r="AL388" s="255"/>
      <c r="AM388" s="255"/>
      <c r="AN388" s="255"/>
      <c r="AO388" s="352">
        <f>AO387</f>
        <v>0</v>
      </c>
      <c r="AP388" s="352">
        <f>AP387</f>
        <v>0</v>
      </c>
      <c r="AQ388" s="352">
        <f t="shared" ref="AQ388:BB388" si="165">AQ387</f>
        <v>0</v>
      </c>
      <c r="AR388" s="352">
        <f t="shared" si="165"/>
        <v>0</v>
      </c>
      <c r="AS388" s="352">
        <f t="shared" si="165"/>
        <v>0</v>
      </c>
      <c r="AT388" s="352">
        <f t="shared" si="165"/>
        <v>0</v>
      </c>
      <c r="AU388" s="352">
        <f t="shared" si="165"/>
        <v>0</v>
      </c>
      <c r="AV388" s="352">
        <f t="shared" si="165"/>
        <v>0</v>
      </c>
      <c r="AW388" s="352">
        <f>AW387</f>
        <v>0</v>
      </c>
      <c r="AX388" s="352">
        <f>AX387</f>
        <v>1</v>
      </c>
      <c r="AY388" s="352">
        <f t="shared" ref="AY388:AZ388" si="166">AY387</f>
        <v>0</v>
      </c>
      <c r="AZ388" s="352">
        <f t="shared" si="166"/>
        <v>0</v>
      </c>
      <c r="BA388" s="352">
        <f t="shared" si="165"/>
        <v>0</v>
      </c>
      <c r="BB388" s="352">
        <f t="shared" si="165"/>
        <v>0</v>
      </c>
      <c r="BC388" s="270"/>
    </row>
    <row r="389" spans="1:55" ht="16" outlineLevel="1">
      <c r="B389" s="273"/>
      <c r="C389" s="27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251"/>
      <c r="AH389" s="251"/>
      <c r="AI389" s="251"/>
      <c r="AJ389" s="251"/>
      <c r="AK389" s="251"/>
      <c r="AL389" s="251"/>
      <c r="AM389" s="251"/>
      <c r="AN389" s="251"/>
      <c r="AO389" s="357"/>
      <c r="AP389" s="358"/>
      <c r="AQ389" s="357"/>
      <c r="AR389" s="357"/>
      <c r="AS389" s="357"/>
      <c r="AT389" s="357"/>
      <c r="AU389" s="357"/>
      <c r="AV389" s="357"/>
      <c r="AW389" s="357"/>
      <c r="AX389" s="358"/>
      <c r="AY389" s="357"/>
      <c r="AZ389" s="357"/>
      <c r="BA389" s="357"/>
      <c r="BB389" s="357"/>
      <c r="BC389" s="272"/>
    </row>
    <row r="390" spans="1:55" ht="17" outlineLevel="1">
      <c r="A390" s="437">
        <v>13</v>
      </c>
      <c r="B390" s="273" t="s">
        <v>24</v>
      </c>
      <c r="C390" s="251" t="s">
        <v>25</v>
      </c>
      <c r="D390" s="255"/>
      <c r="E390" s="255"/>
      <c r="F390" s="255"/>
      <c r="G390" s="255"/>
      <c r="H390" s="255"/>
      <c r="I390" s="255"/>
      <c r="J390" s="255"/>
      <c r="K390" s="255"/>
      <c r="L390" s="255"/>
      <c r="M390" s="255"/>
      <c r="N390" s="255"/>
      <c r="O390" s="255"/>
      <c r="P390" s="255"/>
      <c r="Q390" s="255"/>
      <c r="R390" s="255"/>
      <c r="S390" s="255"/>
      <c r="T390" s="255"/>
      <c r="U390" s="255"/>
      <c r="V390" s="255">
        <v>12</v>
      </c>
      <c r="W390" s="255"/>
      <c r="X390" s="255"/>
      <c r="Y390" s="255"/>
      <c r="Z390" s="255"/>
      <c r="AA390" s="255"/>
      <c r="AB390" s="255"/>
      <c r="AC390" s="255"/>
      <c r="AD390" s="255"/>
      <c r="AE390" s="255"/>
      <c r="AF390" s="255"/>
      <c r="AG390" s="255"/>
      <c r="AH390" s="255"/>
      <c r="AI390" s="255"/>
      <c r="AJ390" s="255"/>
      <c r="AK390" s="255"/>
      <c r="AL390" s="255"/>
      <c r="AM390" s="255"/>
      <c r="AN390" s="255"/>
      <c r="AO390" s="356"/>
      <c r="AP390" s="356"/>
      <c r="AQ390" s="356"/>
      <c r="AR390" s="356"/>
      <c r="AS390" s="356"/>
      <c r="AT390" s="356"/>
      <c r="AU390" s="356"/>
      <c r="AV390" s="356"/>
      <c r="AW390" s="356"/>
      <c r="AX390" s="356"/>
      <c r="AY390" s="356">
        <v>1</v>
      </c>
      <c r="AZ390" s="356"/>
      <c r="BA390" s="356"/>
      <c r="BB390" s="356"/>
      <c r="BC390" s="256">
        <f>SUM(AO390:BB390)</f>
        <v>1</v>
      </c>
    </row>
    <row r="391" spans="1:55" ht="16" outlineLevel="1">
      <c r="B391" s="254" t="s">
        <v>248</v>
      </c>
      <c r="C391" s="251" t="s">
        <v>163</v>
      </c>
      <c r="D391" s="255">
        <v>10662.84</v>
      </c>
      <c r="E391" s="255">
        <v>10662.84</v>
      </c>
      <c r="F391" s="255">
        <v>10662.84</v>
      </c>
      <c r="G391" s="255">
        <v>10662.84</v>
      </c>
      <c r="H391" s="255">
        <v>10662.84</v>
      </c>
      <c r="I391" s="255">
        <v>10662.84</v>
      </c>
      <c r="J391" s="255">
        <v>10662.84</v>
      </c>
      <c r="K391" s="255">
        <v>10662.84</v>
      </c>
      <c r="L391" s="255">
        <v>10662.84</v>
      </c>
      <c r="M391" s="255">
        <v>10662.84</v>
      </c>
      <c r="N391" s="255">
        <v>10662.84</v>
      </c>
      <c r="O391" s="255">
        <v>10662.84</v>
      </c>
      <c r="P391" s="255">
        <v>10662.84</v>
      </c>
      <c r="Q391" s="255">
        <v>10662.84</v>
      </c>
      <c r="R391" s="255">
        <v>10662.84</v>
      </c>
      <c r="S391" s="255">
        <v>0</v>
      </c>
      <c r="T391" s="255">
        <v>0</v>
      </c>
      <c r="U391" s="255">
        <v>0</v>
      </c>
      <c r="V391" s="255">
        <f>V390</f>
        <v>12</v>
      </c>
      <c r="W391" s="255">
        <v>1.325698753</v>
      </c>
      <c r="X391" s="255">
        <v>1.325698753</v>
      </c>
      <c r="Y391" s="255">
        <v>1.325698753</v>
      </c>
      <c r="Z391" s="255">
        <v>1.325698753</v>
      </c>
      <c r="AA391" s="255">
        <v>1.325698753</v>
      </c>
      <c r="AB391" s="255">
        <v>1.325698753</v>
      </c>
      <c r="AC391" s="255">
        <v>1.325698753</v>
      </c>
      <c r="AD391" s="255">
        <v>1.325698753</v>
      </c>
      <c r="AE391" s="255">
        <v>1.325698753</v>
      </c>
      <c r="AF391" s="255">
        <v>1.325698753</v>
      </c>
      <c r="AG391" s="255">
        <v>1.325698753</v>
      </c>
      <c r="AH391" s="255">
        <v>1.325698753</v>
      </c>
      <c r="AI391" s="255">
        <v>1.325698753</v>
      </c>
      <c r="AJ391" s="255">
        <v>1.325698753</v>
      </c>
      <c r="AK391" s="255">
        <v>1.325698753</v>
      </c>
      <c r="AL391" s="255">
        <v>0</v>
      </c>
      <c r="AM391" s="255">
        <v>0</v>
      </c>
      <c r="AN391" s="255">
        <v>0</v>
      </c>
      <c r="AO391" s="352">
        <f>AO390</f>
        <v>0</v>
      </c>
      <c r="AP391" s="352">
        <f>AP390</f>
        <v>0</v>
      </c>
      <c r="AQ391" s="352">
        <f t="shared" ref="AQ391:BB391" si="167">AQ390</f>
        <v>0</v>
      </c>
      <c r="AR391" s="352">
        <f t="shared" si="167"/>
        <v>0</v>
      </c>
      <c r="AS391" s="352">
        <f t="shared" si="167"/>
        <v>0</v>
      </c>
      <c r="AT391" s="352">
        <f t="shared" si="167"/>
        <v>0</v>
      </c>
      <c r="AU391" s="352">
        <f t="shared" si="167"/>
        <v>0</v>
      </c>
      <c r="AV391" s="352">
        <f t="shared" si="167"/>
        <v>0</v>
      </c>
      <c r="AW391" s="352">
        <f>AW390</f>
        <v>0</v>
      </c>
      <c r="AX391" s="352">
        <f>AX390</f>
        <v>0</v>
      </c>
      <c r="AY391" s="352">
        <f t="shared" ref="AY391:AZ391" si="168">AY390</f>
        <v>1</v>
      </c>
      <c r="AZ391" s="352">
        <f t="shared" si="168"/>
        <v>0</v>
      </c>
      <c r="BA391" s="352">
        <f t="shared" si="167"/>
        <v>0</v>
      </c>
      <c r="BB391" s="352">
        <f t="shared" si="167"/>
        <v>0</v>
      </c>
      <c r="BC391" s="270"/>
    </row>
    <row r="392" spans="1:55" ht="16" outlineLevel="1">
      <c r="B392" s="273"/>
      <c r="C392" s="271"/>
      <c r="D392" s="275"/>
      <c r="E392" s="275"/>
      <c r="F392" s="275"/>
      <c r="G392" s="275"/>
      <c r="H392" s="275"/>
      <c r="I392" s="275"/>
      <c r="J392" s="275"/>
      <c r="K392" s="275"/>
      <c r="L392" s="275"/>
      <c r="M392" s="275"/>
      <c r="N392" s="275"/>
      <c r="O392" s="275"/>
      <c r="P392" s="275"/>
      <c r="Q392" s="275"/>
      <c r="R392" s="275"/>
      <c r="S392" s="275"/>
      <c r="T392" s="275"/>
      <c r="U392" s="275"/>
      <c r="V392" s="251"/>
      <c r="W392" s="275"/>
      <c r="X392" s="275"/>
      <c r="Y392" s="275"/>
      <c r="Z392" s="275"/>
      <c r="AA392" s="275"/>
      <c r="AB392" s="275"/>
      <c r="AC392" s="275"/>
      <c r="AD392" s="275"/>
      <c r="AE392" s="275"/>
      <c r="AF392" s="275"/>
      <c r="AG392" s="275"/>
      <c r="AH392" s="275"/>
      <c r="AI392" s="275"/>
      <c r="AJ392" s="275"/>
      <c r="AK392" s="275"/>
      <c r="AL392" s="275"/>
      <c r="AM392" s="275"/>
      <c r="AN392" s="275"/>
      <c r="AO392" s="357"/>
      <c r="AP392" s="357"/>
      <c r="AQ392" s="357"/>
      <c r="AR392" s="357"/>
      <c r="AS392" s="357"/>
      <c r="AT392" s="357"/>
      <c r="AU392" s="357"/>
      <c r="AV392" s="357"/>
      <c r="AW392" s="357"/>
      <c r="AX392" s="357"/>
      <c r="AY392" s="357"/>
      <c r="AZ392" s="357"/>
      <c r="BA392" s="357"/>
      <c r="BB392" s="357"/>
      <c r="BC392" s="272"/>
    </row>
    <row r="393" spans="1:55" ht="17" outlineLevel="1">
      <c r="A393" s="437">
        <v>17</v>
      </c>
      <c r="B393" s="273" t="s">
        <v>9</v>
      </c>
      <c r="C393" s="251" t="s">
        <v>25</v>
      </c>
      <c r="D393" s="255">
        <v>1473.1110000000001</v>
      </c>
      <c r="E393" s="255">
        <v>0</v>
      </c>
      <c r="F393" s="255">
        <v>0</v>
      </c>
      <c r="G393" s="255">
        <v>0</v>
      </c>
      <c r="H393" s="255">
        <v>0</v>
      </c>
      <c r="I393" s="255">
        <v>0</v>
      </c>
      <c r="J393" s="255">
        <v>0</v>
      </c>
      <c r="K393" s="255">
        <v>0</v>
      </c>
      <c r="L393" s="255">
        <v>0</v>
      </c>
      <c r="M393" s="255">
        <v>0</v>
      </c>
      <c r="N393" s="255">
        <v>0</v>
      </c>
      <c r="O393" s="255">
        <v>0</v>
      </c>
      <c r="P393" s="255">
        <v>0</v>
      </c>
      <c r="Q393" s="255">
        <v>0</v>
      </c>
      <c r="R393" s="255">
        <v>0</v>
      </c>
      <c r="S393" s="255">
        <v>0</v>
      </c>
      <c r="T393" s="255">
        <v>0</v>
      </c>
      <c r="U393" s="255">
        <v>0</v>
      </c>
      <c r="V393" s="251"/>
      <c r="W393" s="255">
        <v>110.3223</v>
      </c>
      <c r="X393" s="255">
        <v>0</v>
      </c>
      <c r="Y393" s="255">
        <v>0</v>
      </c>
      <c r="Z393" s="255">
        <v>0</v>
      </c>
      <c r="AA393" s="255">
        <v>0</v>
      </c>
      <c r="AB393" s="255">
        <v>0</v>
      </c>
      <c r="AC393" s="255">
        <v>0</v>
      </c>
      <c r="AD393" s="255">
        <v>0</v>
      </c>
      <c r="AE393" s="255">
        <v>0</v>
      </c>
      <c r="AF393" s="255">
        <v>0</v>
      </c>
      <c r="AG393" s="255">
        <v>0</v>
      </c>
      <c r="AH393" s="255">
        <v>0</v>
      </c>
      <c r="AI393" s="255">
        <v>0</v>
      </c>
      <c r="AJ393" s="255">
        <v>0</v>
      </c>
      <c r="AK393" s="255">
        <v>0</v>
      </c>
      <c r="AL393" s="255">
        <v>0</v>
      </c>
      <c r="AM393" s="255">
        <v>0</v>
      </c>
      <c r="AN393" s="255">
        <v>0</v>
      </c>
      <c r="AO393" s="356"/>
      <c r="AP393" s="356"/>
      <c r="AQ393" s="356"/>
      <c r="AR393" s="356"/>
      <c r="AS393" s="356"/>
      <c r="AT393" s="356"/>
      <c r="AU393" s="356"/>
      <c r="AV393" s="356"/>
      <c r="AW393" s="356"/>
      <c r="AX393" s="356"/>
      <c r="AY393" s="356"/>
      <c r="AZ393" s="356"/>
      <c r="BA393" s="356"/>
      <c r="BB393" s="356"/>
      <c r="BC393" s="256">
        <f>SUM(AO393:BB393)</f>
        <v>0</v>
      </c>
    </row>
    <row r="394" spans="1:55" ht="16" outlineLevel="1">
      <c r="B394" s="254" t="s">
        <v>248</v>
      </c>
      <c r="C394" s="251" t="s">
        <v>163</v>
      </c>
      <c r="D394" s="255"/>
      <c r="E394" s="255"/>
      <c r="F394" s="255"/>
      <c r="G394" s="255"/>
      <c r="H394" s="255"/>
      <c r="I394" s="255"/>
      <c r="J394" s="255"/>
      <c r="K394" s="255"/>
      <c r="L394" s="255"/>
      <c r="M394" s="255"/>
      <c r="N394" s="255"/>
      <c r="O394" s="255"/>
      <c r="P394" s="255"/>
      <c r="Q394" s="255"/>
      <c r="R394" s="255"/>
      <c r="S394" s="255"/>
      <c r="T394" s="255"/>
      <c r="U394" s="255"/>
      <c r="V394" s="251"/>
      <c r="W394" s="255"/>
      <c r="X394" s="255"/>
      <c r="Y394" s="255"/>
      <c r="Z394" s="255"/>
      <c r="AA394" s="255"/>
      <c r="AB394" s="255"/>
      <c r="AC394" s="255"/>
      <c r="AD394" s="255"/>
      <c r="AE394" s="255"/>
      <c r="AF394" s="255"/>
      <c r="AG394" s="255"/>
      <c r="AH394" s="255"/>
      <c r="AI394" s="255"/>
      <c r="AJ394" s="255"/>
      <c r="AK394" s="255"/>
      <c r="AL394" s="255"/>
      <c r="AM394" s="255"/>
      <c r="AN394" s="255"/>
      <c r="AO394" s="352">
        <f>AO393</f>
        <v>0</v>
      </c>
      <c r="AP394" s="352">
        <f>AP393</f>
        <v>0</v>
      </c>
      <c r="AQ394" s="352">
        <f t="shared" ref="AQ394:BB394" si="169">AQ393</f>
        <v>0</v>
      </c>
      <c r="AR394" s="352">
        <f t="shared" si="169"/>
        <v>0</v>
      </c>
      <c r="AS394" s="352">
        <f t="shared" si="169"/>
        <v>0</v>
      </c>
      <c r="AT394" s="352">
        <f t="shared" si="169"/>
        <v>0</v>
      </c>
      <c r="AU394" s="352">
        <f t="shared" si="169"/>
        <v>0</v>
      </c>
      <c r="AV394" s="352">
        <f t="shared" si="169"/>
        <v>0</v>
      </c>
      <c r="AW394" s="352">
        <f>AW393</f>
        <v>0</v>
      </c>
      <c r="AX394" s="352">
        <f>AX393</f>
        <v>0</v>
      </c>
      <c r="AY394" s="352">
        <f t="shared" ref="AY394:AZ394" si="170">AY393</f>
        <v>0</v>
      </c>
      <c r="AZ394" s="352">
        <f t="shared" si="170"/>
        <v>0</v>
      </c>
      <c r="BA394" s="352">
        <f t="shared" si="169"/>
        <v>0</v>
      </c>
      <c r="BB394" s="352">
        <f t="shared" si="169"/>
        <v>0</v>
      </c>
      <c r="BC394" s="270"/>
    </row>
    <row r="395" spans="1:55" ht="16" outlineLevel="1">
      <c r="B395" s="274"/>
      <c r="C395" s="265"/>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51"/>
      <c r="AH395" s="251"/>
      <c r="AI395" s="251"/>
      <c r="AJ395" s="251"/>
      <c r="AK395" s="251"/>
      <c r="AL395" s="251"/>
      <c r="AM395" s="251"/>
      <c r="AN395" s="251"/>
      <c r="AO395" s="360"/>
      <c r="AP395" s="361"/>
      <c r="AQ395" s="361"/>
      <c r="AR395" s="361"/>
      <c r="AS395" s="361"/>
      <c r="AT395" s="361"/>
      <c r="AU395" s="361"/>
      <c r="AV395" s="361"/>
      <c r="AW395" s="360"/>
      <c r="AX395" s="361"/>
      <c r="AY395" s="361"/>
      <c r="AZ395" s="361"/>
      <c r="BA395" s="361"/>
      <c r="BB395" s="361"/>
      <c r="BC395" s="276"/>
    </row>
    <row r="396" spans="1:55" ht="16" outlineLevel="1">
      <c r="A396" s="438"/>
      <c r="B396" s="248" t="s">
        <v>10</v>
      </c>
      <c r="C396" s="249"/>
      <c r="D396" s="249"/>
      <c r="E396" s="249"/>
      <c r="F396" s="249"/>
      <c r="G396" s="249"/>
      <c r="H396" s="249"/>
      <c r="I396" s="249"/>
      <c r="J396" s="249"/>
      <c r="K396" s="249"/>
      <c r="L396" s="249"/>
      <c r="M396" s="249"/>
      <c r="N396" s="249"/>
      <c r="O396" s="249"/>
      <c r="P396" s="249"/>
      <c r="Q396" s="249"/>
      <c r="R396" s="249"/>
      <c r="S396" s="249"/>
      <c r="T396" s="249"/>
      <c r="U396" s="249"/>
      <c r="V396" s="250"/>
      <c r="W396" s="249"/>
      <c r="X396" s="249"/>
      <c r="Y396" s="249"/>
      <c r="Z396" s="249"/>
      <c r="AA396" s="249"/>
      <c r="AB396" s="249"/>
      <c r="AC396" s="249"/>
      <c r="AD396" s="249"/>
      <c r="AE396" s="249"/>
      <c r="AF396" s="249"/>
      <c r="AG396" s="249"/>
      <c r="AH396" s="249"/>
      <c r="AI396" s="249"/>
      <c r="AJ396" s="249"/>
      <c r="AK396" s="249"/>
      <c r="AL396" s="249"/>
      <c r="AM396" s="249"/>
      <c r="AN396" s="249"/>
      <c r="AO396" s="355"/>
      <c r="AP396" s="355"/>
      <c r="AQ396" s="355"/>
      <c r="AR396" s="355"/>
      <c r="AS396" s="355"/>
      <c r="AT396" s="355"/>
      <c r="AU396" s="355"/>
      <c r="AV396" s="355"/>
      <c r="AW396" s="355"/>
      <c r="AX396" s="355"/>
      <c r="AY396" s="355"/>
      <c r="AZ396" s="355"/>
      <c r="BA396" s="355"/>
      <c r="BB396" s="355"/>
      <c r="BC396" s="252"/>
    </row>
    <row r="397" spans="1:55" ht="17" outlineLevel="1">
      <c r="A397" s="437">
        <v>19</v>
      </c>
      <c r="B397" s="274" t="s">
        <v>12</v>
      </c>
      <c r="C397" s="251" t="s">
        <v>25</v>
      </c>
      <c r="D397" s="255"/>
      <c r="E397" s="255"/>
      <c r="F397" s="255"/>
      <c r="G397" s="255"/>
      <c r="H397" s="255"/>
      <c r="I397" s="255"/>
      <c r="J397" s="255"/>
      <c r="K397" s="255"/>
      <c r="L397" s="255"/>
      <c r="M397" s="255"/>
      <c r="N397" s="255"/>
      <c r="O397" s="255"/>
      <c r="P397" s="255"/>
      <c r="Q397" s="255"/>
      <c r="R397" s="255"/>
      <c r="S397" s="255"/>
      <c r="T397" s="255"/>
      <c r="U397" s="255"/>
      <c r="V397" s="255">
        <v>12</v>
      </c>
      <c r="W397" s="255"/>
      <c r="X397" s="255"/>
      <c r="Y397" s="255"/>
      <c r="Z397" s="255"/>
      <c r="AA397" s="255"/>
      <c r="AB397" s="255"/>
      <c r="AC397" s="255"/>
      <c r="AD397" s="255"/>
      <c r="AE397" s="255"/>
      <c r="AF397" s="255"/>
      <c r="AG397" s="255"/>
      <c r="AH397" s="255"/>
      <c r="AI397" s="255"/>
      <c r="AJ397" s="255"/>
      <c r="AK397" s="255"/>
      <c r="AL397" s="255"/>
      <c r="AM397" s="255"/>
      <c r="AN397" s="255"/>
      <c r="AO397" s="351"/>
      <c r="AP397" s="356"/>
      <c r="AQ397" s="356"/>
      <c r="AR397" s="356"/>
      <c r="AS397" s="356"/>
      <c r="AT397" s="356"/>
      <c r="AU397" s="356"/>
      <c r="AV397" s="356"/>
      <c r="AW397" s="351"/>
      <c r="AX397" s="356"/>
      <c r="AY397" s="356">
        <v>1</v>
      </c>
      <c r="AZ397" s="356"/>
      <c r="BA397" s="356"/>
      <c r="BB397" s="356"/>
      <c r="BC397" s="256">
        <f>SUM(AO397:BB397)</f>
        <v>1</v>
      </c>
    </row>
    <row r="398" spans="1:55" ht="16" outlineLevel="1">
      <c r="B398" s="254" t="s">
        <v>248</v>
      </c>
      <c r="C398" s="251" t="s">
        <v>163</v>
      </c>
      <c r="D398" s="255">
        <v>148348</v>
      </c>
      <c r="E398" s="255">
        <v>148348</v>
      </c>
      <c r="F398" s="255">
        <v>148348</v>
      </c>
      <c r="G398" s="255">
        <v>148348</v>
      </c>
      <c r="H398" s="255">
        <v>148348</v>
      </c>
      <c r="I398" s="255">
        <v>0</v>
      </c>
      <c r="J398" s="255">
        <v>0</v>
      </c>
      <c r="K398" s="255">
        <v>0</v>
      </c>
      <c r="L398" s="255">
        <v>0</v>
      </c>
      <c r="M398" s="255">
        <v>0</v>
      </c>
      <c r="N398" s="255">
        <v>0</v>
      </c>
      <c r="O398" s="255">
        <v>0</v>
      </c>
      <c r="P398" s="255">
        <v>0</v>
      </c>
      <c r="Q398" s="255">
        <v>0</v>
      </c>
      <c r="R398" s="255">
        <v>0</v>
      </c>
      <c r="S398" s="255">
        <v>0</v>
      </c>
      <c r="T398" s="255">
        <v>0</v>
      </c>
      <c r="U398" s="255">
        <v>0</v>
      </c>
      <c r="V398" s="255">
        <f>V397</f>
        <v>12</v>
      </c>
      <c r="W398" s="255">
        <v>54.26</v>
      </c>
      <c r="X398" s="255">
        <v>54.26</v>
      </c>
      <c r="Y398" s="255">
        <v>54.26</v>
      </c>
      <c r="Z398" s="255">
        <v>54.26</v>
      </c>
      <c r="AA398" s="255">
        <v>54.26</v>
      </c>
      <c r="AB398" s="255">
        <v>0</v>
      </c>
      <c r="AC398" s="255">
        <v>0</v>
      </c>
      <c r="AD398" s="255">
        <v>0</v>
      </c>
      <c r="AE398" s="255">
        <v>0</v>
      </c>
      <c r="AF398" s="255">
        <v>0</v>
      </c>
      <c r="AG398" s="255">
        <v>0</v>
      </c>
      <c r="AH398" s="255">
        <v>0</v>
      </c>
      <c r="AI398" s="255">
        <v>0</v>
      </c>
      <c r="AJ398" s="255">
        <v>0</v>
      </c>
      <c r="AK398" s="255">
        <v>0</v>
      </c>
      <c r="AL398" s="255">
        <v>0</v>
      </c>
      <c r="AM398" s="255">
        <v>0</v>
      </c>
      <c r="AN398" s="255">
        <v>0</v>
      </c>
      <c r="AO398" s="352">
        <f>AO397</f>
        <v>0</v>
      </c>
      <c r="AP398" s="352">
        <f>AP397</f>
        <v>0</v>
      </c>
      <c r="AQ398" s="352">
        <f t="shared" ref="AQ398:BB398" si="171">AQ397</f>
        <v>0</v>
      </c>
      <c r="AR398" s="352">
        <f t="shared" si="171"/>
        <v>0</v>
      </c>
      <c r="AS398" s="352">
        <f t="shared" si="171"/>
        <v>0</v>
      </c>
      <c r="AT398" s="352">
        <f t="shared" si="171"/>
        <v>0</v>
      </c>
      <c r="AU398" s="352">
        <f t="shared" si="171"/>
        <v>0</v>
      </c>
      <c r="AV398" s="352">
        <f t="shared" si="171"/>
        <v>0</v>
      </c>
      <c r="AW398" s="352">
        <f>AW397</f>
        <v>0</v>
      </c>
      <c r="AX398" s="352">
        <f>AX397</f>
        <v>0</v>
      </c>
      <c r="AY398" s="352">
        <f t="shared" ref="AY398:AZ398" si="172">AY397</f>
        <v>1</v>
      </c>
      <c r="AZ398" s="352">
        <f t="shared" si="172"/>
        <v>0</v>
      </c>
      <c r="BA398" s="352">
        <f t="shared" si="171"/>
        <v>0</v>
      </c>
      <c r="BB398" s="352">
        <f t="shared" si="171"/>
        <v>0</v>
      </c>
      <c r="BC398" s="257"/>
    </row>
    <row r="399" spans="1:55" ht="16" outlineLevel="1">
      <c r="B399" s="274"/>
      <c r="C399" s="265"/>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251"/>
      <c r="AF399" s="251"/>
      <c r="AG399" s="251"/>
      <c r="AH399" s="251"/>
      <c r="AI399" s="251"/>
      <c r="AJ399" s="251"/>
      <c r="AK399" s="251"/>
      <c r="AL399" s="251"/>
      <c r="AM399" s="251"/>
      <c r="AN399" s="251"/>
      <c r="AO399" s="363"/>
      <c r="AP399" s="363"/>
      <c r="AQ399" s="353"/>
      <c r="AR399" s="353"/>
      <c r="AS399" s="353"/>
      <c r="AT399" s="353"/>
      <c r="AU399" s="353"/>
      <c r="AV399" s="353"/>
      <c r="AW399" s="363"/>
      <c r="AX399" s="363"/>
      <c r="AY399" s="353"/>
      <c r="AZ399" s="353"/>
      <c r="BA399" s="353"/>
      <c r="BB399" s="353"/>
      <c r="BC399" s="266"/>
    </row>
    <row r="400" spans="1:55" ht="17" outlineLevel="1">
      <c r="A400" s="437">
        <v>22</v>
      </c>
      <c r="B400" s="274" t="s">
        <v>9</v>
      </c>
      <c r="C400" s="251" t="s">
        <v>25</v>
      </c>
      <c r="D400" s="255">
        <v>11247.63</v>
      </c>
      <c r="E400" s="255">
        <v>0</v>
      </c>
      <c r="F400" s="255">
        <v>0</v>
      </c>
      <c r="G400" s="255">
        <v>0</v>
      </c>
      <c r="H400" s="255">
        <v>0</v>
      </c>
      <c r="I400" s="255">
        <v>0</v>
      </c>
      <c r="J400" s="255">
        <v>0</v>
      </c>
      <c r="K400" s="255">
        <v>0</v>
      </c>
      <c r="L400" s="255">
        <v>0</v>
      </c>
      <c r="M400" s="255">
        <v>0</v>
      </c>
      <c r="N400" s="255">
        <v>0</v>
      </c>
      <c r="O400" s="255">
        <v>0</v>
      </c>
      <c r="P400" s="255">
        <v>0</v>
      </c>
      <c r="Q400" s="255">
        <v>0</v>
      </c>
      <c r="R400" s="255">
        <v>0</v>
      </c>
      <c r="S400" s="255">
        <v>0</v>
      </c>
      <c r="T400" s="255">
        <v>0</v>
      </c>
      <c r="U400" s="255">
        <v>0</v>
      </c>
      <c r="V400" s="251"/>
      <c r="W400" s="255">
        <v>493.95370000000003</v>
      </c>
      <c r="X400" s="255">
        <v>0</v>
      </c>
      <c r="Y400" s="255">
        <v>0</v>
      </c>
      <c r="Z400" s="255">
        <v>0</v>
      </c>
      <c r="AA400" s="255">
        <v>0</v>
      </c>
      <c r="AB400" s="255">
        <v>0</v>
      </c>
      <c r="AC400" s="255">
        <v>0</v>
      </c>
      <c r="AD400" s="255">
        <v>0</v>
      </c>
      <c r="AE400" s="255">
        <v>0</v>
      </c>
      <c r="AF400" s="255">
        <v>0</v>
      </c>
      <c r="AG400" s="255">
        <v>0</v>
      </c>
      <c r="AH400" s="255">
        <v>0</v>
      </c>
      <c r="AI400" s="255">
        <v>0</v>
      </c>
      <c r="AJ400" s="255">
        <v>0</v>
      </c>
      <c r="AK400" s="255">
        <v>0</v>
      </c>
      <c r="AL400" s="255">
        <v>0</v>
      </c>
      <c r="AM400" s="255">
        <v>0</v>
      </c>
      <c r="AN400" s="255">
        <v>0</v>
      </c>
      <c r="AO400" s="351"/>
      <c r="AP400" s="356"/>
      <c r="AQ400" s="356"/>
      <c r="AR400" s="356"/>
      <c r="AS400" s="356"/>
      <c r="AT400" s="356"/>
      <c r="AU400" s="356"/>
      <c r="AV400" s="356"/>
      <c r="AW400" s="351"/>
      <c r="AX400" s="356"/>
      <c r="AY400" s="356"/>
      <c r="AZ400" s="356"/>
      <c r="BA400" s="356"/>
      <c r="BB400" s="356"/>
      <c r="BC400" s="256">
        <f>SUM(AO400:BB400)</f>
        <v>0</v>
      </c>
    </row>
    <row r="401" spans="1:57" ht="16" outlineLevel="1">
      <c r="B401" s="254" t="s">
        <v>248</v>
      </c>
      <c r="C401" s="251" t="s">
        <v>163</v>
      </c>
      <c r="D401" s="255"/>
      <c r="E401" s="255"/>
      <c r="F401" s="255"/>
      <c r="G401" s="255"/>
      <c r="H401" s="255"/>
      <c r="I401" s="255"/>
      <c r="J401" s="255"/>
      <c r="K401" s="255"/>
      <c r="L401" s="255"/>
      <c r="M401" s="255"/>
      <c r="N401" s="255"/>
      <c r="O401" s="255"/>
      <c r="P401" s="255"/>
      <c r="Q401" s="255"/>
      <c r="R401" s="255"/>
      <c r="S401" s="255"/>
      <c r="T401" s="255"/>
      <c r="U401" s="255"/>
      <c r="V401" s="251"/>
      <c r="W401" s="255"/>
      <c r="X401" s="255"/>
      <c r="Y401" s="255"/>
      <c r="Z401" s="255"/>
      <c r="AA401" s="255"/>
      <c r="AB401" s="255"/>
      <c r="AC401" s="255"/>
      <c r="AD401" s="255"/>
      <c r="AE401" s="255"/>
      <c r="AF401" s="255"/>
      <c r="AG401" s="255"/>
      <c r="AH401" s="255"/>
      <c r="AI401" s="255"/>
      <c r="AJ401" s="255"/>
      <c r="AK401" s="255"/>
      <c r="AL401" s="255"/>
      <c r="AM401" s="255"/>
      <c r="AN401" s="255"/>
      <c r="AO401" s="352">
        <f>AO400</f>
        <v>0</v>
      </c>
      <c r="AP401" s="352">
        <f>AP400</f>
        <v>0</v>
      </c>
      <c r="AQ401" s="352">
        <f t="shared" ref="AQ401:BB401" si="173">AQ400</f>
        <v>0</v>
      </c>
      <c r="AR401" s="352">
        <f t="shared" si="173"/>
        <v>0</v>
      </c>
      <c r="AS401" s="352">
        <f t="shared" si="173"/>
        <v>0</v>
      </c>
      <c r="AT401" s="352">
        <f t="shared" si="173"/>
        <v>0</v>
      </c>
      <c r="AU401" s="352">
        <f t="shared" si="173"/>
        <v>0</v>
      </c>
      <c r="AV401" s="352">
        <f t="shared" si="173"/>
        <v>0</v>
      </c>
      <c r="AW401" s="352">
        <f>AW400</f>
        <v>0</v>
      </c>
      <c r="AX401" s="352">
        <f>AX400</f>
        <v>0</v>
      </c>
      <c r="AY401" s="352">
        <f t="shared" ref="AY401:AZ401" si="174">AY400</f>
        <v>0</v>
      </c>
      <c r="AZ401" s="352">
        <f t="shared" si="174"/>
        <v>0</v>
      </c>
      <c r="BA401" s="352">
        <f t="shared" si="173"/>
        <v>0</v>
      </c>
      <c r="BB401" s="352">
        <f t="shared" si="173"/>
        <v>0</v>
      </c>
      <c r="BC401" s="266"/>
    </row>
    <row r="402" spans="1:57" ht="16" outlineLevel="1">
      <c r="B402" s="274"/>
      <c r="C402" s="265"/>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251"/>
      <c r="AE402" s="251"/>
      <c r="AF402" s="251"/>
      <c r="AG402" s="251"/>
      <c r="AH402" s="251"/>
      <c r="AI402" s="251"/>
      <c r="AJ402" s="251"/>
      <c r="AK402" s="251"/>
      <c r="AL402" s="251"/>
      <c r="AM402" s="251"/>
      <c r="AN402" s="251"/>
      <c r="AO402" s="353"/>
      <c r="AP402" s="353"/>
      <c r="AQ402" s="353"/>
      <c r="AR402" s="353"/>
      <c r="AS402" s="353"/>
      <c r="AT402" s="353"/>
      <c r="AU402" s="353"/>
      <c r="AV402" s="353"/>
      <c r="AW402" s="353"/>
      <c r="AX402" s="353"/>
      <c r="AY402" s="353"/>
      <c r="AZ402" s="353"/>
      <c r="BA402" s="353"/>
      <c r="BB402" s="353"/>
      <c r="BC402" s="266"/>
    </row>
    <row r="403" spans="1:57" ht="16" outlineLevel="1">
      <c r="A403" s="438"/>
      <c r="B403" s="248" t="s">
        <v>14</v>
      </c>
      <c r="C403" s="249"/>
      <c r="D403" s="250"/>
      <c r="E403" s="250"/>
      <c r="F403" s="250"/>
      <c r="G403" s="250"/>
      <c r="H403" s="250"/>
      <c r="I403" s="250"/>
      <c r="J403" s="250"/>
      <c r="K403" s="250"/>
      <c r="L403" s="250"/>
      <c r="M403" s="250"/>
      <c r="N403" s="250"/>
      <c r="O403" s="250"/>
      <c r="P403" s="250"/>
      <c r="Q403" s="250"/>
      <c r="R403" s="250"/>
      <c r="S403" s="250"/>
      <c r="T403" s="250"/>
      <c r="U403" s="250"/>
      <c r="V403" s="250"/>
      <c r="W403" s="250"/>
      <c r="X403" s="249"/>
      <c r="Y403" s="249"/>
      <c r="Z403" s="249"/>
      <c r="AA403" s="249"/>
      <c r="AB403" s="249"/>
      <c r="AC403" s="249"/>
      <c r="AD403" s="249"/>
      <c r="AE403" s="249"/>
      <c r="AF403" s="249"/>
      <c r="AG403" s="249"/>
      <c r="AH403" s="249"/>
      <c r="AI403" s="249"/>
      <c r="AJ403" s="249"/>
      <c r="AK403" s="249"/>
      <c r="AL403" s="249"/>
      <c r="AM403" s="249"/>
      <c r="AN403" s="249"/>
      <c r="AO403" s="355"/>
      <c r="AP403" s="355"/>
      <c r="AQ403" s="355"/>
      <c r="AR403" s="355"/>
      <c r="AS403" s="355"/>
      <c r="AT403" s="355"/>
      <c r="AU403" s="355"/>
      <c r="AV403" s="355"/>
      <c r="AW403" s="355"/>
      <c r="AX403" s="355"/>
      <c r="AY403" s="355"/>
      <c r="AZ403" s="355"/>
      <c r="BA403" s="355"/>
      <c r="BB403" s="355"/>
      <c r="BC403" s="252"/>
    </row>
    <row r="404" spans="1:57" ht="17" outlineLevel="1">
      <c r="A404" s="437">
        <v>23</v>
      </c>
      <c r="B404" s="274" t="s">
        <v>14</v>
      </c>
      <c r="C404" s="251" t="s">
        <v>25</v>
      </c>
      <c r="D404" s="255">
        <v>66032.816413879002</v>
      </c>
      <c r="E404" s="255">
        <v>65993.59</v>
      </c>
      <c r="F404" s="255">
        <v>65990.03</v>
      </c>
      <c r="G404" s="255">
        <v>59385.760000000002</v>
      </c>
      <c r="H404" s="255">
        <v>56097.895900000003</v>
      </c>
      <c r="I404" s="255">
        <v>52810.027921677</v>
      </c>
      <c r="J404" s="255"/>
      <c r="K404" s="255"/>
      <c r="L404" s="255"/>
      <c r="M404" s="255"/>
      <c r="N404" s="255"/>
      <c r="O404" s="255"/>
      <c r="P404" s="255"/>
      <c r="Q404" s="255"/>
      <c r="R404" s="255"/>
      <c r="S404" s="255"/>
      <c r="T404" s="255"/>
      <c r="U404" s="255"/>
      <c r="V404" s="251"/>
      <c r="W404" s="255">
        <v>5.41</v>
      </c>
      <c r="X404" s="255">
        <v>5.41</v>
      </c>
      <c r="Y404" s="255">
        <v>5.41</v>
      </c>
      <c r="Z404" s="255">
        <v>5.41</v>
      </c>
      <c r="AA404" s="255">
        <v>5.41</v>
      </c>
      <c r="AB404" s="255">
        <v>5.41</v>
      </c>
      <c r="AC404" s="255">
        <v>5.41</v>
      </c>
      <c r="AD404" s="255">
        <v>5.41</v>
      </c>
      <c r="AE404" s="255">
        <v>5.41</v>
      </c>
      <c r="AF404" s="255">
        <v>5.41</v>
      </c>
      <c r="AG404" s="255">
        <v>5.41</v>
      </c>
      <c r="AH404" s="255">
        <v>5.41</v>
      </c>
      <c r="AI404" s="255">
        <v>5.41</v>
      </c>
      <c r="AJ404" s="255">
        <v>5.41</v>
      </c>
      <c r="AK404" s="255">
        <v>5.41</v>
      </c>
      <c r="AL404" s="255">
        <v>5.41</v>
      </c>
      <c r="AM404" s="255">
        <v>5.41</v>
      </c>
      <c r="AN404" s="255">
        <v>5.41</v>
      </c>
      <c r="AO404" s="406"/>
      <c r="AP404" s="351"/>
      <c r="AQ404" s="351"/>
      <c r="AR404" s="351"/>
      <c r="AS404" s="351"/>
      <c r="AT404" s="351"/>
      <c r="AU404" s="351"/>
      <c r="AV404" s="351"/>
      <c r="AW404" s="406">
        <v>1</v>
      </c>
      <c r="AX404" s="351"/>
      <c r="AY404" s="351"/>
      <c r="AZ404" s="351"/>
      <c r="BA404" s="351"/>
      <c r="BB404" s="351"/>
      <c r="BC404" s="256">
        <f>SUM(AO404:BB404)</f>
        <v>1</v>
      </c>
    </row>
    <row r="405" spans="1:57" ht="16" outlineLevel="1">
      <c r="B405" s="254" t="s">
        <v>248</v>
      </c>
      <c r="C405" s="251" t="s">
        <v>163</v>
      </c>
      <c r="D405" s="255"/>
      <c r="E405" s="255"/>
      <c r="F405" s="255"/>
      <c r="G405" s="255"/>
      <c r="H405" s="255"/>
      <c r="I405" s="255"/>
      <c r="J405" s="255"/>
      <c r="K405" s="255"/>
      <c r="L405" s="255"/>
      <c r="M405" s="255"/>
      <c r="N405" s="255"/>
      <c r="O405" s="255"/>
      <c r="P405" s="255"/>
      <c r="Q405" s="255"/>
      <c r="R405" s="255"/>
      <c r="S405" s="255"/>
      <c r="T405" s="255"/>
      <c r="U405" s="255"/>
      <c r="V405" s="404"/>
      <c r="W405" s="255"/>
      <c r="X405" s="255"/>
      <c r="Y405" s="255"/>
      <c r="Z405" s="255"/>
      <c r="AA405" s="255"/>
      <c r="AB405" s="255"/>
      <c r="AC405" s="255"/>
      <c r="AD405" s="255"/>
      <c r="AE405" s="255"/>
      <c r="AF405" s="255"/>
      <c r="AG405" s="255"/>
      <c r="AH405" s="255"/>
      <c r="AI405" s="255"/>
      <c r="AJ405" s="255"/>
      <c r="AK405" s="255"/>
      <c r="AL405" s="255"/>
      <c r="AM405" s="255"/>
      <c r="AN405" s="255"/>
      <c r="AO405" s="352">
        <f>AO404</f>
        <v>0</v>
      </c>
      <c r="AP405" s="352">
        <f>AP404</f>
        <v>0</v>
      </c>
      <c r="AQ405" s="352">
        <f t="shared" ref="AQ405:BB405" si="175">AQ404</f>
        <v>0</v>
      </c>
      <c r="AR405" s="352">
        <f t="shared" si="175"/>
        <v>0</v>
      </c>
      <c r="AS405" s="352">
        <f t="shared" si="175"/>
        <v>0</v>
      </c>
      <c r="AT405" s="352">
        <f t="shared" si="175"/>
        <v>0</v>
      </c>
      <c r="AU405" s="352">
        <f t="shared" si="175"/>
        <v>0</v>
      </c>
      <c r="AV405" s="352">
        <f t="shared" si="175"/>
        <v>0</v>
      </c>
      <c r="AW405" s="352">
        <f>AW404</f>
        <v>1</v>
      </c>
      <c r="AX405" s="352">
        <f>AX404</f>
        <v>0</v>
      </c>
      <c r="AY405" s="352">
        <f t="shared" ref="AY405:AZ405" si="176">AY404</f>
        <v>0</v>
      </c>
      <c r="AZ405" s="352">
        <f t="shared" si="176"/>
        <v>0</v>
      </c>
      <c r="BA405" s="352">
        <f t="shared" si="175"/>
        <v>0</v>
      </c>
      <c r="BB405" s="352">
        <f t="shared" si="175"/>
        <v>0</v>
      </c>
      <c r="BC405" s="257"/>
    </row>
    <row r="406" spans="1:57" ht="16" outlineLevel="1">
      <c r="B406" s="282"/>
      <c r="C406" s="260"/>
      <c r="D406" s="251"/>
      <c r="E406" s="251"/>
      <c r="F406" s="251"/>
      <c r="G406" s="251"/>
      <c r="H406" s="251"/>
      <c r="I406" s="251"/>
      <c r="J406" s="251"/>
      <c r="K406" s="251"/>
      <c r="L406" s="251"/>
      <c r="M406" s="251"/>
      <c r="N406" s="251"/>
      <c r="O406" s="251"/>
      <c r="P406" s="251"/>
      <c r="Q406" s="251"/>
      <c r="R406" s="251"/>
      <c r="S406" s="251"/>
      <c r="T406" s="251"/>
      <c r="U406" s="251"/>
      <c r="V406" s="260"/>
      <c r="W406" s="251"/>
      <c r="X406" s="251"/>
      <c r="Y406" s="251"/>
      <c r="Z406" s="251"/>
      <c r="AA406" s="251"/>
      <c r="AB406" s="251"/>
      <c r="AC406" s="251"/>
      <c r="AD406" s="251"/>
      <c r="AE406" s="251"/>
      <c r="AF406" s="251"/>
      <c r="AG406" s="251"/>
      <c r="AH406" s="251"/>
      <c r="AI406" s="251"/>
      <c r="AJ406" s="251"/>
      <c r="AK406" s="251"/>
      <c r="AL406" s="251"/>
      <c r="AM406" s="251"/>
      <c r="AN406" s="251"/>
      <c r="AO406" s="353"/>
      <c r="AP406" s="353"/>
      <c r="AQ406" s="353"/>
      <c r="AR406" s="353"/>
      <c r="AS406" s="353"/>
      <c r="AT406" s="353"/>
      <c r="AU406" s="353"/>
      <c r="AV406" s="353"/>
      <c r="AW406" s="353"/>
      <c r="AX406" s="353"/>
      <c r="AY406" s="353"/>
      <c r="AZ406" s="353"/>
      <c r="BA406" s="353"/>
      <c r="BB406" s="353"/>
      <c r="BC406" s="266"/>
    </row>
    <row r="407" spans="1:57" s="243" customFormat="1" ht="16" outlineLevel="1">
      <c r="A407" s="437">
        <v>33</v>
      </c>
      <c r="B407" s="283" t="s">
        <v>490</v>
      </c>
      <c r="C407" s="251" t="s">
        <v>25</v>
      </c>
      <c r="D407" s="255"/>
      <c r="E407" s="255"/>
      <c r="F407" s="255"/>
      <c r="G407" s="255"/>
      <c r="H407" s="255"/>
      <c r="I407" s="255"/>
      <c r="J407" s="255"/>
      <c r="K407" s="255"/>
      <c r="L407" s="255"/>
      <c r="M407" s="255"/>
      <c r="N407" s="255"/>
      <c r="O407" s="255"/>
      <c r="P407" s="255"/>
      <c r="Q407" s="255"/>
      <c r="R407" s="255"/>
      <c r="S407" s="255"/>
      <c r="T407" s="255"/>
      <c r="U407" s="255"/>
      <c r="V407" s="255">
        <v>12</v>
      </c>
      <c r="W407" s="255"/>
      <c r="X407" s="255"/>
      <c r="Y407" s="255"/>
      <c r="Z407" s="255"/>
      <c r="AA407" s="255"/>
      <c r="AB407" s="255"/>
      <c r="AC407" s="255"/>
      <c r="AD407" s="255"/>
      <c r="AE407" s="255"/>
      <c r="AF407" s="255"/>
      <c r="AG407" s="255"/>
      <c r="AH407" s="255"/>
      <c r="AI407" s="255"/>
      <c r="AJ407" s="255"/>
      <c r="AK407" s="255"/>
      <c r="AL407" s="255"/>
      <c r="AM407" s="255"/>
      <c r="AN407" s="656"/>
      <c r="AO407" s="351"/>
      <c r="AP407" s="351"/>
      <c r="AQ407" s="351"/>
      <c r="AR407" s="351"/>
      <c r="AS407" s="351"/>
      <c r="AT407" s="351"/>
      <c r="AU407" s="351"/>
      <c r="AV407" s="351"/>
      <c r="AW407" s="351"/>
      <c r="AX407" s="351"/>
      <c r="AY407" s="351"/>
      <c r="AZ407" s="351"/>
      <c r="BA407" s="351"/>
      <c r="BB407" s="351"/>
      <c r="BC407" s="256">
        <f>SUM(AO407:BB407)</f>
        <v>0</v>
      </c>
    </row>
    <row r="408" spans="1:57" s="243" customFormat="1" ht="16" outlineLevel="1">
      <c r="A408" s="437"/>
      <c r="B408" s="283" t="s">
        <v>248</v>
      </c>
      <c r="C408" s="251" t="s">
        <v>163</v>
      </c>
      <c r="D408" s="255"/>
      <c r="E408" s="255"/>
      <c r="F408" s="255"/>
      <c r="G408" s="255"/>
      <c r="H408" s="255"/>
      <c r="I408" s="255"/>
      <c r="J408" s="255"/>
      <c r="K408" s="255"/>
      <c r="L408" s="255"/>
      <c r="M408" s="255"/>
      <c r="N408" s="255"/>
      <c r="O408" s="255"/>
      <c r="P408" s="255"/>
      <c r="Q408" s="255"/>
      <c r="R408" s="255"/>
      <c r="S408" s="255"/>
      <c r="T408" s="255"/>
      <c r="U408" s="255"/>
      <c r="V408" s="255">
        <f>V407</f>
        <v>12</v>
      </c>
      <c r="W408" s="255"/>
      <c r="X408" s="255"/>
      <c r="Y408" s="255"/>
      <c r="Z408" s="255"/>
      <c r="AA408" s="255"/>
      <c r="AB408" s="255"/>
      <c r="AC408" s="255"/>
      <c r="AD408" s="255"/>
      <c r="AE408" s="255"/>
      <c r="AF408" s="255"/>
      <c r="AG408" s="255"/>
      <c r="AH408" s="255"/>
      <c r="AI408" s="255"/>
      <c r="AJ408" s="255"/>
      <c r="AK408" s="255"/>
      <c r="AL408" s="255"/>
      <c r="AM408" s="255"/>
      <c r="AN408" s="656"/>
      <c r="AO408" s="352">
        <f>AO407</f>
        <v>0</v>
      </c>
      <c r="AP408" s="352">
        <f t="shared" ref="AP408:BA408" si="177">AP407</f>
        <v>0</v>
      </c>
      <c r="AQ408" s="352">
        <f t="shared" si="177"/>
        <v>0</v>
      </c>
      <c r="AR408" s="352">
        <f t="shared" si="177"/>
        <v>0</v>
      </c>
      <c r="AS408" s="352">
        <f t="shared" si="177"/>
        <v>0</v>
      </c>
      <c r="AT408" s="352">
        <f t="shared" si="177"/>
        <v>0</v>
      </c>
      <c r="AU408" s="352">
        <f t="shared" si="177"/>
        <v>0</v>
      </c>
      <c r="AV408" s="352">
        <f t="shared" si="177"/>
        <v>0</v>
      </c>
      <c r="AW408" s="352">
        <f t="shared" si="177"/>
        <v>0</v>
      </c>
      <c r="AX408" s="352">
        <f t="shared" si="177"/>
        <v>0</v>
      </c>
      <c r="AY408" s="352">
        <f t="shared" si="177"/>
        <v>0</v>
      </c>
      <c r="AZ408" s="352">
        <f t="shared" si="177"/>
        <v>0</v>
      </c>
      <c r="BA408" s="352">
        <f t="shared" si="177"/>
        <v>0</v>
      </c>
      <c r="BB408" s="352">
        <f>BB407</f>
        <v>0</v>
      </c>
      <c r="BC408" s="257"/>
    </row>
    <row r="409" spans="1:57" ht="16" outlineLevel="1">
      <c r="B409" s="274"/>
      <c r="C409" s="284"/>
      <c r="D409" s="285"/>
      <c r="E409" s="285"/>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51"/>
      <c r="AH409" s="251"/>
      <c r="AI409" s="251"/>
      <c r="AJ409" s="251"/>
      <c r="AK409" s="251"/>
      <c r="AL409" s="251"/>
      <c r="AM409" s="251"/>
      <c r="AN409" s="251"/>
      <c r="AO409" s="261"/>
      <c r="AP409" s="261"/>
      <c r="AQ409" s="261"/>
      <c r="AR409" s="261"/>
      <c r="AS409" s="261"/>
      <c r="AT409" s="261"/>
      <c r="AU409" s="261"/>
      <c r="AV409" s="261"/>
      <c r="AW409" s="261"/>
      <c r="AX409" s="261"/>
      <c r="AY409" s="261"/>
      <c r="AZ409" s="261"/>
      <c r="BA409" s="261"/>
      <c r="BB409" s="261"/>
      <c r="BC409" s="266"/>
    </row>
    <row r="410" spans="1:57" ht="16">
      <c r="B410" s="286" t="s">
        <v>249</v>
      </c>
      <c r="C410" s="288"/>
      <c r="D410" s="288">
        <f>SUM(D298:D408)</f>
        <v>13140141.896781793</v>
      </c>
      <c r="E410" s="288"/>
      <c r="F410" s="288"/>
      <c r="G410" s="288"/>
      <c r="H410" s="288"/>
      <c r="I410" s="288"/>
      <c r="J410" s="288"/>
      <c r="K410" s="288"/>
      <c r="L410" s="288"/>
      <c r="M410" s="288"/>
      <c r="N410" s="288"/>
      <c r="O410" s="288"/>
      <c r="P410" s="288"/>
      <c r="Q410" s="288"/>
      <c r="R410" s="288"/>
      <c r="S410" s="288"/>
      <c r="T410" s="288"/>
      <c r="U410" s="1034"/>
      <c r="V410" s="288"/>
      <c r="W410" s="288">
        <f>SUM(W298:W408)</f>
        <v>9247.4987405741813</v>
      </c>
      <c r="X410" s="288"/>
      <c r="Y410" s="288"/>
      <c r="Z410" s="288"/>
      <c r="AA410" s="288"/>
      <c r="AB410" s="288"/>
      <c r="AC410" s="288"/>
      <c r="AD410" s="288"/>
      <c r="AE410" s="288"/>
      <c r="AF410" s="288"/>
      <c r="AG410" s="288"/>
      <c r="AH410" s="288"/>
      <c r="AI410" s="288"/>
      <c r="AJ410" s="288"/>
      <c r="AK410" s="288"/>
      <c r="AL410" s="288"/>
      <c r="AM410" s="288"/>
      <c r="AN410" s="1034"/>
      <c r="AO410" s="288">
        <f>IF(AO296="kWh",SUMPRODUCT(D298:D408,AO298:AO408))</f>
        <v>2066812.6926524905</v>
      </c>
      <c r="AP410" s="288">
        <f>IF(AP296="kWh",SUMPRODUCT(D298:D408,AP298:AP408))</f>
        <v>2073574.5361576073</v>
      </c>
      <c r="AQ410" s="288">
        <f>IF(AQ296="kW",SUMPRODUCT(V298:V408,W298:W408,AQ298:AQ408),SUMPRODUCT(D298:D408,AQ298:AQ408))</f>
        <v>10262.681342853295</v>
      </c>
      <c r="AR410" s="288">
        <f>IF(AR296="kW",SUMPRODUCT(V298:V408,W298:W408,AR298:AR408),SUMPRODUCT(D298:D408,AR298:AR408))</f>
        <v>364.76108677253501</v>
      </c>
      <c r="AS410" s="288">
        <f>IF(AS296="kW",SUMPRODUCT(V298:V408,W298:W408,AS298:AS408),SUMPRODUCT(D298:D408,AS298:AS408))</f>
        <v>1256.5105781958137</v>
      </c>
      <c r="AT410" s="288">
        <f>IF(AT296="kW",SUMPRODUCT(V298:V408,W298:W408,AT298:AT408),SUMPRODUCT(D298:D408,AT298:AT408))</f>
        <v>0</v>
      </c>
      <c r="AU410" s="288">
        <f>IF(AU296="kW",SUMPRODUCT(V298:V408,W298:W408,AU298:AU408),SUMPRODUCT(D298:D408,AU298:AU408))</f>
        <v>0</v>
      </c>
      <c r="AV410" s="288">
        <f>IF(AV296="kW",SUMPRODUCT(V298:V408,W298:W408,AV298:AV408),SUMPRODUCT(D298:D408,AV298:AV408))</f>
        <v>0</v>
      </c>
      <c r="AW410" s="288">
        <f>IF(AW296="kW",SUMPRODUCT(V298:V408,W298:W408,AW298:AW408),SUMPRODUCT(D298:D408,AW298:AW408))</f>
        <v>793609.26042008284</v>
      </c>
      <c r="AX410" s="288">
        <f>IF(AX296="kW",SUMPRODUCT(V298:V408,W298:W408,AX298:AX408),SUMPRODUCT(D298:D408,AX298:AX408))</f>
        <v>129288.798196442</v>
      </c>
      <c r="AY410" s="288">
        <f>IF(AY296="kW",SUMPRODUCT(V298:V408,W298:W408,AY298:AY408),SUMPRODUCT(D298:D408,AY298:AY408))</f>
        <v>5224.2157769280002</v>
      </c>
      <c r="AZ410" s="288">
        <f>IF(AZ296="kW",SUMPRODUCT(V298:V408,W298:W408,AZ298:AZ408),SUMPRODUCT(D298:D408,AZ298:AZ408))</f>
        <v>0</v>
      </c>
      <c r="BA410" s="288">
        <f>IF(BA296="kW",SUMPRODUCT(V298:V408,W298:W408,BA298:BA408),SUMPRODUCT(D298:D408,BA298:BA408))</f>
        <v>0</v>
      </c>
      <c r="BB410" s="288">
        <f>IF(BB296="kW",SUMPRODUCT(V298:V408,W298:W408,BB298:BB408),SUMPRODUCT(D298:D408,BB298:BB408))</f>
        <v>0</v>
      </c>
      <c r="BC410" s="289"/>
    </row>
    <row r="411" spans="1:57" ht="16">
      <c r="B411" s="337" t="s">
        <v>250</v>
      </c>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c r="AA411" s="338"/>
      <c r="AB411" s="338"/>
      <c r="AC411" s="338"/>
      <c r="AD411" s="338"/>
      <c r="AE411" s="338"/>
      <c r="AF411" s="338"/>
      <c r="AG411" s="338"/>
      <c r="AH411" s="338"/>
      <c r="AI411" s="338"/>
      <c r="AJ411" s="338"/>
      <c r="AK411" s="338"/>
      <c r="AL411" s="338"/>
      <c r="AM411" s="338"/>
      <c r="AN411" s="338"/>
      <c r="AO411" s="287">
        <f>HLOOKUP(AO295,'2. LRAMVA Threshold'!$B$42:$Q$53,5,FALSE)</f>
        <v>0</v>
      </c>
      <c r="AP411" s="287">
        <f>HLOOKUP(AP295,'2. LRAMVA Threshold'!$B$42:$Q$53,5,FALSE)</f>
        <v>0</v>
      </c>
      <c r="AQ411" s="287">
        <f>HLOOKUP(AQ295,'2. LRAMVA Threshold'!$B$42:$Q$53,5,FALSE)</f>
        <v>0</v>
      </c>
      <c r="AR411" s="287">
        <f>HLOOKUP(AR295,'2. LRAMVA Threshold'!$B$42:$Q$53,5,FALSE)</f>
        <v>0</v>
      </c>
      <c r="AS411" s="287">
        <f>HLOOKUP(AS295,'2. LRAMVA Threshold'!$B$42:$Q$53,5,FALSE)</f>
        <v>0</v>
      </c>
      <c r="AT411" s="287">
        <f>HLOOKUP(AT295,'2. LRAMVA Threshold'!$B$42:$Q$53,5,FALSE)</f>
        <v>0</v>
      </c>
      <c r="AU411" s="287">
        <f>HLOOKUP(AU295,'2. LRAMVA Threshold'!$B$42:$Q$53,5,FALSE)</f>
        <v>0</v>
      </c>
      <c r="AV411" s="287">
        <f>HLOOKUP(AV295,'2. LRAMVA Threshold'!$B$42:$Q$53,5,FALSE)</f>
        <v>0</v>
      </c>
      <c r="AW411" s="287">
        <f>HLOOKUP(AW295,'2. LRAMVA Threshold'!$B$42:$Q$53,5,FALSE)</f>
        <v>0</v>
      </c>
      <c r="AX411" s="287">
        <f>HLOOKUP(AX295,'2. LRAMVA Threshold'!$B$42:$Q$53,5,FALSE)</f>
        <v>0</v>
      </c>
      <c r="AY411" s="287">
        <f>HLOOKUP(AY295,'2. LRAMVA Threshold'!$B$42:$Q$53,5,FALSE)</f>
        <v>0</v>
      </c>
      <c r="AZ411" s="287">
        <f>HLOOKUP(AZ295,'2. LRAMVA Threshold'!$B$42:$Q$53,5,FALSE)</f>
        <v>0</v>
      </c>
      <c r="BA411" s="287">
        <f>HLOOKUP(BA295,'2. LRAMVA Threshold'!$B$42:$Q$53,5,FALSE)</f>
        <v>0</v>
      </c>
      <c r="BB411" s="287">
        <f>HLOOKUP(BB295,'2. LRAMVA Threshold'!$B$42:$Q$53,5,FALSE)</f>
        <v>0</v>
      </c>
      <c r="BC411" s="339"/>
    </row>
    <row r="412" spans="1:57" ht="16">
      <c r="B412" s="340"/>
      <c r="C412" s="341"/>
      <c r="D412" s="342"/>
      <c r="E412" s="342"/>
      <c r="F412" s="342"/>
      <c r="G412" s="342"/>
      <c r="H412" s="342"/>
      <c r="I412" s="342"/>
      <c r="J412" s="342"/>
      <c r="K412" s="342"/>
      <c r="L412" s="342"/>
      <c r="M412" s="342"/>
      <c r="N412" s="342"/>
      <c r="O412" s="342"/>
      <c r="P412" s="342"/>
      <c r="Q412" s="342"/>
      <c r="R412" s="342"/>
      <c r="S412" s="342"/>
      <c r="T412" s="342"/>
      <c r="U412" s="1035"/>
      <c r="V412" s="342"/>
      <c r="W412" s="343"/>
      <c r="X412" s="342"/>
      <c r="Y412" s="342"/>
      <c r="Z412" s="342"/>
      <c r="AA412" s="344"/>
      <c r="AB412" s="344"/>
      <c r="AC412" s="344"/>
      <c r="AD412" s="344"/>
      <c r="AE412" s="342"/>
      <c r="AF412" s="342"/>
      <c r="AG412" s="342"/>
      <c r="AH412" s="342"/>
      <c r="AI412" s="342"/>
      <c r="AJ412" s="342"/>
      <c r="AK412" s="342"/>
      <c r="AL412" s="342"/>
      <c r="AM412" s="342"/>
      <c r="AN412" s="1035"/>
      <c r="AO412" s="345"/>
      <c r="AP412" s="345"/>
      <c r="AQ412" s="345"/>
      <c r="AR412" s="345"/>
      <c r="AS412" s="345"/>
      <c r="AT412" s="345"/>
      <c r="AU412" s="345"/>
      <c r="AV412" s="345"/>
      <c r="AW412" s="345"/>
      <c r="AX412" s="345"/>
      <c r="AY412" s="345"/>
      <c r="AZ412" s="345"/>
      <c r="BA412" s="345"/>
      <c r="BB412" s="345"/>
      <c r="BC412" s="346"/>
    </row>
    <row r="413" spans="1:57" ht="16">
      <c r="B413" s="283" t="s">
        <v>166</v>
      </c>
      <c r="C413" s="296"/>
      <c r="D413" s="296"/>
      <c r="E413" s="323"/>
      <c r="F413" s="323"/>
      <c r="G413" s="323"/>
      <c r="H413" s="323"/>
      <c r="I413" s="323"/>
      <c r="J413" s="323"/>
      <c r="K413" s="323"/>
      <c r="L413" s="323"/>
      <c r="M413" s="323"/>
      <c r="N413" s="323"/>
      <c r="O413" s="323"/>
      <c r="P413" s="323"/>
      <c r="Q413" s="323"/>
      <c r="R413" s="323"/>
      <c r="S413" s="323"/>
      <c r="T413" s="323"/>
      <c r="U413" s="323"/>
      <c r="V413" s="323"/>
      <c r="W413" s="251"/>
      <c r="X413" s="298"/>
      <c r="Y413" s="298"/>
      <c r="Z413" s="298"/>
      <c r="AA413" s="297"/>
      <c r="AB413" s="297"/>
      <c r="AC413" s="297"/>
      <c r="AD413" s="297"/>
      <c r="AE413" s="298"/>
      <c r="AF413" s="298"/>
      <c r="AG413" s="298"/>
      <c r="AH413" s="298"/>
      <c r="AI413" s="298"/>
      <c r="AJ413" s="298"/>
      <c r="AK413" s="298"/>
      <c r="AL413" s="298"/>
      <c r="AM413" s="298"/>
      <c r="AN413" s="298"/>
      <c r="AO413" s="719">
        <f>HLOOKUP(AO$20,'3.  Distribution Rates'!$C$122:$P$133,5,FALSE)</f>
        <v>0</v>
      </c>
      <c r="AP413" s="719">
        <f>HLOOKUP(AP$20,'3.  Distribution Rates'!$C$122:$P$133,5,FALSE)</f>
        <v>0</v>
      </c>
      <c r="AQ413" s="299">
        <f>HLOOKUP(AQ$20,'3.  Distribution Rates'!$C$122:$P$133,5,FALSE)</f>
        <v>0</v>
      </c>
      <c r="AR413" s="299">
        <f>HLOOKUP(AR$20,'3.  Distribution Rates'!$C$122:$P$133,5,FALSE)</f>
        <v>0</v>
      </c>
      <c r="AS413" s="299">
        <f>HLOOKUP(AS$20,'3.  Distribution Rates'!$C$122:$P$133,5,FALSE)</f>
        <v>0</v>
      </c>
      <c r="AT413" s="299">
        <f>HLOOKUP(AT$20,'3.  Distribution Rates'!$C$122:$P$133,5,FALSE)</f>
        <v>0</v>
      </c>
      <c r="AU413" s="299">
        <f>HLOOKUP(AU$20,'3.  Distribution Rates'!$C$122:$P$133,5,FALSE)</f>
        <v>0</v>
      </c>
      <c r="AV413" s="299">
        <f>HLOOKUP(AV$20,'3.  Distribution Rates'!$C$122:$P$133,5,FALSE)</f>
        <v>0</v>
      </c>
      <c r="AW413" s="299">
        <f>HLOOKUP(AW$20,'3.  Distribution Rates'!$C$122:$P$133,5,FALSE)</f>
        <v>0</v>
      </c>
      <c r="AX413" s="299">
        <f>HLOOKUP(AX$20,'3.  Distribution Rates'!$C$122:$P$133,5,FALSE)</f>
        <v>0</v>
      </c>
      <c r="AY413" s="299">
        <f>HLOOKUP(AY$20,'3.  Distribution Rates'!$C$122:$P$133,5,FALSE)</f>
        <v>0</v>
      </c>
      <c r="AZ413" s="299">
        <f>HLOOKUP(AZ$20,'3.  Distribution Rates'!$C$122:$P$133,5,FALSE)</f>
        <v>0</v>
      </c>
      <c r="BA413" s="299">
        <f>HLOOKUP(BA$20,'3.  Distribution Rates'!$C$122:$P$133,5,FALSE)</f>
        <v>0</v>
      </c>
      <c r="BB413" s="299">
        <f>HLOOKUP(BB$20,'3.  Distribution Rates'!$C$122:$P$133,5,FALSE)</f>
        <v>0</v>
      </c>
      <c r="BC413" s="347"/>
    </row>
    <row r="414" spans="1:57" ht="16">
      <c r="B414" s="283" t="s">
        <v>156</v>
      </c>
      <c r="C414" s="301"/>
      <c r="D414" s="243"/>
      <c r="E414" s="240"/>
      <c r="F414" s="240"/>
      <c r="G414" s="240"/>
      <c r="H414" s="240"/>
      <c r="I414" s="240"/>
      <c r="J414" s="240"/>
      <c r="K414" s="240"/>
      <c r="L414" s="240"/>
      <c r="M414" s="240"/>
      <c r="N414" s="240"/>
      <c r="O414" s="240"/>
      <c r="P414" s="240"/>
      <c r="Q414" s="240"/>
      <c r="R414" s="240"/>
      <c r="S414" s="240"/>
      <c r="T414" s="240"/>
      <c r="U414" s="240"/>
      <c r="V414" s="240"/>
      <c r="W414" s="251"/>
      <c r="X414" s="240"/>
      <c r="Y414" s="240"/>
      <c r="Z414" s="240"/>
      <c r="AA414" s="243"/>
      <c r="AB414" s="243"/>
      <c r="AC414" s="243"/>
      <c r="AD414" s="243"/>
      <c r="AE414" s="240"/>
      <c r="AF414" s="240"/>
      <c r="AG414" s="240"/>
      <c r="AH414" s="240"/>
      <c r="AI414" s="240"/>
      <c r="AJ414" s="240"/>
      <c r="AK414" s="240"/>
      <c r="AL414" s="240"/>
      <c r="AM414" s="240"/>
      <c r="AN414" s="240"/>
      <c r="AO414" s="325">
        <f t="shared" ref="AO414:BB414" si="178">AO136*AO413</f>
        <v>0</v>
      </c>
      <c r="AP414" s="325">
        <f t="shared" si="178"/>
        <v>0</v>
      </c>
      <c r="AQ414" s="325">
        <f t="shared" si="178"/>
        <v>0</v>
      </c>
      <c r="AR414" s="325">
        <f t="shared" si="178"/>
        <v>0</v>
      </c>
      <c r="AS414" s="325">
        <f t="shared" si="178"/>
        <v>0</v>
      </c>
      <c r="AT414" s="325">
        <f t="shared" si="178"/>
        <v>0</v>
      </c>
      <c r="AU414" s="325">
        <f t="shared" si="178"/>
        <v>0</v>
      </c>
      <c r="AV414" s="325">
        <f t="shared" si="178"/>
        <v>0</v>
      </c>
      <c r="AW414" s="325">
        <f t="shared" si="178"/>
        <v>0</v>
      </c>
      <c r="AX414" s="325">
        <f t="shared" si="178"/>
        <v>0</v>
      </c>
      <c r="AY414" s="325">
        <f t="shared" si="178"/>
        <v>0</v>
      </c>
      <c r="AZ414" s="325">
        <f t="shared" si="178"/>
        <v>0</v>
      </c>
      <c r="BA414" s="325">
        <f t="shared" si="178"/>
        <v>0</v>
      </c>
      <c r="BB414" s="325">
        <f t="shared" si="178"/>
        <v>0</v>
      </c>
      <c r="BC414" s="531">
        <f>SUM(AO414:BB414)</f>
        <v>0</v>
      </c>
      <c r="BE414" s="243"/>
    </row>
    <row r="415" spans="1:57" ht="16">
      <c r="B415" s="283" t="s">
        <v>157</v>
      </c>
      <c r="C415" s="301"/>
      <c r="D415" s="243"/>
      <c r="E415" s="240"/>
      <c r="F415" s="240"/>
      <c r="G415" s="240"/>
      <c r="H415" s="240"/>
      <c r="I415" s="240"/>
      <c r="J415" s="240"/>
      <c r="K415" s="240"/>
      <c r="L415" s="240"/>
      <c r="M415" s="240"/>
      <c r="N415" s="240"/>
      <c r="O415" s="240"/>
      <c r="P415" s="240"/>
      <c r="Q415" s="240"/>
      <c r="R415" s="240"/>
      <c r="S415" s="240"/>
      <c r="T415" s="240"/>
      <c r="U415" s="240"/>
      <c r="V415" s="240"/>
      <c r="W415" s="251"/>
      <c r="X415" s="240"/>
      <c r="Y415" s="240"/>
      <c r="Z415" s="240"/>
      <c r="AA415" s="243"/>
      <c r="AB415" s="243"/>
      <c r="AC415" s="243"/>
      <c r="AD415" s="243"/>
      <c r="AE415" s="240"/>
      <c r="AF415" s="240"/>
      <c r="AG415" s="240"/>
      <c r="AH415" s="240"/>
      <c r="AI415" s="240"/>
      <c r="AJ415" s="240"/>
      <c r="AK415" s="240"/>
      <c r="AL415" s="240"/>
      <c r="AM415" s="240"/>
      <c r="AN415" s="240"/>
      <c r="AO415" s="325">
        <f t="shared" ref="AO415:BB415" si="179">AO275*AO413</f>
        <v>0</v>
      </c>
      <c r="AP415" s="325">
        <f t="shared" si="179"/>
        <v>0</v>
      </c>
      <c r="AQ415" s="325">
        <f t="shared" si="179"/>
        <v>0</v>
      </c>
      <c r="AR415" s="325">
        <f t="shared" si="179"/>
        <v>0</v>
      </c>
      <c r="AS415" s="325">
        <f t="shared" si="179"/>
        <v>0</v>
      </c>
      <c r="AT415" s="325">
        <f t="shared" si="179"/>
        <v>0</v>
      </c>
      <c r="AU415" s="325">
        <f t="shared" si="179"/>
        <v>0</v>
      </c>
      <c r="AV415" s="325">
        <f t="shared" si="179"/>
        <v>0</v>
      </c>
      <c r="AW415" s="325">
        <f t="shared" si="179"/>
        <v>0</v>
      </c>
      <c r="AX415" s="325">
        <f t="shared" si="179"/>
        <v>0</v>
      </c>
      <c r="AY415" s="325">
        <f t="shared" si="179"/>
        <v>0</v>
      </c>
      <c r="AZ415" s="325">
        <f t="shared" si="179"/>
        <v>0</v>
      </c>
      <c r="BA415" s="325">
        <f t="shared" si="179"/>
        <v>0</v>
      </c>
      <c r="BB415" s="325">
        <f t="shared" si="179"/>
        <v>0</v>
      </c>
      <c r="BC415" s="531">
        <f>SUM(AO415:BB415)</f>
        <v>0</v>
      </c>
    </row>
    <row r="416" spans="1:57" ht="16">
      <c r="B416" s="283" t="s">
        <v>158</v>
      </c>
      <c r="C416" s="301"/>
      <c r="D416" s="243"/>
      <c r="E416" s="240"/>
      <c r="F416" s="240"/>
      <c r="G416" s="240"/>
      <c r="H416" s="240"/>
      <c r="I416" s="240"/>
      <c r="J416" s="240"/>
      <c r="K416" s="240"/>
      <c r="L416" s="240"/>
      <c r="M416" s="240"/>
      <c r="N416" s="240"/>
      <c r="O416" s="240"/>
      <c r="P416" s="240"/>
      <c r="Q416" s="240"/>
      <c r="R416" s="240"/>
      <c r="S416" s="240"/>
      <c r="T416" s="240"/>
      <c r="U416" s="240"/>
      <c r="V416" s="240"/>
      <c r="W416" s="251"/>
      <c r="X416" s="240"/>
      <c r="Y416" s="240"/>
      <c r="Z416" s="240"/>
      <c r="AA416" s="243"/>
      <c r="AB416" s="243"/>
      <c r="AC416" s="243"/>
      <c r="AD416" s="243"/>
      <c r="AE416" s="240"/>
      <c r="AF416" s="240"/>
      <c r="AG416" s="240"/>
      <c r="AH416" s="240"/>
      <c r="AI416" s="240"/>
      <c r="AJ416" s="240"/>
      <c r="AK416" s="240"/>
      <c r="AL416" s="240"/>
      <c r="AM416" s="240"/>
      <c r="AN416" s="240"/>
      <c r="AO416" s="325">
        <f>AO410*AO413</f>
        <v>0</v>
      </c>
      <c r="AP416" s="325">
        <f t="shared" ref="AP416:BB416" si="180">AP410*AP413</f>
        <v>0</v>
      </c>
      <c r="AQ416" s="325">
        <f t="shared" si="180"/>
        <v>0</v>
      </c>
      <c r="AR416" s="325">
        <f t="shared" si="180"/>
        <v>0</v>
      </c>
      <c r="AS416" s="325">
        <f t="shared" si="180"/>
        <v>0</v>
      </c>
      <c r="AT416" s="325">
        <f t="shared" si="180"/>
        <v>0</v>
      </c>
      <c r="AU416" s="325">
        <f t="shared" si="180"/>
        <v>0</v>
      </c>
      <c r="AV416" s="325">
        <f t="shared" si="180"/>
        <v>0</v>
      </c>
      <c r="AW416" s="325">
        <f t="shared" si="180"/>
        <v>0</v>
      </c>
      <c r="AX416" s="325">
        <f t="shared" si="180"/>
        <v>0</v>
      </c>
      <c r="AY416" s="325">
        <f t="shared" si="180"/>
        <v>0</v>
      </c>
      <c r="AZ416" s="325">
        <f t="shared" si="180"/>
        <v>0</v>
      </c>
      <c r="BA416" s="325">
        <f t="shared" si="180"/>
        <v>0</v>
      </c>
      <c r="BB416" s="325">
        <f t="shared" si="180"/>
        <v>0</v>
      </c>
      <c r="BC416" s="531">
        <f>SUM(AO416:BB416)</f>
        <v>0</v>
      </c>
    </row>
    <row r="417" spans="1:55" s="327" customFormat="1" ht="16">
      <c r="A417" s="439"/>
      <c r="B417" s="305" t="s">
        <v>256</v>
      </c>
      <c r="C417" s="301"/>
      <c r="D417" s="263"/>
      <c r="E417" s="293"/>
      <c r="F417" s="293"/>
      <c r="G417" s="293"/>
      <c r="H417" s="293"/>
      <c r="I417" s="293"/>
      <c r="J417" s="293"/>
      <c r="K417" s="293"/>
      <c r="L417" s="293"/>
      <c r="M417" s="293"/>
      <c r="N417" s="293"/>
      <c r="O417" s="293"/>
      <c r="P417" s="293"/>
      <c r="Q417" s="293"/>
      <c r="R417" s="293"/>
      <c r="S417" s="293"/>
      <c r="T417" s="293"/>
      <c r="U417" s="293"/>
      <c r="V417" s="293"/>
      <c r="W417" s="260"/>
      <c r="X417" s="293"/>
      <c r="Y417" s="293"/>
      <c r="Z417" s="293"/>
      <c r="AA417" s="263"/>
      <c r="AB417" s="263"/>
      <c r="AC417" s="263"/>
      <c r="AD417" s="263"/>
      <c r="AE417" s="293"/>
      <c r="AF417" s="293"/>
      <c r="AG417" s="293"/>
      <c r="AH417" s="293"/>
      <c r="AI417" s="293"/>
      <c r="AJ417" s="293"/>
      <c r="AK417" s="293"/>
      <c r="AL417" s="293"/>
      <c r="AM417" s="293"/>
      <c r="AN417" s="293"/>
      <c r="AO417" s="302">
        <f>SUM(AO414:AO416)</f>
        <v>0</v>
      </c>
      <c r="AP417" s="302">
        <f>SUM(AP414:AP416)</f>
        <v>0</v>
      </c>
      <c r="AQ417" s="302">
        <f t="shared" ref="AQ417:AU417" si="181">SUM(AQ414:AQ416)</f>
        <v>0</v>
      </c>
      <c r="AR417" s="302">
        <f t="shared" si="181"/>
        <v>0</v>
      </c>
      <c r="AS417" s="302">
        <f t="shared" si="181"/>
        <v>0</v>
      </c>
      <c r="AT417" s="302">
        <f t="shared" si="181"/>
        <v>0</v>
      </c>
      <c r="AU417" s="302">
        <f t="shared" si="181"/>
        <v>0</v>
      </c>
      <c r="AV417" s="302">
        <f t="shared" ref="AV417:BB417" si="182">SUM(AV414:AV416)</f>
        <v>0</v>
      </c>
      <c r="AW417" s="302">
        <f t="shared" si="182"/>
        <v>0</v>
      </c>
      <c r="AX417" s="302">
        <f t="shared" si="182"/>
        <v>0</v>
      </c>
      <c r="AY417" s="302">
        <f t="shared" si="182"/>
        <v>0</v>
      </c>
      <c r="AZ417" s="302">
        <f t="shared" si="182"/>
        <v>0</v>
      </c>
      <c r="BA417" s="302">
        <f t="shared" si="182"/>
        <v>0</v>
      </c>
      <c r="BB417" s="302">
        <f t="shared" si="182"/>
        <v>0</v>
      </c>
      <c r="BC417" s="349">
        <f>SUM(BC414:BC416)</f>
        <v>0</v>
      </c>
    </row>
    <row r="418" spans="1:55" s="327" customFormat="1" ht="16">
      <c r="A418" s="439"/>
      <c r="B418" s="305" t="s">
        <v>251</v>
      </c>
      <c r="C418" s="301"/>
      <c r="D418" s="306"/>
      <c r="E418" s="293"/>
      <c r="F418" s="293"/>
      <c r="G418" s="293"/>
      <c r="H418" s="293"/>
      <c r="I418" s="293"/>
      <c r="J418" s="293"/>
      <c r="K418" s="293"/>
      <c r="L418" s="293"/>
      <c r="M418" s="293"/>
      <c r="N418" s="293"/>
      <c r="O418" s="293"/>
      <c r="P418" s="293"/>
      <c r="Q418" s="293"/>
      <c r="R418" s="293"/>
      <c r="S418" s="293"/>
      <c r="T418" s="293"/>
      <c r="U418" s="293"/>
      <c r="V418" s="293"/>
      <c r="W418" s="260"/>
      <c r="X418" s="293"/>
      <c r="Y418" s="293"/>
      <c r="Z418" s="293"/>
      <c r="AA418" s="263"/>
      <c r="AB418" s="263"/>
      <c r="AC418" s="263"/>
      <c r="AD418" s="263"/>
      <c r="AE418" s="293"/>
      <c r="AF418" s="293"/>
      <c r="AG418" s="293"/>
      <c r="AH418" s="293"/>
      <c r="AI418" s="293"/>
      <c r="AJ418" s="293"/>
      <c r="AK418" s="293"/>
      <c r="AL418" s="293"/>
      <c r="AM418" s="293"/>
      <c r="AN418" s="293"/>
      <c r="AO418" s="303">
        <f t="shared" ref="AO418:AU418" si="183">AO411*AO413</f>
        <v>0</v>
      </c>
      <c r="AP418" s="303">
        <f t="shared" si="183"/>
        <v>0</v>
      </c>
      <c r="AQ418" s="303">
        <f t="shared" si="183"/>
        <v>0</v>
      </c>
      <c r="AR418" s="303">
        <f t="shared" si="183"/>
        <v>0</v>
      </c>
      <c r="AS418" s="303">
        <f t="shared" si="183"/>
        <v>0</v>
      </c>
      <c r="AT418" s="303">
        <f t="shared" si="183"/>
        <v>0</v>
      </c>
      <c r="AU418" s="303">
        <f t="shared" si="183"/>
        <v>0</v>
      </c>
      <c r="AV418" s="303">
        <f t="shared" ref="AV418:BB418" si="184">AV411*AV413</f>
        <v>0</v>
      </c>
      <c r="AW418" s="303">
        <f t="shared" si="184"/>
        <v>0</v>
      </c>
      <c r="AX418" s="303">
        <f t="shared" si="184"/>
        <v>0</v>
      </c>
      <c r="AY418" s="303">
        <f t="shared" si="184"/>
        <v>0</v>
      </c>
      <c r="AZ418" s="303">
        <f t="shared" si="184"/>
        <v>0</v>
      </c>
      <c r="BA418" s="303">
        <f t="shared" si="184"/>
        <v>0</v>
      </c>
      <c r="BB418" s="303">
        <f t="shared" si="184"/>
        <v>0</v>
      </c>
      <c r="BC418" s="349">
        <f>SUM(AO418:BB418)</f>
        <v>0</v>
      </c>
    </row>
    <row r="419" spans="1:55" ht="15.75" customHeight="1">
      <c r="A419" s="439"/>
      <c r="B419" s="305" t="s">
        <v>263</v>
      </c>
      <c r="C419" s="301"/>
      <c r="D419" s="306"/>
      <c r="E419" s="293"/>
      <c r="F419" s="293"/>
      <c r="G419" s="293"/>
      <c r="H419" s="293"/>
      <c r="I419" s="293"/>
      <c r="J419" s="293"/>
      <c r="K419" s="293"/>
      <c r="L419" s="293"/>
      <c r="M419" s="293"/>
      <c r="N419" s="293"/>
      <c r="O419" s="293"/>
      <c r="P419" s="293"/>
      <c r="Q419" s="293"/>
      <c r="R419" s="293"/>
      <c r="S419" s="293"/>
      <c r="T419" s="293"/>
      <c r="U419" s="293"/>
      <c r="V419" s="293"/>
      <c r="W419" s="260"/>
      <c r="X419" s="293"/>
      <c r="Y419" s="293"/>
      <c r="Z419" s="293"/>
      <c r="AA419" s="306"/>
      <c r="AB419" s="306"/>
      <c r="AC419" s="306"/>
      <c r="AD419" s="306"/>
      <c r="AE419" s="293"/>
      <c r="AF419" s="293"/>
      <c r="AG419" s="293"/>
      <c r="AH419" s="293"/>
      <c r="AI419" s="293"/>
      <c r="AJ419" s="293"/>
      <c r="AK419" s="293"/>
      <c r="AL419" s="293"/>
      <c r="AM419" s="293"/>
      <c r="AN419" s="293"/>
      <c r="AO419" s="260"/>
      <c r="AP419" s="307"/>
      <c r="AQ419" s="307"/>
      <c r="AR419" s="307"/>
      <c r="AS419" s="307"/>
      <c r="AT419" s="307"/>
      <c r="AU419" s="307"/>
      <c r="AV419" s="307"/>
      <c r="AW419" s="307"/>
      <c r="AX419" s="307"/>
      <c r="AY419" s="307"/>
      <c r="AZ419" s="307"/>
      <c r="BA419" s="307"/>
      <c r="BB419" s="307"/>
      <c r="BC419" s="349">
        <f>BC417-BC418</f>
        <v>0</v>
      </c>
    </row>
    <row r="420" spans="1:55" ht="16">
      <c r="B420" s="283"/>
      <c r="C420" s="306"/>
      <c r="D420" s="306"/>
      <c r="E420" s="293"/>
      <c r="F420" s="293"/>
      <c r="G420" s="293"/>
      <c r="H420" s="293"/>
      <c r="I420" s="293"/>
      <c r="J420" s="293"/>
      <c r="K420" s="293"/>
      <c r="L420" s="293"/>
      <c r="M420" s="293"/>
      <c r="N420" s="293"/>
      <c r="O420" s="293"/>
      <c r="P420" s="293"/>
      <c r="Q420" s="293"/>
      <c r="R420" s="293"/>
      <c r="S420" s="293"/>
      <c r="T420" s="293"/>
      <c r="U420" s="293"/>
      <c r="V420" s="293"/>
      <c r="W420" s="260"/>
      <c r="X420" s="293"/>
      <c r="Y420" s="293"/>
      <c r="Z420" s="293"/>
      <c r="AA420" s="306"/>
      <c r="AB420" s="301"/>
      <c r="AC420" s="306"/>
      <c r="AD420" s="306"/>
      <c r="AE420" s="293"/>
      <c r="AF420" s="293"/>
      <c r="AG420" s="293"/>
      <c r="AH420" s="293"/>
      <c r="AI420" s="293"/>
      <c r="AJ420" s="293"/>
      <c r="AK420" s="293"/>
      <c r="AL420" s="293"/>
      <c r="AM420" s="293"/>
      <c r="AN420" s="293"/>
      <c r="AO420" s="217"/>
      <c r="AP420" s="217"/>
      <c r="AQ420" s="217"/>
      <c r="AR420" s="217"/>
      <c r="AS420" s="217"/>
      <c r="AT420" s="217"/>
      <c r="AU420" s="217"/>
      <c r="AV420" s="217"/>
      <c r="AW420" s="217"/>
      <c r="AX420" s="217"/>
      <c r="AY420" s="217"/>
      <c r="AZ420" s="217"/>
      <c r="BA420" s="217"/>
      <c r="BB420" s="217"/>
      <c r="BC420" s="309"/>
    </row>
    <row r="421" spans="1:55" ht="16">
      <c r="B421" s="283" t="s">
        <v>72</v>
      </c>
      <c r="C421" s="311"/>
      <c r="D421" s="240"/>
      <c r="E421" s="240"/>
      <c r="F421" s="240"/>
      <c r="G421" s="240"/>
      <c r="H421" s="240"/>
      <c r="I421" s="240"/>
      <c r="J421" s="240"/>
      <c r="K421" s="240"/>
      <c r="L421" s="240"/>
      <c r="M421" s="240"/>
      <c r="N421" s="240"/>
      <c r="O421" s="240"/>
      <c r="P421" s="240"/>
      <c r="Q421" s="240"/>
      <c r="R421" s="240"/>
      <c r="S421" s="240"/>
      <c r="T421" s="240"/>
      <c r="U421" s="240"/>
      <c r="V421" s="240"/>
      <c r="W421" s="312"/>
      <c r="X421" s="240"/>
      <c r="Y421" s="240"/>
      <c r="Z421" s="240"/>
      <c r="AA421" s="264"/>
      <c r="AB421" s="243"/>
      <c r="AC421" s="243"/>
      <c r="AD421" s="240"/>
      <c r="AE421" s="240"/>
      <c r="AF421" s="243"/>
      <c r="AG421" s="243"/>
      <c r="AH421" s="243"/>
      <c r="AI421" s="243"/>
      <c r="AJ421" s="243"/>
      <c r="AK421" s="243"/>
      <c r="AL421" s="243"/>
      <c r="AM421" s="243"/>
      <c r="AN421" s="243"/>
      <c r="AO421" s="251">
        <f>SUMPRODUCT($E$298:$E$408,AO298:AO408)</f>
        <v>2054098.2375926736</v>
      </c>
      <c r="AP421" s="251">
        <f>SUMPRODUCT($E$298:$E$408,AP298:AP408)</f>
        <v>2070067.4747403527</v>
      </c>
      <c r="AQ421" s="251">
        <f>IF(AQ296="kW",SUMPRODUCT(V298:V408,X298:X408,AQ298:AQ408),SUMPRODUCT(E298:E408,AQ298:AQ408))</f>
        <v>10332.977085471384</v>
      </c>
      <c r="AR421" s="251">
        <f>IF(AR296="kW",SUMPRODUCT(V298:V408,X298:X408,AR298:AR408),SUMPRODUCT(E298:E408,AR298:AR408))</f>
        <v>363.06884844720815</v>
      </c>
      <c r="AS421" s="251">
        <f>IF(AS296="kW",SUMPRODUCT(V298:V408,X298:X408,AS298:AS408),SUMPRODUCT(E298:E408,AS298:AS408))</f>
        <v>1136.6431744477443</v>
      </c>
      <c r="AT421" s="251">
        <f>IF(AT296="kW",SUMPRODUCT(V298:V408,X298:X408,AT298:AT408),SUMPRODUCT(E298:E408, AT298:AT408))</f>
        <v>0</v>
      </c>
      <c r="AU421" s="251">
        <f>IF(AU296="kW",SUMPRODUCT(V298:V408,X298:X408,AU298:AU408),SUMPRODUCT(E298:E408,AU298:AU408))</f>
        <v>0</v>
      </c>
      <c r="AV421" s="251">
        <f>IF(AV296="kW",SUMPRODUCT(V298:V408,X298:X408,AV298:AV408),SUMPRODUCT(E298:E408,AV298:AV408))</f>
        <v>0</v>
      </c>
      <c r="AW421" s="251">
        <f>IF(AW296="kW",SUMPRODUCT(V298:V408,X298:X408,AW298:AW408),SUMPRODUCT(E298:E408,AW298:AW408))</f>
        <v>793570.03400620376</v>
      </c>
      <c r="AX421" s="251">
        <f>IF(AX296="kW",SUMPRODUCT(V298:V408,X298:X408,AX298:AX408),SUMPRODUCT(E298:E408,AX298:AX408))</f>
        <v>129288.798196442</v>
      </c>
      <c r="AY421" s="251">
        <f>IF(AY296="kW",SUMPRODUCT(V298:V408,X298:X408,AY298:AY408),SUMPRODUCT(E298:E408,AY298:AY408))</f>
        <v>5198.1448255799996</v>
      </c>
      <c r="AZ421" s="251">
        <f>IF(AZ296="kW",SUMPRODUCT(V298:V408,X298:X408,AZ298:AZ408),SUMPRODUCT(E298:E408,AZ298:AZ408))</f>
        <v>0</v>
      </c>
      <c r="BA421" s="251">
        <f>IF(BA296="kW",SUMPRODUCT(V298:V408,X298:X408,BA298:BA408),SUMPRODUCT(E298:E408,BA298:BA408))</f>
        <v>0</v>
      </c>
      <c r="BB421" s="251">
        <f>IF(BB296="kW",SUMPRODUCT(V298:V408,X298:X408,BB298:BB408),SUMPRODUCT(E298:E408,BB298:BB408))</f>
        <v>0</v>
      </c>
      <c r="BC421" s="295"/>
    </row>
    <row r="422" spans="1:55" ht="16">
      <c r="B422" s="283" t="s">
        <v>195</v>
      </c>
      <c r="C422" s="311"/>
      <c r="D422" s="240"/>
      <c r="E422" s="240"/>
      <c r="F422" s="240"/>
      <c r="G422" s="240"/>
      <c r="H422" s="240"/>
      <c r="I422" s="240"/>
      <c r="J422" s="240"/>
      <c r="K422" s="240"/>
      <c r="L422" s="240"/>
      <c r="M422" s="240"/>
      <c r="N422" s="240"/>
      <c r="O422" s="240"/>
      <c r="P422" s="240"/>
      <c r="Q422" s="240"/>
      <c r="R422" s="240"/>
      <c r="S422" s="240"/>
      <c r="T422" s="240"/>
      <c r="U422" s="240"/>
      <c r="V422" s="240"/>
      <c r="W422" s="312"/>
      <c r="X422" s="240"/>
      <c r="Y422" s="240"/>
      <c r="Z422" s="240"/>
      <c r="AA422" s="264"/>
      <c r="AB422" s="243"/>
      <c r="AC422" s="243"/>
      <c r="AD422" s="240"/>
      <c r="AE422" s="240"/>
      <c r="AF422" s="243"/>
      <c r="AG422" s="243"/>
      <c r="AH422" s="243"/>
      <c r="AI422" s="243"/>
      <c r="AJ422" s="243"/>
      <c r="AK422" s="243"/>
      <c r="AL422" s="243"/>
      <c r="AM422" s="243"/>
      <c r="AN422" s="243"/>
      <c r="AO422" s="251">
        <f>SUMPRODUCT($F$298:$F$408,AO298:AO408)</f>
        <v>2021755.3515087601</v>
      </c>
      <c r="AP422" s="251">
        <f>SUMPRODUCT($F$298:$F$408,AP298:AP408)</f>
        <v>2046423.0116458212</v>
      </c>
      <c r="AQ422" s="251">
        <f>IF(AQ296="kW",SUMPRODUCT(V298:V408,Y298:Y408,AQ298:AQ408),SUMPRODUCT(F298:F408,AQ298:AQ408))</f>
        <v>9990.8734836910171</v>
      </c>
      <c r="AR422" s="251">
        <f>IF(AR296="kW",SUMPRODUCT(V298:V408,Y298:Y408,AR298:AR408),SUMPRODUCT(F298:F408,AR298:AR408))</f>
        <v>359.88748935331108</v>
      </c>
      <c r="AS422" s="251">
        <f>IF(AS296="kW",SUMPRODUCT(V298:V408,Y298:Y408,AS298:AS408),SUMPRODUCT(F298:F408, AS298:AS408))</f>
        <v>1127.0460745144883</v>
      </c>
      <c r="AT422" s="251">
        <f>IF(AT296="kW",SUMPRODUCT(V298:V408,Y298:Y408,AT298:AT408),SUMPRODUCT(F298:F408, AT298:AT408))</f>
        <v>0</v>
      </c>
      <c r="AU422" s="251">
        <f>IF(AU296="kW",SUMPRODUCT(V298:V408,Y298:Y408,AU298:AU408),SUMPRODUCT(F298:F408,AU298:AU408))</f>
        <v>0</v>
      </c>
      <c r="AV422" s="251">
        <f>IF(AV296="kW",SUMPRODUCT(V298:V408,Y298:Y408,AV298:AV408),SUMPRODUCT(F298:F408,AV298:AV408))</f>
        <v>0</v>
      </c>
      <c r="AW422" s="251">
        <f>IF(AW296="kW",SUMPRODUCT(V298:V408,Y298:Y408,AW298:AW408),SUMPRODUCT(F298:F408,AW298:AW408))</f>
        <v>782032.25939960591</v>
      </c>
      <c r="AX422" s="251">
        <f>IF(AX296="kW",SUMPRODUCT(V298:V408,Y298:Y408,AX298:AX408),SUMPRODUCT(F298:F408,AX298:AX408))</f>
        <v>127120.738790613</v>
      </c>
      <c r="AY422" s="251">
        <f>IF(AY296="kW",SUMPRODUCT(V298:V408,Y298:Y408,AY298:AY408),SUMPRODUCT(F298:F408,AY298:AY408))</f>
        <v>5197.2839891399999</v>
      </c>
      <c r="AZ422" s="251">
        <f>IF(AZ296="kW",SUMPRODUCT(V298:V408,Y298:Y408,AZ298:AZ408),SUMPRODUCT(F298:F408,AZ298:AZ408))</f>
        <v>0</v>
      </c>
      <c r="BA422" s="251">
        <f>IF(BA296="kW",SUMPRODUCT(V298:V408,Y298:Y408,BA298:BA408),SUMPRODUCT(F298:F408,BA298:BA408))</f>
        <v>0</v>
      </c>
      <c r="BB422" s="251">
        <f>IF(BB296="kW",SUMPRODUCT(V298:V408,Y298:Y408,BB298:BB408),SUMPRODUCT(F298:F408,BB298:BB408))</f>
        <v>0</v>
      </c>
      <c r="BC422" s="295"/>
    </row>
    <row r="423" spans="1:55" ht="16">
      <c r="B423" s="283" t="s">
        <v>196</v>
      </c>
      <c r="C423" s="311"/>
      <c r="D423" s="240"/>
      <c r="E423" s="240"/>
      <c r="F423" s="240"/>
      <c r="G423" s="240"/>
      <c r="H423" s="240"/>
      <c r="I423" s="240"/>
      <c r="J423" s="240"/>
      <c r="K423" s="240"/>
      <c r="L423" s="240"/>
      <c r="M423" s="240"/>
      <c r="N423" s="240"/>
      <c r="O423" s="240"/>
      <c r="P423" s="240"/>
      <c r="Q423" s="240"/>
      <c r="R423" s="240"/>
      <c r="S423" s="240"/>
      <c r="T423" s="240"/>
      <c r="U423" s="240"/>
      <c r="V423" s="240"/>
      <c r="W423" s="312"/>
      <c r="X423" s="240"/>
      <c r="Y423" s="240"/>
      <c r="Z423" s="240"/>
      <c r="AA423" s="264"/>
      <c r="AB423" s="243"/>
      <c r="AC423" s="243"/>
      <c r="AD423" s="240"/>
      <c r="AE423" s="240"/>
      <c r="AF423" s="243"/>
      <c r="AG423" s="243"/>
      <c r="AH423" s="243"/>
      <c r="AI423" s="243"/>
      <c r="AJ423" s="243"/>
      <c r="AK423" s="243"/>
      <c r="AL423" s="243"/>
      <c r="AM423" s="243"/>
      <c r="AN423" s="243"/>
      <c r="AO423" s="251">
        <f>SUMPRODUCT($G$298:$G$408,AO298:AO408)</f>
        <v>1881333.2416808291</v>
      </c>
      <c r="AP423" s="251">
        <f>SUMPRODUCT($G$298:$G$408,AP298:AP408)</f>
        <v>1928537.4289443535</v>
      </c>
      <c r="AQ423" s="251">
        <f>IF(AQ296="kW",SUMPRODUCT(V298:V408,Z298:Z408,AQ298:AQ408),SUMPRODUCT(G298:G408,AQ298:AQ408))</f>
        <v>9976.2862994218922</v>
      </c>
      <c r="AR423" s="251">
        <f>IF(AR296="kW",SUMPRODUCT(V298:V408,Z298:Z408,AR298:AR408),SUMPRODUCT(G298:G408,AR298:AR408))</f>
        <v>359.88748935331108</v>
      </c>
      <c r="AS423" s="251">
        <f>IF(AS296="kW",SUMPRODUCT(V298:V408,Z298:Z408,AS298:AS408),SUMPRODUCT(G298:G408, AS298:AS408))</f>
        <v>1127.0460745144883</v>
      </c>
      <c r="AT423" s="251">
        <f>IF(AT296="kW",SUMPRODUCT(V298:V408,Z298:Z408,AT298:AT408),SUMPRODUCT(G298:G408, AT298:AT408))</f>
        <v>0</v>
      </c>
      <c r="AU423" s="251">
        <f>IF(AU296="kW",SUMPRODUCT(V298:V408,Z298:Z408,AU298:AU408),SUMPRODUCT(G298:G408,AU298:AU408))</f>
        <v>0</v>
      </c>
      <c r="AV423" s="251">
        <f>IF(AV296="kW",SUMPRODUCT(V298:V408,Z298:Z408,AV298:AV408),SUMPRODUCT(G298:G408,AV298:AV408))</f>
        <v>0</v>
      </c>
      <c r="AW423" s="251">
        <f>IF(AW296="kW",SUMPRODUCT(V298:V408,Z298:Z408,AW298:AW408),SUMPRODUCT(G298:G408,AW298:AW408))</f>
        <v>735046.44539254089</v>
      </c>
      <c r="AX423" s="251">
        <f>IF(AX296="kW",SUMPRODUCT(V298:V408,Z298:Z408,AX298:AX408),SUMPRODUCT(G298:G408,AX298:AX408))</f>
        <v>109679.568810973</v>
      </c>
      <c r="AY423" s="251">
        <f>IF(AY296="kW",SUMPRODUCT(V298:V408,Z298:Z408,AY298:AY408),SUMPRODUCT(G298:G408,AY298:AY408))</f>
        <v>5197.2839891399999</v>
      </c>
      <c r="AZ423" s="251">
        <f>IF(AZ296="kW",SUMPRODUCT(V298:V408,Z298:Z408,AZ298:AZ408),SUMPRODUCT(G298:G408,AZ298:AZ408))</f>
        <v>0</v>
      </c>
      <c r="BA423" s="251">
        <f>IF(BA296="kW",SUMPRODUCT(V298:V408,Z298:Z408,BA298:BA408),SUMPRODUCT(G298:G408,BA298:BA408))</f>
        <v>0</v>
      </c>
      <c r="BB423" s="251">
        <f>IF(BB296="kW",SUMPRODUCT(V298:V408,Z298:Z408,BB298:BB408),SUMPRODUCT(G298:G408,BB298:BB408))</f>
        <v>0</v>
      </c>
      <c r="BC423" s="295"/>
    </row>
    <row r="424" spans="1:55" ht="16">
      <c r="B424" s="283" t="s">
        <v>197</v>
      </c>
      <c r="C424" s="311"/>
      <c r="D424" s="240"/>
      <c r="E424" s="240"/>
      <c r="F424" s="240"/>
      <c r="G424" s="240"/>
      <c r="H424" s="240"/>
      <c r="I424" s="240"/>
      <c r="J424" s="240"/>
      <c r="K424" s="240"/>
      <c r="L424" s="240"/>
      <c r="M424" s="240"/>
      <c r="N424" s="240"/>
      <c r="O424" s="240"/>
      <c r="P424" s="240"/>
      <c r="Q424" s="240"/>
      <c r="R424" s="240"/>
      <c r="S424" s="240"/>
      <c r="T424" s="240"/>
      <c r="U424" s="240"/>
      <c r="V424" s="240"/>
      <c r="W424" s="312"/>
      <c r="X424" s="240"/>
      <c r="Y424" s="240"/>
      <c r="Z424" s="240"/>
      <c r="AA424" s="264"/>
      <c r="AB424" s="243"/>
      <c r="AC424" s="243"/>
      <c r="AD424" s="240"/>
      <c r="AE424" s="240"/>
      <c r="AF424" s="243"/>
      <c r="AG424" s="243"/>
      <c r="AH424" s="243"/>
      <c r="AI424" s="243"/>
      <c r="AJ424" s="243"/>
      <c r="AK424" s="243"/>
      <c r="AL424" s="243"/>
      <c r="AM424" s="243"/>
      <c r="AN424" s="243"/>
      <c r="AO424" s="251">
        <f>SUMPRODUCT($H$298:$H$408,AO298:AO408)</f>
        <v>1769035.0805669788</v>
      </c>
      <c r="AP424" s="251">
        <f>SUMPRODUCT($H$298:$H$408,AP298:AP408)</f>
        <v>1664773.952997932</v>
      </c>
      <c r="AQ424" s="251">
        <f>IF(AQ296="kW",SUMPRODUCT(V298:V408,AA298:AA408,AQ298:AQ408),SUMPRODUCT(H298:H408,AQ298:AQ408))</f>
        <v>9407.0375334320725</v>
      </c>
      <c r="AR424" s="251">
        <f>IF(AR296="kW",SUMPRODUCT(V298:V408,AA298:AA408,AR298:AR408),SUMPRODUCT(H298:H408,AR298:AR408))</f>
        <v>346.09064284034048</v>
      </c>
      <c r="AS424" s="251">
        <f>IF(AS296="kW",SUMPRODUCT(V298:V408,AA298:AA408,AS298:AS408),SUMPRODUCT(H298:H408, AS298:AS408))</f>
        <v>1049.9320355336936</v>
      </c>
      <c r="AT424" s="251">
        <f>IF(AT296="kW",SUMPRODUCT(V298:V408,AA298:AA408,AT298:AT408),SUMPRODUCT(H298:H408, AT298:AT408))</f>
        <v>0</v>
      </c>
      <c r="AU424" s="251">
        <f>IF(AU296="kW",SUMPRODUCT(V298:V408,AA298:AA408,AU298:AU408),SUMPRODUCT(H298:H408,AU298:AU408))</f>
        <v>0</v>
      </c>
      <c r="AV424" s="251">
        <f>IF(AV296="kW",SUMPRODUCT(V298:V408,AA298:AA408,AV298:AV408),SUMPRODUCT(H298:H408,AV298:AV408))</f>
        <v>0</v>
      </c>
      <c r="AW424" s="251">
        <f>IF(AW296="kW",SUMPRODUCT(V298:V408,AA298:AA408,AW298:AW408),SUMPRODUCT(H298:H408,AW298:AW408))</f>
        <v>698983.08645411115</v>
      </c>
      <c r="AX424" s="251">
        <f>IF(AX296="kW",SUMPRODUCT(V298:V408,AA298:AA408,AX298:AX408),SUMPRODUCT(H298:H408,AX298:AX408))</f>
        <v>36181.239862296999</v>
      </c>
      <c r="AY424" s="251">
        <f>IF(AY296="kW",SUMPRODUCT(V298:V408,AA298:AA408,AY298:AY408),SUMPRODUCT(H298:H408,AY298:AY408))</f>
        <v>5173.7943797879998</v>
      </c>
      <c r="AZ424" s="251">
        <f>IF(AZ296="kW",SUMPRODUCT(V298:V408,AA298:AA408,AZ298:AZ408),SUMPRODUCT(H298:H408,AZ298:AZ408))</f>
        <v>0</v>
      </c>
      <c r="BA424" s="251">
        <f>IF(BA296="kW",SUMPRODUCT(V298:V408,AA298:AA408,BA298:BA408),SUMPRODUCT(H298:H408,BA298:BA408))</f>
        <v>0</v>
      </c>
      <c r="BB424" s="251">
        <f>IF(BB296="kW",SUMPRODUCT(V298:V408,AA298:AA408,BB298:BB408),SUMPRODUCT(H298:H408,BB298:BB408))</f>
        <v>0</v>
      </c>
      <c r="BC424" s="295"/>
    </row>
    <row r="425" spans="1:55" ht="16">
      <c r="B425" s="283" t="s">
        <v>198</v>
      </c>
      <c r="C425" s="311"/>
      <c r="D425" s="240"/>
      <c r="E425" s="240"/>
      <c r="F425" s="240"/>
      <c r="G425" s="240"/>
      <c r="H425" s="240"/>
      <c r="I425" s="240"/>
      <c r="J425" s="240"/>
      <c r="K425" s="240"/>
      <c r="L425" s="240"/>
      <c r="M425" s="240"/>
      <c r="N425" s="240"/>
      <c r="O425" s="240"/>
      <c r="P425" s="240"/>
      <c r="Q425" s="240"/>
      <c r="R425" s="240"/>
      <c r="S425" s="240"/>
      <c r="T425" s="240"/>
      <c r="U425" s="240"/>
      <c r="V425" s="240"/>
      <c r="W425" s="312"/>
      <c r="X425" s="240"/>
      <c r="Y425" s="240"/>
      <c r="Z425" s="240"/>
      <c r="AA425" s="264"/>
      <c r="AB425" s="243"/>
      <c r="AC425" s="243"/>
      <c r="AD425" s="240"/>
      <c r="AE425" s="240"/>
      <c r="AF425" s="243"/>
      <c r="AG425" s="243"/>
      <c r="AH425" s="243"/>
      <c r="AI425" s="243"/>
      <c r="AJ425" s="243"/>
      <c r="AK425" s="243"/>
      <c r="AL425" s="243"/>
      <c r="AM425" s="243"/>
      <c r="AN425" s="243"/>
      <c r="AO425" s="251">
        <f>SUMPRODUCT($I$298:$I$408,AO298:AO408)</f>
        <v>1689788.8492451755</v>
      </c>
      <c r="AP425" s="251">
        <f>SUMPRODUCT($I$298:$I$408,AP298:AP408)</f>
        <v>1631462.1801711873</v>
      </c>
      <c r="AQ425" s="251">
        <f>IF(AQ296="kW",SUMPRODUCT(V298:V408,AB298:AB408,AQ298:AQ408),SUMPRODUCT(I298:I408,AQ298:AQ408))</f>
        <v>9055.6874766836791</v>
      </c>
      <c r="AR425" s="251">
        <f>IF(AR296="kW",SUMPRODUCT(V298:V408,AB298:AB408,AR298:AR408),SUMPRODUCT(I298:I408,AR298:AR408))</f>
        <v>332.49625557312083</v>
      </c>
      <c r="AS425" s="251">
        <f>IF(AS296="kW",SUMPRODUCT(V298:V408,AB298:AB408,AS298:AS408),SUMPRODUCT(I298:I408, AS298:AS408))</f>
        <v>1003.0303709789143</v>
      </c>
      <c r="AT425" s="251">
        <f>IF(AT296="kW",SUMPRODUCT(V298:V408,AB298:AB408,AT298:AT408),SUMPRODUCT(I298:I408, AT298:AT408))</f>
        <v>0</v>
      </c>
      <c r="AU425" s="251">
        <f>IF(AU296="kW",SUMPRODUCT(V298:V408,AB298:AB408,AU298:AU408),SUMPRODUCT(I298:I408,AU298:AU408))</f>
        <v>0</v>
      </c>
      <c r="AV425" s="251">
        <f>IF(AV296="kW",SUMPRODUCT(V298:V408,AB298:AB408,AV298:AV408),SUMPRODUCT(I298:I408,AV298:AV408))</f>
        <v>0</v>
      </c>
      <c r="AW425" s="251">
        <f>IF(AW296="kW",SUMPRODUCT(V298:V408,AB298:AB408,AW298:AW408),SUMPRODUCT(I298:I408,AW298:AW408))</f>
        <v>656026.38607008092</v>
      </c>
      <c r="AX425" s="251">
        <f>IF(AX296="kW",SUMPRODUCT(V298:V408,AB298:AB408,AX298:AX408),SUMPRODUCT(I298:I408,AX298:AX408))</f>
        <v>36181.239862296999</v>
      </c>
      <c r="AY425" s="251">
        <f>IF(AY296="kW",SUMPRODUCT(V298:V408,AB298:AB408,AY298:AY408),SUMPRODUCT(I298:I408,AY298:AY408))</f>
        <v>4180.0195621680004</v>
      </c>
      <c r="AZ425" s="251">
        <f>IF(AZ296="kW",SUMPRODUCT(V298:V408,AB298:AB408,AZ298:AZ408),SUMPRODUCT(I298:I408,AZ298:AZ408))</f>
        <v>0</v>
      </c>
      <c r="BA425" s="251">
        <f>IF(BA296="kW",SUMPRODUCT(V298:V408,AB298:AB408,BA298:BA408),SUMPRODUCT(I298:I408,BA298:BA408))</f>
        <v>0</v>
      </c>
      <c r="BB425" s="251">
        <f>IF(BB296="kW",SUMPRODUCT(V298:V408,AB298:AB408,BB298:BB408),SUMPRODUCT(I298:I408,BB298:BB408))</f>
        <v>0</v>
      </c>
      <c r="BC425" s="295"/>
    </row>
    <row r="426" spans="1:55" ht="16">
      <c r="B426" s="283" t="s">
        <v>199</v>
      </c>
      <c r="C426" s="311"/>
      <c r="D426" s="243"/>
      <c r="E426" s="243"/>
      <c r="F426" s="243"/>
      <c r="G426" s="243"/>
      <c r="H426" s="243"/>
      <c r="I426" s="243"/>
      <c r="J426" s="243"/>
      <c r="K426" s="243"/>
      <c r="L426" s="243"/>
      <c r="M426" s="243"/>
      <c r="N426" s="243"/>
      <c r="O426" s="243"/>
      <c r="P426" s="243"/>
      <c r="Q426" s="243"/>
      <c r="R426" s="243"/>
      <c r="S426" s="243"/>
      <c r="T426" s="243"/>
      <c r="U426" s="243"/>
      <c r="V426" s="243"/>
      <c r="W426" s="312"/>
      <c r="X426" s="243"/>
      <c r="Y426" s="243"/>
      <c r="Z426" s="243"/>
      <c r="AA426" s="264"/>
      <c r="AB426" s="243"/>
      <c r="AC426" s="243"/>
      <c r="AD426" s="243"/>
      <c r="AE426" s="243"/>
      <c r="AF426" s="243"/>
      <c r="AG426" s="243"/>
      <c r="AH426" s="243"/>
      <c r="AI426" s="243"/>
      <c r="AJ426" s="243"/>
      <c r="AK426" s="243"/>
      <c r="AL426" s="243"/>
      <c r="AM426" s="243"/>
      <c r="AN426" s="243"/>
      <c r="AO426" s="251">
        <f>SUMPRODUCT($J$298:$J$408,AO298:AO408)</f>
        <v>1676892.2767866356</v>
      </c>
      <c r="AP426" s="251">
        <f>SUMPRODUCT($J$298:$J$408,AP298:AP408)</f>
        <v>1631462.1801711873</v>
      </c>
      <c r="AQ426" s="251">
        <f>IF(AQ296="kW",SUMPRODUCT(V298:V408,AC298:AC408,AQ298:AQ408),SUMPRODUCT(J298:J408,AQ298:AQ408))</f>
        <v>8994.1274766836796</v>
      </c>
      <c r="AR426" s="251">
        <f>IF(AR296="kW",SUMPRODUCT(V298:V408,AC298:AC408,AR298:AR408),SUMPRODUCT(J298:J408,AR298:AR408))</f>
        <v>332.49625557312083</v>
      </c>
      <c r="AS426" s="251">
        <f>IF(AS296="kW",SUMPRODUCT(V298:V408,AC298:AC408,AS298:AS408),SUMPRODUCT(J298:J408, AS298:AS408))</f>
        <v>1003.0303709789143</v>
      </c>
      <c r="AT426" s="251">
        <f>IF(AT296="kW",SUMPRODUCT(V298:V408,AC298:AC408,AT298:AT408),SUMPRODUCT(J298:J408, AT298:AT408))</f>
        <v>0</v>
      </c>
      <c r="AU426" s="251">
        <f>IF(AU296="kW",SUMPRODUCT(V298:V408,AC298:AC408,AU298:AU408),SUMPRODUCT(J298:J408,AU298:AU408))</f>
        <v>0</v>
      </c>
      <c r="AV426" s="251">
        <f>IF(AV296="kW",SUMPRODUCT(V298:V408,AC298:AC408,AV298:AV408),SUMPRODUCT(J298:J408,AV298:AV408))</f>
        <v>0</v>
      </c>
      <c r="AW426" s="251">
        <f>IF(AW296="kW",SUMPRODUCT(V298:V408,AC298:AC408,AW298:AW408),SUMPRODUCT(J298:J408,AW298:AW408))</f>
        <v>603216.35814840393</v>
      </c>
      <c r="AX426" s="251">
        <f>IF(AX296="kW",SUMPRODUCT(V298:V408,AC298:AC408,AX298:AX408),SUMPRODUCT(J298:J408,AX298:AX408))</f>
        <v>36181.239862296999</v>
      </c>
      <c r="AY426" s="251">
        <f>IF(AY296="kW",SUMPRODUCT(V298:V408,AC298:AC408,AY298:AY408),SUMPRODUCT(J298:J408,AY298:AY408))</f>
        <v>4180.0195621680004</v>
      </c>
      <c r="AZ426" s="251">
        <f>IF(AZ296="kW",SUMPRODUCT(V298:V408,AC298:AC408,AZ298:AZ408),SUMPRODUCT(J298:J408,AZ298:AZ408))</f>
        <v>0</v>
      </c>
      <c r="BA426" s="251">
        <f>IF(BA296="kW",SUMPRODUCT(V298:V408,AC298:AC408,BA298:BA408),SUMPRODUCT(J298:J408,BA298:BA408))</f>
        <v>0</v>
      </c>
      <c r="BB426" s="251">
        <f>IF(BB296="kW",SUMPRODUCT(V298:V408,AC298:AC408,BB298:BB408),SUMPRODUCT(J298:J408,BB298:BB408))</f>
        <v>0</v>
      </c>
      <c r="BC426" s="295"/>
    </row>
    <row r="427" spans="1:55" ht="16">
      <c r="B427" s="283" t="s">
        <v>200</v>
      </c>
      <c r="C427" s="311"/>
      <c r="D427" s="243"/>
      <c r="E427" s="243"/>
      <c r="F427" s="243"/>
      <c r="G427" s="243"/>
      <c r="H427" s="243"/>
      <c r="I427" s="243"/>
      <c r="J427" s="243"/>
      <c r="K427" s="243"/>
      <c r="L427" s="243"/>
      <c r="M427" s="243"/>
      <c r="N427" s="243"/>
      <c r="O427" s="243"/>
      <c r="P427" s="243"/>
      <c r="Q427" s="243"/>
      <c r="R427" s="243"/>
      <c r="S427" s="243"/>
      <c r="T427" s="243"/>
      <c r="U427" s="243"/>
      <c r="V427" s="243"/>
      <c r="W427" s="312"/>
      <c r="X427" s="243"/>
      <c r="Y427" s="243"/>
      <c r="Z427" s="243"/>
      <c r="AA427" s="264"/>
      <c r="AB427" s="243"/>
      <c r="AC427" s="243"/>
      <c r="AD427" s="243"/>
      <c r="AE427" s="243"/>
      <c r="AF427" s="243"/>
      <c r="AG427" s="243"/>
      <c r="AH427" s="243"/>
      <c r="AI427" s="243"/>
      <c r="AJ427" s="243"/>
      <c r="AK427" s="243"/>
      <c r="AL427" s="243"/>
      <c r="AM427" s="243"/>
      <c r="AN427" s="243"/>
      <c r="AO427" s="251">
        <f>SUMPRODUCT($K$298:$K$408,AO298:AO408)</f>
        <v>1675781.9984609445</v>
      </c>
      <c r="AP427" s="251">
        <f>SUMPRODUCT($K$298:$K$408,AP298:AP408)</f>
        <v>1624600.3986127416</v>
      </c>
      <c r="AQ427" s="251">
        <f t="shared" ref="AQ427:BB427" si="185">IF(AQ296="kW",SUMPRODUCT($V$298:$V$408,$AD$298:$AD$408,AQ298:AQ408),SUMPRODUCT($K$298:$K$408,AQ298:AQ408))</f>
        <v>8950.0681340555129</v>
      </c>
      <c r="AR427" s="251">
        <f t="shared" si="185"/>
        <v>330.81952135501524</v>
      </c>
      <c r="AS427" s="251">
        <f t="shared" si="185"/>
        <v>997.9722227542959</v>
      </c>
      <c r="AT427" s="251">
        <f t="shared" si="185"/>
        <v>0</v>
      </c>
      <c r="AU427" s="251">
        <f t="shared" si="185"/>
        <v>0</v>
      </c>
      <c r="AV427" s="251">
        <f t="shared" si="185"/>
        <v>0</v>
      </c>
      <c r="AW427" s="251">
        <f t="shared" si="185"/>
        <v>603042.51902973105</v>
      </c>
      <c r="AX427" s="251">
        <f t="shared" si="185"/>
        <v>36181.239862296999</v>
      </c>
      <c r="AY427" s="251">
        <f t="shared" si="185"/>
        <v>4177.1256960480005</v>
      </c>
      <c r="AZ427" s="251">
        <f t="shared" si="185"/>
        <v>0</v>
      </c>
      <c r="BA427" s="251">
        <f t="shared" si="185"/>
        <v>0</v>
      </c>
      <c r="BB427" s="251">
        <f t="shared" si="185"/>
        <v>0</v>
      </c>
      <c r="BC427" s="295"/>
    </row>
    <row r="428" spans="1:55" ht="16">
      <c r="B428" s="283" t="s">
        <v>911</v>
      </c>
      <c r="C428" s="311"/>
      <c r="D428" s="243"/>
      <c r="E428" s="243"/>
      <c r="F428" s="243"/>
      <c r="G428" s="243"/>
      <c r="H428" s="243"/>
      <c r="I428" s="243"/>
      <c r="J428" s="243"/>
      <c r="K428" s="243"/>
      <c r="L428" s="243"/>
      <c r="M428" s="243"/>
      <c r="N428" s="243"/>
      <c r="O428" s="243"/>
      <c r="P428" s="243"/>
      <c r="Q428" s="243"/>
      <c r="R428" s="243"/>
      <c r="S428" s="243"/>
      <c r="T428" s="243"/>
      <c r="U428" s="243"/>
      <c r="V428" s="243"/>
      <c r="W428" s="312"/>
      <c r="X428" s="243"/>
      <c r="Y428" s="243"/>
      <c r="Z428" s="243"/>
      <c r="AA428" s="264"/>
      <c r="AB428" s="243"/>
      <c r="AC428" s="243"/>
      <c r="AD428" s="243"/>
      <c r="AE428" s="243"/>
      <c r="AF428" s="243"/>
      <c r="AG428" s="243"/>
      <c r="AH428" s="243"/>
      <c r="AI428" s="243"/>
      <c r="AJ428" s="243"/>
      <c r="AK428" s="243"/>
      <c r="AL428" s="243"/>
      <c r="AM428" s="243"/>
      <c r="AN428" s="243"/>
      <c r="AO428" s="251">
        <f>SUMPRODUCT($L$298:$L$408,AO298:AO408)</f>
        <v>1458811.5297496491</v>
      </c>
      <c r="AP428" s="251">
        <f>SUMPRODUCT($L$298:$L$408,AP298:AP408)</f>
        <v>1602397.7617328526</v>
      </c>
      <c r="AQ428" s="251">
        <f t="shared" ref="AQ428:BB428" si="186">IF(AQ296="kW",SUMPRODUCT($V$298:$V$408,$AE$298:$AE$408,AQ298:AQ408),SUMPRODUCT($L$298:$L$408,AQ298:AQ408))</f>
        <v>8708.9003181321823</v>
      </c>
      <c r="AR428" s="251">
        <f t="shared" si="186"/>
        <v>321.6415739517347</v>
      </c>
      <c r="AS428" s="251">
        <f t="shared" si="186"/>
        <v>970.28541475439954</v>
      </c>
      <c r="AT428" s="251">
        <f t="shared" si="186"/>
        <v>0</v>
      </c>
      <c r="AU428" s="251">
        <f t="shared" si="186"/>
        <v>0</v>
      </c>
      <c r="AV428" s="251">
        <f t="shared" si="186"/>
        <v>0</v>
      </c>
      <c r="AW428" s="251">
        <f t="shared" si="186"/>
        <v>570876.01088714006</v>
      </c>
      <c r="AX428" s="251">
        <f t="shared" si="186"/>
        <v>36181.239862296999</v>
      </c>
      <c r="AY428" s="251">
        <f t="shared" si="186"/>
        <v>3952.3620544679998</v>
      </c>
      <c r="AZ428" s="251">
        <f t="shared" si="186"/>
        <v>0</v>
      </c>
      <c r="BA428" s="251">
        <f t="shared" si="186"/>
        <v>0</v>
      </c>
      <c r="BB428" s="251">
        <f t="shared" si="186"/>
        <v>0</v>
      </c>
      <c r="BC428" s="295"/>
    </row>
    <row r="429" spans="1:55" ht="16">
      <c r="B429" s="283" t="s">
        <v>912</v>
      </c>
      <c r="C429" s="311"/>
      <c r="D429" s="243"/>
      <c r="E429" s="243"/>
      <c r="F429" s="243"/>
      <c r="G429" s="243"/>
      <c r="H429" s="243"/>
      <c r="I429" s="243"/>
      <c r="J429" s="243"/>
      <c r="K429" s="243"/>
      <c r="L429" s="243"/>
      <c r="M429" s="243"/>
      <c r="N429" s="243"/>
      <c r="O429" s="243"/>
      <c r="P429" s="243"/>
      <c r="Q429" s="243"/>
      <c r="R429" s="243"/>
      <c r="S429" s="243"/>
      <c r="T429" s="243"/>
      <c r="U429" s="243"/>
      <c r="V429" s="243"/>
      <c r="W429" s="312"/>
      <c r="X429" s="243"/>
      <c r="Y429" s="243"/>
      <c r="Z429" s="243"/>
      <c r="AA429" s="264"/>
      <c r="AB429" s="243"/>
      <c r="AC429" s="243"/>
      <c r="AD429" s="243"/>
      <c r="AE429" s="243"/>
      <c r="AF429" s="243"/>
      <c r="AG429" s="243"/>
      <c r="AH429" s="243"/>
      <c r="AI429" s="243"/>
      <c r="AJ429" s="243"/>
      <c r="AK429" s="243"/>
      <c r="AL429" s="243"/>
      <c r="AM429" s="243"/>
      <c r="AN429" s="243"/>
      <c r="AO429" s="251">
        <f>SUMPRODUCT($M$298:$M$408,AO298:AO408)</f>
        <v>1457880.703568601</v>
      </c>
      <c r="AP429" s="251">
        <f>SUMPRODUCT($M$298:$M$408,AP298:AP408)</f>
        <v>1487523.1650423855</v>
      </c>
      <c r="AQ429" s="251">
        <f t="shared" ref="AQ429:BB429" si="187">IF(AQ296="kW",SUMPRODUCT($V$298:$V$408,$AF$298:$AF$408,AQ298:AQ408),SUMPRODUCT($M$298:$M$408,AQ298:AQ408))</f>
        <v>7891.6732415677252</v>
      </c>
      <c r="AR429" s="251">
        <f t="shared" si="187"/>
        <v>290.54096006372822</v>
      </c>
      <c r="AS429" s="251">
        <f t="shared" si="187"/>
        <v>876.46522952557984</v>
      </c>
      <c r="AT429" s="251">
        <f t="shared" si="187"/>
        <v>0</v>
      </c>
      <c r="AU429" s="251">
        <f t="shared" si="187"/>
        <v>0</v>
      </c>
      <c r="AV429" s="251">
        <f t="shared" si="187"/>
        <v>0</v>
      </c>
      <c r="AW429" s="251">
        <f t="shared" si="187"/>
        <v>570876.01088714006</v>
      </c>
      <c r="AX429" s="251">
        <f t="shared" si="187"/>
        <v>36181.239862296999</v>
      </c>
      <c r="AY429" s="251">
        <f t="shared" si="187"/>
        <v>3632.5641165839993</v>
      </c>
      <c r="AZ429" s="251">
        <f t="shared" si="187"/>
        <v>0</v>
      </c>
      <c r="BA429" s="251">
        <f t="shared" si="187"/>
        <v>0</v>
      </c>
      <c r="BB429" s="251">
        <f t="shared" si="187"/>
        <v>0</v>
      </c>
      <c r="BC429" s="295"/>
    </row>
    <row r="430" spans="1:55" ht="16">
      <c r="B430" s="283" t="s">
        <v>913</v>
      </c>
      <c r="C430" s="311"/>
      <c r="D430" s="243"/>
      <c r="E430" s="243"/>
      <c r="F430" s="243"/>
      <c r="G430" s="243"/>
      <c r="H430" s="243"/>
      <c r="I430" s="243"/>
      <c r="J430" s="243"/>
      <c r="K430" s="243"/>
      <c r="L430" s="243"/>
      <c r="M430" s="243"/>
      <c r="N430" s="243"/>
      <c r="O430" s="243"/>
      <c r="P430" s="243"/>
      <c r="Q430" s="243"/>
      <c r="R430" s="243"/>
      <c r="S430" s="243"/>
      <c r="T430" s="243"/>
      <c r="U430" s="243"/>
      <c r="V430" s="243"/>
      <c r="W430" s="312"/>
      <c r="X430" s="243"/>
      <c r="Y430" s="243"/>
      <c r="Z430" s="243"/>
      <c r="AA430" s="264"/>
      <c r="AB430" s="243"/>
      <c r="AC430" s="243"/>
      <c r="AD430" s="243"/>
      <c r="AE430" s="243"/>
      <c r="AF430" s="243"/>
      <c r="AG430" s="243"/>
      <c r="AH430" s="243"/>
      <c r="AI430" s="243"/>
      <c r="AJ430" s="243"/>
      <c r="AK430" s="243"/>
      <c r="AL430" s="243"/>
      <c r="AM430" s="243"/>
      <c r="AN430" s="243"/>
      <c r="AO430" s="251">
        <f>SUMPRODUCT($N$298:$N$408,AO298:AO408)</f>
        <v>401250.55536227446</v>
      </c>
      <c r="AP430" s="251">
        <f>SUMPRODUCT($N$298:$N$408,AP298:AP408)</f>
        <v>643136.36085971422</v>
      </c>
      <c r="AQ430" s="251">
        <f t="shared" ref="AQ430:BB430" si="188">IF(AQ296="kW",SUMPRODUCT($V$298:$V$408,$AG$298:$AG$408,AQ298:AQ408),SUMPRODUCT($N$298:$N$408,AQ298:AQ408))</f>
        <v>6484.5836273255782</v>
      </c>
      <c r="AR430" s="251">
        <f t="shared" si="188"/>
        <v>237.04827838807878</v>
      </c>
      <c r="AS430" s="251">
        <f t="shared" si="188"/>
        <v>715.09563980403766</v>
      </c>
      <c r="AT430" s="251">
        <f t="shared" si="188"/>
        <v>0</v>
      </c>
      <c r="AU430" s="251">
        <f t="shared" si="188"/>
        <v>0</v>
      </c>
      <c r="AV430" s="251">
        <f t="shared" si="188"/>
        <v>0</v>
      </c>
      <c r="AW430" s="251">
        <f t="shared" si="188"/>
        <v>555388.88774486596</v>
      </c>
      <c r="AX430" s="251">
        <f t="shared" si="188"/>
        <v>22246.036062398001</v>
      </c>
      <c r="AY430" s="251">
        <f t="shared" si="188"/>
        <v>3223.179482904</v>
      </c>
      <c r="AZ430" s="251">
        <f t="shared" si="188"/>
        <v>0</v>
      </c>
      <c r="BA430" s="251">
        <f t="shared" si="188"/>
        <v>0</v>
      </c>
      <c r="BB430" s="251">
        <f t="shared" si="188"/>
        <v>0</v>
      </c>
      <c r="BC430" s="295"/>
    </row>
    <row r="431" spans="1:55" ht="16">
      <c r="B431" s="283" t="s">
        <v>974</v>
      </c>
      <c r="C431" s="311"/>
      <c r="D431" s="243"/>
      <c r="E431" s="243"/>
      <c r="F431" s="243"/>
      <c r="G431" s="243"/>
      <c r="H431" s="243"/>
      <c r="I431" s="243"/>
      <c r="J431" s="243"/>
      <c r="K431" s="243"/>
      <c r="L431" s="243"/>
      <c r="M431" s="243"/>
      <c r="N431" s="243"/>
      <c r="O431" s="243"/>
      <c r="P431" s="243"/>
      <c r="Q431" s="243"/>
      <c r="R431" s="243"/>
      <c r="S431" s="243"/>
      <c r="T431" s="243"/>
      <c r="U431" s="243"/>
      <c r="V431" s="243"/>
      <c r="W431" s="312"/>
      <c r="X431" s="243"/>
      <c r="Y431" s="243"/>
      <c r="Z431" s="243"/>
      <c r="AA431" s="264"/>
      <c r="AB431" s="243"/>
      <c r="AC431" s="243"/>
      <c r="AD431" s="243"/>
      <c r="AE431" s="243"/>
      <c r="AF431" s="243"/>
      <c r="AG431" s="243"/>
      <c r="AH431" s="243"/>
      <c r="AI431" s="243"/>
      <c r="AJ431" s="243"/>
      <c r="AK431" s="243"/>
      <c r="AL431" s="243"/>
      <c r="AM431" s="243"/>
      <c r="AN431" s="243"/>
      <c r="AO431" s="251">
        <f>SUMPRODUCT($O$298:$O$408,AO298:AO408)</f>
        <v>323763.70114673401</v>
      </c>
      <c r="AP431" s="251">
        <f>SUMPRODUCT($O$298:$O$408,AP298:AP408)</f>
        <v>488658.50620786205</v>
      </c>
      <c r="AQ431" s="251">
        <f t="shared" ref="AQ431:BB431" si="189">IF(AQ296="kW",SUMPRODUCT($V$298:$V$408,$AH$298:$AH$408,AQ298:AQ408),SUMPRODUCT($O$298:$O$408,AQ298:AQ408))</f>
        <v>5925.4407751449717</v>
      </c>
      <c r="AR431" s="251">
        <f t="shared" si="189"/>
        <v>223.14569856844761</v>
      </c>
      <c r="AS431" s="251">
        <f t="shared" si="189"/>
        <v>673.15619068148351</v>
      </c>
      <c r="AT431" s="251">
        <f t="shared" si="189"/>
        <v>0</v>
      </c>
      <c r="AU431" s="251">
        <f t="shared" si="189"/>
        <v>0</v>
      </c>
      <c r="AV431" s="251">
        <f t="shared" si="189"/>
        <v>0</v>
      </c>
      <c r="AW431" s="251">
        <f t="shared" si="189"/>
        <v>526401.45563370001</v>
      </c>
      <c r="AX431" s="251">
        <f t="shared" si="189"/>
        <v>12444.153999812001</v>
      </c>
      <c r="AY431" s="251">
        <f t="shared" si="189"/>
        <v>3199.1850992639997</v>
      </c>
      <c r="AZ431" s="251">
        <f t="shared" si="189"/>
        <v>0</v>
      </c>
      <c r="BA431" s="251">
        <f t="shared" si="189"/>
        <v>0</v>
      </c>
      <c r="BB431" s="251">
        <f t="shared" si="189"/>
        <v>0</v>
      </c>
      <c r="BC431" s="295"/>
    </row>
    <row r="432" spans="1:55" ht="16">
      <c r="B432" s="283" t="s">
        <v>914</v>
      </c>
      <c r="C432" s="311"/>
      <c r="D432" s="243"/>
      <c r="E432" s="243"/>
      <c r="F432" s="243"/>
      <c r="G432" s="243"/>
      <c r="H432" s="243"/>
      <c r="I432" s="243"/>
      <c r="J432" s="243"/>
      <c r="K432" s="243"/>
      <c r="L432" s="243"/>
      <c r="M432" s="243"/>
      <c r="N432" s="243"/>
      <c r="O432" s="243"/>
      <c r="P432" s="243"/>
      <c r="Q432" s="243"/>
      <c r="R432" s="243"/>
      <c r="S432" s="243"/>
      <c r="T432" s="243"/>
      <c r="U432" s="243"/>
      <c r="V432" s="243"/>
      <c r="W432" s="312"/>
      <c r="X432" s="243"/>
      <c r="Y432" s="243"/>
      <c r="Z432" s="243"/>
      <c r="AA432" s="264"/>
      <c r="AB432" s="243"/>
      <c r="AC432" s="243"/>
      <c r="AD432" s="243"/>
      <c r="AE432" s="243"/>
      <c r="AF432" s="243"/>
      <c r="AG432" s="243"/>
      <c r="AH432" s="243"/>
      <c r="AI432" s="243"/>
      <c r="AJ432" s="243"/>
      <c r="AK432" s="243"/>
      <c r="AL432" s="243"/>
      <c r="AM432" s="243"/>
      <c r="AN432" s="243"/>
      <c r="AO432" s="251">
        <f>SUMPRODUCT($P$298:$P$408,AO298:AO408)</f>
        <v>318322.6373907142</v>
      </c>
      <c r="AP432" s="251">
        <f>SUMPRODUCT($P$298:$P$408,AP298:AP408)</f>
        <v>359526.46570622938</v>
      </c>
      <c r="AQ432" s="251">
        <f t="shared" ref="AQ432:BB432" si="190">IF(AQ296="kW",SUMPRODUCT($V$298:$V$408,$AI$298:$AI$408,AQ298:AQ408),SUMPRODUCT($P$298:$P$408,AQ298:AQ408))</f>
        <v>3604.6829182344864</v>
      </c>
      <c r="AR432" s="251">
        <f t="shared" si="190"/>
        <v>135.22849805813064</v>
      </c>
      <c r="AS432" s="251">
        <f t="shared" si="190"/>
        <v>407.93930247536071</v>
      </c>
      <c r="AT432" s="251">
        <f t="shared" si="190"/>
        <v>0</v>
      </c>
      <c r="AU432" s="251">
        <f t="shared" si="190"/>
        <v>0</v>
      </c>
      <c r="AV432" s="251">
        <f t="shared" si="190"/>
        <v>0</v>
      </c>
      <c r="AW432" s="251">
        <f t="shared" si="190"/>
        <v>516070.76603370003</v>
      </c>
      <c r="AX432" s="251">
        <f t="shared" si="190"/>
        <v>0</v>
      </c>
      <c r="AY432" s="251">
        <f t="shared" si="190"/>
        <v>1294.3817223240001</v>
      </c>
      <c r="AZ432" s="251">
        <f t="shared" si="190"/>
        <v>0</v>
      </c>
      <c r="BA432" s="251">
        <f t="shared" si="190"/>
        <v>0</v>
      </c>
      <c r="BB432" s="251">
        <f t="shared" si="190"/>
        <v>0</v>
      </c>
      <c r="BC432" s="295"/>
    </row>
    <row r="433" spans="1:55" ht="15.75" customHeight="1">
      <c r="B433" s="283" t="s">
        <v>915</v>
      </c>
      <c r="C433" s="311"/>
      <c r="D433" s="294"/>
      <c r="E433" s="294"/>
      <c r="F433" s="294"/>
      <c r="G433" s="294"/>
      <c r="H433" s="294"/>
      <c r="I433" s="294"/>
      <c r="J433" s="294"/>
      <c r="K433" s="294"/>
      <c r="L433" s="294"/>
      <c r="M433" s="294"/>
      <c r="N433" s="294"/>
      <c r="O433" s="294"/>
      <c r="P433" s="294"/>
      <c r="Q433" s="294"/>
      <c r="R433" s="294"/>
      <c r="S433" s="294"/>
      <c r="T433" s="294"/>
      <c r="U433" s="294"/>
      <c r="V433" s="294"/>
      <c r="W433" s="243"/>
      <c r="X433" s="240"/>
      <c r="Y433" s="240"/>
      <c r="Z433" s="243"/>
      <c r="AA433" s="264"/>
      <c r="AB433" s="243"/>
      <c r="AC433" s="243"/>
      <c r="AD433" s="312"/>
      <c r="AE433" s="312"/>
      <c r="AF433" s="243"/>
      <c r="AG433" s="243"/>
      <c r="AH433" s="243"/>
      <c r="AI433" s="243"/>
      <c r="AJ433" s="243"/>
      <c r="AK433" s="243"/>
      <c r="AL433" s="243"/>
      <c r="AM433" s="243"/>
      <c r="AN433" s="243"/>
      <c r="AO433" s="251">
        <f>SUMPRODUCT($Q$298:$Q$408,AO298:AO408)</f>
        <v>310961.55237117968</v>
      </c>
      <c r="AP433" s="251">
        <f>SUMPRODUCT($Q$298:$Q$408,AP298:AP408)</f>
        <v>356832.38686777942</v>
      </c>
      <c r="AQ433" s="251">
        <f>IF(AQ$296="kW",SUMPRODUCT($V$298:$V$408,$AJ$298:$AJ$408,AQ$298:AQ$408),SUMPRODUCT($Q$298:$Q$408,AQ$298:AQ$408))</f>
        <v>3341.0487926779128</v>
      </c>
      <c r="AR433" s="251">
        <f t="shared" ref="AR433:BB433" si="191">IF(AR296="kW",SUMPRODUCT($V$298:$V$408,$AJ$298:$AJ$408,AR298:AR408),SUMPRODUCT($Q$298:$Q$408,AR298:AR408))</f>
        <v>125.19556672023887</v>
      </c>
      <c r="AS433" s="251">
        <f t="shared" si="191"/>
        <v>377.67329293938724</v>
      </c>
      <c r="AT433" s="251">
        <f t="shared" si="191"/>
        <v>0</v>
      </c>
      <c r="AU433" s="251">
        <f t="shared" si="191"/>
        <v>0</v>
      </c>
      <c r="AV433" s="251">
        <f t="shared" si="191"/>
        <v>0</v>
      </c>
      <c r="AW433" s="251">
        <f t="shared" si="191"/>
        <v>502889.09379845107</v>
      </c>
      <c r="AX433" s="251">
        <f t="shared" si="191"/>
        <v>0</v>
      </c>
      <c r="AY433" s="251">
        <f t="shared" si="191"/>
        <v>1234.162202604</v>
      </c>
      <c r="AZ433" s="251">
        <f t="shared" si="191"/>
        <v>0</v>
      </c>
      <c r="BA433" s="251">
        <f t="shared" si="191"/>
        <v>0</v>
      </c>
      <c r="BB433" s="251">
        <f t="shared" si="191"/>
        <v>0</v>
      </c>
      <c r="BC433" s="295"/>
    </row>
    <row r="434" spans="1:55" ht="15.75" customHeight="1">
      <c r="B434" s="283" t="s">
        <v>910</v>
      </c>
      <c r="C434" s="759"/>
      <c r="D434" s="760"/>
      <c r="E434" s="760"/>
      <c r="F434" s="760"/>
      <c r="G434" s="760"/>
      <c r="H434" s="760"/>
      <c r="I434" s="760"/>
      <c r="J434" s="760"/>
      <c r="K434" s="760"/>
      <c r="L434" s="760"/>
      <c r="M434" s="760"/>
      <c r="N434" s="760"/>
      <c r="O434" s="760"/>
      <c r="P434" s="760"/>
      <c r="Q434" s="760"/>
      <c r="R434" s="760"/>
      <c r="S434" s="760"/>
      <c r="T434" s="760"/>
      <c r="U434" s="760"/>
      <c r="V434" s="760"/>
      <c r="W434" s="761"/>
      <c r="X434" s="762"/>
      <c r="Y434" s="762"/>
      <c r="Z434" s="761"/>
      <c r="AA434" s="763"/>
      <c r="AB434" s="761"/>
      <c r="AC434" s="761"/>
      <c r="AD434" s="764"/>
      <c r="AE434" s="764"/>
      <c r="AF434" s="761"/>
      <c r="AG434" s="761"/>
      <c r="AH434" s="761"/>
      <c r="AI434" s="761"/>
      <c r="AJ434" s="761"/>
      <c r="AK434" s="761"/>
      <c r="AL434" s="761"/>
      <c r="AM434" s="761"/>
      <c r="AN434" s="761"/>
      <c r="AO434" s="251">
        <f t="shared" ref="AO434:BB434" si="192">IF(AO$296="kW",SUMPRODUCT($V$298:$V$408,$AK$298:$AK$408,AO$298:AO$408),SUMPRODUCT($R$298:$R$408,AO$298:AO$408))</f>
        <v>228856.3646270397</v>
      </c>
      <c r="AP434" s="251">
        <f t="shared" si="192"/>
        <v>356784.28636777942</v>
      </c>
      <c r="AQ434" s="251">
        <f t="shared" si="192"/>
        <v>3341.0487926779128</v>
      </c>
      <c r="AR434" s="251">
        <f t="shared" si="192"/>
        <v>125.19556672023887</v>
      </c>
      <c r="AS434" s="251">
        <f t="shared" si="192"/>
        <v>377.67329293938724</v>
      </c>
      <c r="AT434" s="251">
        <f t="shared" si="192"/>
        <v>0</v>
      </c>
      <c r="AU434" s="251">
        <f t="shared" si="192"/>
        <v>0</v>
      </c>
      <c r="AV434" s="251">
        <f t="shared" si="192"/>
        <v>0</v>
      </c>
      <c r="AW434" s="251">
        <f t="shared" si="192"/>
        <v>502889.09379845107</v>
      </c>
      <c r="AX434" s="251">
        <f t="shared" si="192"/>
        <v>0</v>
      </c>
      <c r="AY434" s="251">
        <f t="shared" si="192"/>
        <v>1234.162202604</v>
      </c>
      <c r="AZ434" s="251">
        <f t="shared" si="192"/>
        <v>0</v>
      </c>
      <c r="BA434" s="251">
        <f t="shared" si="192"/>
        <v>0</v>
      </c>
      <c r="BB434" s="251">
        <f t="shared" si="192"/>
        <v>0</v>
      </c>
      <c r="BC434" s="765"/>
    </row>
    <row r="435" spans="1:55" ht="15.75" customHeight="1">
      <c r="B435" s="751" t="s">
        <v>973</v>
      </c>
      <c r="C435" s="752"/>
      <c r="D435" s="753"/>
      <c r="E435" s="753"/>
      <c r="F435" s="753"/>
      <c r="G435" s="753"/>
      <c r="H435" s="753"/>
      <c r="I435" s="753"/>
      <c r="J435" s="753"/>
      <c r="K435" s="753"/>
      <c r="L435" s="753"/>
      <c r="M435" s="753"/>
      <c r="N435" s="753"/>
      <c r="O435" s="753"/>
      <c r="P435" s="753"/>
      <c r="Q435" s="753"/>
      <c r="R435" s="753"/>
      <c r="S435" s="753"/>
      <c r="T435" s="753"/>
      <c r="U435" s="1036"/>
      <c r="V435" s="753"/>
      <c r="W435" s="754"/>
      <c r="X435" s="755"/>
      <c r="Y435" s="755"/>
      <c r="Z435" s="754"/>
      <c r="AA435" s="756"/>
      <c r="AB435" s="754"/>
      <c r="AC435" s="754"/>
      <c r="AD435" s="757"/>
      <c r="AE435" s="757"/>
      <c r="AF435" s="754"/>
      <c r="AG435" s="754"/>
      <c r="AH435" s="754"/>
      <c r="AI435" s="754"/>
      <c r="AJ435" s="754"/>
      <c r="AK435" s="754"/>
      <c r="AL435" s="754"/>
      <c r="AM435" s="754"/>
      <c r="AN435" s="1038"/>
      <c r="AO435" s="285">
        <f t="shared" ref="AO435:BB435" si="193">IF(AO$296="kW",SUMPRODUCT($V$298:$V$408,$AL$298:$AL$408,AO$298:AO$408),SUMPRODUCT($S$298:$S$408,AO$298:AO$408))</f>
        <v>213153.00646220948</v>
      </c>
      <c r="AP435" s="285">
        <f t="shared" si="193"/>
        <v>256207.43514435773</v>
      </c>
      <c r="AQ435" s="285">
        <f t="shared" si="193"/>
        <v>2886.3033081615813</v>
      </c>
      <c r="AR435" s="285">
        <f t="shared" si="193"/>
        <v>109.84193662326489</v>
      </c>
      <c r="AS435" s="285">
        <f t="shared" si="193"/>
        <v>331.35650881351575</v>
      </c>
      <c r="AT435" s="285">
        <f t="shared" si="193"/>
        <v>0</v>
      </c>
      <c r="AU435" s="285">
        <f t="shared" si="193"/>
        <v>0</v>
      </c>
      <c r="AV435" s="285">
        <f t="shared" si="193"/>
        <v>0</v>
      </c>
      <c r="AW435" s="285">
        <f t="shared" si="193"/>
        <v>502511.87197912304</v>
      </c>
      <c r="AX435" s="285">
        <f t="shared" si="193"/>
        <v>0</v>
      </c>
      <c r="AY435" s="285">
        <f t="shared" si="193"/>
        <v>1057.888798128</v>
      </c>
      <c r="AZ435" s="285">
        <f t="shared" si="193"/>
        <v>0</v>
      </c>
      <c r="BA435" s="285">
        <f t="shared" si="193"/>
        <v>0</v>
      </c>
      <c r="BB435" s="285">
        <f t="shared" si="193"/>
        <v>0</v>
      </c>
      <c r="BC435" s="758"/>
    </row>
    <row r="436" spans="1:55" ht="21.75" customHeight="1">
      <c r="B436" s="316" t="s">
        <v>975</v>
      </c>
      <c r="C436" s="334"/>
      <c r="D436" s="335"/>
      <c r="E436" s="335"/>
      <c r="F436" s="335"/>
      <c r="G436" s="335"/>
      <c r="H436" s="335"/>
      <c r="I436" s="335"/>
      <c r="J436" s="335"/>
      <c r="K436" s="335"/>
      <c r="L436" s="335"/>
      <c r="M436" s="335"/>
      <c r="N436" s="335"/>
      <c r="O436" s="335"/>
      <c r="P436" s="335"/>
      <c r="Q436" s="335"/>
      <c r="R436" s="335"/>
      <c r="S436" s="335"/>
      <c r="T436" s="335"/>
      <c r="U436" s="335"/>
      <c r="V436" s="335"/>
      <c r="W436" s="335"/>
      <c r="X436" s="335"/>
      <c r="Y436" s="335"/>
      <c r="Z436" s="335"/>
      <c r="AA436" s="319"/>
      <c r="AB436" s="320"/>
      <c r="AC436" s="335"/>
      <c r="AD436" s="335"/>
      <c r="AE436" s="335"/>
      <c r="AF436" s="335"/>
      <c r="AG436" s="335"/>
      <c r="AH436" s="335"/>
      <c r="AI436" s="335"/>
      <c r="AJ436" s="335"/>
      <c r="AK436" s="335"/>
      <c r="AL436" s="335"/>
      <c r="AM436" s="335"/>
      <c r="AN436" s="335"/>
      <c r="AO436" s="336"/>
      <c r="AP436" s="336"/>
      <c r="AQ436" s="336"/>
      <c r="AR436" s="336"/>
      <c r="AS436" s="336"/>
      <c r="AT436" s="336"/>
      <c r="AU436" s="336"/>
      <c r="AV436" s="336"/>
      <c r="AW436" s="336"/>
      <c r="AX436" s="336"/>
      <c r="AY436" s="336"/>
      <c r="AZ436" s="336"/>
      <c r="BA436" s="336"/>
      <c r="BB436" s="336"/>
      <c r="BC436" s="336"/>
    </row>
    <row r="438" spans="1:55" ht="16">
      <c r="B438" s="241" t="s">
        <v>257</v>
      </c>
      <c r="C438" s="242"/>
      <c r="D438" s="499" t="s">
        <v>518</v>
      </c>
      <c r="F438" s="499"/>
      <c r="W438" s="242"/>
      <c r="AO438" s="231"/>
      <c r="AP438" s="229"/>
      <c r="AQ438" s="229"/>
      <c r="AR438" s="229"/>
      <c r="AS438" s="229"/>
      <c r="AT438" s="229"/>
      <c r="AU438" s="229"/>
      <c r="AV438" s="229"/>
      <c r="AW438" s="229"/>
      <c r="AX438" s="229"/>
      <c r="AY438" s="229"/>
      <c r="AZ438" s="229"/>
      <c r="BA438" s="229"/>
      <c r="BB438" s="229"/>
      <c r="BC438" s="229"/>
    </row>
    <row r="439" spans="1:55" ht="36" customHeight="1">
      <c r="B439" s="1133" t="s">
        <v>211</v>
      </c>
      <c r="C439" s="1135" t="s">
        <v>33</v>
      </c>
      <c r="D439" s="244" t="s">
        <v>421</v>
      </c>
      <c r="E439" s="1139" t="s">
        <v>209</v>
      </c>
      <c r="F439" s="1140"/>
      <c r="G439" s="1140"/>
      <c r="H439" s="1140"/>
      <c r="I439" s="1140"/>
      <c r="J439" s="1140"/>
      <c r="K439" s="1140"/>
      <c r="L439" s="1140"/>
      <c r="M439" s="1140"/>
      <c r="N439" s="1140"/>
      <c r="O439" s="1140"/>
      <c r="P439" s="1140"/>
      <c r="Q439" s="1140"/>
      <c r="R439" s="1140"/>
      <c r="S439" s="1140"/>
      <c r="T439" s="1140"/>
      <c r="U439" s="1141"/>
      <c r="V439" s="1137" t="s">
        <v>213</v>
      </c>
      <c r="W439" s="244" t="s">
        <v>422</v>
      </c>
      <c r="X439" s="1130" t="s">
        <v>212</v>
      </c>
      <c r="Y439" s="1131"/>
      <c r="Z439" s="1131"/>
      <c r="AA439" s="1131"/>
      <c r="AB439" s="1131"/>
      <c r="AC439" s="1131"/>
      <c r="AD439" s="1131"/>
      <c r="AE439" s="1131"/>
      <c r="AF439" s="1131"/>
      <c r="AG439" s="1131"/>
      <c r="AH439" s="1131"/>
      <c r="AI439" s="1131"/>
      <c r="AJ439" s="1131"/>
      <c r="AK439" s="1131"/>
      <c r="AL439" s="1131"/>
      <c r="AM439" s="1131"/>
      <c r="AN439" s="1142"/>
      <c r="AO439" s="1130" t="s">
        <v>242</v>
      </c>
      <c r="AP439" s="1131"/>
      <c r="AQ439" s="1131"/>
      <c r="AR439" s="1131"/>
      <c r="AS439" s="1131"/>
      <c r="AT439" s="1131"/>
      <c r="AU439" s="1131"/>
      <c r="AV439" s="1131"/>
      <c r="AW439" s="1131"/>
      <c r="AX439" s="1131"/>
      <c r="AY439" s="1131"/>
      <c r="AZ439" s="1131"/>
      <c r="BA439" s="1131"/>
      <c r="BB439" s="1131"/>
      <c r="BC439" s="1132"/>
    </row>
    <row r="440" spans="1:55" ht="45.75" customHeight="1">
      <c r="B440" s="1134"/>
      <c r="C440" s="1136"/>
      <c r="D440" s="245">
        <v>2014</v>
      </c>
      <c r="E440" s="245">
        <v>2015</v>
      </c>
      <c r="F440" s="245">
        <v>2016</v>
      </c>
      <c r="G440" s="245">
        <v>2017</v>
      </c>
      <c r="H440" s="245">
        <v>2018</v>
      </c>
      <c r="I440" s="245">
        <v>2019</v>
      </c>
      <c r="J440" s="245">
        <v>2020</v>
      </c>
      <c r="K440" s="245">
        <v>2021</v>
      </c>
      <c r="L440" s="245">
        <v>2022</v>
      </c>
      <c r="M440" s="245">
        <v>2023</v>
      </c>
      <c r="N440" s="245">
        <v>2024</v>
      </c>
      <c r="O440" s="245">
        <v>2025</v>
      </c>
      <c r="P440" s="245">
        <v>2026</v>
      </c>
      <c r="Q440" s="245">
        <v>2027</v>
      </c>
      <c r="R440" s="245">
        <v>2028</v>
      </c>
      <c r="S440" s="245">
        <v>2029</v>
      </c>
      <c r="T440" s="245">
        <v>2030</v>
      </c>
      <c r="U440" s="245">
        <v>2031</v>
      </c>
      <c r="V440" s="1138"/>
      <c r="W440" s="245">
        <v>2014</v>
      </c>
      <c r="X440" s="245">
        <v>2015</v>
      </c>
      <c r="Y440" s="245">
        <v>2016</v>
      </c>
      <c r="Z440" s="245">
        <v>2017</v>
      </c>
      <c r="AA440" s="245">
        <v>2018</v>
      </c>
      <c r="AB440" s="245">
        <v>2019</v>
      </c>
      <c r="AC440" s="245">
        <v>2020</v>
      </c>
      <c r="AD440" s="245">
        <v>2021</v>
      </c>
      <c r="AE440" s="245">
        <v>2022</v>
      </c>
      <c r="AF440" s="245">
        <v>2023</v>
      </c>
      <c r="AG440" s="245">
        <v>2024</v>
      </c>
      <c r="AH440" s="245">
        <v>2025</v>
      </c>
      <c r="AI440" s="245">
        <v>2026</v>
      </c>
      <c r="AJ440" s="245">
        <v>2027</v>
      </c>
      <c r="AK440" s="245">
        <v>2028</v>
      </c>
      <c r="AL440" s="245">
        <v>2029</v>
      </c>
      <c r="AM440" s="245">
        <v>2030</v>
      </c>
      <c r="AN440" s="245">
        <v>2031</v>
      </c>
      <c r="AO440" s="245" t="str">
        <f>'1.  LRAMVA Summary'!D53</f>
        <v>Residential - VRZ</v>
      </c>
      <c r="AP440" s="245" t="str">
        <f>'1.  LRAMVA Summary'!E53</f>
        <v>GS&lt;50 kW - VRZ</v>
      </c>
      <c r="AQ440" s="245" t="str">
        <f>'1.  LRAMVA Summary'!F53</f>
        <v>GS 50 to 2,999 kW - VRZ</v>
      </c>
      <c r="AR440" s="245" t="str">
        <f>'1.  LRAMVA Summary'!G53</f>
        <v>GS 3,000 to 4,999 kW - VRZ</v>
      </c>
      <c r="AS440" s="245" t="str">
        <f>'1.  LRAMVA Summary'!H53</f>
        <v>Large Use - VRZ</v>
      </c>
      <c r="AT440" s="245" t="str">
        <f>'1.  LRAMVA Summary'!I53</f>
        <v>Unmetered Scattered Load - VRZ</v>
      </c>
      <c r="AU440" s="245" t="str">
        <f>'1.  LRAMVA Summary'!J53</f>
        <v>Sentinel Lighting - VRZ</v>
      </c>
      <c r="AV440" s="245" t="str">
        <f>'1.  LRAMVA Summary'!K53</f>
        <v>Street Lighting - VRZ</v>
      </c>
      <c r="AW440" s="245" t="str">
        <f>'1.  LRAMVA Summary'!L53</f>
        <v>Residential - WRZ</v>
      </c>
      <c r="AX440" s="245" t="str">
        <f>'1.  LRAMVA Summary'!M53</f>
        <v>GS&lt;50 kW - WRZ</v>
      </c>
      <c r="AY440" s="245" t="str">
        <f>'1.  LRAMVA Summary'!N53</f>
        <v>GS&gt;50 kw - WRZ</v>
      </c>
      <c r="AZ440" s="245" t="str">
        <f>'1.  LRAMVA Summary'!O53</f>
        <v>Street Lighting - WRZ</v>
      </c>
      <c r="BA440" s="245" t="str">
        <f>'1.  LRAMVA Summary'!P53</f>
        <v/>
      </c>
      <c r="BB440" s="245" t="str">
        <f>'1.  LRAMVA Summary'!Q53</f>
        <v/>
      </c>
      <c r="BC440" s="247" t="str">
        <f>'1.  LRAMVA Summary'!R53</f>
        <v>Total</v>
      </c>
    </row>
    <row r="441" spans="1:55" ht="15.75" customHeight="1">
      <c r="A441" s="438"/>
      <c r="B441" s="248" t="s">
        <v>0</v>
      </c>
      <c r="C441" s="249"/>
      <c r="D441" s="249"/>
      <c r="E441" s="249"/>
      <c r="F441" s="249"/>
      <c r="G441" s="249"/>
      <c r="H441" s="249"/>
      <c r="I441" s="249"/>
      <c r="J441" s="249"/>
      <c r="K441" s="249"/>
      <c r="L441" s="249"/>
      <c r="M441" s="249"/>
      <c r="N441" s="249"/>
      <c r="O441" s="249"/>
      <c r="P441" s="249"/>
      <c r="Q441" s="249"/>
      <c r="R441" s="249"/>
      <c r="S441" s="249"/>
      <c r="T441" s="249"/>
      <c r="U441" s="249"/>
      <c r="V441" s="250"/>
      <c r="W441" s="249"/>
      <c r="X441" s="249"/>
      <c r="Y441" s="249"/>
      <c r="Z441" s="249"/>
      <c r="AA441" s="249"/>
      <c r="AB441" s="249"/>
      <c r="AC441" s="249"/>
      <c r="AD441" s="249"/>
      <c r="AE441" s="249"/>
      <c r="AF441" s="249"/>
      <c r="AG441" s="249"/>
      <c r="AH441" s="249"/>
      <c r="AI441" s="249"/>
      <c r="AJ441" s="249"/>
      <c r="AK441" s="249"/>
      <c r="AL441" s="249"/>
      <c r="AM441" s="249"/>
      <c r="AN441" s="249"/>
      <c r="AO441" s="251" t="str">
        <f>'1.  LRAMVA Summary'!D54</f>
        <v>kWh</v>
      </c>
      <c r="AP441" s="251" t="str">
        <f>'1.  LRAMVA Summary'!E54</f>
        <v>kWh</v>
      </c>
      <c r="AQ441" s="251" t="str">
        <f>'1.  LRAMVA Summary'!F54</f>
        <v>kW</v>
      </c>
      <c r="AR441" s="251" t="str">
        <f>'1.  LRAMVA Summary'!G54</f>
        <v>kW</v>
      </c>
      <c r="AS441" s="251" t="str">
        <f>'1.  LRAMVA Summary'!H54</f>
        <v>kW</v>
      </c>
      <c r="AT441" s="251" t="str">
        <f>'1.  LRAMVA Summary'!I54</f>
        <v>kWh</v>
      </c>
      <c r="AU441" s="251" t="str">
        <f>'1.  LRAMVA Summary'!J54</f>
        <v>kW</v>
      </c>
      <c r="AV441" s="251" t="str">
        <f>'1.  LRAMVA Summary'!K54</f>
        <v>kW</v>
      </c>
      <c r="AW441" s="251" t="str">
        <f>'1.  LRAMVA Summary'!L54</f>
        <v>kWh</v>
      </c>
      <c r="AX441" s="251" t="str">
        <f>'1.  LRAMVA Summary'!M54</f>
        <v>kWh</v>
      </c>
      <c r="AY441" s="251" t="str">
        <f>'1.  LRAMVA Summary'!N54</f>
        <v>kW</v>
      </c>
      <c r="AZ441" s="251" t="str">
        <f>'1.  LRAMVA Summary'!O54</f>
        <v>kW</v>
      </c>
      <c r="BA441" s="251">
        <f>'1.  LRAMVA Summary'!P54</f>
        <v>0</v>
      </c>
      <c r="BB441" s="251">
        <f>'1.  LRAMVA Summary'!Q54</f>
        <v>0</v>
      </c>
      <c r="BC441" s="252"/>
    </row>
    <row r="442" spans="1:55" ht="16" outlineLevel="1">
      <c r="A442" s="437">
        <v>1</v>
      </c>
      <c r="B442" s="254" t="s">
        <v>1</v>
      </c>
      <c r="C442" s="251" t="s">
        <v>25</v>
      </c>
      <c r="D442" s="255">
        <v>118339.78091338358</v>
      </c>
      <c r="E442" s="255">
        <v>118339.78091338358</v>
      </c>
      <c r="F442" s="255">
        <v>118339.78091338358</v>
      </c>
      <c r="G442" s="255">
        <v>117922.14872698358</v>
      </c>
      <c r="H442" s="255">
        <v>66633.490329571738</v>
      </c>
      <c r="I442" s="255">
        <v>0</v>
      </c>
      <c r="J442" s="255">
        <v>0</v>
      </c>
      <c r="K442" s="255">
        <v>0</v>
      </c>
      <c r="L442" s="255">
        <v>0</v>
      </c>
      <c r="M442" s="255">
        <v>0</v>
      </c>
      <c r="N442" s="255">
        <v>0</v>
      </c>
      <c r="O442" s="255">
        <v>0</v>
      </c>
      <c r="P442" s="255">
        <v>0</v>
      </c>
      <c r="Q442" s="255">
        <v>0</v>
      </c>
      <c r="R442" s="255">
        <v>0</v>
      </c>
      <c r="S442" s="255">
        <v>0</v>
      </c>
      <c r="T442" s="255">
        <v>0</v>
      </c>
      <c r="U442" s="255">
        <v>0</v>
      </c>
      <c r="V442" s="251"/>
      <c r="W442" s="255">
        <v>17.476668526582305</v>
      </c>
      <c r="X442" s="255">
        <v>17.476668526582305</v>
      </c>
      <c r="Y442" s="255">
        <v>17.476668526582305</v>
      </c>
      <c r="Z442" s="255">
        <v>17.009651336582309</v>
      </c>
      <c r="AA442" s="255">
        <v>9.7927344388774387</v>
      </c>
      <c r="AB442" s="255">
        <v>0</v>
      </c>
      <c r="AC442" s="255">
        <v>0</v>
      </c>
      <c r="AD442" s="255">
        <v>0</v>
      </c>
      <c r="AE442" s="255">
        <v>0</v>
      </c>
      <c r="AF442" s="255">
        <v>0</v>
      </c>
      <c r="AG442" s="255">
        <v>0</v>
      </c>
      <c r="AH442" s="255">
        <v>0</v>
      </c>
      <c r="AI442" s="255">
        <v>0</v>
      </c>
      <c r="AJ442" s="255">
        <v>0</v>
      </c>
      <c r="AK442" s="255">
        <v>0</v>
      </c>
      <c r="AL442" s="255">
        <v>0</v>
      </c>
      <c r="AM442" s="255">
        <v>0</v>
      </c>
      <c r="AN442" s="255">
        <v>0</v>
      </c>
      <c r="AO442" s="406">
        <v>1</v>
      </c>
      <c r="AP442" s="351"/>
      <c r="AQ442" s="351"/>
      <c r="AR442" s="351"/>
      <c r="AS442" s="351"/>
      <c r="AT442" s="351"/>
      <c r="AU442" s="351"/>
      <c r="AV442" s="351"/>
      <c r="AW442" s="351"/>
      <c r="AX442" s="351"/>
      <c r="AY442" s="351"/>
      <c r="AZ442" s="351"/>
      <c r="BA442" s="351"/>
      <c r="BB442" s="351"/>
      <c r="BC442" s="256">
        <f>SUM(AO442:BB442)</f>
        <v>1</v>
      </c>
    </row>
    <row r="443" spans="1:55" ht="16" outlineLevel="1">
      <c r="B443" s="254" t="s">
        <v>258</v>
      </c>
      <c r="C443" s="251" t="s">
        <v>163</v>
      </c>
      <c r="D443" s="255"/>
      <c r="E443" s="255"/>
      <c r="F443" s="255"/>
      <c r="G443" s="255"/>
      <c r="H443" s="255"/>
      <c r="I443" s="255"/>
      <c r="J443" s="255"/>
      <c r="K443" s="255"/>
      <c r="L443" s="255"/>
      <c r="M443" s="255"/>
      <c r="N443" s="255"/>
      <c r="O443" s="255"/>
      <c r="P443" s="255"/>
      <c r="Q443" s="255"/>
      <c r="R443" s="255"/>
      <c r="S443" s="255"/>
      <c r="T443" s="255"/>
      <c r="U443" s="255"/>
      <c r="V443" s="404"/>
      <c r="W443" s="255"/>
      <c r="X443" s="255"/>
      <c r="Y443" s="255"/>
      <c r="Z443" s="255"/>
      <c r="AA443" s="255"/>
      <c r="AB443" s="255"/>
      <c r="AC443" s="255"/>
      <c r="AD443" s="255"/>
      <c r="AE443" s="255"/>
      <c r="AF443" s="255"/>
      <c r="AG443" s="255"/>
      <c r="AH443" s="255"/>
      <c r="AI443" s="255"/>
      <c r="AJ443" s="255"/>
      <c r="AK443" s="255"/>
      <c r="AL443" s="255"/>
      <c r="AM443" s="255"/>
      <c r="AN443" s="255"/>
      <c r="AO443" s="352">
        <f>AO442</f>
        <v>1</v>
      </c>
      <c r="AP443" s="352">
        <f>AP442</f>
        <v>0</v>
      </c>
      <c r="AQ443" s="352">
        <f t="shared" ref="AQ443:AV443" si="194">AQ442</f>
        <v>0</v>
      </c>
      <c r="AR443" s="352">
        <f t="shared" si="194"/>
        <v>0</v>
      </c>
      <c r="AS443" s="352">
        <f t="shared" si="194"/>
        <v>0</v>
      </c>
      <c r="AT443" s="352">
        <f t="shared" si="194"/>
        <v>0</v>
      </c>
      <c r="AU443" s="352">
        <f t="shared" si="194"/>
        <v>0</v>
      </c>
      <c r="AV443" s="352">
        <f t="shared" si="194"/>
        <v>0</v>
      </c>
      <c r="AW443" s="352">
        <f t="shared" ref="AW443:BB443" si="195">AW442</f>
        <v>0</v>
      </c>
      <c r="AX443" s="352">
        <f t="shared" si="195"/>
        <v>0</v>
      </c>
      <c r="AY443" s="352">
        <f t="shared" si="195"/>
        <v>0</v>
      </c>
      <c r="AZ443" s="352">
        <f t="shared" si="195"/>
        <v>0</v>
      </c>
      <c r="BA443" s="352">
        <f t="shared" si="195"/>
        <v>0</v>
      </c>
      <c r="BB443" s="352">
        <f t="shared" si="195"/>
        <v>0</v>
      </c>
      <c r="BC443" s="257"/>
    </row>
    <row r="444" spans="1:55" ht="16" outlineLevel="1">
      <c r="A444" s="439"/>
      <c r="B444" s="258"/>
      <c r="C444" s="259"/>
      <c r="D444" s="259"/>
      <c r="E444" s="259"/>
      <c r="F444" s="259"/>
      <c r="G444" s="259"/>
      <c r="H444" s="259"/>
      <c r="I444" s="259"/>
      <c r="J444" s="259"/>
      <c r="K444" s="259"/>
      <c r="L444" s="259"/>
      <c r="M444" s="259"/>
      <c r="N444" s="259"/>
      <c r="O444" s="259"/>
      <c r="P444" s="259"/>
      <c r="Q444" s="259"/>
      <c r="R444" s="259"/>
      <c r="S444" s="259"/>
      <c r="T444" s="259"/>
      <c r="U444" s="259"/>
      <c r="V444" s="263"/>
      <c r="W444" s="259"/>
      <c r="X444" s="259"/>
      <c r="Y444" s="259"/>
      <c r="Z444" s="259"/>
      <c r="AA444" s="259"/>
      <c r="AB444" s="259"/>
      <c r="AC444" s="259"/>
      <c r="AD444" s="259"/>
      <c r="AE444" s="259"/>
      <c r="AF444" s="259"/>
      <c r="AG444" s="259"/>
      <c r="AH444" s="259"/>
      <c r="AI444" s="259"/>
      <c r="AJ444" s="259"/>
      <c r="AK444" s="259"/>
      <c r="AL444" s="259"/>
      <c r="AM444" s="259"/>
      <c r="AN444" s="259"/>
      <c r="AO444" s="353"/>
      <c r="AP444" s="354"/>
      <c r="AQ444" s="354"/>
      <c r="AR444" s="354"/>
      <c r="AS444" s="354"/>
      <c r="AT444" s="354"/>
      <c r="AU444" s="354"/>
      <c r="AV444" s="354"/>
      <c r="AW444" s="354"/>
      <c r="AX444" s="354"/>
      <c r="AY444" s="354"/>
      <c r="AZ444" s="354"/>
      <c r="BA444" s="354"/>
      <c r="BB444" s="354"/>
      <c r="BC444" s="262"/>
    </row>
    <row r="445" spans="1:55" ht="16" outlineLevel="1">
      <c r="A445" s="437">
        <v>2</v>
      </c>
      <c r="B445" s="254" t="s">
        <v>2</v>
      </c>
      <c r="C445" s="251" t="s">
        <v>25</v>
      </c>
      <c r="D445" s="255">
        <v>51352.143040000003</v>
      </c>
      <c r="E445" s="255">
        <v>51352.143040000003</v>
      </c>
      <c r="F445" s="255">
        <v>51352.143040000003</v>
      </c>
      <c r="G445" s="255">
        <v>51352.143040000003</v>
      </c>
      <c r="H445" s="255">
        <v>0</v>
      </c>
      <c r="I445" s="255">
        <v>0</v>
      </c>
      <c r="J445" s="255">
        <v>0</v>
      </c>
      <c r="K445" s="255">
        <v>0</v>
      </c>
      <c r="L445" s="255">
        <v>0</v>
      </c>
      <c r="M445" s="255">
        <v>0</v>
      </c>
      <c r="N445" s="255">
        <v>0</v>
      </c>
      <c r="O445" s="255">
        <v>0</v>
      </c>
      <c r="P445" s="255">
        <v>0</v>
      </c>
      <c r="Q445" s="255">
        <v>0</v>
      </c>
      <c r="R445" s="255">
        <v>0</v>
      </c>
      <c r="S445" s="255">
        <v>0</v>
      </c>
      <c r="T445" s="255">
        <v>0</v>
      </c>
      <c r="U445" s="255">
        <v>0</v>
      </c>
      <c r="V445" s="251"/>
      <c r="W445" s="255">
        <v>28.79997977</v>
      </c>
      <c r="X445" s="255">
        <v>28.79997977</v>
      </c>
      <c r="Y445" s="255">
        <v>28.79997977</v>
      </c>
      <c r="Z445" s="255">
        <v>28.79997977</v>
      </c>
      <c r="AA445" s="255">
        <v>0</v>
      </c>
      <c r="AB445" s="255">
        <v>0</v>
      </c>
      <c r="AC445" s="255">
        <v>0</v>
      </c>
      <c r="AD445" s="255">
        <v>0</v>
      </c>
      <c r="AE445" s="255">
        <v>0</v>
      </c>
      <c r="AF445" s="255">
        <v>0</v>
      </c>
      <c r="AG445" s="255">
        <v>0</v>
      </c>
      <c r="AH445" s="255">
        <v>0</v>
      </c>
      <c r="AI445" s="255">
        <v>0</v>
      </c>
      <c r="AJ445" s="255">
        <v>0</v>
      </c>
      <c r="AK445" s="255">
        <v>0</v>
      </c>
      <c r="AL445" s="255">
        <v>0</v>
      </c>
      <c r="AM445" s="255">
        <v>0</v>
      </c>
      <c r="AN445" s="255">
        <v>0</v>
      </c>
      <c r="AO445" s="406">
        <v>1</v>
      </c>
      <c r="AP445" s="351"/>
      <c r="AQ445" s="351"/>
      <c r="AR445" s="351"/>
      <c r="AS445" s="351"/>
      <c r="AT445" s="351"/>
      <c r="AU445" s="351"/>
      <c r="AV445" s="351"/>
      <c r="AW445" s="351"/>
      <c r="AX445" s="351"/>
      <c r="AY445" s="351"/>
      <c r="AZ445" s="351"/>
      <c r="BA445" s="351"/>
      <c r="BB445" s="351"/>
      <c r="BC445" s="256">
        <f>SUM(AO445:BB445)</f>
        <v>1</v>
      </c>
    </row>
    <row r="446" spans="1:55" ht="16" outlineLevel="1">
      <c r="B446" s="254" t="s">
        <v>258</v>
      </c>
      <c r="C446" s="251" t="s">
        <v>163</v>
      </c>
      <c r="D446" s="255"/>
      <c r="E446" s="255"/>
      <c r="F446" s="255"/>
      <c r="G446" s="255"/>
      <c r="H446" s="255"/>
      <c r="I446" s="255"/>
      <c r="J446" s="255"/>
      <c r="K446" s="255"/>
      <c r="L446" s="255"/>
      <c r="M446" s="255"/>
      <c r="N446" s="255"/>
      <c r="O446" s="255"/>
      <c r="P446" s="255"/>
      <c r="Q446" s="255"/>
      <c r="R446" s="255"/>
      <c r="S446" s="255"/>
      <c r="T446" s="255"/>
      <c r="U446" s="255"/>
      <c r="V446" s="404"/>
      <c r="W446" s="255"/>
      <c r="X446" s="255"/>
      <c r="Y446" s="255"/>
      <c r="Z446" s="255"/>
      <c r="AA446" s="255"/>
      <c r="AB446" s="255"/>
      <c r="AC446" s="255"/>
      <c r="AD446" s="255"/>
      <c r="AE446" s="255"/>
      <c r="AF446" s="255"/>
      <c r="AG446" s="255"/>
      <c r="AH446" s="255"/>
      <c r="AI446" s="255"/>
      <c r="AJ446" s="255"/>
      <c r="AK446" s="255"/>
      <c r="AL446" s="255"/>
      <c r="AM446" s="255"/>
      <c r="AN446" s="255"/>
      <c r="AO446" s="352">
        <f>AO445</f>
        <v>1</v>
      </c>
      <c r="AP446" s="352">
        <f>AP445</f>
        <v>0</v>
      </c>
      <c r="AQ446" s="352">
        <f t="shared" ref="AQ446:AV446" si="196">AQ445</f>
        <v>0</v>
      </c>
      <c r="AR446" s="352">
        <f t="shared" si="196"/>
        <v>0</v>
      </c>
      <c r="AS446" s="352">
        <f t="shared" si="196"/>
        <v>0</v>
      </c>
      <c r="AT446" s="352">
        <f t="shared" si="196"/>
        <v>0</v>
      </c>
      <c r="AU446" s="352">
        <f t="shared" si="196"/>
        <v>0</v>
      </c>
      <c r="AV446" s="352">
        <f t="shared" si="196"/>
        <v>0</v>
      </c>
      <c r="AW446" s="352">
        <f t="shared" ref="AW446:BB446" si="197">AW445</f>
        <v>0</v>
      </c>
      <c r="AX446" s="352">
        <f t="shared" si="197"/>
        <v>0</v>
      </c>
      <c r="AY446" s="352">
        <f t="shared" si="197"/>
        <v>0</v>
      </c>
      <c r="AZ446" s="352">
        <f t="shared" si="197"/>
        <v>0</v>
      </c>
      <c r="BA446" s="352">
        <f t="shared" si="197"/>
        <v>0</v>
      </c>
      <c r="BB446" s="352">
        <f t="shared" si="197"/>
        <v>0</v>
      </c>
      <c r="BC446" s="257"/>
    </row>
    <row r="447" spans="1:55" ht="16" outlineLevel="1">
      <c r="A447" s="439"/>
      <c r="B447" s="258"/>
      <c r="C447" s="259"/>
      <c r="D447" s="264"/>
      <c r="E447" s="264"/>
      <c r="F447" s="264"/>
      <c r="G447" s="264"/>
      <c r="H447" s="264"/>
      <c r="I447" s="264"/>
      <c r="J447" s="264"/>
      <c r="K447" s="264"/>
      <c r="L447" s="264"/>
      <c r="M447" s="264"/>
      <c r="N447" s="264"/>
      <c r="O447" s="264"/>
      <c r="P447" s="264"/>
      <c r="Q447" s="264"/>
      <c r="R447" s="264"/>
      <c r="S447" s="264"/>
      <c r="T447" s="264"/>
      <c r="U447" s="264"/>
      <c r="V447" s="263"/>
      <c r="W447" s="264"/>
      <c r="X447" s="264"/>
      <c r="Y447" s="264"/>
      <c r="Z447" s="264"/>
      <c r="AA447" s="264"/>
      <c r="AB447" s="264"/>
      <c r="AC447" s="264"/>
      <c r="AD447" s="264"/>
      <c r="AE447" s="264"/>
      <c r="AF447" s="264"/>
      <c r="AG447" s="264"/>
      <c r="AH447" s="264"/>
      <c r="AI447" s="264"/>
      <c r="AJ447" s="264"/>
      <c r="AK447" s="264"/>
      <c r="AL447" s="264"/>
      <c r="AM447" s="264"/>
      <c r="AN447" s="264"/>
      <c r="AO447" s="353"/>
      <c r="AP447" s="354"/>
      <c r="AQ447" s="354"/>
      <c r="AR447" s="354"/>
      <c r="AS447" s="354"/>
      <c r="AT447" s="354"/>
      <c r="AU447" s="354"/>
      <c r="AV447" s="354"/>
      <c r="AW447" s="354"/>
      <c r="AX447" s="354"/>
      <c r="AY447" s="354"/>
      <c r="AZ447" s="354"/>
      <c r="BA447" s="354"/>
      <c r="BB447" s="354"/>
      <c r="BC447" s="262"/>
    </row>
    <row r="448" spans="1:55" ht="16" outlineLevel="1">
      <c r="A448" s="437">
        <v>3</v>
      </c>
      <c r="B448" s="254" t="s">
        <v>3</v>
      </c>
      <c r="C448" s="251" t="s">
        <v>25</v>
      </c>
      <c r="D448" s="255">
        <v>1119473.7531839998</v>
      </c>
      <c r="E448" s="255">
        <v>1119473.7531839998</v>
      </c>
      <c r="F448" s="255">
        <v>1119473.7531839998</v>
      </c>
      <c r="G448" s="255">
        <v>1119473.7531839998</v>
      </c>
      <c r="H448" s="255">
        <v>1119473.7531839998</v>
      </c>
      <c r="I448" s="255">
        <v>1119473.7531839998</v>
      </c>
      <c r="J448" s="255">
        <v>1119473.7531839998</v>
      </c>
      <c r="K448" s="255">
        <v>1119473.7531839998</v>
      </c>
      <c r="L448" s="255">
        <v>1119473.7531839998</v>
      </c>
      <c r="M448" s="255">
        <v>1119473.7531839998</v>
      </c>
      <c r="N448" s="255">
        <v>1119473.7531839998</v>
      </c>
      <c r="O448" s="255">
        <v>1119473.7531839998</v>
      </c>
      <c r="P448" s="255">
        <v>1119473.7531839998</v>
      </c>
      <c r="Q448" s="255">
        <v>1119473.7531839998</v>
      </c>
      <c r="R448" s="255">
        <v>1119473.7531839998</v>
      </c>
      <c r="S448" s="255">
        <v>1119473.7531839998</v>
      </c>
      <c r="T448" s="255">
        <v>1119473.7531839998</v>
      </c>
      <c r="U448" s="255">
        <v>1119473.7531839998</v>
      </c>
      <c r="V448" s="251"/>
      <c r="W448" s="255">
        <v>604.072949945</v>
      </c>
      <c r="X448" s="255">
        <v>604.072949945</v>
      </c>
      <c r="Y448" s="255">
        <v>604.072949945</v>
      </c>
      <c r="Z448" s="255">
        <v>604.072949945</v>
      </c>
      <c r="AA448" s="255">
        <v>604.072949945</v>
      </c>
      <c r="AB448" s="255">
        <v>604.072949945</v>
      </c>
      <c r="AC448" s="255">
        <v>604.072949945</v>
      </c>
      <c r="AD448" s="255">
        <v>604.072949945</v>
      </c>
      <c r="AE448" s="255">
        <v>604.072949945</v>
      </c>
      <c r="AF448" s="255">
        <v>604.072949945</v>
      </c>
      <c r="AG448" s="255">
        <v>604.072949945</v>
      </c>
      <c r="AH448" s="255">
        <v>604.072949945</v>
      </c>
      <c r="AI448" s="255">
        <v>604.072949945</v>
      </c>
      <c r="AJ448" s="255">
        <v>604.072949945</v>
      </c>
      <c r="AK448" s="255">
        <v>604.072949945</v>
      </c>
      <c r="AL448" s="255">
        <v>604.072949945</v>
      </c>
      <c r="AM448" s="255">
        <v>604.072949945</v>
      </c>
      <c r="AN448" s="255">
        <v>604.072949945</v>
      </c>
      <c r="AO448" s="406">
        <v>1</v>
      </c>
      <c r="AP448" s="351"/>
      <c r="AQ448" s="351"/>
      <c r="AR448" s="351"/>
      <c r="AS448" s="351"/>
      <c r="AT448" s="351"/>
      <c r="AU448" s="351"/>
      <c r="AV448" s="351"/>
      <c r="AW448" s="351"/>
      <c r="AX448" s="351"/>
      <c r="AY448" s="351"/>
      <c r="AZ448" s="351"/>
      <c r="BA448" s="351"/>
      <c r="BB448" s="351"/>
      <c r="BC448" s="256">
        <f>SUM(AO448:BB448)</f>
        <v>1</v>
      </c>
    </row>
    <row r="449" spans="1:55" ht="16" outlineLevel="1">
      <c r="B449" s="254" t="s">
        <v>258</v>
      </c>
      <c r="C449" s="251" t="s">
        <v>163</v>
      </c>
      <c r="D449" s="255"/>
      <c r="E449" s="255"/>
      <c r="F449" s="255"/>
      <c r="G449" s="255"/>
      <c r="H449" s="255"/>
      <c r="I449" s="255"/>
      <c r="J449" s="255"/>
      <c r="K449" s="255"/>
      <c r="L449" s="255"/>
      <c r="M449" s="255"/>
      <c r="N449" s="255"/>
      <c r="O449" s="255"/>
      <c r="P449" s="255"/>
      <c r="Q449" s="255"/>
      <c r="R449" s="255"/>
      <c r="S449" s="255"/>
      <c r="T449" s="255"/>
      <c r="U449" s="255"/>
      <c r="V449" s="404"/>
      <c r="W449" s="255"/>
      <c r="X449" s="255"/>
      <c r="Y449" s="255"/>
      <c r="Z449" s="255"/>
      <c r="AA449" s="255"/>
      <c r="AB449" s="255"/>
      <c r="AC449" s="255"/>
      <c r="AD449" s="255"/>
      <c r="AE449" s="255"/>
      <c r="AF449" s="255"/>
      <c r="AG449" s="255"/>
      <c r="AH449" s="255"/>
      <c r="AI449" s="255"/>
      <c r="AJ449" s="255"/>
      <c r="AK449" s="255"/>
      <c r="AL449" s="255"/>
      <c r="AM449" s="255"/>
      <c r="AN449" s="255"/>
      <c r="AO449" s="352">
        <f>AO448</f>
        <v>1</v>
      </c>
      <c r="AP449" s="352">
        <f>AP448</f>
        <v>0</v>
      </c>
      <c r="AQ449" s="352">
        <f t="shared" ref="AQ449:AV449" si="198">AQ448</f>
        <v>0</v>
      </c>
      <c r="AR449" s="352">
        <f t="shared" si="198"/>
        <v>0</v>
      </c>
      <c r="AS449" s="352">
        <f t="shared" si="198"/>
        <v>0</v>
      </c>
      <c r="AT449" s="352">
        <f t="shared" si="198"/>
        <v>0</v>
      </c>
      <c r="AU449" s="352">
        <f t="shared" si="198"/>
        <v>0</v>
      </c>
      <c r="AV449" s="352">
        <f t="shared" si="198"/>
        <v>0</v>
      </c>
      <c r="AW449" s="352">
        <f t="shared" ref="AW449:BB449" si="199">AW448</f>
        <v>0</v>
      </c>
      <c r="AX449" s="352">
        <f t="shared" si="199"/>
        <v>0</v>
      </c>
      <c r="AY449" s="352">
        <f t="shared" si="199"/>
        <v>0</v>
      </c>
      <c r="AZ449" s="352">
        <f t="shared" si="199"/>
        <v>0</v>
      </c>
      <c r="BA449" s="352">
        <f t="shared" si="199"/>
        <v>0</v>
      </c>
      <c r="BB449" s="352">
        <f t="shared" si="199"/>
        <v>0</v>
      </c>
      <c r="BC449" s="257"/>
    </row>
    <row r="450" spans="1:55" ht="16" outlineLevel="1">
      <c r="B450" s="254"/>
      <c r="C450" s="265"/>
      <c r="D450" s="251"/>
      <c r="E450" s="251"/>
      <c r="F450" s="251"/>
      <c r="G450" s="251"/>
      <c r="H450" s="251"/>
      <c r="I450" s="251"/>
      <c r="J450" s="251"/>
      <c r="K450" s="251"/>
      <c r="L450" s="251"/>
      <c r="M450" s="251"/>
      <c r="N450" s="251"/>
      <c r="O450" s="251"/>
      <c r="P450" s="251"/>
      <c r="Q450" s="251"/>
      <c r="R450" s="251"/>
      <c r="S450" s="251"/>
      <c r="T450" s="251"/>
      <c r="U450" s="251"/>
      <c r="V450" s="243"/>
      <c r="W450" s="251"/>
      <c r="X450" s="251"/>
      <c r="Y450" s="251"/>
      <c r="Z450" s="251"/>
      <c r="AA450" s="251"/>
      <c r="AB450" s="251"/>
      <c r="AC450" s="251"/>
      <c r="AD450" s="251"/>
      <c r="AE450" s="251"/>
      <c r="AF450" s="251"/>
      <c r="AG450" s="251"/>
      <c r="AH450" s="251"/>
      <c r="AI450" s="251"/>
      <c r="AJ450" s="251"/>
      <c r="AK450" s="251"/>
      <c r="AL450" s="251"/>
      <c r="AM450" s="251"/>
      <c r="AN450" s="251"/>
      <c r="AO450" s="353"/>
      <c r="AP450" s="353"/>
      <c r="AQ450" s="353"/>
      <c r="AR450" s="353"/>
      <c r="AS450" s="353"/>
      <c r="AT450" s="353"/>
      <c r="AU450" s="353"/>
      <c r="AV450" s="353"/>
      <c r="AW450" s="353"/>
      <c r="AX450" s="353"/>
      <c r="AY450" s="353"/>
      <c r="AZ450" s="353"/>
      <c r="BA450" s="353"/>
      <c r="BB450" s="353"/>
      <c r="BC450" s="266"/>
    </row>
    <row r="451" spans="1:55" ht="16" outlineLevel="1">
      <c r="A451" s="437">
        <v>4</v>
      </c>
      <c r="B451" s="254" t="s">
        <v>4</v>
      </c>
      <c r="C451" s="251" t="s">
        <v>25</v>
      </c>
      <c r="D451" s="255">
        <v>708044.59160000004</v>
      </c>
      <c r="E451" s="255">
        <v>662303.56330000004</v>
      </c>
      <c r="F451" s="255">
        <v>640142.66520000005</v>
      </c>
      <c r="G451" s="255">
        <v>640142.66520000005</v>
      </c>
      <c r="H451" s="255">
        <v>640142.66520000005</v>
      </c>
      <c r="I451" s="255">
        <v>640142.66520000005</v>
      </c>
      <c r="J451" s="255">
        <v>640142.66520000005</v>
      </c>
      <c r="K451" s="255">
        <v>638986.40729999996</v>
      </c>
      <c r="L451" s="255">
        <v>638986.40729999996</v>
      </c>
      <c r="M451" s="255">
        <v>535758.92729999998</v>
      </c>
      <c r="N451" s="255">
        <v>495940.81339999998</v>
      </c>
      <c r="O451" s="255">
        <v>489732.04879999999</v>
      </c>
      <c r="P451" s="255">
        <v>489732.04879999999</v>
      </c>
      <c r="Q451" s="255">
        <v>486700.6312</v>
      </c>
      <c r="R451" s="255">
        <v>486700.6312</v>
      </c>
      <c r="S451" s="255">
        <v>486150.32510000002</v>
      </c>
      <c r="T451" s="255">
        <v>207439.7795</v>
      </c>
      <c r="U451" s="255">
        <v>207439.7795</v>
      </c>
      <c r="V451" s="251"/>
      <c r="W451" s="255">
        <v>52.278991240000003</v>
      </c>
      <c r="X451" s="255">
        <v>49.409197319999997</v>
      </c>
      <c r="Y451" s="255">
        <v>48.019700280000002</v>
      </c>
      <c r="Z451" s="255">
        <v>48.019700280000002</v>
      </c>
      <c r="AA451" s="255">
        <v>48.019700280000002</v>
      </c>
      <c r="AB451" s="255">
        <v>48.019700280000002</v>
      </c>
      <c r="AC451" s="255">
        <v>48.019700280000002</v>
      </c>
      <c r="AD451" s="255">
        <v>47.887707370000001</v>
      </c>
      <c r="AE451" s="255">
        <v>47.887707370000001</v>
      </c>
      <c r="AF451" s="255">
        <v>41.403737620000001</v>
      </c>
      <c r="AG451" s="255">
        <v>30.369126059999999</v>
      </c>
      <c r="AH451" s="255">
        <v>30.348422419999999</v>
      </c>
      <c r="AI451" s="255">
        <v>30.348422419999999</v>
      </c>
      <c r="AJ451" s="255">
        <v>30.267924010000002</v>
      </c>
      <c r="AK451" s="255">
        <v>30.267924010000002</v>
      </c>
      <c r="AL451" s="255">
        <v>30.217980560000001</v>
      </c>
      <c r="AM451" s="255">
        <v>13.02250907</v>
      </c>
      <c r="AN451" s="255">
        <v>13.02250907</v>
      </c>
      <c r="AO451" s="406">
        <v>1</v>
      </c>
      <c r="AP451" s="351"/>
      <c r="AQ451" s="351"/>
      <c r="AR451" s="351"/>
      <c r="AS451" s="351"/>
      <c r="AT451" s="351"/>
      <c r="AU451" s="351"/>
      <c r="AV451" s="351"/>
      <c r="AW451" s="351"/>
      <c r="AX451" s="351"/>
      <c r="AY451" s="351"/>
      <c r="AZ451" s="351"/>
      <c r="BA451" s="351"/>
      <c r="BB451" s="351"/>
      <c r="BC451" s="256">
        <f>SUM(AO451:BB451)</f>
        <v>1</v>
      </c>
    </row>
    <row r="452" spans="1:55" ht="16" outlineLevel="1">
      <c r="B452" s="254" t="s">
        <v>258</v>
      </c>
      <c r="C452" s="251" t="s">
        <v>163</v>
      </c>
      <c r="D452" s="255"/>
      <c r="E452" s="255"/>
      <c r="F452" s="255"/>
      <c r="G452" s="255"/>
      <c r="H452" s="255"/>
      <c r="I452" s="255"/>
      <c r="J452" s="255"/>
      <c r="K452" s="255"/>
      <c r="L452" s="255"/>
      <c r="M452" s="255"/>
      <c r="N452" s="255"/>
      <c r="O452" s="255"/>
      <c r="P452" s="255"/>
      <c r="Q452" s="255"/>
      <c r="R452" s="255"/>
      <c r="S452" s="255"/>
      <c r="T452" s="255"/>
      <c r="U452" s="255"/>
      <c r="V452" s="404"/>
      <c r="W452" s="255"/>
      <c r="X452" s="255"/>
      <c r="Y452" s="255"/>
      <c r="Z452" s="255"/>
      <c r="AA452" s="255"/>
      <c r="AB452" s="255"/>
      <c r="AC452" s="255"/>
      <c r="AD452" s="255"/>
      <c r="AE452" s="255"/>
      <c r="AF452" s="255"/>
      <c r="AG452" s="255"/>
      <c r="AH452" s="255"/>
      <c r="AI452" s="255"/>
      <c r="AJ452" s="255"/>
      <c r="AK452" s="255"/>
      <c r="AL452" s="255"/>
      <c r="AM452" s="255"/>
      <c r="AN452" s="255"/>
      <c r="AO452" s="352">
        <f>AO451</f>
        <v>1</v>
      </c>
      <c r="AP452" s="352">
        <f>AP451</f>
        <v>0</v>
      </c>
      <c r="AQ452" s="352">
        <f t="shared" ref="AQ452:AV452" si="200">AQ451</f>
        <v>0</v>
      </c>
      <c r="AR452" s="352">
        <f t="shared" si="200"/>
        <v>0</v>
      </c>
      <c r="AS452" s="352">
        <f t="shared" si="200"/>
        <v>0</v>
      </c>
      <c r="AT452" s="352">
        <f t="shared" si="200"/>
        <v>0</v>
      </c>
      <c r="AU452" s="352">
        <f t="shared" si="200"/>
        <v>0</v>
      </c>
      <c r="AV452" s="352">
        <f t="shared" si="200"/>
        <v>0</v>
      </c>
      <c r="AW452" s="352">
        <f t="shared" ref="AW452:BB452" si="201">AW451</f>
        <v>0</v>
      </c>
      <c r="AX452" s="352">
        <f t="shared" si="201"/>
        <v>0</v>
      </c>
      <c r="AY452" s="352">
        <f t="shared" si="201"/>
        <v>0</v>
      </c>
      <c r="AZ452" s="352">
        <f t="shared" si="201"/>
        <v>0</v>
      </c>
      <c r="BA452" s="352">
        <f t="shared" si="201"/>
        <v>0</v>
      </c>
      <c r="BB452" s="352">
        <f t="shared" si="201"/>
        <v>0</v>
      </c>
      <c r="BC452" s="257"/>
    </row>
    <row r="453" spans="1:55" ht="16" outlineLevel="1">
      <c r="B453" s="254"/>
      <c r="C453" s="265"/>
      <c r="D453" s="264"/>
      <c r="E453" s="264"/>
      <c r="F453" s="264"/>
      <c r="G453" s="264"/>
      <c r="H453" s="264"/>
      <c r="I453" s="264"/>
      <c r="J453" s="264"/>
      <c r="K453" s="264"/>
      <c r="L453" s="264"/>
      <c r="M453" s="264"/>
      <c r="N453" s="264"/>
      <c r="O453" s="264"/>
      <c r="P453" s="264"/>
      <c r="Q453" s="264"/>
      <c r="R453" s="264"/>
      <c r="S453" s="264"/>
      <c r="T453" s="264"/>
      <c r="U453" s="264"/>
      <c r="V453" s="251"/>
      <c r="W453" s="264"/>
      <c r="X453" s="264"/>
      <c r="Y453" s="264"/>
      <c r="Z453" s="264"/>
      <c r="AA453" s="264"/>
      <c r="AB453" s="264"/>
      <c r="AC453" s="264"/>
      <c r="AD453" s="264"/>
      <c r="AE453" s="264"/>
      <c r="AF453" s="264"/>
      <c r="AG453" s="264"/>
      <c r="AH453" s="264"/>
      <c r="AI453" s="264"/>
      <c r="AJ453" s="264"/>
      <c r="AK453" s="264"/>
      <c r="AL453" s="264"/>
      <c r="AM453" s="264"/>
      <c r="AN453" s="264"/>
      <c r="AO453" s="353"/>
      <c r="AP453" s="353"/>
      <c r="AQ453" s="353"/>
      <c r="AR453" s="353"/>
      <c r="AS453" s="353"/>
      <c r="AT453" s="353"/>
      <c r="AU453" s="353"/>
      <c r="AV453" s="353"/>
      <c r="AW453" s="353"/>
      <c r="AX453" s="353"/>
      <c r="AY453" s="353"/>
      <c r="AZ453" s="353"/>
      <c r="BA453" s="353"/>
      <c r="BB453" s="353"/>
      <c r="BC453" s="266"/>
    </row>
    <row r="454" spans="1:55" ht="16" outlineLevel="1">
      <c r="A454" s="437">
        <v>5</v>
      </c>
      <c r="B454" s="254" t="s">
        <v>5</v>
      </c>
      <c r="C454" s="251" t="s">
        <v>25</v>
      </c>
      <c r="D454" s="255">
        <v>2891290.0040000002</v>
      </c>
      <c r="E454" s="255">
        <v>2508163.537</v>
      </c>
      <c r="F454" s="255">
        <v>2308499.236</v>
      </c>
      <c r="G454" s="255">
        <v>2308499.236</v>
      </c>
      <c r="H454" s="255">
        <v>2308499.236</v>
      </c>
      <c r="I454" s="255">
        <v>2308499.236</v>
      </c>
      <c r="J454" s="255">
        <v>2308499.236</v>
      </c>
      <c r="K454" s="255">
        <v>2307499.2289999998</v>
      </c>
      <c r="L454" s="255">
        <v>2307499.2289999998</v>
      </c>
      <c r="M454" s="255">
        <v>2146102.48</v>
      </c>
      <c r="N454" s="255">
        <v>2086420.3000000003</v>
      </c>
      <c r="O454" s="255">
        <v>1764294.45</v>
      </c>
      <c r="P454" s="255">
        <v>1764294.45</v>
      </c>
      <c r="Q454" s="255">
        <v>1739029.905</v>
      </c>
      <c r="R454" s="255">
        <v>1739029.905</v>
      </c>
      <c r="S454" s="255">
        <v>1736571.317</v>
      </c>
      <c r="T454" s="255">
        <v>1411718.3910000001</v>
      </c>
      <c r="U454" s="255">
        <v>1411718.3910000001</v>
      </c>
      <c r="V454" s="251"/>
      <c r="W454" s="255">
        <v>189.22132680000001</v>
      </c>
      <c r="X454" s="255">
        <v>165.1696819</v>
      </c>
      <c r="Y454" s="255">
        <v>152.63529639999999</v>
      </c>
      <c r="Z454" s="255">
        <v>152.63529639999999</v>
      </c>
      <c r="AA454" s="255">
        <v>152.63529639999999</v>
      </c>
      <c r="AB454" s="255">
        <v>152.63529639999999</v>
      </c>
      <c r="AC454" s="255">
        <v>152.63529639999999</v>
      </c>
      <c r="AD454" s="255">
        <v>152.52114040000001</v>
      </c>
      <c r="AE454" s="255">
        <v>152.52114040000001</v>
      </c>
      <c r="AF454" s="255">
        <v>142.38908839999999</v>
      </c>
      <c r="AG454" s="255">
        <v>129.58281479999999</v>
      </c>
      <c r="AH454" s="255">
        <v>109.76859210000001</v>
      </c>
      <c r="AI454" s="255">
        <v>109.76859210000001</v>
      </c>
      <c r="AJ454" s="255">
        <v>109.2403879</v>
      </c>
      <c r="AK454" s="255">
        <v>109.2403879</v>
      </c>
      <c r="AL454" s="255">
        <v>109.01725690000001</v>
      </c>
      <c r="AM454" s="255">
        <v>88.623867579999995</v>
      </c>
      <c r="AN454" s="255">
        <v>88.623867579999995</v>
      </c>
      <c r="AO454" s="406">
        <v>1</v>
      </c>
      <c r="AP454" s="351"/>
      <c r="AQ454" s="351"/>
      <c r="AR454" s="351"/>
      <c r="AS454" s="351"/>
      <c r="AT454" s="351"/>
      <c r="AU454" s="351"/>
      <c r="AV454" s="351"/>
      <c r="AW454" s="351"/>
      <c r="AX454" s="351"/>
      <c r="AY454" s="351"/>
      <c r="AZ454" s="351"/>
      <c r="BA454" s="351"/>
      <c r="BB454" s="351"/>
      <c r="BC454" s="256">
        <f>SUM(AO454:BB454)</f>
        <v>1</v>
      </c>
    </row>
    <row r="455" spans="1:55" ht="16" outlineLevel="1">
      <c r="B455" s="254" t="s">
        <v>258</v>
      </c>
      <c r="C455" s="251" t="s">
        <v>163</v>
      </c>
      <c r="D455" s="255"/>
      <c r="E455" s="255"/>
      <c r="F455" s="255"/>
      <c r="G455" s="255"/>
      <c r="H455" s="255"/>
      <c r="I455" s="255"/>
      <c r="J455" s="255"/>
      <c r="K455" s="255"/>
      <c r="L455" s="255"/>
      <c r="M455" s="255"/>
      <c r="N455" s="255"/>
      <c r="O455" s="255"/>
      <c r="P455" s="255"/>
      <c r="Q455" s="255"/>
      <c r="R455" s="255"/>
      <c r="S455" s="255"/>
      <c r="T455" s="255"/>
      <c r="U455" s="255"/>
      <c r="V455" s="404"/>
      <c r="W455" s="255"/>
      <c r="X455" s="255"/>
      <c r="Y455" s="255"/>
      <c r="Z455" s="255"/>
      <c r="AA455" s="255"/>
      <c r="AB455" s="255"/>
      <c r="AC455" s="255"/>
      <c r="AD455" s="255"/>
      <c r="AE455" s="255"/>
      <c r="AF455" s="255"/>
      <c r="AG455" s="255"/>
      <c r="AH455" s="255"/>
      <c r="AI455" s="255"/>
      <c r="AJ455" s="255"/>
      <c r="AK455" s="255"/>
      <c r="AL455" s="255"/>
      <c r="AM455" s="255"/>
      <c r="AN455" s="255"/>
      <c r="AO455" s="352">
        <f>AO454</f>
        <v>1</v>
      </c>
      <c r="AP455" s="352">
        <f>AP454</f>
        <v>0</v>
      </c>
      <c r="AQ455" s="352">
        <f t="shared" ref="AQ455:AV455" si="202">AQ454</f>
        <v>0</v>
      </c>
      <c r="AR455" s="352">
        <f t="shared" si="202"/>
        <v>0</v>
      </c>
      <c r="AS455" s="352">
        <f t="shared" si="202"/>
        <v>0</v>
      </c>
      <c r="AT455" s="352">
        <f t="shared" si="202"/>
        <v>0</v>
      </c>
      <c r="AU455" s="352">
        <f t="shared" si="202"/>
        <v>0</v>
      </c>
      <c r="AV455" s="352">
        <f t="shared" si="202"/>
        <v>0</v>
      </c>
      <c r="AW455" s="352">
        <f t="shared" ref="AW455:BB455" si="203">AW454</f>
        <v>0</v>
      </c>
      <c r="AX455" s="352">
        <f t="shared" si="203"/>
        <v>0</v>
      </c>
      <c r="AY455" s="352">
        <f t="shared" si="203"/>
        <v>0</v>
      </c>
      <c r="AZ455" s="352">
        <f t="shared" si="203"/>
        <v>0</v>
      </c>
      <c r="BA455" s="352">
        <f t="shared" si="203"/>
        <v>0</v>
      </c>
      <c r="BB455" s="352">
        <f t="shared" si="203"/>
        <v>0</v>
      </c>
      <c r="BC455" s="257"/>
    </row>
    <row r="456" spans="1:55" ht="16" outlineLevel="1">
      <c r="B456" s="254"/>
      <c r="C456" s="265"/>
      <c r="D456" s="264"/>
      <c r="E456" s="264"/>
      <c r="F456" s="264"/>
      <c r="G456" s="264"/>
      <c r="H456" s="264"/>
      <c r="I456" s="264"/>
      <c r="J456" s="264"/>
      <c r="K456" s="264"/>
      <c r="L456" s="264"/>
      <c r="M456" s="264"/>
      <c r="N456" s="264"/>
      <c r="O456" s="264"/>
      <c r="P456" s="264"/>
      <c r="Q456" s="264"/>
      <c r="R456" s="264"/>
      <c r="S456" s="264"/>
      <c r="T456" s="264"/>
      <c r="U456" s="264"/>
      <c r="V456" s="251"/>
      <c r="W456" s="264"/>
      <c r="X456" s="264"/>
      <c r="Y456" s="264"/>
      <c r="Z456" s="264"/>
      <c r="AA456" s="264"/>
      <c r="AB456" s="264"/>
      <c r="AC456" s="264"/>
      <c r="AD456" s="264"/>
      <c r="AE456" s="264"/>
      <c r="AF456" s="264"/>
      <c r="AG456" s="264"/>
      <c r="AH456" s="264"/>
      <c r="AI456" s="264"/>
      <c r="AJ456" s="264"/>
      <c r="AK456" s="264"/>
      <c r="AL456" s="264"/>
      <c r="AM456" s="264"/>
      <c r="AN456" s="264"/>
      <c r="AO456" s="353"/>
      <c r="AP456" s="353"/>
      <c r="AQ456" s="353"/>
      <c r="AR456" s="353"/>
      <c r="AS456" s="353"/>
      <c r="AT456" s="353"/>
      <c r="AU456" s="353"/>
      <c r="AV456" s="353"/>
      <c r="AW456" s="353"/>
      <c r="AX456" s="353"/>
      <c r="AY456" s="353"/>
      <c r="AZ456" s="353"/>
      <c r="BA456" s="353"/>
      <c r="BB456" s="353"/>
      <c r="BC456" s="266"/>
    </row>
    <row r="457" spans="1:55" ht="16" outlineLevel="1">
      <c r="A457" s="437">
        <v>7</v>
      </c>
      <c r="B457" s="254" t="s">
        <v>42</v>
      </c>
      <c r="C457" s="251" t="s">
        <v>25</v>
      </c>
      <c r="D457" s="255">
        <v>1064.591815</v>
      </c>
      <c r="E457" s="255">
        <v>0</v>
      </c>
      <c r="F457" s="255">
        <v>0</v>
      </c>
      <c r="G457" s="255">
        <v>0</v>
      </c>
      <c r="H457" s="255">
        <v>0</v>
      </c>
      <c r="I457" s="255">
        <v>0</v>
      </c>
      <c r="J457" s="255">
        <v>0</v>
      </c>
      <c r="K457" s="255">
        <v>0</v>
      </c>
      <c r="L457" s="255">
        <v>0</v>
      </c>
      <c r="M457" s="255">
        <v>0</v>
      </c>
      <c r="N457" s="255">
        <v>0</v>
      </c>
      <c r="O457" s="255">
        <v>0</v>
      </c>
      <c r="P457" s="255">
        <v>0</v>
      </c>
      <c r="Q457" s="255">
        <v>0</v>
      </c>
      <c r="R457" s="255">
        <v>0</v>
      </c>
      <c r="S457" s="255">
        <v>0</v>
      </c>
      <c r="T457" s="255">
        <v>0</v>
      </c>
      <c r="U457" s="255">
        <v>0</v>
      </c>
      <c r="V457" s="251"/>
      <c r="W457" s="255">
        <v>3935.9369999999999</v>
      </c>
      <c r="X457" s="255">
        <v>0</v>
      </c>
      <c r="Y457" s="255">
        <v>0</v>
      </c>
      <c r="Z457" s="255">
        <v>0</v>
      </c>
      <c r="AA457" s="255">
        <v>0</v>
      </c>
      <c r="AB457" s="255">
        <v>0</v>
      </c>
      <c r="AC457" s="255">
        <v>0</v>
      </c>
      <c r="AD457" s="255">
        <v>0</v>
      </c>
      <c r="AE457" s="255">
        <v>0</v>
      </c>
      <c r="AF457" s="255">
        <v>0</v>
      </c>
      <c r="AG457" s="255">
        <v>0</v>
      </c>
      <c r="AH457" s="255">
        <v>0</v>
      </c>
      <c r="AI457" s="255">
        <v>0</v>
      </c>
      <c r="AJ457" s="255">
        <v>0</v>
      </c>
      <c r="AK457" s="255">
        <v>0</v>
      </c>
      <c r="AL457" s="255">
        <v>0</v>
      </c>
      <c r="AM457" s="255">
        <v>0</v>
      </c>
      <c r="AN457" s="255">
        <v>0</v>
      </c>
      <c r="AO457" s="351">
        <v>1</v>
      </c>
      <c r="AP457" s="351"/>
      <c r="AQ457" s="351"/>
      <c r="AR457" s="351"/>
      <c r="AS457" s="351"/>
      <c r="AT457" s="351"/>
      <c r="AU457" s="351"/>
      <c r="AV457" s="351"/>
      <c r="AW457" s="351"/>
      <c r="AX457" s="351"/>
      <c r="AY457" s="351"/>
      <c r="AZ457" s="351"/>
      <c r="BA457" s="351"/>
      <c r="BB457" s="351"/>
      <c r="BC457" s="256">
        <f>SUM(AO457:BB457)</f>
        <v>1</v>
      </c>
    </row>
    <row r="458" spans="1:55" ht="16" outlineLevel="1">
      <c r="B458" s="254" t="s">
        <v>258</v>
      </c>
      <c r="C458" s="251" t="s">
        <v>163</v>
      </c>
      <c r="D458" s="255"/>
      <c r="E458" s="255"/>
      <c r="F458" s="255"/>
      <c r="G458" s="255"/>
      <c r="H458" s="255"/>
      <c r="I458" s="255"/>
      <c r="J458" s="255"/>
      <c r="K458" s="255"/>
      <c r="L458" s="255"/>
      <c r="M458" s="255"/>
      <c r="N458" s="255"/>
      <c r="O458" s="255"/>
      <c r="P458" s="255"/>
      <c r="Q458" s="255"/>
      <c r="R458" s="255"/>
      <c r="S458" s="255"/>
      <c r="T458" s="255"/>
      <c r="U458" s="255"/>
      <c r="V458" s="251"/>
      <c r="W458" s="255"/>
      <c r="X458" s="255"/>
      <c r="Y458" s="255"/>
      <c r="Z458" s="255"/>
      <c r="AA458" s="255"/>
      <c r="AB458" s="255"/>
      <c r="AC458" s="255"/>
      <c r="AD458" s="255"/>
      <c r="AE458" s="255"/>
      <c r="AF458" s="255"/>
      <c r="AG458" s="255"/>
      <c r="AH458" s="255"/>
      <c r="AI458" s="255"/>
      <c r="AJ458" s="255"/>
      <c r="AK458" s="255"/>
      <c r="AL458" s="255"/>
      <c r="AM458" s="255"/>
      <c r="AN458" s="255"/>
      <c r="AO458" s="352">
        <f>AO457</f>
        <v>1</v>
      </c>
      <c r="AP458" s="352">
        <f>AP457</f>
        <v>0</v>
      </c>
      <c r="AQ458" s="352">
        <f t="shared" ref="AQ458:AV458" si="204">AQ457</f>
        <v>0</v>
      </c>
      <c r="AR458" s="352">
        <f t="shared" si="204"/>
        <v>0</v>
      </c>
      <c r="AS458" s="352">
        <f t="shared" si="204"/>
        <v>0</v>
      </c>
      <c r="AT458" s="352">
        <f t="shared" si="204"/>
        <v>0</v>
      </c>
      <c r="AU458" s="352">
        <f t="shared" si="204"/>
        <v>0</v>
      </c>
      <c r="AV458" s="352">
        <f t="shared" si="204"/>
        <v>0</v>
      </c>
      <c r="AW458" s="352">
        <f t="shared" ref="AW458:BB458" si="205">AW457</f>
        <v>0</v>
      </c>
      <c r="AX458" s="352">
        <f t="shared" si="205"/>
        <v>0</v>
      </c>
      <c r="AY458" s="352">
        <f t="shared" si="205"/>
        <v>0</v>
      </c>
      <c r="AZ458" s="352">
        <f t="shared" si="205"/>
        <v>0</v>
      </c>
      <c r="BA458" s="352">
        <f t="shared" si="205"/>
        <v>0</v>
      </c>
      <c r="BB458" s="352">
        <f t="shared" si="205"/>
        <v>0</v>
      </c>
      <c r="BC458" s="257"/>
    </row>
    <row r="459" spans="1:55" ht="16" outlineLevel="1">
      <c r="B459" s="254"/>
      <c r="C459" s="265"/>
      <c r="D459" s="264"/>
      <c r="E459" s="264"/>
      <c r="F459" s="264"/>
      <c r="G459" s="264"/>
      <c r="H459" s="264"/>
      <c r="I459" s="264"/>
      <c r="J459" s="264"/>
      <c r="K459" s="264"/>
      <c r="L459" s="264"/>
      <c r="M459" s="264"/>
      <c r="N459" s="264"/>
      <c r="O459" s="264"/>
      <c r="P459" s="264"/>
      <c r="Q459" s="264"/>
      <c r="R459" s="264"/>
      <c r="S459" s="264"/>
      <c r="T459" s="264"/>
      <c r="U459" s="264"/>
      <c r="V459" s="251"/>
      <c r="W459" s="264"/>
      <c r="X459" s="264"/>
      <c r="Y459" s="264"/>
      <c r="Z459" s="264"/>
      <c r="AA459" s="264"/>
      <c r="AB459" s="264"/>
      <c r="AC459" s="264"/>
      <c r="AD459" s="264"/>
      <c r="AE459" s="264"/>
      <c r="AF459" s="264"/>
      <c r="AG459" s="264"/>
      <c r="AH459" s="264"/>
      <c r="AI459" s="264"/>
      <c r="AJ459" s="264"/>
      <c r="AK459" s="264"/>
      <c r="AL459" s="264"/>
      <c r="AM459" s="264"/>
      <c r="AN459" s="264"/>
      <c r="AO459" s="353"/>
      <c r="AP459" s="353"/>
      <c r="AQ459" s="353"/>
      <c r="AR459" s="353"/>
      <c r="AS459" s="353"/>
      <c r="AT459" s="353"/>
      <c r="AU459" s="353"/>
      <c r="AV459" s="353"/>
      <c r="AW459" s="353"/>
      <c r="AX459" s="353"/>
      <c r="AY459" s="353"/>
      <c r="AZ459" s="353"/>
      <c r="BA459" s="353"/>
      <c r="BB459" s="353"/>
      <c r="BC459" s="266"/>
    </row>
    <row r="460" spans="1:55" ht="16" outlineLevel="1">
      <c r="A460" s="437">
        <v>9</v>
      </c>
      <c r="B460" s="254" t="s">
        <v>7</v>
      </c>
      <c r="C460" s="251" t="s">
        <v>25</v>
      </c>
      <c r="D460" s="255">
        <v>8242.2805520000002</v>
      </c>
      <c r="E460" s="255">
        <v>8242.2805520000002</v>
      </c>
      <c r="F460" s="255">
        <v>8242.2805520000002</v>
      </c>
      <c r="G460" s="255">
        <v>8242.2805520000002</v>
      </c>
      <c r="H460" s="255">
        <v>8242.2805520000002</v>
      </c>
      <c r="I460" s="255">
        <v>8242.2805520000002</v>
      </c>
      <c r="J460" s="255">
        <v>8242.2805520000002</v>
      </c>
      <c r="K460" s="255">
        <v>8242.2805520000002</v>
      </c>
      <c r="L460" s="255">
        <v>8242.2805520000002</v>
      </c>
      <c r="M460" s="255">
        <v>8242.2805520000002</v>
      </c>
      <c r="N460" s="255">
        <v>8096.0134519999992</v>
      </c>
      <c r="O460" s="255">
        <v>8096.0134519999992</v>
      </c>
      <c r="P460" s="255">
        <v>5273.5407590000004</v>
      </c>
      <c r="Q460" s="255">
        <v>2451.0680670000002</v>
      </c>
      <c r="R460" s="255">
        <v>2451.0680670000002</v>
      </c>
      <c r="S460" s="255">
        <v>2451.0680670000002</v>
      </c>
      <c r="T460" s="255">
        <v>2451.0680670000002</v>
      </c>
      <c r="U460" s="255">
        <v>2451.0680670000002</v>
      </c>
      <c r="V460" s="251"/>
      <c r="W460" s="255">
        <v>1.5231500899999999</v>
      </c>
      <c r="X460" s="255">
        <v>1.5231500899999999</v>
      </c>
      <c r="Y460" s="255">
        <v>1.5231500899999999</v>
      </c>
      <c r="Z460" s="255">
        <v>1.5231500899999999</v>
      </c>
      <c r="AA460" s="255">
        <v>1.5231500899999999</v>
      </c>
      <c r="AB460" s="255">
        <v>1.5231500899999999</v>
      </c>
      <c r="AC460" s="255">
        <v>1.5231500899999999</v>
      </c>
      <c r="AD460" s="255">
        <v>1.5231500899999999</v>
      </c>
      <c r="AE460" s="255">
        <v>1.5231500899999999</v>
      </c>
      <c r="AF460" s="255">
        <v>1.5231500899999999</v>
      </c>
      <c r="AG460" s="255">
        <v>1.513349456</v>
      </c>
      <c r="AH460" s="255">
        <v>1.513349456</v>
      </c>
      <c r="AI460" s="255">
        <v>1.350161784</v>
      </c>
      <c r="AJ460" s="255">
        <v>1.1869741119999999</v>
      </c>
      <c r="AK460" s="255">
        <v>1.1869741119999999</v>
      </c>
      <c r="AL460" s="255">
        <v>1.1869741119999999</v>
      </c>
      <c r="AM460" s="255">
        <v>1.1869741119999999</v>
      </c>
      <c r="AN460" s="255">
        <v>1.1869741119999999</v>
      </c>
      <c r="AO460" s="351">
        <v>1</v>
      </c>
      <c r="AP460" s="351"/>
      <c r="AQ460" s="351"/>
      <c r="AR460" s="351"/>
      <c r="AS460" s="351"/>
      <c r="AT460" s="351"/>
      <c r="AU460" s="351"/>
      <c r="AV460" s="351"/>
      <c r="AW460" s="351"/>
      <c r="AX460" s="351"/>
      <c r="AY460" s="351"/>
      <c r="AZ460" s="351"/>
      <c r="BA460" s="351"/>
      <c r="BB460" s="351"/>
      <c r="BC460" s="256">
        <f>SUM(AO460:BB460)</f>
        <v>1</v>
      </c>
    </row>
    <row r="461" spans="1:55" ht="16" outlineLevel="1">
      <c r="B461" s="254" t="s">
        <v>258</v>
      </c>
      <c r="C461" s="251" t="s">
        <v>163</v>
      </c>
      <c r="D461" s="255"/>
      <c r="E461" s="255"/>
      <c r="F461" s="255"/>
      <c r="G461" s="255"/>
      <c r="H461" s="255"/>
      <c r="I461" s="255"/>
      <c r="J461" s="255"/>
      <c r="K461" s="255"/>
      <c r="L461" s="255"/>
      <c r="M461" s="255"/>
      <c r="N461" s="255"/>
      <c r="O461" s="255"/>
      <c r="P461" s="255"/>
      <c r="Q461" s="255"/>
      <c r="R461" s="255"/>
      <c r="S461" s="255"/>
      <c r="T461" s="255"/>
      <c r="U461" s="255"/>
      <c r="V461" s="251"/>
      <c r="W461" s="255"/>
      <c r="X461" s="255"/>
      <c r="Y461" s="255"/>
      <c r="Z461" s="255"/>
      <c r="AA461" s="255"/>
      <c r="AB461" s="255"/>
      <c r="AC461" s="255"/>
      <c r="AD461" s="255"/>
      <c r="AE461" s="255"/>
      <c r="AF461" s="255"/>
      <c r="AG461" s="255"/>
      <c r="AH461" s="255"/>
      <c r="AI461" s="255"/>
      <c r="AJ461" s="255"/>
      <c r="AK461" s="255"/>
      <c r="AL461" s="255"/>
      <c r="AM461" s="255"/>
      <c r="AN461" s="255"/>
      <c r="AO461" s="352">
        <f>AO460</f>
        <v>1</v>
      </c>
      <c r="AP461" s="352">
        <f>AP460</f>
        <v>0</v>
      </c>
      <c r="AQ461" s="352">
        <f t="shared" ref="AQ461:AV461" si="206">AQ460</f>
        <v>0</v>
      </c>
      <c r="AR461" s="352">
        <f t="shared" si="206"/>
        <v>0</v>
      </c>
      <c r="AS461" s="352">
        <f t="shared" si="206"/>
        <v>0</v>
      </c>
      <c r="AT461" s="352">
        <f t="shared" si="206"/>
        <v>0</v>
      </c>
      <c r="AU461" s="352">
        <f t="shared" si="206"/>
        <v>0</v>
      </c>
      <c r="AV461" s="352">
        <f t="shared" si="206"/>
        <v>0</v>
      </c>
      <c r="AW461" s="352">
        <f t="shared" ref="AW461:BB461" si="207">AW460</f>
        <v>0</v>
      </c>
      <c r="AX461" s="352">
        <f t="shared" si="207"/>
        <v>0</v>
      </c>
      <c r="AY461" s="352">
        <f t="shared" si="207"/>
        <v>0</v>
      </c>
      <c r="AZ461" s="352">
        <f t="shared" si="207"/>
        <v>0</v>
      </c>
      <c r="BA461" s="352">
        <f t="shared" si="207"/>
        <v>0</v>
      </c>
      <c r="BB461" s="352">
        <f t="shared" si="207"/>
        <v>0</v>
      </c>
      <c r="BC461" s="257"/>
    </row>
    <row r="462" spans="1:55" ht="16" outlineLevel="1">
      <c r="B462" s="267"/>
      <c r="C462" s="268"/>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AI462" s="251"/>
      <c r="AJ462" s="251"/>
      <c r="AK462" s="251"/>
      <c r="AL462" s="251"/>
      <c r="AM462" s="251"/>
      <c r="AN462" s="251"/>
      <c r="AO462" s="353"/>
      <c r="AP462" s="353"/>
      <c r="AQ462" s="353"/>
      <c r="AR462" s="353"/>
      <c r="AS462" s="353"/>
      <c r="AT462" s="353"/>
      <c r="AU462" s="353"/>
      <c r="AV462" s="353"/>
      <c r="AW462" s="353"/>
      <c r="AX462" s="353"/>
      <c r="AY462" s="353"/>
      <c r="AZ462" s="353"/>
      <c r="BA462" s="353"/>
      <c r="BB462" s="353"/>
      <c r="BC462" s="266"/>
    </row>
    <row r="463" spans="1:55" ht="16" outlineLevel="1">
      <c r="A463" s="438"/>
      <c r="B463" s="248" t="s">
        <v>8</v>
      </c>
      <c r="C463" s="249"/>
      <c r="D463" s="249"/>
      <c r="E463" s="249"/>
      <c r="F463" s="249"/>
      <c r="G463" s="249"/>
      <c r="H463" s="249"/>
      <c r="I463" s="249"/>
      <c r="J463" s="249"/>
      <c r="K463" s="249"/>
      <c r="L463" s="249"/>
      <c r="M463" s="249"/>
      <c r="N463" s="249"/>
      <c r="O463" s="249"/>
      <c r="P463" s="249"/>
      <c r="Q463" s="249"/>
      <c r="R463" s="249"/>
      <c r="S463" s="249"/>
      <c r="T463" s="249"/>
      <c r="U463" s="249"/>
      <c r="V463" s="251"/>
      <c r="W463" s="249"/>
      <c r="X463" s="249"/>
      <c r="Y463" s="249"/>
      <c r="Z463" s="249"/>
      <c r="AA463" s="249"/>
      <c r="AB463" s="249"/>
      <c r="AC463" s="249"/>
      <c r="AD463" s="249"/>
      <c r="AE463" s="249"/>
      <c r="AF463" s="249"/>
      <c r="AG463" s="249"/>
      <c r="AH463" s="249"/>
      <c r="AI463" s="249"/>
      <c r="AJ463" s="249"/>
      <c r="AK463" s="249"/>
      <c r="AL463" s="249"/>
      <c r="AM463" s="249"/>
      <c r="AN463" s="249"/>
      <c r="AO463" s="355"/>
      <c r="AP463" s="355"/>
      <c r="AQ463" s="355"/>
      <c r="AR463" s="355"/>
      <c r="AS463" s="355"/>
      <c r="AT463" s="355"/>
      <c r="AU463" s="355"/>
      <c r="AV463" s="355"/>
      <c r="AW463" s="355"/>
      <c r="AX463" s="355"/>
      <c r="AY463" s="355"/>
      <c r="AZ463" s="355"/>
      <c r="BA463" s="355"/>
      <c r="BB463" s="355"/>
      <c r="BC463" s="252"/>
    </row>
    <row r="464" spans="1:55" ht="16" outlineLevel="1">
      <c r="A464" s="437">
        <v>10</v>
      </c>
      <c r="B464" s="269" t="s">
        <v>22</v>
      </c>
      <c r="C464" s="251" t="s">
        <v>25</v>
      </c>
      <c r="D464" s="255">
        <v>10464915.950535571</v>
      </c>
      <c r="E464" s="255">
        <v>10457323.060535572</v>
      </c>
      <c r="F464" s="255">
        <v>10457323.060535572</v>
      </c>
      <c r="G464" s="255">
        <v>10258161.080535572</v>
      </c>
      <c r="H464" s="255">
        <v>10258161.080535572</v>
      </c>
      <c r="I464" s="255">
        <v>10258161.080535572</v>
      </c>
      <c r="J464" s="255">
        <v>9772344.4705355726</v>
      </c>
      <c r="K464" s="255">
        <v>9772344.4705355726</v>
      </c>
      <c r="L464" s="255">
        <v>9205272.6685355715</v>
      </c>
      <c r="M464" s="255">
        <v>7055710.352535571</v>
      </c>
      <c r="N464" s="255">
        <v>4736720.4145355709</v>
      </c>
      <c r="O464" s="255">
        <v>4415882.1155355712</v>
      </c>
      <c r="P464" s="255">
        <v>1895729.2290000001</v>
      </c>
      <c r="Q464" s="255">
        <v>1827581.703</v>
      </c>
      <c r="R464" s="255">
        <v>1827581.703</v>
      </c>
      <c r="S464" s="255">
        <v>1347649.38</v>
      </c>
      <c r="T464" s="255">
        <v>106552.4232</v>
      </c>
      <c r="U464" s="255">
        <v>106552.4232</v>
      </c>
      <c r="V464" s="255">
        <v>12</v>
      </c>
      <c r="W464" s="255">
        <v>1550.1280409999999</v>
      </c>
      <c r="X464" s="255">
        <v>1547.9553940000001</v>
      </c>
      <c r="Y464" s="255">
        <v>1547.9553940000001</v>
      </c>
      <c r="Z464" s="255">
        <v>1490.967911</v>
      </c>
      <c r="AA464" s="255">
        <v>1490.967911</v>
      </c>
      <c r="AB464" s="255">
        <v>1490.967911</v>
      </c>
      <c r="AC464" s="255">
        <v>1415.1446120000001</v>
      </c>
      <c r="AD464" s="255">
        <v>1415.1446120000001</v>
      </c>
      <c r="AE464" s="255">
        <v>1335.811745</v>
      </c>
      <c r="AF464" s="255">
        <v>1014.5874240000002</v>
      </c>
      <c r="AG464" s="255">
        <v>683.89788299999998</v>
      </c>
      <c r="AH464" s="255">
        <v>669.38069599999994</v>
      </c>
      <c r="AI464" s="255">
        <v>317.28310210000001</v>
      </c>
      <c r="AJ464" s="255">
        <v>297.79808150000002</v>
      </c>
      <c r="AK464" s="255">
        <v>297.79808150000002</v>
      </c>
      <c r="AL464" s="255">
        <v>227.64836080000001</v>
      </c>
      <c r="AM464" s="255">
        <v>64.593716499999999</v>
      </c>
      <c r="AN464" s="255">
        <v>64.593716499999999</v>
      </c>
      <c r="AO464" s="356">
        <v>1.057299926197422E-3</v>
      </c>
      <c r="AP464" s="405">
        <v>0.1015152612083883</v>
      </c>
      <c r="AQ464" s="405">
        <v>0.85916526760779299</v>
      </c>
      <c r="AR464" s="405">
        <v>7.9968888294411171E-4</v>
      </c>
      <c r="AS464" s="356">
        <v>2.293012670784747E-2</v>
      </c>
      <c r="AT464" s="356"/>
      <c r="AU464" s="356"/>
      <c r="AV464" s="356"/>
      <c r="AW464" s="356"/>
      <c r="AX464" s="356"/>
      <c r="AY464" s="356"/>
      <c r="AZ464" s="356"/>
      <c r="BA464" s="356"/>
      <c r="BB464" s="356"/>
      <c r="BC464" s="256">
        <f>SUM(AO464:BB464)</f>
        <v>0.98546764433317025</v>
      </c>
    </row>
    <row r="465" spans="1:55" ht="16" outlineLevel="1">
      <c r="B465" s="254" t="s">
        <v>258</v>
      </c>
      <c r="C465" s="251" t="s">
        <v>163</v>
      </c>
      <c r="D465" s="255"/>
      <c r="E465" s="255"/>
      <c r="F465" s="255"/>
      <c r="G465" s="255"/>
      <c r="H465" s="255"/>
      <c r="I465" s="255"/>
      <c r="J465" s="255"/>
      <c r="K465" s="255"/>
      <c r="L465" s="255"/>
      <c r="M465" s="255"/>
      <c r="N465" s="255"/>
      <c r="O465" s="255"/>
      <c r="P465" s="255"/>
      <c r="Q465" s="255"/>
      <c r="R465" s="255"/>
      <c r="S465" s="255"/>
      <c r="T465" s="255"/>
      <c r="U465" s="255"/>
      <c r="V465" s="255">
        <f>V464</f>
        <v>12</v>
      </c>
      <c r="W465" s="255"/>
      <c r="X465" s="255"/>
      <c r="Y465" s="255"/>
      <c r="Z465" s="255"/>
      <c r="AA465" s="255"/>
      <c r="AB465" s="255"/>
      <c r="AC465" s="255"/>
      <c r="AD465" s="255"/>
      <c r="AE465" s="255"/>
      <c r="AF465" s="255"/>
      <c r="AG465" s="255"/>
      <c r="AH465" s="255"/>
      <c r="AI465" s="255"/>
      <c r="AJ465" s="255"/>
      <c r="AK465" s="255"/>
      <c r="AL465" s="255"/>
      <c r="AM465" s="255"/>
      <c r="AN465" s="255"/>
      <c r="AO465" s="352">
        <f>AO464</f>
        <v>1.057299926197422E-3</v>
      </c>
      <c r="AP465" s="352">
        <f>AP464</f>
        <v>0.1015152612083883</v>
      </c>
      <c r="AQ465" s="352">
        <f t="shared" ref="AQ465:AV465" si="208">AQ464</f>
        <v>0.85916526760779299</v>
      </c>
      <c r="AR465" s="352">
        <f t="shared" si="208"/>
        <v>7.9968888294411171E-4</v>
      </c>
      <c r="AS465" s="352">
        <f t="shared" si="208"/>
        <v>2.293012670784747E-2</v>
      </c>
      <c r="AT465" s="352">
        <f t="shared" si="208"/>
        <v>0</v>
      </c>
      <c r="AU465" s="352">
        <f t="shared" si="208"/>
        <v>0</v>
      </c>
      <c r="AV465" s="352">
        <f t="shared" si="208"/>
        <v>0</v>
      </c>
      <c r="AW465" s="352">
        <f t="shared" ref="AW465:BB465" si="209">AW464</f>
        <v>0</v>
      </c>
      <c r="AX465" s="352">
        <f t="shared" si="209"/>
        <v>0</v>
      </c>
      <c r="AY465" s="352">
        <f t="shared" si="209"/>
        <v>0</v>
      </c>
      <c r="AZ465" s="352">
        <f t="shared" si="209"/>
        <v>0</v>
      </c>
      <c r="BA465" s="352">
        <f t="shared" si="209"/>
        <v>0</v>
      </c>
      <c r="BB465" s="352">
        <f t="shared" si="209"/>
        <v>0</v>
      </c>
      <c r="BC465" s="270"/>
    </row>
    <row r="466" spans="1:55" ht="16" outlineLevel="1">
      <c r="B466" s="269"/>
      <c r="C466" s="27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251"/>
      <c r="AF466" s="251"/>
      <c r="AG466" s="251"/>
      <c r="AH466" s="251"/>
      <c r="AI466" s="251"/>
      <c r="AJ466" s="251"/>
      <c r="AK466" s="251"/>
      <c r="AL466" s="251"/>
      <c r="AM466" s="251"/>
      <c r="AN466" s="251"/>
      <c r="AO466" s="357"/>
      <c r="AP466" s="357"/>
      <c r="AQ466" s="357"/>
      <c r="AR466" s="357"/>
      <c r="AS466" s="357"/>
      <c r="AT466" s="357"/>
      <c r="AU466" s="357"/>
      <c r="AV466" s="357"/>
      <c r="AW466" s="357"/>
      <c r="AX466" s="357"/>
      <c r="AY466" s="357"/>
      <c r="AZ466" s="357"/>
      <c r="BA466" s="357"/>
      <c r="BB466" s="357"/>
      <c r="BC466" s="272"/>
    </row>
    <row r="467" spans="1:55" ht="16" outlineLevel="1">
      <c r="B467" s="766" t="s">
        <v>977</v>
      </c>
      <c r="C467" s="251" t="s">
        <v>25</v>
      </c>
      <c r="D467" s="818">
        <f>'8-a.  Streetlighting - VRZ'!F32</f>
        <v>542916.24946442863</v>
      </c>
      <c r="E467" s="255">
        <f>D467</f>
        <v>542916.24946442863</v>
      </c>
      <c r="F467" s="255">
        <f t="shared" ref="F467:O467" si="210">E467</f>
        <v>542916.24946442863</v>
      </c>
      <c r="G467" s="255">
        <f t="shared" si="210"/>
        <v>542916.24946442863</v>
      </c>
      <c r="H467" s="255">
        <f t="shared" si="210"/>
        <v>542916.24946442863</v>
      </c>
      <c r="I467" s="255">
        <f t="shared" si="210"/>
        <v>542916.24946442863</v>
      </c>
      <c r="J467" s="255">
        <f t="shared" si="210"/>
        <v>542916.24946442863</v>
      </c>
      <c r="K467" s="255">
        <f t="shared" si="210"/>
        <v>542916.24946442863</v>
      </c>
      <c r="L467" s="255">
        <f t="shared" si="210"/>
        <v>542916.24946442863</v>
      </c>
      <c r="M467" s="255">
        <f t="shared" si="210"/>
        <v>542916.24946442863</v>
      </c>
      <c r="N467" s="255">
        <f t="shared" si="210"/>
        <v>542916.24946442863</v>
      </c>
      <c r="O467" s="255">
        <f t="shared" si="210"/>
        <v>542916.24946442863</v>
      </c>
      <c r="P467" s="255">
        <v>0</v>
      </c>
      <c r="Q467" s="255">
        <v>0</v>
      </c>
      <c r="R467" s="255">
        <v>0</v>
      </c>
      <c r="S467" s="255">
        <v>0</v>
      </c>
      <c r="T467" s="255">
        <v>0</v>
      </c>
      <c r="U467" s="255">
        <v>0</v>
      </c>
      <c r="V467" s="255">
        <v>12</v>
      </c>
      <c r="W467" s="255">
        <v>48.401615999999997</v>
      </c>
      <c r="X467" s="255">
        <v>72.602423999999999</v>
      </c>
      <c r="Y467" s="255">
        <v>81.447900000000004</v>
      </c>
      <c r="Z467" s="255">
        <v>107.95046399999998</v>
      </c>
      <c r="AA467" s="255">
        <v>107.95046399999998</v>
      </c>
      <c r="AB467" s="255">
        <v>107.95046399999998</v>
      </c>
      <c r="AC467" s="255">
        <v>107.95046399999998</v>
      </c>
      <c r="AD467" s="255">
        <v>107.95046399999998</v>
      </c>
      <c r="AE467" s="255">
        <v>107.95046399999998</v>
      </c>
      <c r="AF467" s="255">
        <v>107.95046399999998</v>
      </c>
      <c r="AG467" s="255">
        <v>107.95046399999998</v>
      </c>
      <c r="AH467" s="255">
        <v>107.95046399999998</v>
      </c>
      <c r="AI467" s="255">
        <v>59.548847999999992</v>
      </c>
      <c r="AJ467" s="255">
        <v>35.34803999999999</v>
      </c>
      <c r="AK467" s="255">
        <v>26.502563999999989</v>
      </c>
      <c r="AL467" s="255"/>
      <c r="AM467" s="255"/>
      <c r="AN467" s="255"/>
      <c r="AO467" s="356"/>
      <c r="AP467" s="405"/>
      <c r="AQ467" s="405"/>
      <c r="AR467" s="405"/>
      <c r="AS467" s="356"/>
      <c r="AT467" s="356"/>
      <c r="AU467" s="356"/>
      <c r="AV467" s="356">
        <v>1</v>
      </c>
      <c r="AW467" s="356"/>
      <c r="AX467" s="356"/>
      <c r="AY467" s="356"/>
      <c r="AZ467" s="356"/>
      <c r="BA467" s="356"/>
      <c r="BB467" s="356"/>
      <c r="BC467" s="256">
        <f>SUM(AO467:BB467)</f>
        <v>1</v>
      </c>
    </row>
    <row r="468" spans="1:55" ht="16" outlineLevel="1">
      <c r="B468" s="767" t="s">
        <v>258</v>
      </c>
      <c r="C468" s="251" t="s">
        <v>163</v>
      </c>
      <c r="D468" s="255"/>
      <c r="E468" s="255"/>
      <c r="F468" s="255"/>
      <c r="G468" s="255"/>
      <c r="H468" s="255"/>
      <c r="I468" s="255"/>
      <c r="J468" s="255"/>
      <c r="K468" s="255"/>
      <c r="L468" s="255"/>
      <c r="M468" s="255"/>
      <c r="N468" s="255"/>
      <c r="O468" s="255"/>
      <c r="P468" s="255"/>
      <c r="Q468" s="255"/>
      <c r="R468" s="255"/>
      <c r="S468" s="255"/>
      <c r="T468" s="255"/>
      <c r="U468" s="255"/>
      <c r="V468" s="255">
        <f>V467</f>
        <v>12</v>
      </c>
      <c r="W468" s="255"/>
      <c r="X468" s="255"/>
      <c r="Y468" s="255"/>
      <c r="Z468" s="255"/>
      <c r="AA468" s="255"/>
      <c r="AB468" s="255"/>
      <c r="AC468" s="255"/>
      <c r="AD468" s="255"/>
      <c r="AE468" s="255"/>
      <c r="AF468" s="255"/>
      <c r="AG468" s="255"/>
      <c r="AH468" s="255"/>
      <c r="AI468" s="255"/>
      <c r="AJ468" s="255"/>
      <c r="AK468" s="255"/>
      <c r="AL468" s="255"/>
      <c r="AM468" s="255"/>
      <c r="AN468" s="255"/>
      <c r="AO468" s="352">
        <f>AO467</f>
        <v>0</v>
      </c>
      <c r="AP468" s="352">
        <f>AP467</f>
        <v>0</v>
      </c>
      <c r="AQ468" s="352">
        <f t="shared" ref="AQ468:AV468" si="211">AQ467</f>
        <v>0</v>
      </c>
      <c r="AR468" s="352">
        <f t="shared" si="211"/>
        <v>0</v>
      </c>
      <c r="AS468" s="352">
        <f t="shared" si="211"/>
        <v>0</v>
      </c>
      <c r="AT468" s="352">
        <f t="shared" si="211"/>
        <v>0</v>
      </c>
      <c r="AU468" s="352">
        <f t="shared" si="211"/>
        <v>0</v>
      </c>
      <c r="AV468" s="352">
        <f t="shared" si="211"/>
        <v>1</v>
      </c>
      <c r="AW468" s="352">
        <f t="shared" ref="AW468:BB468" si="212">AW467</f>
        <v>0</v>
      </c>
      <c r="AX468" s="352">
        <f t="shared" si="212"/>
        <v>0</v>
      </c>
      <c r="AY468" s="352">
        <f t="shared" si="212"/>
        <v>0</v>
      </c>
      <c r="AZ468" s="352">
        <f t="shared" si="212"/>
        <v>0</v>
      </c>
      <c r="BA468" s="352">
        <f t="shared" si="212"/>
        <v>0</v>
      </c>
      <c r="BB468" s="352">
        <f t="shared" si="212"/>
        <v>0</v>
      </c>
      <c r="BC468" s="270"/>
    </row>
    <row r="469" spans="1:55" ht="16" outlineLevel="1">
      <c r="B469" s="767"/>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251"/>
      <c r="AF469" s="251"/>
      <c r="AG469" s="251"/>
      <c r="AH469" s="251"/>
      <c r="AI469" s="251"/>
      <c r="AJ469" s="251"/>
      <c r="AK469" s="251"/>
      <c r="AL469" s="251"/>
      <c r="AM469" s="251"/>
      <c r="AN469" s="251"/>
      <c r="AO469" s="357"/>
      <c r="AP469" s="357"/>
      <c r="AQ469" s="357"/>
      <c r="AR469" s="357"/>
      <c r="AS469" s="357"/>
      <c r="AT469" s="357"/>
      <c r="AU469" s="357"/>
      <c r="AV469" s="357"/>
      <c r="AW469" s="357"/>
      <c r="AX469" s="357"/>
      <c r="AY469" s="357"/>
      <c r="AZ469" s="357"/>
      <c r="BA469" s="357"/>
      <c r="BB469" s="357"/>
      <c r="BC469" s="272"/>
    </row>
    <row r="470" spans="1:55" ht="16" outlineLevel="1">
      <c r="A470" s="437">
        <v>11</v>
      </c>
      <c r="B470" s="766" t="s">
        <v>978</v>
      </c>
      <c r="C470" s="251" t="s">
        <v>25</v>
      </c>
      <c r="D470" s="255">
        <v>1512614.33</v>
      </c>
      <c r="E470" s="255">
        <v>1462473.763</v>
      </c>
      <c r="F470" s="255">
        <v>1323295.575</v>
      </c>
      <c r="G470" s="255">
        <v>837493.08849999995</v>
      </c>
      <c r="H470" s="255">
        <v>837493.08849999995</v>
      </c>
      <c r="I470" s="255">
        <v>837493.08849999995</v>
      </c>
      <c r="J470" s="255">
        <v>837493.08849999995</v>
      </c>
      <c r="K470" s="255">
        <v>837493.08849999995</v>
      </c>
      <c r="L470" s="255">
        <v>837493.08849999995</v>
      </c>
      <c r="M470" s="255">
        <v>837493.08849999995</v>
      </c>
      <c r="N470" s="255">
        <v>796547.58030000003</v>
      </c>
      <c r="O470" s="255">
        <v>198616.63519999999</v>
      </c>
      <c r="P470" s="255">
        <v>566.32218809999995</v>
      </c>
      <c r="Q470" s="255">
        <v>566.32218809999995</v>
      </c>
      <c r="R470" s="255">
        <v>566.32218809999995</v>
      </c>
      <c r="S470" s="255">
        <v>0</v>
      </c>
      <c r="T470" s="255">
        <v>0</v>
      </c>
      <c r="U470" s="255">
        <v>0</v>
      </c>
      <c r="V470" s="255">
        <v>12</v>
      </c>
      <c r="W470" s="255">
        <v>415.42851719999999</v>
      </c>
      <c r="X470" s="255">
        <v>402.91324550000002</v>
      </c>
      <c r="Y470" s="255">
        <v>366.00415040000001</v>
      </c>
      <c r="Z470" s="255">
        <v>219.5721523</v>
      </c>
      <c r="AA470" s="255">
        <v>219.5721523</v>
      </c>
      <c r="AB470" s="255">
        <v>219.5721523</v>
      </c>
      <c r="AC470" s="255">
        <v>219.5721523</v>
      </c>
      <c r="AD470" s="255">
        <v>219.5721523</v>
      </c>
      <c r="AE470" s="255">
        <v>219.5721523</v>
      </c>
      <c r="AF470" s="255">
        <v>219.5721523</v>
      </c>
      <c r="AG470" s="255">
        <v>215.13170500000001</v>
      </c>
      <c r="AH470" s="255">
        <v>60.498008589999998</v>
      </c>
      <c r="AI470" s="255">
        <v>0.56672607200000003</v>
      </c>
      <c r="AJ470" s="255">
        <v>0.56672607200000003</v>
      </c>
      <c r="AK470" s="255">
        <v>0.56672607200000003</v>
      </c>
      <c r="AL470" s="255">
        <v>0</v>
      </c>
      <c r="AM470" s="255">
        <v>0</v>
      </c>
      <c r="AN470" s="255">
        <v>0</v>
      </c>
      <c r="AO470" s="356"/>
      <c r="AP470" s="405">
        <v>0.89063841321991966</v>
      </c>
      <c r="AQ470" s="356">
        <v>0.10850150231013787</v>
      </c>
      <c r="AR470" s="356"/>
      <c r="AS470" s="356"/>
      <c r="AT470" s="356"/>
      <c r="AU470" s="356"/>
      <c r="AV470" s="356"/>
      <c r="AW470" s="356"/>
      <c r="AX470" s="356"/>
      <c r="AY470" s="356"/>
      <c r="AZ470" s="356"/>
      <c r="BA470" s="356"/>
      <c r="BB470" s="356"/>
      <c r="BC470" s="256">
        <f>SUM(AO470:BB470)</f>
        <v>0.99913991553005754</v>
      </c>
    </row>
    <row r="471" spans="1:55" ht="16" outlineLevel="1">
      <c r="B471" s="767" t="s">
        <v>258</v>
      </c>
      <c r="C471" s="251" t="s">
        <v>163</v>
      </c>
      <c r="D471" s="255"/>
      <c r="E471" s="255"/>
      <c r="F471" s="255"/>
      <c r="G471" s="255"/>
      <c r="H471" s="255"/>
      <c r="I471" s="255"/>
      <c r="J471" s="255"/>
      <c r="K471" s="255"/>
      <c r="L471" s="255"/>
      <c r="M471" s="255"/>
      <c r="N471" s="255"/>
      <c r="O471" s="255"/>
      <c r="P471" s="255"/>
      <c r="Q471" s="255"/>
      <c r="R471" s="255"/>
      <c r="S471" s="255"/>
      <c r="T471" s="255"/>
      <c r="U471" s="255"/>
      <c r="V471" s="255">
        <f>V470</f>
        <v>12</v>
      </c>
      <c r="W471" s="255"/>
      <c r="X471" s="255"/>
      <c r="Y471" s="255"/>
      <c r="Z471" s="255"/>
      <c r="AA471" s="255"/>
      <c r="AB471" s="255"/>
      <c r="AC471" s="255"/>
      <c r="AD471" s="255"/>
      <c r="AE471" s="255"/>
      <c r="AF471" s="255"/>
      <c r="AG471" s="255"/>
      <c r="AH471" s="255"/>
      <c r="AI471" s="255"/>
      <c r="AJ471" s="255"/>
      <c r="AK471" s="255"/>
      <c r="AL471" s="255"/>
      <c r="AM471" s="255"/>
      <c r="AN471" s="255"/>
      <c r="AO471" s="352">
        <f>AO470</f>
        <v>0</v>
      </c>
      <c r="AP471" s="352">
        <f>AP470</f>
        <v>0.89063841321991966</v>
      </c>
      <c r="AQ471" s="352">
        <f t="shared" ref="AQ471:AV471" si="213">AQ470</f>
        <v>0.10850150231013787</v>
      </c>
      <c r="AR471" s="352">
        <f t="shared" si="213"/>
        <v>0</v>
      </c>
      <c r="AS471" s="352">
        <f t="shared" si="213"/>
        <v>0</v>
      </c>
      <c r="AT471" s="352">
        <f t="shared" si="213"/>
        <v>0</v>
      </c>
      <c r="AU471" s="352">
        <f t="shared" si="213"/>
        <v>0</v>
      </c>
      <c r="AV471" s="352">
        <f t="shared" si="213"/>
        <v>0</v>
      </c>
      <c r="AW471" s="352">
        <f t="shared" ref="AW471:BB471" si="214">AW470</f>
        <v>0</v>
      </c>
      <c r="AX471" s="352">
        <f t="shared" si="214"/>
        <v>0</v>
      </c>
      <c r="AY471" s="352">
        <f t="shared" si="214"/>
        <v>0</v>
      </c>
      <c r="AZ471" s="352">
        <f t="shared" si="214"/>
        <v>0</v>
      </c>
      <c r="BA471" s="352">
        <f t="shared" si="214"/>
        <v>0</v>
      </c>
      <c r="BB471" s="352">
        <f t="shared" si="214"/>
        <v>0</v>
      </c>
      <c r="BC471" s="270"/>
    </row>
    <row r="472" spans="1:55" ht="16" outlineLevel="1">
      <c r="B472" s="273"/>
      <c r="C472" s="27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c r="AA472" s="251"/>
      <c r="AB472" s="251"/>
      <c r="AC472" s="251"/>
      <c r="AD472" s="251"/>
      <c r="AE472" s="251"/>
      <c r="AF472" s="251"/>
      <c r="AG472" s="251"/>
      <c r="AH472" s="251"/>
      <c r="AI472" s="251"/>
      <c r="AJ472" s="251"/>
      <c r="AK472" s="251"/>
      <c r="AL472" s="251"/>
      <c r="AM472" s="251"/>
      <c r="AN472" s="251"/>
      <c r="AO472" s="357"/>
      <c r="AP472" s="358"/>
      <c r="AQ472" s="357"/>
      <c r="AR472" s="357"/>
      <c r="AS472" s="357"/>
      <c r="AT472" s="357"/>
      <c r="AU472" s="357"/>
      <c r="AV472" s="357"/>
      <c r="AW472" s="357"/>
      <c r="AX472" s="357"/>
      <c r="AY472" s="357"/>
      <c r="AZ472" s="357"/>
      <c r="BA472" s="357"/>
      <c r="BB472" s="357"/>
      <c r="BC472" s="272"/>
    </row>
    <row r="473" spans="1:55" ht="17" outlineLevel="1">
      <c r="A473" s="437">
        <v>13</v>
      </c>
      <c r="B473" s="273" t="s">
        <v>24</v>
      </c>
      <c r="C473" s="251" t="s">
        <v>25</v>
      </c>
      <c r="D473" s="255">
        <v>16509.95061</v>
      </c>
      <c r="E473" s="255">
        <v>16509.95061</v>
      </c>
      <c r="F473" s="255">
        <v>16509.95061</v>
      </c>
      <c r="G473" s="255">
        <v>16509.95061</v>
      </c>
      <c r="H473" s="255">
        <v>16509.95061</v>
      </c>
      <c r="I473" s="255">
        <v>16509.95061</v>
      </c>
      <c r="J473" s="255">
        <v>16509.95061</v>
      </c>
      <c r="K473" s="255">
        <v>16509.95061</v>
      </c>
      <c r="L473" s="255">
        <v>16509.95061</v>
      </c>
      <c r="M473" s="255">
        <v>16509.95061</v>
      </c>
      <c r="N473" s="255">
        <v>1604.91381</v>
      </c>
      <c r="O473" s="255">
        <v>1604.91381</v>
      </c>
      <c r="P473" s="255">
        <v>1604.91381</v>
      </c>
      <c r="Q473" s="255">
        <v>1604.91381</v>
      </c>
      <c r="R473" s="255">
        <v>1604.91381</v>
      </c>
      <c r="S473" s="255">
        <v>0</v>
      </c>
      <c r="T473" s="255">
        <v>0</v>
      </c>
      <c r="U473" s="255">
        <v>0</v>
      </c>
      <c r="V473" s="255">
        <v>12</v>
      </c>
      <c r="W473" s="255">
        <v>3.3517746399999999</v>
      </c>
      <c r="X473" s="255">
        <v>3.3517746399999999</v>
      </c>
      <c r="Y473" s="255">
        <v>3.3517746399999999</v>
      </c>
      <c r="Z473" s="255">
        <v>3.3517746399999999</v>
      </c>
      <c r="AA473" s="255">
        <v>3.3517746399999999</v>
      </c>
      <c r="AB473" s="255">
        <v>3.3517746399999999</v>
      </c>
      <c r="AC473" s="255">
        <v>3.3517746399999999</v>
      </c>
      <c r="AD473" s="255">
        <v>3.3517746399999999</v>
      </c>
      <c r="AE473" s="255">
        <v>3.3517746399999999</v>
      </c>
      <c r="AF473" s="255">
        <v>3.3517746399999999</v>
      </c>
      <c r="AG473" s="255">
        <v>0.95676664</v>
      </c>
      <c r="AH473" s="255">
        <v>0.95676664</v>
      </c>
      <c r="AI473" s="255">
        <v>0.95676664</v>
      </c>
      <c r="AJ473" s="255">
        <v>0.95676664</v>
      </c>
      <c r="AK473" s="255">
        <v>0.95676664</v>
      </c>
      <c r="AL473" s="255">
        <v>0</v>
      </c>
      <c r="AM473" s="255">
        <v>0</v>
      </c>
      <c r="AN473" s="255">
        <v>0</v>
      </c>
      <c r="AO473" s="356">
        <v>0</v>
      </c>
      <c r="AP473" s="356">
        <v>0.24227053677782681</v>
      </c>
      <c r="AQ473" s="356">
        <v>0.58812615955473091</v>
      </c>
      <c r="AR473" s="356">
        <v>0</v>
      </c>
      <c r="AS473" s="356"/>
      <c r="AT473" s="356"/>
      <c r="AU473" s="356"/>
      <c r="AV473" s="356"/>
      <c r="AW473" s="356"/>
      <c r="AX473" s="356"/>
      <c r="AY473" s="356"/>
      <c r="AZ473" s="356"/>
      <c r="BA473" s="356"/>
      <c r="BB473" s="356"/>
      <c r="BC473" s="256">
        <f>SUM(AO473:BB473)</f>
        <v>0.83039669633255775</v>
      </c>
    </row>
    <row r="474" spans="1:55" ht="16" outlineLevel="1">
      <c r="B474" s="254" t="s">
        <v>258</v>
      </c>
      <c r="C474" s="251" t="s">
        <v>163</v>
      </c>
      <c r="D474" s="255"/>
      <c r="E474" s="255"/>
      <c r="F474" s="255"/>
      <c r="G474" s="255"/>
      <c r="H474" s="255"/>
      <c r="I474" s="255"/>
      <c r="J474" s="255"/>
      <c r="K474" s="255"/>
      <c r="L474" s="255"/>
      <c r="M474" s="255"/>
      <c r="N474" s="255"/>
      <c r="O474" s="255"/>
      <c r="P474" s="255"/>
      <c r="Q474" s="255"/>
      <c r="R474" s="255"/>
      <c r="S474" s="255"/>
      <c r="T474" s="255"/>
      <c r="U474" s="255"/>
      <c r="V474" s="255">
        <f>V473</f>
        <v>12</v>
      </c>
      <c r="W474" s="255"/>
      <c r="X474" s="255"/>
      <c r="Y474" s="255"/>
      <c r="Z474" s="255"/>
      <c r="AA474" s="255"/>
      <c r="AB474" s="255"/>
      <c r="AC474" s="255"/>
      <c r="AD474" s="255"/>
      <c r="AE474" s="255"/>
      <c r="AF474" s="255"/>
      <c r="AG474" s="255"/>
      <c r="AH474" s="255"/>
      <c r="AI474" s="255"/>
      <c r="AJ474" s="255"/>
      <c r="AK474" s="255"/>
      <c r="AL474" s="255"/>
      <c r="AM474" s="255"/>
      <c r="AN474" s="255"/>
      <c r="AO474" s="352">
        <f>AO473</f>
        <v>0</v>
      </c>
      <c r="AP474" s="352">
        <f>AP473</f>
        <v>0.24227053677782681</v>
      </c>
      <c r="AQ474" s="352">
        <f>AQ473</f>
        <v>0.58812615955473091</v>
      </c>
      <c r="AR474" s="352">
        <f t="shared" ref="AR474:AV474" si="215">AR473</f>
        <v>0</v>
      </c>
      <c r="AS474" s="352">
        <f t="shared" si="215"/>
        <v>0</v>
      </c>
      <c r="AT474" s="352">
        <f t="shared" si="215"/>
        <v>0</v>
      </c>
      <c r="AU474" s="352">
        <f t="shared" si="215"/>
        <v>0</v>
      </c>
      <c r="AV474" s="352">
        <f t="shared" si="215"/>
        <v>0</v>
      </c>
      <c r="AW474" s="352">
        <f t="shared" ref="AW474:BB474" si="216">AW473</f>
        <v>0</v>
      </c>
      <c r="AX474" s="352">
        <f t="shared" si="216"/>
        <v>0</v>
      </c>
      <c r="AY474" s="352">
        <f t="shared" si="216"/>
        <v>0</v>
      </c>
      <c r="AZ474" s="352">
        <f t="shared" si="216"/>
        <v>0</v>
      </c>
      <c r="BA474" s="352">
        <f t="shared" si="216"/>
        <v>0</v>
      </c>
      <c r="BB474" s="352">
        <f t="shared" si="216"/>
        <v>0</v>
      </c>
      <c r="BC474" s="270"/>
    </row>
    <row r="475" spans="1:55" ht="16" outlineLevel="1">
      <c r="B475" s="273"/>
      <c r="C475" s="271"/>
      <c r="D475" s="275"/>
      <c r="E475" s="275"/>
      <c r="F475" s="275"/>
      <c r="G475" s="275"/>
      <c r="H475" s="275"/>
      <c r="I475" s="275"/>
      <c r="J475" s="275"/>
      <c r="K475" s="275"/>
      <c r="L475" s="275"/>
      <c r="M475" s="275"/>
      <c r="N475" s="275"/>
      <c r="O475" s="275"/>
      <c r="P475" s="275"/>
      <c r="Q475" s="275"/>
      <c r="R475" s="275"/>
      <c r="S475" s="275"/>
      <c r="T475" s="275"/>
      <c r="U475" s="275"/>
      <c r="V475" s="251"/>
      <c r="W475" s="275"/>
      <c r="X475" s="275"/>
      <c r="Y475" s="275"/>
      <c r="Z475" s="275"/>
      <c r="AA475" s="275"/>
      <c r="AB475" s="275"/>
      <c r="AC475" s="275"/>
      <c r="AD475" s="275"/>
      <c r="AE475" s="275"/>
      <c r="AF475" s="275"/>
      <c r="AG475" s="275"/>
      <c r="AH475" s="275"/>
      <c r="AI475" s="275"/>
      <c r="AJ475" s="275"/>
      <c r="AK475" s="275"/>
      <c r="AL475" s="275"/>
      <c r="AM475" s="275"/>
      <c r="AN475" s="275"/>
      <c r="AO475" s="357"/>
      <c r="AP475" s="357"/>
      <c r="AQ475" s="357"/>
      <c r="AR475" s="357"/>
      <c r="AS475" s="357"/>
      <c r="AT475" s="357"/>
      <c r="AU475" s="357"/>
      <c r="AV475" s="357"/>
      <c r="AW475" s="357"/>
      <c r="AX475" s="357"/>
      <c r="AY475" s="357"/>
      <c r="AZ475" s="357"/>
      <c r="BA475" s="357"/>
      <c r="BB475" s="357"/>
      <c r="BC475" s="272"/>
    </row>
    <row r="476" spans="1:55" ht="17" outlineLevel="1">
      <c r="A476" s="437">
        <v>14</v>
      </c>
      <c r="B476" s="273" t="s">
        <v>20</v>
      </c>
      <c r="C476" s="251" t="s">
        <v>25</v>
      </c>
      <c r="D476" s="255">
        <v>587462.13049999997</v>
      </c>
      <c r="E476" s="255">
        <v>587462.13049999997</v>
      </c>
      <c r="F476" s="255">
        <v>587462.13049999997</v>
      </c>
      <c r="G476" s="255">
        <v>587462.13049999997</v>
      </c>
      <c r="H476" s="255">
        <v>0</v>
      </c>
      <c r="I476" s="255">
        <v>0</v>
      </c>
      <c r="J476" s="255">
        <v>0</v>
      </c>
      <c r="K476" s="255">
        <v>0</v>
      </c>
      <c r="L476" s="255">
        <v>0</v>
      </c>
      <c r="M476" s="255">
        <v>0</v>
      </c>
      <c r="N476" s="255">
        <v>0</v>
      </c>
      <c r="O476" s="255">
        <v>0</v>
      </c>
      <c r="P476" s="255">
        <v>0</v>
      </c>
      <c r="Q476" s="255">
        <v>0</v>
      </c>
      <c r="R476" s="255">
        <v>0</v>
      </c>
      <c r="S476" s="255">
        <v>0</v>
      </c>
      <c r="T476" s="255">
        <v>0</v>
      </c>
      <c r="U476" s="255">
        <v>0</v>
      </c>
      <c r="V476" s="255">
        <v>12</v>
      </c>
      <c r="W476" s="255">
        <v>120.30237459999999</v>
      </c>
      <c r="X476" s="255">
        <v>120.30237459999999</v>
      </c>
      <c r="Y476" s="255">
        <v>120.30237459999999</v>
      </c>
      <c r="Z476" s="255">
        <v>120.30237459999999</v>
      </c>
      <c r="AA476" s="255">
        <v>0</v>
      </c>
      <c r="AB476" s="255">
        <v>0</v>
      </c>
      <c r="AC476" s="255">
        <v>0</v>
      </c>
      <c r="AD476" s="255">
        <v>0</v>
      </c>
      <c r="AE476" s="255">
        <v>0</v>
      </c>
      <c r="AF476" s="255">
        <v>0</v>
      </c>
      <c r="AG476" s="255">
        <v>0</v>
      </c>
      <c r="AH476" s="255">
        <v>0</v>
      </c>
      <c r="AI476" s="255">
        <v>0</v>
      </c>
      <c r="AJ476" s="255">
        <v>0</v>
      </c>
      <c r="AK476" s="255">
        <v>0</v>
      </c>
      <c r="AL476" s="255">
        <v>0</v>
      </c>
      <c r="AM476" s="255">
        <v>0</v>
      </c>
      <c r="AN476" s="255">
        <v>0</v>
      </c>
      <c r="AO476" s="356"/>
      <c r="AP476" s="356">
        <v>0.12499999999999999</v>
      </c>
      <c r="AQ476" s="405">
        <v>0.75</v>
      </c>
      <c r="AR476" s="356"/>
      <c r="AS476" s="356">
        <v>0.12499999999999999</v>
      </c>
      <c r="AT476" s="356"/>
      <c r="AU476" s="356"/>
      <c r="AV476" s="356"/>
      <c r="AW476" s="356"/>
      <c r="AX476" s="356"/>
      <c r="AY476" s="356"/>
      <c r="AZ476" s="356"/>
      <c r="BA476" s="356"/>
      <c r="BB476" s="356"/>
      <c r="BC476" s="256">
        <f>SUM(AO476:BB476)</f>
        <v>1</v>
      </c>
    </row>
    <row r="477" spans="1:55" ht="16" outlineLevel="1">
      <c r="B477" s="254" t="s">
        <v>258</v>
      </c>
      <c r="C477" s="251" t="s">
        <v>163</v>
      </c>
      <c r="D477" s="255"/>
      <c r="E477" s="255"/>
      <c r="F477" s="255"/>
      <c r="G477" s="255"/>
      <c r="H477" s="255"/>
      <c r="I477" s="255"/>
      <c r="J477" s="255"/>
      <c r="K477" s="255"/>
      <c r="L477" s="255"/>
      <c r="M477" s="255"/>
      <c r="N477" s="255"/>
      <c r="O477" s="255"/>
      <c r="P477" s="255"/>
      <c r="Q477" s="255"/>
      <c r="R477" s="255"/>
      <c r="S477" s="255"/>
      <c r="T477" s="255"/>
      <c r="U477" s="255"/>
      <c r="V477" s="255">
        <f>V476</f>
        <v>12</v>
      </c>
      <c r="W477" s="255"/>
      <c r="X477" s="255"/>
      <c r="Y477" s="255"/>
      <c r="Z477" s="255"/>
      <c r="AA477" s="255"/>
      <c r="AB477" s="255"/>
      <c r="AC477" s="255"/>
      <c r="AD477" s="255"/>
      <c r="AE477" s="255"/>
      <c r="AF477" s="255"/>
      <c r="AG477" s="255"/>
      <c r="AH477" s="255"/>
      <c r="AI477" s="255"/>
      <c r="AJ477" s="255"/>
      <c r="AK477" s="255"/>
      <c r="AL477" s="255"/>
      <c r="AM477" s="255"/>
      <c r="AN477" s="255"/>
      <c r="AO477" s="352">
        <f>AO476</f>
        <v>0</v>
      </c>
      <c r="AP477" s="352">
        <f>AP476</f>
        <v>0.12499999999999999</v>
      </c>
      <c r="AQ477" s="352">
        <f t="shared" ref="AQ477:AV477" si="217">AQ476</f>
        <v>0.75</v>
      </c>
      <c r="AR477" s="352">
        <f t="shared" si="217"/>
        <v>0</v>
      </c>
      <c r="AS477" s="352">
        <f t="shared" si="217"/>
        <v>0.12499999999999999</v>
      </c>
      <c r="AT477" s="352">
        <f t="shared" si="217"/>
        <v>0</v>
      </c>
      <c r="AU477" s="352">
        <f t="shared" si="217"/>
        <v>0</v>
      </c>
      <c r="AV477" s="352">
        <f t="shared" si="217"/>
        <v>0</v>
      </c>
      <c r="AW477" s="352">
        <f t="shared" ref="AW477:BB477" si="218">AW476</f>
        <v>0</v>
      </c>
      <c r="AX477" s="352">
        <f t="shared" si="218"/>
        <v>0</v>
      </c>
      <c r="AY477" s="352">
        <f t="shared" si="218"/>
        <v>0</v>
      </c>
      <c r="AZ477" s="352">
        <f t="shared" si="218"/>
        <v>0</v>
      </c>
      <c r="BA477" s="352">
        <f t="shared" si="218"/>
        <v>0</v>
      </c>
      <c r="BB477" s="352">
        <f t="shared" si="218"/>
        <v>0</v>
      </c>
      <c r="BC477" s="270"/>
    </row>
    <row r="478" spans="1:55" ht="16" outlineLevel="1">
      <c r="B478" s="273"/>
      <c r="C478" s="271"/>
      <c r="D478" s="275"/>
      <c r="E478" s="275"/>
      <c r="F478" s="275"/>
      <c r="G478" s="275"/>
      <c r="H478" s="275"/>
      <c r="I478" s="275"/>
      <c r="J478" s="275"/>
      <c r="K478" s="275"/>
      <c r="L478" s="275"/>
      <c r="M478" s="275"/>
      <c r="N478" s="275"/>
      <c r="O478" s="275"/>
      <c r="P478" s="275"/>
      <c r="Q478" s="275"/>
      <c r="R478" s="275"/>
      <c r="S478" s="275"/>
      <c r="T478" s="275"/>
      <c r="U478" s="275"/>
      <c r="V478" s="251"/>
      <c r="W478" s="275"/>
      <c r="X478" s="275"/>
      <c r="Y478" s="275"/>
      <c r="Z478" s="275"/>
      <c r="AA478" s="275"/>
      <c r="AB478" s="275"/>
      <c r="AC478" s="275"/>
      <c r="AD478" s="275"/>
      <c r="AE478" s="275"/>
      <c r="AF478" s="275"/>
      <c r="AG478" s="275"/>
      <c r="AH478" s="275"/>
      <c r="AI478" s="275"/>
      <c r="AJ478" s="275"/>
      <c r="AK478" s="275"/>
      <c r="AL478" s="275"/>
      <c r="AM478" s="275"/>
      <c r="AN478" s="275"/>
      <c r="AO478" s="357"/>
      <c r="AP478" s="358"/>
      <c r="AQ478" s="357"/>
      <c r="AR478" s="357"/>
      <c r="AS478" s="357"/>
      <c r="AT478" s="357"/>
      <c r="AU478" s="357"/>
      <c r="AV478" s="357"/>
      <c r="AW478" s="357"/>
      <c r="AX478" s="357"/>
      <c r="AY478" s="357"/>
      <c r="AZ478" s="357"/>
      <c r="BA478" s="357"/>
      <c r="BB478" s="357"/>
      <c r="BC478" s="272"/>
    </row>
    <row r="479" spans="1:55" s="243" customFormat="1" ht="17" outlineLevel="1">
      <c r="A479" s="437">
        <v>15</v>
      </c>
      <c r="B479" s="273" t="s">
        <v>483</v>
      </c>
      <c r="C479" s="251" t="s">
        <v>25</v>
      </c>
      <c r="D479" s="255">
        <v>0</v>
      </c>
      <c r="E479" s="255">
        <v>0</v>
      </c>
      <c r="F479" s="255">
        <v>0</v>
      </c>
      <c r="G479" s="255">
        <v>0</v>
      </c>
      <c r="H479" s="255">
        <v>0</v>
      </c>
      <c r="I479" s="255">
        <v>0</v>
      </c>
      <c r="J479" s="255">
        <v>0</v>
      </c>
      <c r="K479" s="255">
        <v>0</v>
      </c>
      <c r="L479" s="255">
        <v>0</v>
      </c>
      <c r="M479" s="255">
        <v>0</v>
      </c>
      <c r="N479" s="255">
        <v>0</v>
      </c>
      <c r="O479" s="255">
        <v>0</v>
      </c>
      <c r="P479" s="255">
        <v>0</v>
      </c>
      <c r="Q479" s="255">
        <v>0</v>
      </c>
      <c r="R479" s="255">
        <v>0</v>
      </c>
      <c r="S479" s="255">
        <v>0</v>
      </c>
      <c r="T479" s="255">
        <v>0</v>
      </c>
      <c r="U479" s="255">
        <v>0</v>
      </c>
      <c r="V479" s="251"/>
      <c r="W479" s="255">
        <v>58.4968498</v>
      </c>
      <c r="X479" s="255">
        <v>0</v>
      </c>
      <c r="Y479" s="255">
        <v>0</v>
      </c>
      <c r="Z479" s="255">
        <v>0</v>
      </c>
      <c r="AA479" s="255">
        <v>0</v>
      </c>
      <c r="AB479" s="255">
        <v>0</v>
      </c>
      <c r="AC479" s="255">
        <v>0</v>
      </c>
      <c r="AD479" s="255">
        <v>0</v>
      </c>
      <c r="AE479" s="255">
        <v>0</v>
      </c>
      <c r="AF479" s="255">
        <v>0</v>
      </c>
      <c r="AG479" s="255">
        <v>0</v>
      </c>
      <c r="AH479" s="255">
        <v>0</v>
      </c>
      <c r="AI479" s="255">
        <v>0</v>
      </c>
      <c r="AJ479" s="255">
        <v>0</v>
      </c>
      <c r="AK479" s="255">
        <v>0</v>
      </c>
      <c r="AL479" s="255">
        <v>0</v>
      </c>
      <c r="AM479" s="255">
        <v>0</v>
      </c>
      <c r="AN479" s="255">
        <v>0</v>
      </c>
      <c r="AO479" s="356"/>
      <c r="AP479" s="356">
        <v>1</v>
      </c>
      <c r="AQ479" s="356"/>
      <c r="AR479" s="356"/>
      <c r="AS479" s="356"/>
      <c r="AT479" s="356"/>
      <c r="AU479" s="356"/>
      <c r="AV479" s="356"/>
      <c r="AW479" s="356"/>
      <c r="AX479" s="356"/>
      <c r="AY479" s="356"/>
      <c r="AZ479" s="356"/>
      <c r="BA479" s="356"/>
      <c r="BB479" s="356"/>
      <c r="BC479" s="256">
        <f>SUM(AO479:BB479)</f>
        <v>1</v>
      </c>
    </row>
    <row r="480" spans="1:55" s="243" customFormat="1" ht="17" outlineLevel="1">
      <c r="A480" s="437"/>
      <c r="B480" s="273" t="s">
        <v>258</v>
      </c>
      <c r="C480" s="251" t="s">
        <v>163</v>
      </c>
      <c r="D480" s="255"/>
      <c r="E480" s="255"/>
      <c r="F480" s="255"/>
      <c r="G480" s="255"/>
      <c r="H480" s="255"/>
      <c r="I480" s="255"/>
      <c r="J480" s="255"/>
      <c r="K480" s="255"/>
      <c r="L480" s="255"/>
      <c r="M480" s="255"/>
      <c r="N480" s="255"/>
      <c r="O480" s="255"/>
      <c r="P480" s="255"/>
      <c r="Q480" s="255"/>
      <c r="R480" s="255"/>
      <c r="S480" s="255"/>
      <c r="T480" s="255"/>
      <c r="U480" s="255"/>
      <c r="V480" s="251"/>
      <c r="W480" s="255"/>
      <c r="X480" s="255"/>
      <c r="Y480" s="255"/>
      <c r="Z480" s="255"/>
      <c r="AA480" s="255"/>
      <c r="AB480" s="255"/>
      <c r="AC480" s="255"/>
      <c r="AD480" s="255"/>
      <c r="AE480" s="255"/>
      <c r="AF480" s="255"/>
      <c r="AG480" s="255"/>
      <c r="AH480" s="255"/>
      <c r="AI480" s="255"/>
      <c r="AJ480" s="255"/>
      <c r="AK480" s="255"/>
      <c r="AL480" s="255"/>
      <c r="AM480" s="255"/>
      <c r="AN480" s="255"/>
      <c r="AO480" s="352"/>
      <c r="AP480" s="352">
        <f>AP479</f>
        <v>1</v>
      </c>
      <c r="AQ480" s="352">
        <f t="shared" ref="AQ480:AV480" si="219">AQ479</f>
        <v>0</v>
      </c>
      <c r="AR480" s="352">
        <f t="shared" si="219"/>
        <v>0</v>
      </c>
      <c r="AS480" s="352">
        <f t="shared" si="219"/>
        <v>0</v>
      </c>
      <c r="AT480" s="352">
        <f t="shared" si="219"/>
        <v>0</v>
      </c>
      <c r="AU480" s="352">
        <f t="shared" si="219"/>
        <v>0</v>
      </c>
      <c r="AV480" s="352">
        <f t="shared" si="219"/>
        <v>0</v>
      </c>
      <c r="AW480" s="352">
        <f t="shared" ref="AW480:BB480" si="220">AW479</f>
        <v>0</v>
      </c>
      <c r="AX480" s="352">
        <f t="shared" si="220"/>
        <v>0</v>
      </c>
      <c r="AY480" s="352">
        <f t="shared" si="220"/>
        <v>0</v>
      </c>
      <c r="AZ480" s="352">
        <f t="shared" si="220"/>
        <v>0</v>
      </c>
      <c r="BA480" s="352">
        <f t="shared" si="220"/>
        <v>0</v>
      </c>
      <c r="BB480" s="352">
        <f t="shared" si="220"/>
        <v>0</v>
      </c>
      <c r="BC480" s="270"/>
    </row>
    <row r="481" spans="1:55" s="243" customFormat="1" ht="16" outlineLevel="1">
      <c r="A481" s="437"/>
      <c r="B481" s="273"/>
      <c r="C481" s="271"/>
      <c r="D481" s="275"/>
      <c r="E481" s="275"/>
      <c r="F481" s="275"/>
      <c r="G481" s="275"/>
      <c r="H481" s="275"/>
      <c r="I481" s="275"/>
      <c r="J481" s="275"/>
      <c r="K481" s="275"/>
      <c r="L481" s="275"/>
      <c r="M481" s="275"/>
      <c r="N481" s="275"/>
      <c r="O481" s="275"/>
      <c r="P481" s="275"/>
      <c r="Q481" s="275"/>
      <c r="R481" s="275"/>
      <c r="S481" s="275"/>
      <c r="T481" s="275"/>
      <c r="U481" s="275"/>
      <c r="V481" s="251"/>
      <c r="W481" s="275"/>
      <c r="X481" s="275"/>
      <c r="Y481" s="275"/>
      <c r="Z481" s="275"/>
      <c r="AA481" s="275"/>
      <c r="AB481" s="275"/>
      <c r="AC481" s="275"/>
      <c r="AD481" s="275"/>
      <c r="AE481" s="275"/>
      <c r="AF481" s="275"/>
      <c r="AG481" s="275"/>
      <c r="AH481" s="275"/>
      <c r="AI481" s="275"/>
      <c r="AJ481" s="275"/>
      <c r="AK481" s="275"/>
      <c r="AL481" s="275"/>
      <c r="AM481" s="275"/>
      <c r="AN481" s="275"/>
      <c r="AO481" s="359"/>
      <c r="AP481" s="357"/>
      <c r="AQ481" s="357"/>
      <c r="AR481" s="357"/>
      <c r="AS481" s="357"/>
      <c r="AT481" s="357"/>
      <c r="AU481" s="357"/>
      <c r="AV481" s="357"/>
      <c r="AW481" s="357"/>
      <c r="AX481" s="357"/>
      <c r="AY481" s="357"/>
      <c r="AZ481" s="357"/>
      <c r="BA481" s="357"/>
      <c r="BB481" s="357"/>
      <c r="BC481" s="272"/>
    </row>
    <row r="482" spans="1:55" ht="17" outlineLevel="1">
      <c r="A482" s="437">
        <v>17</v>
      </c>
      <c r="B482" s="273" t="s">
        <v>9</v>
      </c>
      <c r="C482" s="251" t="s">
        <v>25</v>
      </c>
      <c r="D482" s="255">
        <v>0</v>
      </c>
      <c r="E482" s="255">
        <v>0</v>
      </c>
      <c r="F482" s="255">
        <v>0</v>
      </c>
      <c r="G482" s="255">
        <v>0</v>
      </c>
      <c r="H482" s="255">
        <v>0</v>
      </c>
      <c r="I482" s="255">
        <v>0</v>
      </c>
      <c r="J482" s="255">
        <v>0</v>
      </c>
      <c r="K482" s="255">
        <v>0</v>
      </c>
      <c r="L482" s="255">
        <v>0</v>
      </c>
      <c r="M482" s="255">
        <v>0</v>
      </c>
      <c r="N482" s="255">
        <v>0</v>
      </c>
      <c r="O482" s="255">
        <v>0</v>
      </c>
      <c r="P482" s="255">
        <v>0</v>
      </c>
      <c r="Q482" s="255">
        <v>0</v>
      </c>
      <c r="R482" s="255">
        <v>0</v>
      </c>
      <c r="S482" s="255">
        <v>0</v>
      </c>
      <c r="T482" s="255">
        <v>0</v>
      </c>
      <c r="U482" s="255">
        <v>0</v>
      </c>
      <c r="V482" s="251"/>
      <c r="W482" s="255">
        <v>65.576189999999997</v>
      </c>
      <c r="X482" s="255">
        <v>0</v>
      </c>
      <c r="Y482" s="255">
        <v>0</v>
      </c>
      <c r="Z482" s="255">
        <v>0</v>
      </c>
      <c r="AA482" s="255">
        <v>0</v>
      </c>
      <c r="AB482" s="255">
        <v>0</v>
      </c>
      <c r="AC482" s="255">
        <v>0</v>
      </c>
      <c r="AD482" s="255">
        <v>0</v>
      </c>
      <c r="AE482" s="255">
        <v>0</v>
      </c>
      <c r="AF482" s="255">
        <v>0</v>
      </c>
      <c r="AG482" s="255">
        <v>0</v>
      </c>
      <c r="AH482" s="255">
        <v>0</v>
      </c>
      <c r="AI482" s="255">
        <v>0</v>
      </c>
      <c r="AJ482" s="255">
        <v>0</v>
      </c>
      <c r="AK482" s="255">
        <v>0</v>
      </c>
      <c r="AL482" s="255">
        <v>0</v>
      </c>
      <c r="AM482" s="255">
        <v>0</v>
      </c>
      <c r="AN482" s="255">
        <v>0</v>
      </c>
      <c r="AO482" s="356"/>
      <c r="AP482" s="356"/>
      <c r="AQ482" s="356"/>
      <c r="AR482" s="356"/>
      <c r="AS482" s="356"/>
      <c r="AT482" s="356"/>
      <c r="AU482" s="356"/>
      <c r="AV482" s="356"/>
      <c r="AW482" s="356"/>
      <c r="AX482" s="356"/>
      <c r="AY482" s="356"/>
      <c r="AZ482" s="356"/>
      <c r="BA482" s="356"/>
      <c r="BB482" s="356"/>
      <c r="BC482" s="256">
        <f>SUM(AO482:BB482)</f>
        <v>0</v>
      </c>
    </row>
    <row r="483" spans="1:55" ht="16" outlineLevel="1">
      <c r="B483" s="254" t="s">
        <v>258</v>
      </c>
      <c r="C483" s="251" t="s">
        <v>163</v>
      </c>
      <c r="D483" s="255"/>
      <c r="E483" s="255"/>
      <c r="F483" s="255"/>
      <c r="G483" s="255"/>
      <c r="H483" s="255"/>
      <c r="I483" s="255"/>
      <c r="J483" s="255"/>
      <c r="K483" s="255"/>
      <c r="L483" s="255"/>
      <c r="M483" s="255"/>
      <c r="N483" s="255"/>
      <c r="O483" s="255"/>
      <c r="P483" s="255"/>
      <c r="Q483" s="255"/>
      <c r="R483" s="255"/>
      <c r="S483" s="255"/>
      <c r="T483" s="255"/>
      <c r="U483" s="255"/>
      <c r="V483" s="251"/>
      <c r="W483" s="255"/>
      <c r="X483" s="255"/>
      <c r="Y483" s="255"/>
      <c r="Z483" s="255"/>
      <c r="AA483" s="255"/>
      <c r="AB483" s="255"/>
      <c r="AC483" s="255"/>
      <c r="AD483" s="255"/>
      <c r="AE483" s="255"/>
      <c r="AF483" s="255"/>
      <c r="AG483" s="255"/>
      <c r="AH483" s="255"/>
      <c r="AI483" s="255"/>
      <c r="AJ483" s="255"/>
      <c r="AK483" s="255"/>
      <c r="AL483" s="255"/>
      <c r="AM483" s="255"/>
      <c r="AN483" s="255"/>
      <c r="AO483" s="352">
        <f>AO482</f>
        <v>0</v>
      </c>
      <c r="AP483" s="352">
        <f>AP482</f>
        <v>0</v>
      </c>
      <c r="AQ483" s="352">
        <f t="shared" ref="AQ483:AV483" si="221">AQ482</f>
        <v>0</v>
      </c>
      <c r="AR483" s="352">
        <f t="shared" si="221"/>
        <v>0</v>
      </c>
      <c r="AS483" s="352">
        <f t="shared" si="221"/>
        <v>0</v>
      </c>
      <c r="AT483" s="352">
        <f t="shared" si="221"/>
        <v>0</v>
      </c>
      <c r="AU483" s="352">
        <f t="shared" si="221"/>
        <v>0</v>
      </c>
      <c r="AV483" s="352">
        <f t="shared" si="221"/>
        <v>0</v>
      </c>
      <c r="AW483" s="352">
        <f t="shared" ref="AW483:BB483" si="222">AW482</f>
        <v>0</v>
      </c>
      <c r="AX483" s="352">
        <f t="shared" si="222"/>
        <v>0</v>
      </c>
      <c r="AY483" s="352">
        <f t="shared" si="222"/>
        <v>0</v>
      </c>
      <c r="AZ483" s="352">
        <f t="shared" si="222"/>
        <v>0</v>
      </c>
      <c r="BA483" s="352">
        <f t="shared" si="222"/>
        <v>0</v>
      </c>
      <c r="BB483" s="352">
        <f t="shared" si="222"/>
        <v>0</v>
      </c>
      <c r="BC483" s="270"/>
    </row>
    <row r="484" spans="1:55" ht="16" outlineLevel="1">
      <c r="B484" s="274"/>
      <c r="C484" s="265"/>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251"/>
      <c r="AH484" s="251"/>
      <c r="AI484" s="251"/>
      <c r="AJ484" s="251"/>
      <c r="AK484" s="251"/>
      <c r="AL484" s="251"/>
      <c r="AM484" s="251"/>
      <c r="AN484" s="251"/>
      <c r="AO484" s="360"/>
      <c r="AP484" s="361"/>
      <c r="AQ484" s="361"/>
      <c r="AR484" s="361"/>
      <c r="AS484" s="361"/>
      <c r="AT484" s="361"/>
      <c r="AU484" s="361"/>
      <c r="AV484" s="361"/>
      <c r="AW484" s="361"/>
      <c r="AX484" s="361"/>
      <c r="AY484" s="361"/>
      <c r="AZ484" s="361"/>
      <c r="BA484" s="361"/>
      <c r="BB484" s="361"/>
      <c r="BC484" s="276"/>
    </row>
    <row r="485" spans="1:55" ht="16" outlineLevel="1">
      <c r="A485" s="438"/>
      <c r="B485" s="248" t="s">
        <v>10</v>
      </c>
      <c r="C485" s="249"/>
      <c r="D485" s="249"/>
      <c r="E485" s="249"/>
      <c r="F485" s="249"/>
      <c r="G485" s="249"/>
      <c r="H485" s="249"/>
      <c r="I485" s="249"/>
      <c r="J485" s="249"/>
      <c r="K485" s="249"/>
      <c r="L485" s="249"/>
      <c r="M485" s="249"/>
      <c r="N485" s="249"/>
      <c r="O485" s="249"/>
      <c r="P485" s="249"/>
      <c r="Q485" s="249"/>
      <c r="R485" s="249"/>
      <c r="S485" s="249"/>
      <c r="T485" s="249"/>
      <c r="U485" s="249"/>
      <c r="V485" s="250"/>
      <c r="W485" s="249"/>
      <c r="X485" s="249"/>
      <c r="Y485" s="249"/>
      <c r="Z485" s="249"/>
      <c r="AA485" s="249"/>
      <c r="AB485" s="249"/>
      <c r="AC485" s="249"/>
      <c r="AD485" s="249"/>
      <c r="AE485" s="249"/>
      <c r="AF485" s="249"/>
      <c r="AG485" s="249"/>
      <c r="AH485" s="249"/>
      <c r="AI485" s="249"/>
      <c r="AJ485" s="249"/>
      <c r="AK485" s="249"/>
      <c r="AL485" s="249"/>
      <c r="AM485" s="249"/>
      <c r="AN485" s="249"/>
      <c r="AO485" s="355"/>
      <c r="AP485" s="355"/>
      <c r="AQ485" s="355"/>
      <c r="AR485" s="355"/>
      <c r="AS485" s="355"/>
      <c r="AT485" s="355"/>
      <c r="AU485" s="355"/>
      <c r="AV485" s="355"/>
      <c r="AW485" s="355"/>
      <c r="AX485" s="355"/>
      <c r="AY485" s="355"/>
      <c r="AZ485" s="355"/>
      <c r="BA485" s="355"/>
      <c r="BB485" s="355"/>
      <c r="BC485" s="252"/>
    </row>
    <row r="486" spans="1:55" ht="17" outlineLevel="1">
      <c r="A486" s="437">
        <v>20</v>
      </c>
      <c r="B486" s="274" t="s">
        <v>13</v>
      </c>
      <c r="C486" s="251" t="s">
        <v>25</v>
      </c>
      <c r="D486" s="818">
        <v>1829891.568</v>
      </c>
      <c r="E486" s="255">
        <f t="shared" ref="E486:R486" si="223">(E346+E345)/(D346+D345)*D486</f>
        <v>1829891.568</v>
      </c>
      <c r="F486" s="255">
        <f t="shared" si="223"/>
        <v>478667.5578862736</v>
      </c>
      <c r="G486" s="255">
        <f t="shared" si="223"/>
        <v>446196.94911657774</v>
      </c>
      <c r="H486" s="255">
        <f t="shared" si="223"/>
        <v>446196.94911657763</v>
      </c>
      <c r="I486" s="255">
        <f t="shared" si="223"/>
        <v>446196.94911657774</v>
      </c>
      <c r="J486" s="255">
        <f t="shared" si="223"/>
        <v>309399.47701514687</v>
      </c>
      <c r="K486" s="255">
        <f t="shared" si="223"/>
        <v>309399.47701514687</v>
      </c>
      <c r="L486" s="255">
        <f t="shared" si="223"/>
        <v>309399.47701514687</v>
      </c>
      <c r="M486" s="255">
        <f t="shared" si="223"/>
        <v>309399.47701514687</v>
      </c>
      <c r="N486" s="255">
        <f t="shared" si="223"/>
        <v>309399.47701514687</v>
      </c>
      <c r="O486" s="255">
        <f t="shared" si="223"/>
        <v>11167.140579708645</v>
      </c>
      <c r="P486" s="255">
        <f t="shared" si="223"/>
        <v>11167.140579708645</v>
      </c>
      <c r="Q486" s="255">
        <f t="shared" si="223"/>
        <v>11167.140579708645</v>
      </c>
      <c r="R486" s="255">
        <f t="shared" si="223"/>
        <v>11167.140579708645</v>
      </c>
      <c r="S486" s="255">
        <v>0</v>
      </c>
      <c r="T486" s="255">
        <v>0</v>
      </c>
      <c r="U486" s="255">
        <v>0</v>
      </c>
      <c r="V486" s="255">
        <v>12</v>
      </c>
      <c r="W486" s="818">
        <v>436.17099999999999</v>
      </c>
      <c r="X486" s="255">
        <f t="shared" ref="X486:AL486" si="224">(X346+X345)/(W346+W345)*W486</f>
        <v>436.17099999999994</v>
      </c>
      <c r="Y486" s="255">
        <f t="shared" si="224"/>
        <v>233.48780161190788</v>
      </c>
      <c r="Z486" s="255">
        <f t="shared" si="224"/>
        <v>231.80472033249316</v>
      </c>
      <c r="AA486" s="255">
        <f t="shared" si="224"/>
        <v>231.80472033249316</v>
      </c>
      <c r="AB486" s="255">
        <f t="shared" si="224"/>
        <v>231.80472033249316</v>
      </c>
      <c r="AC486" s="255">
        <f t="shared" si="224"/>
        <v>183.16075271935105</v>
      </c>
      <c r="AD486" s="255">
        <f t="shared" si="224"/>
        <v>183.16075271935105</v>
      </c>
      <c r="AE486" s="255">
        <f t="shared" si="224"/>
        <v>183.16075271935105</v>
      </c>
      <c r="AF486" s="255">
        <f t="shared" si="224"/>
        <v>183.16075271935105</v>
      </c>
      <c r="AG486" s="255">
        <f t="shared" si="224"/>
        <v>183.16075271935105</v>
      </c>
      <c r="AH486" s="255">
        <f t="shared" si="224"/>
        <v>40.536639677618417</v>
      </c>
      <c r="AI486" s="255">
        <f t="shared" si="224"/>
        <v>40.536639677618417</v>
      </c>
      <c r="AJ486" s="255">
        <f t="shared" si="224"/>
        <v>40.536639677618417</v>
      </c>
      <c r="AK486" s="255">
        <f t="shared" si="224"/>
        <v>40.536639677618417</v>
      </c>
      <c r="AL486" s="255">
        <f t="shared" si="224"/>
        <v>0</v>
      </c>
      <c r="AM486" s="255"/>
      <c r="AN486" s="255"/>
      <c r="AO486" s="351"/>
      <c r="AP486" s="356"/>
      <c r="AQ486" s="356">
        <v>0.12746206291451329</v>
      </c>
      <c r="AR486" s="356"/>
      <c r="AS486" s="356">
        <v>0.87104130417660841</v>
      </c>
      <c r="AT486" s="356"/>
      <c r="AU486" s="356"/>
      <c r="AV486" s="356"/>
      <c r="AW486" s="356"/>
      <c r="AX486" s="356"/>
      <c r="AY486" s="356"/>
      <c r="AZ486" s="356"/>
      <c r="BA486" s="356"/>
      <c r="BB486" s="356"/>
      <c r="BC486" s="256">
        <f>SUM(AO486:BB486)</f>
        <v>0.99850336709112164</v>
      </c>
    </row>
    <row r="487" spans="1:55" ht="16" outlineLevel="1">
      <c r="B487" s="254" t="s">
        <v>258</v>
      </c>
      <c r="C487" s="251" t="s">
        <v>163</v>
      </c>
      <c r="D487" s="255"/>
      <c r="E487" s="255"/>
      <c r="F487" s="255"/>
      <c r="G487" s="255"/>
      <c r="H487" s="255"/>
      <c r="I487" s="255"/>
      <c r="J487" s="255"/>
      <c r="K487" s="255"/>
      <c r="L487" s="255"/>
      <c r="M487" s="255"/>
      <c r="N487" s="255"/>
      <c r="O487" s="255"/>
      <c r="P487" s="255"/>
      <c r="Q487" s="255"/>
      <c r="R487" s="255"/>
      <c r="S487" s="255"/>
      <c r="T487" s="255"/>
      <c r="U487" s="255"/>
      <c r="V487" s="255">
        <f>V486</f>
        <v>12</v>
      </c>
      <c r="W487" s="255"/>
      <c r="X487" s="255"/>
      <c r="Y487" s="255"/>
      <c r="Z487" s="255"/>
      <c r="AA487" s="255"/>
      <c r="AB487" s="255"/>
      <c r="AC487" s="255"/>
      <c r="AD487" s="255"/>
      <c r="AE487" s="255"/>
      <c r="AF487" s="255"/>
      <c r="AG487" s="255"/>
      <c r="AH487" s="255"/>
      <c r="AI487" s="255"/>
      <c r="AJ487" s="255"/>
      <c r="AK487" s="255"/>
      <c r="AL487" s="255"/>
      <c r="AM487" s="255"/>
      <c r="AN487" s="255"/>
      <c r="AO487" s="352">
        <f>AO486</f>
        <v>0</v>
      </c>
      <c r="AP487" s="352">
        <f>AP486</f>
        <v>0</v>
      </c>
      <c r="AQ487" s="352">
        <f t="shared" ref="AQ487:AV487" si="225">AQ486</f>
        <v>0.12746206291451329</v>
      </c>
      <c r="AR487" s="352">
        <f t="shared" si="225"/>
        <v>0</v>
      </c>
      <c r="AS487" s="352">
        <f t="shared" si="225"/>
        <v>0.87104130417660841</v>
      </c>
      <c r="AT487" s="352">
        <f t="shared" si="225"/>
        <v>0</v>
      </c>
      <c r="AU487" s="352">
        <f t="shared" si="225"/>
        <v>0</v>
      </c>
      <c r="AV487" s="352">
        <f t="shared" si="225"/>
        <v>0</v>
      </c>
      <c r="AW487" s="352">
        <f t="shared" ref="AW487:BB487" si="226">AW486</f>
        <v>0</v>
      </c>
      <c r="AX487" s="352">
        <f t="shared" si="226"/>
        <v>0</v>
      </c>
      <c r="AY487" s="352">
        <f t="shared" si="226"/>
        <v>0</v>
      </c>
      <c r="AZ487" s="352">
        <f t="shared" si="226"/>
        <v>0</v>
      </c>
      <c r="BA487" s="352">
        <f t="shared" si="226"/>
        <v>0</v>
      </c>
      <c r="BB487" s="352">
        <f t="shared" si="226"/>
        <v>0</v>
      </c>
      <c r="BC487" s="266"/>
    </row>
    <row r="488" spans="1:55" ht="16" outlineLevel="1">
      <c r="B488" s="274"/>
      <c r="C488" s="265"/>
      <c r="D488" s="251"/>
      <c r="E488" s="251"/>
      <c r="F488" s="251"/>
      <c r="G488" s="251"/>
      <c r="H488" s="251"/>
      <c r="I488" s="251"/>
      <c r="J488" s="251"/>
      <c r="K488" s="251"/>
      <c r="L488" s="251"/>
      <c r="M488" s="251"/>
      <c r="N488" s="251"/>
      <c r="O488" s="251"/>
      <c r="P488" s="251"/>
      <c r="Q488" s="251"/>
      <c r="R488" s="251"/>
      <c r="S488" s="251"/>
      <c r="T488" s="251"/>
      <c r="U488" s="251"/>
      <c r="V488" s="277"/>
      <c r="W488" s="251"/>
      <c r="X488" s="251"/>
      <c r="Y488" s="251"/>
      <c r="Z488" s="251"/>
      <c r="AA488" s="251"/>
      <c r="AB488" s="251"/>
      <c r="AC488" s="251"/>
      <c r="AD488" s="251"/>
      <c r="AE488" s="251"/>
      <c r="AF488" s="251"/>
      <c r="AG488" s="251"/>
      <c r="AH488" s="251"/>
      <c r="AI488" s="251"/>
      <c r="AJ488" s="251"/>
      <c r="AK488" s="251"/>
      <c r="AL488" s="251"/>
      <c r="AM488" s="251"/>
      <c r="AN488" s="251"/>
      <c r="AO488" s="353"/>
      <c r="AP488" s="353"/>
      <c r="AQ488" s="353"/>
      <c r="AR488" s="353"/>
      <c r="AS488" s="353"/>
      <c r="AT488" s="353"/>
      <c r="AU488" s="353"/>
      <c r="AV488" s="353"/>
      <c r="AW488" s="353"/>
      <c r="AX488" s="353"/>
      <c r="AY488" s="353"/>
      <c r="AZ488" s="353"/>
      <c r="BA488" s="353"/>
      <c r="BB488" s="353"/>
      <c r="BC488" s="266"/>
    </row>
    <row r="489" spans="1:55" ht="17" outlineLevel="1">
      <c r="A489" s="437">
        <v>22</v>
      </c>
      <c r="B489" s="274" t="s">
        <v>9</v>
      </c>
      <c r="C489" s="251" t="s">
        <v>25</v>
      </c>
      <c r="D489" s="255">
        <v>0</v>
      </c>
      <c r="E489" s="255">
        <v>0</v>
      </c>
      <c r="F489" s="255">
        <v>0</v>
      </c>
      <c r="G489" s="255">
        <v>0</v>
      </c>
      <c r="H489" s="255">
        <v>0</v>
      </c>
      <c r="I489" s="255">
        <v>0</v>
      </c>
      <c r="J489" s="255">
        <v>0</v>
      </c>
      <c r="K489" s="255">
        <v>0</v>
      </c>
      <c r="L489" s="255">
        <v>0</v>
      </c>
      <c r="M489" s="255">
        <v>0</v>
      </c>
      <c r="N489" s="255">
        <v>0</v>
      </c>
      <c r="O489" s="255">
        <v>0</v>
      </c>
      <c r="P489" s="255">
        <v>0</v>
      </c>
      <c r="Q489" s="255">
        <v>0</v>
      </c>
      <c r="R489" s="255">
        <v>0</v>
      </c>
      <c r="S489" s="255">
        <v>0</v>
      </c>
      <c r="T489" s="255">
        <v>0</v>
      </c>
      <c r="U489" s="255">
        <v>0</v>
      </c>
      <c r="V489" s="251"/>
      <c r="W489" s="255">
        <v>884.7885</v>
      </c>
      <c r="X489" s="255">
        <v>0</v>
      </c>
      <c r="Y489" s="255">
        <v>0</v>
      </c>
      <c r="Z489" s="255">
        <v>0</v>
      </c>
      <c r="AA489" s="255">
        <v>0</v>
      </c>
      <c r="AB489" s="255">
        <v>0</v>
      </c>
      <c r="AC489" s="255">
        <v>0</v>
      </c>
      <c r="AD489" s="255">
        <v>0</v>
      </c>
      <c r="AE489" s="255">
        <v>0</v>
      </c>
      <c r="AF489" s="255">
        <v>0</v>
      </c>
      <c r="AG489" s="255">
        <v>0</v>
      </c>
      <c r="AH489" s="255">
        <v>0</v>
      </c>
      <c r="AI489" s="255">
        <v>0</v>
      </c>
      <c r="AJ489" s="255">
        <v>0</v>
      </c>
      <c r="AK489" s="255">
        <v>0</v>
      </c>
      <c r="AL489" s="255">
        <v>0</v>
      </c>
      <c r="AM489" s="255">
        <v>0</v>
      </c>
      <c r="AN489" s="255">
        <v>0</v>
      </c>
      <c r="AO489" s="351"/>
      <c r="AP489" s="356"/>
      <c r="AQ489" s="356"/>
      <c r="AR489" s="356"/>
      <c r="AS489" s="356"/>
      <c r="AT489" s="356"/>
      <c r="AU489" s="356"/>
      <c r="AV489" s="356"/>
      <c r="AW489" s="356"/>
      <c r="AX489" s="356"/>
      <c r="AY489" s="356"/>
      <c r="AZ489" s="356"/>
      <c r="BA489" s="356"/>
      <c r="BB489" s="356"/>
      <c r="BC489" s="256">
        <f>SUM(AO489:BB489)</f>
        <v>0</v>
      </c>
    </row>
    <row r="490" spans="1:55" ht="16" outlineLevel="1">
      <c r="B490" s="254" t="s">
        <v>258</v>
      </c>
      <c r="C490" s="251" t="s">
        <v>163</v>
      </c>
      <c r="D490" s="255"/>
      <c r="E490" s="255"/>
      <c r="F490" s="255"/>
      <c r="G490" s="255"/>
      <c r="H490" s="255"/>
      <c r="I490" s="255"/>
      <c r="J490" s="255"/>
      <c r="K490" s="255"/>
      <c r="L490" s="255"/>
      <c r="M490" s="255"/>
      <c r="N490" s="255"/>
      <c r="O490" s="255"/>
      <c r="P490" s="255"/>
      <c r="Q490" s="255"/>
      <c r="R490" s="255"/>
      <c r="S490" s="255"/>
      <c r="T490" s="255"/>
      <c r="U490" s="255"/>
      <c r="V490" s="251"/>
      <c r="W490" s="255"/>
      <c r="X490" s="255"/>
      <c r="Y490" s="255"/>
      <c r="Z490" s="255"/>
      <c r="AA490" s="255"/>
      <c r="AB490" s="255"/>
      <c r="AC490" s="255"/>
      <c r="AD490" s="255"/>
      <c r="AE490" s="255"/>
      <c r="AF490" s="255"/>
      <c r="AG490" s="255"/>
      <c r="AH490" s="255"/>
      <c r="AI490" s="255"/>
      <c r="AJ490" s="255"/>
      <c r="AK490" s="255"/>
      <c r="AL490" s="255"/>
      <c r="AM490" s="255"/>
      <c r="AN490" s="255"/>
      <c r="AO490" s="352">
        <f>AO489</f>
        <v>0</v>
      </c>
      <c r="AP490" s="352">
        <f>AP489</f>
        <v>0</v>
      </c>
      <c r="AQ490" s="352">
        <f t="shared" ref="AQ490:AV490" si="227">AQ489</f>
        <v>0</v>
      </c>
      <c r="AR490" s="352">
        <f t="shared" si="227"/>
        <v>0</v>
      </c>
      <c r="AS490" s="352">
        <f t="shared" si="227"/>
        <v>0</v>
      </c>
      <c r="AT490" s="352">
        <f t="shared" si="227"/>
        <v>0</v>
      </c>
      <c r="AU490" s="352">
        <f t="shared" si="227"/>
        <v>0</v>
      </c>
      <c r="AV490" s="352">
        <f t="shared" si="227"/>
        <v>0</v>
      </c>
      <c r="AW490" s="352">
        <f t="shared" ref="AW490:BB490" si="228">AW489</f>
        <v>0</v>
      </c>
      <c r="AX490" s="352">
        <f t="shared" si="228"/>
        <v>0</v>
      </c>
      <c r="AY490" s="352">
        <f t="shared" si="228"/>
        <v>0</v>
      </c>
      <c r="AZ490" s="352">
        <f t="shared" si="228"/>
        <v>0</v>
      </c>
      <c r="BA490" s="352">
        <f t="shared" si="228"/>
        <v>0</v>
      </c>
      <c r="BB490" s="352">
        <f t="shared" si="228"/>
        <v>0</v>
      </c>
      <c r="BC490" s="266"/>
    </row>
    <row r="491" spans="1:55" ht="16" outlineLevel="1">
      <c r="B491" s="274"/>
      <c r="C491" s="265"/>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251"/>
      <c r="AH491" s="251"/>
      <c r="AI491" s="251"/>
      <c r="AJ491" s="251"/>
      <c r="AK491" s="251"/>
      <c r="AL491" s="251"/>
      <c r="AM491" s="251"/>
      <c r="AN491" s="251"/>
      <c r="AO491" s="353"/>
      <c r="AP491" s="353"/>
      <c r="AQ491" s="353"/>
      <c r="AR491" s="353"/>
      <c r="AS491" s="353"/>
      <c r="AT491" s="353"/>
      <c r="AU491" s="353"/>
      <c r="AV491" s="353"/>
      <c r="AW491" s="353"/>
      <c r="AX491" s="353"/>
      <c r="AY491" s="353"/>
      <c r="AZ491" s="353"/>
      <c r="BA491" s="353"/>
      <c r="BB491" s="353"/>
      <c r="BC491" s="266"/>
    </row>
    <row r="492" spans="1:55" ht="16" outlineLevel="1">
      <c r="A492" s="438"/>
      <c r="B492" s="248" t="s">
        <v>14</v>
      </c>
      <c r="C492" s="249"/>
      <c r="D492" s="250"/>
      <c r="E492" s="250"/>
      <c r="F492" s="250"/>
      <c r="G492" s="250"/>
      <c r="H492" s="250"/>
      <c r="I492" s="250"/>
      <c r="J492" s="250"/>
      <c r="K492" s="250"/>
      <c r="L492" s="250"/>
      <c r="M492" s="250"/>
      <c r="N492" s="250"/>
      <c r="O492" s="250"/>
      <c r="P492" s="250"/>
      <c r="Q492" s="250"/>
      <c r="R492" s="250"/>
      <c r="S492" s="250"/>
      <c r="T492" s="250"/>
      <c r="U492" s="250"/>
      <c r="V492" s="250"/>
      <c r="W492" s="250"/>
      <c r="X492" s="249"/>
      <c r="Y492" s="249"/>
      <c r="Z492" s="249"/>
      <c r="AA492" s="249"/>
      <c r="AB492" s="249"/>
      <c r="AC492" s="249"/>
      <c r="AD492" s="249"/>
      <c r="AE492" s="249"/>
      <c r="AF492" s="249"/>
      <c r="AG492" s="249"/>
      <c r="AH492" s="249"/>
      <c r="AI492" s="249"/>
      <c r="AJ492" s="249"/>
      <c r="AK492" s="249"/>
      <c r="AL492" s="249"/>
      <c r="AM492" s="249"/>
      <c r="AN492" s="249"/>
      <c r="AO492" s="355"/>
      <c r="AP492" s="355"/>
      <c r="AQ492" s="355"/>
      <c r="AR492" s="355"/>
      <c r="AS492" s="355"/>
      <c r="AT492" s="355"/>
      <c r="AU492" s="355"/>
      <c r="AV492" s="355"/>
      <c r="AW492" s="355"/>
      <c r="AX492" s="355"/>
      <c r="AY492" s="355"/>
      <c r="AZ492" s="355"/>
      <c r="BA492" s="355"/>
      <c r="BB492" s="355"/>
      <c r="BC492" s="252"/>
    </row>
    <row r="493" spans="1:55" ht="17" outlineLevel="1">
      <c r="A493" s="437">
        <v>23</v>
      </c>
      <c r="B493" s="274" t="s">
        <v>14</v>
      </c>
      <c r="C493" s="251" t="s">
        <v>25</v>
      </c>
      <c r="D493" s="255">
        <v>405156.69929999998</v>
      </c>
      <c r="E493" s="255">
        <v>403604.0613</v>
      </c>
      <c r="F493" s="255">
        <v>369261.46600000001</v>
      </c>
      <c r="G493" s="255">
        <v>352501.15700000001</v>
      </c>
      <c r="H493" s="255">
        <v>336232.74739999999</v>
      </c>
      <c r="I493" s="255">
        <v>336232.74739999999</v>
      </c>
      <c r="J493" s="255">
        <v>326298.79739999998</v>
      </c>
      <c r="K493" s="255">
        <v>326142.39049999998</v>
      </c>
      <c r="L493" s="255">
        <v>189727.09169999999</v>
      </c>
      <c r="M493" s="255">
        <v>188957.09169999999</v>
      </c>
      <c r="N493" s="255">
        <v>165099.125</v>
      </c>
      <c r="O493" s="255">
        <v>165032.65969999999</v>
      </c>
      <c r="P493" s="255">
        <v>159134.04759999999</v>
      </c>
      <c r="Q493" s="255">
        <v>159134.04759999999</v>
      </c>
      <c r="R493" s="255">
        <v>51302.047579999999</v>
      </c>
      <c r="S493" s="255">
        <v>23220.360079999999</v>
      </c>
      <c r="T493" s="255">
        <v>23220.360079999999</v>
      </c>
      <c r="U493" s="255">
        <v>23220.360079999999</v>
      </c>
      <c r="V493" s="251"/>
      <c r="W493" s="255">
        <v>39.736412960000003</v>
      </c>
      <c r="X493" s="255">
        <v>39.656006550000001</v>
      </c>
      <c r="Y493" s="255">
        <v>37.86565238</v>
      </c>
      <c r="Z493" s="255">
        <v>36.991382600000001</v>
      </c>
      <c r="AA493" s="255">
        <v>36.142645190000003</v>
      </c>
      <c r="AB493" s="255">
        <v>36.142645190000003</v>
      </c>
      <c r="AC493" s="255">
        <v>35.624811630000004</v>
      </c>
      <c r="AD493" s="255">
        <v>35.624811630000004</v>
      </c>
      <c r="AE493" s="255">
        <v>28.51282522</v>
      </c>
      <c r="AF493" s="255">
        <v>27.688325200000001</v>
      </c>
      <c r="AG493" s="255">
        <v>24.83548888</v>
      </c>
      <c r="AH493" s="255">
        <v>24.83538338</v>
      </c>
      <c r="AI493" s="255">
        <v>23.061386760000001</v>
      </c>
      <c r="AJ493" s="255">
        <v>23.061386760000001</v>
      </c>
      <c r="AK493" s="255">
        <v>9.9474868799999996</v>
      </c>
      <c r="AL493" s="255">
        <v>6.5480932110000003</v>
      </c>
      <c r="AM493" s="255">
        <v>6.5480932110000003</v>
      </c>
      <c r="AN493" s="255">
        <v>6.5480932110000003</v>
      </c>
      <c r="AO493" s="406">
        <v>1</v>
      </c>
      <c r="AP493" s="351"/>
      <c r="AQ493" s="351"/>
      <c r="AR493" s="351"/>
      <c r="AS493" s="351"/>
      <c r="AT493" s="351"/>
      <c r="AU493" s="351"/>
      <c r="AV493" s="351"/>
      <c r="AW493" s="351"/>
      <c r="AX493" s="351"/>
      <c r="AY493" s="351"/>
      <c r="AZ493" s="351"/>
      <c r="BA493" s="351"/>
      <c r="BB493" s="351"/>
      <c r="BC493" s="256">
        <f>SUM(AO493:BB493)</f>
        <v>1</v>
      </c>
    </row>
    <row r="494" spans="1:55" ht="16" outlineLevel="1">
      <c r="B494" s="254" t="s">
        <v>258</v>
      </c>
      <c r="C494" s="251" t="s">
        <v>163</v>
      </c>
      <c r="D494" s="255"/>
      <c r="E494" s="255"/>
      <c r="F494" s="255"/>
      <c r="G494" s="255"/>
      <c r="H494" s="255"/>
      <c r="I494" s="255"/>
      <c r="J494" s="255"/>
      <c r="K494" s="255"/>
      <c r="L494" s="255"/>
      <c r="M494" s="255"/>
      <c r="N494" s="255"/>
      <c r="O494" s="255"/>
      <c r="P494" s="255"/>
      <c r="Q494" s="255"/>
      <c r="R494" s="255"/>
      <c r="S494" s="255"/>
      <c r="T494" s="255"/>
      <c r="U494" s="255"/>
      <c r="V494" s="404"/>
      <c r="W494" s="255"/>
      <c r="X494" s="255"/>
      <c r="Y494" s="255"/>
      <c r="Z494" s="255"/>
      <c r="AA494" s="255"/>
      <c r="AB494" s="255"/>
      <c r="AC494" s="255"/>
      <c r="AD494" s="255"/>
      <c r="AE494" s="255"/>
      <c r="AF494" s="255"/>
      <c r="AG494" s="255"/>
      <c r="AH494" s="255"/>
      <c r="AI494" s="255"/>
      <c r="AJ494" s="255"/>
      <c r="AK494" s="255"/>
      <c r="AL494" s="255"/>
      <c r="AM494" s="255"/>
      <c r="AN494" s="255"/>
      <c r="AO494" s="352">
        <f>AO493</f>
        <v>1</v>
      </c>
      <c r="AP494" s="352">
        <f>AP493</f>
        <v>0</v>
      </c>
      <c r="AQ494" s="352">
        <f t="shared" ref="AQ494:AV494" si="229">AQ493</f>
        <v>0</v>
      </c>
      <c r="AR494" s="352">
        <f t="shared" si="229"/>
        <v>0</v>
      </c>
      <c r="AS494" s="352">
        <f t="shared" si="229"/>
        <v>0</v>
      </c>
      <c r="AT494" s="352">
        <f t="shared" si="229"/>
        <v>0</v>
      </c>
      <c r="AU494" s="352">
        <f t="shared" si="229"/>
        <v>0</v>
      </c>
      <c r="AV494" s="352">
        <f t="shared" si="229"/>
        <v>0</v>
      </c>
      <c r="AW494" s="352">
        <f t="shared" ref="AW494:BB494" si="230">AW493</f>
        <v>0</v>
      </c>
      <c r="AX494" s="352">
        <f t="shared" si="230"/>
        <v>0</v>
      </c>
      <c r="AY494" s="352">
        <f t="shared" si="230"/>
        <v>0</v>
      </c>
      <c r="AZ494" s="352">
        <f t="shared" si="230"/>
        <v>0</v>
      </c>
      <c r="BA494" s="352">
        <f t="shared" si="230"/>
        <v>0</v>
      </c>
      <c r="BB494" s="352">
        <f t="shared" si="230"/>
        <v>0</v>
      </c>
      <c r="BC494" s="257"/>
    </row>
    <row r="495" spans="1:55" s="243" customFormat="1" ht="16" outlineLevel="1">
      <c r="A495" s="437"/>
      <c r="B495" s="283"/>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251"/>
      <c r="AE495" s="251"/>
      <c r="AF495" s="251"/>
      <c r="AG495" s="251"/>
      <c r="AH495" s="251"/>
      <c r="AI495" s="251"/>
      <c r="AJ495" s="251"/>
      <c r="AK495" s="251"/>
      <c r="AL495" s="251"/>
      <c r="AM495" s="251"/>
      <c r="AN495" s="251"/>
      <c r="AO495" s="353"/>
      <c r="AP495" s="353"/>
      <c r="AQ495" s="353"/>
      <c r="AR495" s="353"/>
      <c r="AS495" s="353"/>
      <c r="AT495" s="353"/>
      <c r="AU495" s="353"/>
      <c r="AV495" s="353"/>
      <c r="AW495" s="353"/>
      <c r="AX495" s="353"/>
      <c r="AY495" s="353"/>
      <c r="AZ495" s="353"/>
      <c r="BA495" s="353"/>
      <c r="BB495" s="353"/>
      <c r="BC495" s="272"/>
    </row>
    <row r="496" spans="1:55" s="243" customFormat="1" ht="16" outlineLevel="1">
      <c r="A496" s="437"/>
      <c r="B496" s="248" t="s">
        <v>487</v>
      </c>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AI496" s="251"/>
      <c r="AJ496" s="251"/>
      <c r="AK496" s="251"/>
      <c r="AL496" s="251"/>
      <c r="AM496" s="251"/>
      <c r="AN496" s="251"/>
      <c r="AO496" s="353"/>
      <c r="AP496" s="353"/>
      <c r="AQ496" s="353"/>
      <c r="AR496" s="353"/>
      <c r="AS496" s="353"/>
      <c r="AT496" s="353"/>
      <c r="AU496" s="353"/>
      <c r="AV496" s="353"/>
      <c r="AW496" s="353"/>
      <c r="AX496" s="353"/>
      <c r="AY496" s="353"/>
      <c r="AZ496" s="353"/>
      <c r="BA496" s="353"/>
      <c r="BB496" s="353"/>
      <c r="BC496" s="272"/>
    </row>
    <row r="497" spans="1:55" s="243" customFormat="1" ht="16" outlineLevel="1">
      <c r="A497" s="437">
        <v>32</v>
      </c>
      <c r="B497" s="283" t="s">
        <v>489</v>
      </c>
      <c r="C497" s="251" t="s">
        <v>25</v>
      </c>
      <c r="D497" s="255">
        <v>0</v>
      </c>
      <c r="E497" s="255">
        <v>0</v>
      </c>
      <c r="F497" s="255">
        <v>0</v>
      </c>
      <c r="G497" s="255">
        <v>0</v>
      </c>
      <c r="H497" s="255">
        <v>0</v>
      </c>
      <c r="I497" s="255">
        <v>0</v>
      </c>
      <c r="J497" s="255">
        <v>0</v>
      </c>
      <c r="K497" s="255">
        <v>0</v>
      </c>
      <c r="L497" s="255">
        <v>0</v>
      </c>
      <c r="M497" s="255">
        <v>0</v>
      </c>
      <c r="N497" s="255">
        <v>0</v>
      </c>
      <c r="O497" s="255">
        <v>0</v>
      </c>
      <c r="P497" s="255">
        <v>0</v>
      </c>
      <c r="Q497" s="255">
        <v>0</v>
      </c>
      <c r="R497" s="255">
        <v>0</v>
      </c>
      <c r="S497" s="255">
        <v>0</v>
      </c>
      <c r="T497" s="255">
        <v>0</v>
      </c>
      <c r="U497" s="255">
        <v>0</v>
      </c>
      <c r="V497" s="255">
        <v>0</v>
      </c>
      <c r="W497" s="255">
        <v>1196.8112639999999</v>
      </c>
      <c r="X497" s="255">
        <v>0</v>
      </c>
      <c r="Y497" s="255">
        <v>0</v>
      </c>
      <c r="Z497" s="255">
        <v>0</v>
      </c>
      <c r="AA497" s="255">
        <v>0</v>
      </c>
      <c r="AB497" s="255">
        <v>0</v>
      </c>
      <c r="AC497" s="255">
        <v>0</v>
      </c>
      <c r="AD497" s="255">
        <v>0</v>
      </c>
      <c r="AE497" s="255">
        <v>0</v>
      </c>
      <c r="AF497" s="255">
        <v>0</v>
      </c>
      <c r="AG497" s="255">
        <v>0</v>
      </c>
      <c r="AH497" s="255">
        <v>0</v>
      </c>
      <c r="AI497" s="255">
        <v>0</v>
      </c>
      <c r="AJ497" s="255">
        <v>0</v>
      </c>
      <c r="AK497" s="255">
        <v>0</v>
      </c>
      <c r="AL497" s="255">
        <v>0</v>
      </c>
      <c r="AM497" s="255">
        <v>0</v>
      </c>
      <c r="AN497" s="255">
        <v>0</v>
      </c>
      <c r="AO497" s="351">
        <v>1</v>
      </c>
      <c r="AP497" s="351"/>
      <c r="AQ497" s="351"/>
      <c r="AR497" s="351"/>
      <c r="AS497" s="351"/>
      <c r="AT497" s="351"/>
      <c r="AU497" s="351"/>
      <c r="AV497" s="351"/>
      <c r="AW497" s="351"/>
      <c r="AX497" s="351"/>
      <c r="AY497" s="351"/>
      <c r="AZ497" s="351"/>
      <c r="BA497" s="351"/>
      <c r="BB497" s="351"/>
      <c r="BC497" s="256">
        <f>SUM(AO497:BB497)</f>
        <v>1</v>
      </c>
    </row>
    <row r="498" spans="1:55" s="243" customFormat="1" ht="16" outlineLevel="1">
      <c r="A498" s="437"/>
      <c r="B498" s="283" t="s">
        <v>258</v>
      </c>
      <c r="C498" s="251" t="s">
        <v>163</v>
      </c>
      <c r="D498" s="255"/>
      <c r="E498" s="255"/>
      <c r="F498" s="255"/>
      <c r="G498" s="255"/>
      <c r="H498" s="255"/>
      <c r="I498" s="255"/>
      <c r="J498" s="255"/>
      <c r="K498" s="255"/>
      <c r="L498" s="255"/>
      <c r="M498" s="255"/>
      <c r="N498" s="255"/>
      <c r="O498" s="255"/>
      <c r="P498" s="255"/>
      <c r="Q498" s="255"/>
      <c r="R498" s="255"/>
      <c r="S498" s="255"/>
      <c r="T498" s="255"/>
      <c r="U498" s="255"/>
      <c r="V498" s="255">
        <f>V497</f>
        <v>0</v>
      </c>
      <c r="W498" s="255"/>
      <c r="X498" s="255"/>
      <c r="Y498" s="255"/>
      <c r="Z498" s="255"/>
      <c r="AA498" s="255"/>
      <c r="AB498" s="255"/>
      <c r="AC498" s="255"/>
      <c r="AD498" s="255"/>
      <c r="AE498" s="255"/>
      <c r="AF498" s="255"/>
      <c r="AG498" s="255"/>
      <c r="AH498" s="255"/>
      <c r="AI498" s="255"/>
      <c r="AJ498" s="255"/>
      <c r="AK498" s="255"/>
      <c r="AL498" s="255"/>
      <c r="AM498" s="255"/>
      <c r="AN498" s="255"/>
      <c r="AO498" s="352">
        <f>AO497</f>
        <v>1</v>
      </c>
      <c r="AP498" s="352">
        <f t="shared" ref="AP498:AV498" si="231">AP497</f>
        <v>0</v>
      </c>
      <c r="AQ498" s="352">
        <f t="shared" si="231"/>
        <v>0</v>
      </c>
      <c r="AR498" s="352">
        <f t="shared" si="231"/>
        <v>0</v>
      </c>
      <c r="AS498" s="352">
        <f t="shared" si="231"/>
        <v>0</v>
      </c>
      <c r="AT498" s="352">
        <f t="shared" si="231"/>
        <v>0</v>
      </c>
      <c r="AU498" s="352">
        <f t="shared" si="231"/>
        <v>0</v>
      </c>
      <c r="AV498" s="352">
        <f t="shared" si="231"/>
        <v>0</v>
      </c>
      <c r="AW498" s="352">
        <f t="shared" ref="AW498:BB498" si="232">AW497</f>
        <v>0</v>
      </c>
      <c r="AX498" s="352">
        <f t="shared" si="232"/>
        <v>0</v>
      </c>
      <c r="AY498" s="352">
        <f t="shared" si="232"/>
        <v>0</v>
      </c>
      <c r="AZ498" s="352">
        <f t="shared" si="232"/>
        <v>0</v>
      </c>
      <c r="BA498" s="352">
        <f t="shared" si="232"/>
        <v>0</v>
      </c>
      <c r="BB498" s="352">
        <f t="shared" si="232"/>
        <v>0</v>
      </c>
      <c r="BC498" s="257"/>
    </row>
    <row r="499" spans="1:55" s="243" customFormat="1" ht="18" outlineLevel="1">
      <c r="A499" s="437"/>
      <c r="B499" s="1048" t="s">
        <v>1272</v>
      </c>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AI499" s="251"/>
      <c r="AJ499" s="251"/>
      <c r="AK499" s="251"/>
      <c r="AL499" s="251"/>
      <c r="AM499" s="251"/>
      <c r="AN499" s="251"/>
      <c r="AO499" s="353"/>
      <c r="AP499" s="353"/>
      <c r="AQ499" s="353"/>
      <c r="AR499" s="353"/>
      <c r="AS499" s="353"/>
      <c r="AT499" s="353"/>
      <c r="AU499" s="353"/>
      <c r="AV499" s="353"/>
      <c r="AW499" s="353"/>
      <c r="AX499" s="353"/>
      <c r="AY499" s="353"/>
      <c r="AZ499" s="353"/>
      <c r="BA499" s="353"/>
      <c r="BB499" s="353"/>
      <c r="BC499" s="272"/>
    </row>
    <row r="500" spans="1:55" s="243" customFormat="1" ht="16" outlineLevel="1">
      <c r="A500" s="438"/>
      <c r="B500" s="248" t="s">
        <v>0</v>
      </c>
      <c r="C500" s="249"/>
      <c r="D500" s="249"/>
      <c r="E500" s="249"/>
      <c r="F500" s="249"/>
      <c r="G500" s="249"/>
      <c r="H500" s="249"/>
      <c r="I500" s="249"/>
      <c r="J500" s="249"/>
      <c r="K500" s="249"/>
      <c r="L500" s="249"/>
      <c r="M500" s="249"/>
      <c r="N500" s="249"/>
      <c r="O500" s="249"/>
      <c r="P500" s="249"/>
      <c r="Q500" s="249"/>
      <c r="R500" s="249"/>
      <c r="S500" s="249"/>
      <c r="T500" s="249"/>
      <c r="U500" s="249"/>
      <c r="V500" s="250"/>
      <c r="W500" s="249"/>
      <c r="X500" s="249"/>
      <c r="Y500" s="249"/>
      <c r="Z500" s="249"/>
      <c r="AA500" s="249"/>
      <c r="AB500" s="249"/>
      <c r="AC500" s="249"/>
      <c r="AD500" s="249"/>
      <c r="AE500" s="249"/>
      <c r="AF500" s="249"/>
      <c r="AG500" s="249"/>
      <c r="AH500" s="249"/>
      <c r="AI500" s="249"/>
      <c r="AJ500" s="249"/>
      <c r="AK500" s="249"/>
      <c r="AL500" s="249"/>
      <c r="AM500" s="249"/>
      <c r="AN500" s="249"/>
      <c r="AO500" s="251"/>
      <c r="AP500" s="251"/>
      <c r="AQ500" s="251"/>
      <c r="AR500" s="251"/>
      <c r="AS500" s="251"/>
      <c r="AT500" s="251"/>
      <c r="AU500" s="251"/>
      <c r="AV500" s="251"/>
      <c r="AW500" s="251"/>
      <c r="AX500" s="251"/>
      <c r="AY500" s="251"/>
      <c r="AZ500" s="251"/>
      <c r="BA500" s="251"/>
      <c r="BB500" s="251"/>
      <c r="BC500" s="252"/>
    </row>
    <row r="501" spans="1:55" s="243" customFormat="1" ht="16" outlineLevel="1">
      <c r="A501" s="437">
        <v>1</v>
      </c>
      <c r="B501" s="254" t="s">
        <v>1</v>
      </c>
      <c r="C501" s="251" t="s">
        <v>25</v>
      </c>
      <c r="D501" s="255">
        <v>47807.453224482349</v>
      </c>
      <c r="E501" s="255">
        <v>47807.453224482349</v>
      </c>
      <c r="F501" s="255">
        <v>47807.453224482349</v>
      </c>
      <c r="G501" s="255">
        <v>47598.637131282354</v>
      </c>
      <c r="H501" s="255">
        <v>28609.682625422112</v>
      </c>
      <c r="I501" s="255">
        <v>0</v>
      </c>
      <c r="J501" s="255">
        <v>0</v>
      </c>
      <c r="K501" s="255">
        <v>0</v>
      </c>
      <c r="L501" s="255">
        <v>0</v>
      </c>
      <c r="M501" s="255">
        <v>0</v>
      </c>
      <c r="N501" s="255">
        <v>0</v>
      </c>
      <c r="O501" s="255">
        <v>0</v>
      </c>
      <c r="P501" s="255">
        <v>0</v>
      </c>
      <c r="Q501" s="255">
        <v>0</v>
      </c>
      <c r="R501" s="255">
        <v>0</v>
      </c>
      <c r="S501" s="255">
        <v>0</v>
      </c>
      <c r="T501" s="255">
        <v>0</v>
      </c>
      <c r="U501" s="255">
        <v>0</v>
      </c>
      <c r="V501" s="251"/>
      <c r="W501" s="255">
        <v>219663.42687335206</v>
      </c>
      <c r="X501" s="255">
        <v>219656.23278484377</v>
      </c>
      <c r="Y501" s="255">
        <v>219649.03869633551</v>
      </c>
      <c r="Z501" s="255">
        <v>219641.84460782725</v>
      </c>
      <c r="AA501" s="255">
        <v>219634.88402791397</v>
      </c>
      <c r="AB501" s="255">
        <v>219630.6794301515</v>
      </c>
      <c r="AC501" s="255">
        <v>219630.6794301515</v>
      </c>
      <c r="AD501" s="255">
        <v>219630.6794301515</v>
      </c>
      <c r="AE501" s="255">
        <v>219630.6794301515</v>
      </c>
      <c r="AF501" s="255">
        <v>219630.6794301515</v>
      </c>
      <c r="AG501" s="255">
        <v>219630.6794301515</v>
      </c>
      <c r="AH501" s="255">
        <v>219630.6794301515</v>
      </c>
      <c r="AI501" s="255">
        <v>219630.6794301515</v>
      </c>
      <c r="AJ501" s="255">
        <v>219630.6794301515</v>
      </c>
      <c r="AK501" s="255">
        <v>219630.6794301515</v>
      </c>
      <c r="AL501" s="255">
        <v>219630.6794301515</v>
      </c>
      <c r="AM501" s="255">
        <v>219630.6794301515</v>
      </c>
      <c r="AN501" s="255">
        <v>219630.6794301515</v>
      </c>
      <c r="AO501" s="406"/>
      <c r="AP501" s="351"/>
      <c r="AQ501" s="351"/>
      <c r="AR501" s="351"/>
      <c r="AS501" s="351"/>
      <c r="AT501" s="351"/>
      <c r="AU501" s="351"/>
      <c r="AV501" s="351"/>
      <c r="AW501" s="406">
        <v>1</v>
      </c>
      <c r="AX501" s="351"/>
      <c r="AY501" s="351"/>
      <c r="AZ501" s="351"/>
      <c r="BA501" s="351"/>
      <c r="BB501" s="351"/>
      <c r="BC501" s="256">
        <f>SUM(AO501:BB501)</f>
        <v>1</v>
      </c>
    </row>
    <row r="502" spans="1:55" s="243" customFormat="1" ht="16" outlineLevel="1">
      <c r="A502" s="437"/>
      <c r="B502" s="254" t="s">
        <v>258</v>
      </c>
      <c r="C502" s="251" t="s">
        <v>163</v>
      </c>
      <c r="D502" s="255"/>
      <c r="E502" s="255"/>
      <c r="F502" s="255"/>
      <c r="G502" s="255"/>
      <c r="H502" s="255"/>
      <c r="I502" s="255"/>
      <c r="J502" s="255"/>
      <c r="K502" s="255"/>
      <c r="L502" s="255"/>
      <c r="M502" s="255"/>
      <c r="N502" s="255"/>
      <c r="O502" s="255"/>
      <c r="P502" s="255"/>
      <c r="Q502" s="255"/>
      <c r="R502" s="255"/>
      <c r="S502" s="255"/>
      <c r="T502" s="255"/>
      <c r="U502" s="255"/>
      <c r="V502" s="404"/>
      <c r="W502" s="255"/>
      <c r="X502" s="255"/>
      <c r="Y502" s="255"/>
      <c r="Z502" s="255"/>
      <c r="AA502" s="255"/>
      <c r="AB502" s="255"/>
      <c r="AC502" s="255"/>
      <c r="AD502" s="255"/>
      <c r="AE502" s="255"/>
      <c r="AF502" s="255"/>
      <c r="AG502" s="255"/>
      <c r="AH502" s="255"/>
      <c r="AI502" s="255"/>
      <c r="AJ502" s="255"/>
      <c r="AK502" s="255"/>
      <c r="AL502" s="255"/>
      <c r="AM502" s="255"/>
      <c r="AN502" s="255"/>
      <c r="AO502" s="352">
        <f>AO501</f>
        <v>0</v>
      </c>
      <c r="AP502" s="352">
        <f>AP501</f>
        <v>0</v>
      </c>
      <c r="AQ502" s="352">
        <f t="shared" ref="AQ502:BB502" si="233">AQ501</f>
        <v>0</v>
      </c>
      <c r="AR502" s="352">
        <f t="shared" si="233"/>
        <v>0</v>
      </c>
      <c r="AS502" s="352">
        <f t="shared" si="233"/>
        <v>0</v>
      </c>
      <c r="AT502" s="352">
        <f t="shared" si="233"/>
        <v>0</v>
      </c>
      <c r="AU502" s="352">
        <f t="shared" si="233"/>
        <v>0</v>
      </c>
      <c r="AV502" s="352">
        <f t="shared" si="233"/>
        <v>0</v>
      </c>
      <c r="AW502" s="352">
        <f>AW501</f>
        <v>1</v>
      </c>
      <c r="AX502" s="352">
        <f>AX501</f>
        <v>0</v>
      </c>
      <c r="AY502" s="352">
        <f t="shared" ref="AY502" si="234">AY501</f>
        <v>0</v>
      </c>
      <c r="AZ502" s="352">
        <f t="shared" si="233"/>
        <v>0</v>
      </c>
      <c r="BA502" s="352">
        <f t="shared" si="233"/>
        <v>0</v>
      </c>
      <c r="BB502" s="352">
        <f t="shared" si="233"/>
        <v>0</v>
      </c>
      <c r="BC502" s="257"/>
    </row>
    <row r="503" spans="1:55" s="243" customFormat="1" ht="16" outlineLevel="1">
      <c r="A503" s="439"/>
      <c r="B503" s="258"/>
      <c r="C503" s="259"/>
      <c r="D503" s="259"/>
      <c r="E503" s="259"/>
      <c r="F503" s="259"/>
      <c r="G503" s="259"/>
      <c r="H503" s="259"/>
      <c r="I503" s="259"/>
      <c r="J503" s="259"/>
      <c r="K503" s="259"/>
      <c r="L503" s="259"/>
      <c r="M503" s="259"/>
      <c r="N503" s="259"/>
      <c r="O503" s="259"/>
      <c r="P503" s="259"/>
      <c r="Q503" s="259"/>
      <c r="R503" s="259"/>
      <c r="S503" s="259"/>
      <c r="T503" s="259"/>
      <c r="U503" s="259"/>
      <c r="V503" s="263"/>
      <c r="W503" s="259"/>
      <c r="X503" s="259"/>
      <c r="Y503" s="259"/>
      <c r="Z503" s="259"/>
      <c r="AA503" s="259"/>
      <c r="AB503" s="259"/>
      <c r="AC503" s="259"/>
      <c r="AD503" s="259"/>
      <c r="AE503" s="259"/>
      <c r="AF503" s="259"/>
      <c r="AG503" s="259"/>
      <c r="AH503" s="259"/>
      <c r="AI503" s="259"/>
      <c r="AJ503" s="259"/>
      <c r="AK503" s="259"/>
      <c r="AL503" s="259"/>
      <c r="AM503" s="259"/>
      <c r="AN503" s="259"/>
      <c r="AO503" s="353"/>
      <c r="AP503" s="354"/>
      <c r="AQ503" s="354"/>
      <c r="AR503" s="354"/>
      <c r="AS503" s="354"/>
      <c r="AT503" s="354"/>
      <c r="AU503" s="354"/>
      <c r="AV503" s="354"/>
      <c r="AW503" s="353"/>
      <c r="AX503" s="354"/>
      <c r="AY503" s="354"/>
      <c r="AZ503" s="354"/>
      <c r="BA503" s="354"/>
      <c r="BB503" s="354"/>
      <c r="BC503" s="262"/>
    </row>
    <row r="504" spans="1:55" s="243" customFormat="1" ht="16" outlineLevel="1">
      <c r="A504" s="437">
        <v>2</v>
      </c>
      <c r="B504" s="254" t="s">
        <v>2</v>
      </c>
      <c r="C504" s="251" t="s">
        <v>25</v>
      </c>
      <c r="D504" s="255">
        <v>15516.47487</v>
      </c>
      <c r="E504" s="255">
        <v>15516.47487</v>
      </c>
      <c r="F504" s="255">
        <v>15516.47487</v>
      </c>
      <c r="G504" s="255">
        <v>15516.47487</v>
      </c>
      <c r="H504" s="255">
        <v>0</v>
      </c>
      <c r="I504" s="255">
        <v>0</v>
      </c>
      <c r="J504" s="255">
        <v>0</v>
      </c>
      <c r="K504" s="255">
        <v>0</v>
      </c>
      <c r="L504" s="255">
        <v>0</v>
      </c>
      <c r="M504" s="255">
        <v>0</v>
      </c>
      <c r="N504" s="255">
        <v>0</v>
      </c>
      <c r="O504" s="255">
        <v>0</v>
      </c>
      <c r="P504" s="255">
        <v>0</v>
      </c>
      <c r="Q504" s="255">
        <v>0</v>
      </c>
      <c r="R504" s="255">
        <v>0</v>
      </c>
      <c r="S504" s="255">
        <v>0</v>
      </c>
      <c r="T504" s="255">
        <v>0</v>
      </c>
      <c r="U504" s="255">
        <v>0</v>
      </c>
      <c r="V504" s="251"/>
      <c r="W504" s="255">
        <v>8.7021521600000007</v>
      </c>
      <c r="X504" s="255">
        <v>8.7021521600000007</v>
      </c>
      <c r="Y504" s="255">
        <v>8.7021521600000007</v>
      </c>
      <c r="Z504" s="255">
        <v>8.7021521600000007</v>
      </c>
      <c r="AA504" s="255">
        <v>0</v>
      </c>
      <c r="AB504" s="255">
        <v>0</v>
      </c>
      <c r="AC504" s="255">
        <v>0</v>
      </c>
      <c r="AD504" s="255">
        <v>0</v>
      </c>
      <c r="AE504" s="255">
        <v>0</v>
      </c>
      <c r="AF504" s="255">
        <v>0</v>
      </c>
      <c r="AG504" s="255">
        <v>0</v>
      </c>
      <c r="AH504" s="255">
        <v>0</v>
      </c>
      <c r="AI504" s="255">
        <v>0</v>
      </c>
      <c r="AJ504" s="255">
        <v>0</v>
      </c>
      <c r="AK504" s="255">
        <v>0</v>
      </c>
      <c r="AL504" s="255">
        <v>0</v>
      </c>
      <c r="AM504" s="255">
        <v>0</v>
      </c>
      <c r="AN504" s="255">
        <v>0</v>
      </c>
      <c r="AO504" s="406"/>
      <c r="AP504" s="351"/>
      <c r="AQ504" s="351"/>
      <c r="AR504" s="351"/>
      <c r="AS504" s="351"/>
      <c r="AT504" s="351"/>
      <c r="AU504" s="351"/>
      <c r="AV504" s="351"/>
      <c r="AW504" s="406">
        <v>1</v>
      </c>
      <c r="AX504" s="351"/>
      <c r="AY504" s="351"/>
      <c r="AZ504" s="351"/>
      <c r="BA504" s="351"/>
      <c r="BB504" s="351"/>
      <c r="BC504" s="256">
        <f>SUM(AO504:BB504)</f>
        <v>1</v>
      </c>
    </row>
    <row r="505" spans="1:55" s="243" customFormat="1" ht="16" outlineLevel="1">
      <c r="A505" s="437"/>
      <c r="B505" s="254" t="s">
        <v>258</v>
      </c>
      <c r="C505" s="251" t="s">
        <v>163</v>
      </c>
      <c r="D505" s="255"/>
      <c r="E505" s="255"/>
      <c r="F505" s="255"/>
      <c r="G505" s="255"/>
      <c r="H505" s="255"/>
      <c r="I505" s="255"/>
      <c r="J505" s="255"/>
      <c r="K505" s="255"/>
      <c r="L505" s="255"/>
      <c r="M505" s="255"/>
      <c r="N505" s="255"/>
      <c r="O505" s="255"/>
      <c r="P505" s="255"/>
      <c r="Q505" s="255"/>
      <c r="R505" s="255"/>
      <c r="S505" s="255"/>
      <c r="T505" s="255"/>
      <c r="U505" s="255"/>
      <c r="V505" s="404"/>
      <c r="W505" s="255"/>
      <c r="X505" s="255"/>
      <c r="Y505" s="255"/>
      <c r="Z505" s="255"/>
      <c r="AA505" s="255"/>
      <c r="AB505" s="255"/>
      <c r="AC505" s="255"/>
      <c r="AD505" s="255"/>
      <c r="AE505" s="255"/>
      <c r="AF505" s="255"/>
      <c r="AG505" s="255"/>
      <c r="AH505" s="255"/>
      <c r="AI505" s="255"/>
      <c r="AJ505" s="255"/>
      <c r="AK505" s="255"/>
      <c r="AL505" s="255"/>
      <c r="AM505" s="255"/>
      <c r="AN505" s="255"/>
      <c r="AO505" s="352">
        <f>AO504</f>
        <v>0</v>
      </c>
      <c r="AP505" s="352">
        <f>AP504</f>
        <v>0</v>
      </c>
      <c r="AQ505" s="352">
        <f t="shared" ref="AQ505:BB505" si="235">AQ504</f>
        <v>0</v>
      </c>
      <c r="AR505" s="352">
        <f t="shared" si="235"/>
        <v>0</v>
      </c>
      <c r="AS505" s="352">
        <f t="shared" si="235"/>
        <v>0</v>
      </c>
      <c r="AT505" s="352">
        <f t="shared" si="235"/>
        <v>0</v>
      </c>
      <c r="AU505" s="352">
        <f t="shared" si="235"/>
        <v>0</v>
      </c>
      <c r="AV505" s="352">
        <f t="shared" si="235"/>
        <v>0</v>
      </c>
      <c r="AW505" s="352">
        <f>AW504</f>
        <v>1</v>
      </c>
      <c r="AX505" s="352">
        <f>AX504</f>
        <v>0</v>
      </c>
      <c r="AY505" s="352">
        <f t="shared" ref="AY505" si="236">AY504</f>
        <v>0</v>
      </c>
      <c r="AZ505" s="352">
        <f t="shared" si="235"/>
        <v>0</v>
      </c>
      <c r="BA505" s="352">
        <f t="shared" si="235"/>
        <v>0</v>
      </c>
      <c r="BB505" s="352">
        <f t="shared" si="235"/>
        <v>0</v>
      </c>
      <c r="BC505" s="257"/>
    </row>
    <row r="506" spans="1:55" s="243" customFormat="1" ht="16" outlineLevel="1">
      <c r="A506" s="439"/>
      <c r="B506" s="258"/>
      <c r="C506" s="259"/>
      <c r="D506" s="264"/>
      <c r="E506" s="264"/>
      <c r="F506" s="264"/>
      <c r="G506" s="264"/>
      <c r="H506" s="264"/>
      <c r="I506" s="264"/>
      <c r="J506" s="264"/>
      <c r="K506" s="264"/>
      <c r="L506" s="264"/>
      <c r="M506" s="264"/>
      <c r="N506" s="264"/>
      <c r="O506" s="264"/>
      <c r="P506" s="264"/>
      <c r="Q506" s="264"/>
      <c r="R506" s="264"/>
      <c r="S506" s="264"/>
      <c r="T506" s="264"/>
      <c r="U506" s="264"/>
      <c r="V506" s="263"/>
      <c r="W506" s="264"/>
      <c r="X506" s="264"/>
      <c r="Y506" s="264"/>
      <c r="Z506" s="264"/>
      <c r="AA506" s="264"/>
      <c r="AB506" s="264"/>
      <c r="AC506" s="264"/>
      <c r="AD506" s="264"/>
      <c r="AE506" s="264"/>
      <c r="AF506" s="264"/>
      <c r="AG506" s="264"/>
      <c r="AH506" s="264"/>
      <c r="AI506" s="264"/>
      <c r="AJ506" s="264"/>
      <c r="AK506" s="264"/>
      <c r="AL506" s="264"/>
      <c r="AM506" s="264"/>
      <c r="AN506" s="264"/>
      <c r="AO506" s="353"/>
      <c r="AP506" s="354"/>
      <c r="AQ506" s="354"/>
      <c r="AR506" s="354"/>
      <c r="AS506" s="354"/>
      <c r="AT506" s="354"/>
      <c r="AU506" s="354"/>
      <c r="AV506" s="354"/>
      <c r="AW506" s="353"/>
      <c r="AX506" s="354"/>
      <c r="AY506" s="354"/>
      <c r="AZ506" s="354"/>
      <c r="BA506" s="354"/>
      <c r="BB506" s="354"/>
      <c r="BC506" s="262"/>
    </row>
    <row r="507" spans="1:55" s="243" customFormat="1" ht="16" outlineLevel="1">
      <c r="A507" s="437">
        <v>3</v>
      </c>
      <c r="B507" s="254" t="s">
        <v>3</v>
      </c>
      <c r="C507" s="251" t="s">
        <v>25</v>
      </c>
      <c r="D507" s="255">
        <v>518947.36750400002</v>
      </c>
      <c r="E507" s="255">
        <v>518947.36750400002</v>
      </c>
      <c r="F507" s="255">
        <v>518947.36750400002</v>
      </c>
      <c r="G507" s="255">
        <v>518947.36750400002</v>
      </c>
      <c r="H507" s="255">
        <v>518947.36750400002</v>
      </c>
      <c r="I507" s="255">
        <v>518947.36750400002</v>
      </c>
      <c r="J507" s="255">
        <v>518947.36750400002</v>
      </c>
      <c r="K507" s="255">
        <v>518947.36750400002</v>
      </c>
      <c r="L507" s="255">
        <v>518947.36750400002</v>
      </c>
      <c r="M507" s="255">
        <v>518947.36750400002</v>
      </c>
      <c r="N507" s="255">
        <v>518947.36750400002</v>
      </c>
      <c r="O507" s="255">
        <v>518947.36750400002</v>
      </c>
      <c r="P507" s="255">
        <v>518947.36750400002</v>
      </c>
      <c r="Q507" s="255">
        <v>518947.36750400002</v>
      </c>
      <c r="R507" s="255">
        <v>518947.36750400002</v>
      </c>
      <c r="S507" s="255">
        <v>518947.36750400002</v>
      </c>
      <c r="T507" s="255">
        <v>518947.36750400002</v>
      </c>
      <c r="U507" s="255">
        <v>518947.36750400002</v>
      </c>
      <c r="V507" s="251"/>
      <c r="W507" s="255">
        <v>280.76822601100002</v>
      </c>
      <c r="X507" s="255">
        <v>280.76822601100002</v>
      </c>
      <c r="Y507" s="255">
        <v>280.76822601100002</v>
      </c>
      <c r="Z507" s="255">
        <v>280.76822601100002</v>
      </c>
      <c r="AA507" s="255">
        <v>280.76822601100002</v>
      </c>
      <c r="AB507" s="255">
        <v>280.76822601100002</v>
      </c>
      <c r="AC507" s="255">
        <v>280.76822601100002</v>
      </c>
      <c r="AD507" s="255">
        <v>280.76822601100002</v>
      </c>
      <c r="AE507" s="255">
        <v>280.76822601100002</v>
      </c>
      <c r="AF507" s="255">
        <v>280.76822601100002</v>
      </c>
      <c r="AG507" s="255">
        <v>280.76822601100002</v>
      </c>
      <c r="AH507" s="255">
        <v>280.76822601100002</v>
      </c>
      <c r="AI507" s="255">
        <v>280.76822601100002</v>
      </c>
      <c r="AJ507" s="255">
        <v>280.76822601100002</v>
      </c>
      <c r="AK507" s="255">
        <v>280.76822601100002</v>
      </c>
      <c r="AL507" s="255">
        <v>280.76822601100002</v>
      </c>
      <c r="AM507" s="255">
        <v>280.76822601100002</v>
      </c>
      <c r="AN507" s="255">
        <v>280.76822601100002</v>
      </c>
      <c r="AO507" s="406"/>
      <c r="AP507" s="351"/>
      <c r="AQ507" s="351"/>
      <c r="AR507" s="351"/>
      <c r="AS507" s="351"/>
      <c r="AT507" s="351"/>
      <c r="AU507" s="351"/>
      <c r="AV507" s="351"/>
      <c r="AW507" s="406">
        <v>1</v>
      </c>
      <c r="AX507" s="351"/>
      <c r="AY507" s="351"/>
      <c r="AZ507" s="351"/>
      <c r="BA507" s="351"/>
      <c r="BB507" s="351"/>
      <c r="BC507" s="256">
        <f>SUM(AO507:BB507)</f>
        <v>1</v>
      </c>
    </row>
    <row r="508" spans="1:55" s="243" customFormat="1" ht="16" outlineLevel="1">
      <c r="A508" s="437"/>
      <c r="B508" s="254" t="s">
        <v>258</v>
      </c>
      <c r="C508" s="251" t="s">
        <v>163</v>
      </c>
      <c r="D508" s="255"/>
      <c r="E508" s="255"/>
      <c r="F508" s="255"/>
      <c r="G508" s="255"/>
      <c r="H508" s="255"/>
      <c r="I508" s="255"/>
      <c r="J508" s="255"/>
      <c r="K508" s="255"/>
      <c r="L508" s="255"/>
      <c r="M508" s="255"/>
      <c r="N508" s="255"/>
      <c r="O508" s="255"/>
      <c r="P508" s="255"/>
      <c r="Q508" s="255"/>
      <c r="R508" s="255"/>
      <c r="S508" s="255"/>
      <c r="T508" s="255"/>
      <c r="U508" s="255"/>
      <c r="V508" s="404"/>
      <c r="W508" s="255"/>
      <c r="X508" s="255"/>
      <c r="Y508" s="255"/>
      <c r="Z508" s="255"/>
      <c r="AA508" s="255"/>
      <c r="AB508" s="255"/>
      <c r="AC508" s="255"/>
      <c r="AD508" s="255"/>
      <c r="AE508" s="255"/>
      <c r="AF508" s="255"/>
      <c r="AG508" s="255"/>
      <c r="AH508" s="255"/>
      <c r="AI508" s="255"/>
      <c r="AJ508" s="255"/>
      <c r="AK508" s="255"/>
      <c r="AL508" s="255"/>
      <c r="AM508" s="255"/>
      <c r="AN508" s="255"/>
      <c r="AO508" s="352">
        <f>AO507</f>
        <v>0</v>
      </c>
      <c r="AP508" s="352">
        <f>AP507</f>
        <v>0</v>
      </c>
      <c r="AQ508" s="352">
        <f t="shared" ref="AQ508:BB508" si="237">AQ507</f>
        <v>0</v>
      </c>
      <c r="AR508" s="352">
        <f t="shared" si="237"/>
        <v>0</v>
      </c>
      <c r="AS508" s="352">
        <f t="shared" si="237"/>
        <v>0</v>
      </c>
      <c r="AT508" s="352">
        <f t="shared" si="237"/>
        <v>0</v>
      </c>
      <c r="AU508" s="352">
        <f t="shared" si="237"/>
        <v>0</v>
      </c>
      <c r="AV508" s="352">
        <f t="shared" si="237"/>
        <v>0</v>
      </c>
      <c r="AW508" s="352">
        <f>AW507</f>
        <v>1</v>
      </c>
      <c r="AX508" s="352">
        <f>AX507</f>
        <v>0</v>
      </c>
      <c r="AY508" s="352">
        <f t="shared" ref="AY508" si="238">AY507</f>
        <v>0</v>
      </c>
      <c r="AZ508" s="352">
        <f t="shared" si="237"/>
        <v>0</v>
      </c>
      <c r="BA508" s="352">
        <f t="shared" si="237"/>
        <v>0</v>
      </c>
      <c r="BB508" s="352">
        <f t="shared" si="237"/>
        <v>0</v>
      </c>
      <c r="BC508" s="257"/>
    </row>
    <row r="509" spans="1:55" s="243" customFormat="1" ht="16" outlineLevel="1">
      <c r="A509" s="437"/>
      <c r="B509" s="254"/>
      <c r="C509" s="265"/>
      <c r="D509" s="251"/>
      <c r="E509" s="251"/>
      <c r="F509" s="251"/>
      <c r="G509" s="251"/>
      <c r="H509" s="251"/>
      <c r="I509" s="251"/>
      <c r="J509" s="251"/>
      <c r="K509" s="251"/>
      <c r="L509" s="251"/>
      <c r="M509" s="251"/>
      <c r="N509" s="251"/>
      <c r="O509" s="251"/>
      <c r="P509" s="251"/>
      <c r="Q509" s="251"/>
      <c r="R509" s="251"/>
      <c r="S509" s="251"/>
      <c r="T509" s="251"/>
      <c r="U509" s="251"/>
      <c r="W509" s="251"/>
      <c r="X509" s="251"/>
      <c r="Y509" s="251"/>
      <c r="Z509" s="251"/>
      <c r="AA509" s="251"/>
      <c r="AB509" s="251"/>
      <c r="AC509" s="251"/>
      <c r="AD509" s="251"/>
      <c r="AE509" s="251"/>
      <c r="AF509" s="251"/>
      <c r="AG509" s="251"/>
      <c r="AH509" s="251"/>
      <c r="AI509" s="251"/>
      <c r="AJ509" s="251"/>
      <c r="AK509" s="251"/>
      <c r="AL509" s="251"/>
      <c r="AM509" s="251"/>
      <c r="AN509" s="251"/>
      <c r="AO509" s="353"/>
      <c r="AP509" s="353"/>
      <c r="AQ509" s="353"/>
      <c r="AR509" s="353"/>
      <c r="AS509" s="353"/>
      <c r="AT509" s="353"/>
      <c r="AU509" s="353"/>
      <c r="AV509" s="353"/>
      <c r="AW509" s="353"/>
      <c r="AX509" s="353"/>
      <c r="AY509" s="353"/>
      <c r="AZ509" s="353"/>
      <c r="BA509" s="353"/>
      <c r="BB509" s="353"/>
      <c r="BC509" s="266"/>
    </row>
    <row r="510" spans="1:55" s="243" customFormat="1" ht="16" outlineLevel="1">
      <c r="A510" s="437">
        <v>4</v>
      </c>
      <c r="B510" s="254" t="s">
        <v>4</v>
      </c>
      <c r="C510" s="251" t="s">
        <v>25</v>
      </c>
      <c r="D510" s="255">
        <v>245066.6292</v>
      </c>
      <c r="E510" s="255">
        <v>228236.80619999999</v>
      </c>
      <c r="F510" s="255">
        <v>220076.47659999999</v>
      </c>
      <c r="G510" s="255">
        <v>220076.47659999999</v>
      </c>
      <c r="H510" s="255">
        <v>220076.47659999999</v>
      </c>
      <c r="I510" s="255">
        <v>220076.47659999999</v>
      </c>
      <c r="J510" s="255">
        <v>220076.47659999999</v>
      </c>
      <c r="K510" s="255">
        <v>219599.4896</v>
      </c>
      <c r="L510" s="255">
        <v>219599.4896</v>
      </c>
      <c r="M510" s="255">
        <v>187577.6948</v>
      </c>
      <c r="N510" s="255">
        <v>172781.40760000001</v>
      </c>
      <c r="O510" s="255">
        <v>170615.3432</v>
      </c>
      <c r="P510" s="255">
        <v>170615.3432</v>
      </c>
      <c r="Q510" s="255">
        <v>169594.4914</v>
      </c>
      <c r="R510" s="255">
        <v>169594.4914</v>
      </c>
      <c r="S510" s="255">
        <v>169392.12700000001</v>
      </c>
      <c r="T510" s="255">
        <v>76267.509919999997</v>
      </c>
      <c r="U510" s="255">
        <v>76267.509919999997</v>
      </c>
      <c r="V510" s="251"/>
      <c r="W510" s="255">
        <v>18.318523890000002</v>
      </c>
      <c r="X510" s="255">
        <v>17.261716329999999</v>
      </c>
      <c r="Y510" s="255">
        <v>16.749156159999998</v>
      </c>
      <c r="Z510" s="255">
        <v>16.749156159999998</v>
      </c>
      <c r="AA510" s="255">
        <v>16.749156159999998</v>
      </c>
      <c r="AB510" s="255">
        <v>16.749156159999998</v>
      </c>
      <c r="AC510" s="255">
        <v>16.749156159999998</v>
      </c>
      <c r="AD510" s="255">
        <v>16.69736674</v>
      </c>
      <c r="AE510" s="255">
        <v>16.69736674</v>
      </c>
      <c r="AF510" s="255">
        <v>14.687124949999999</v>
      </c>
      <c r="AG510" s="255">
        <v>10.67478427</v>
      </c>
      <c r="AH510" s="255">
        <v>10.67452143</v>
      </c>
      <c r="AI510" s="255">
        <v>10.67452143</v>
      </c>
      <c r="AJ510" s="255">
        <v>10.65344108</v>
      </c>
      <c r="AK510" s="255">
        <v>10.65344108</v>
      </c>
      <c r="AL510" s="255">
        <v>10.63507534</v>
      </c>
      <c r="AM510" s="255">
        <v>4.7878682780000004</v>
      </c>
      <c r="AN510" s="255">
        <v>4.7878682780000004</v>
      </c>
      <c r="AO510" s="406"/>
      <c r="AP510" s="351"/>
      <c r="AQ510" s="351"/>
      <c r="AR510" s="351"/>
      <c r="AS510" s="351"/>
      <c r="AT510" s="351"/>
      <c r="AU510" s="351"/>
      <c r="AV510" s="351"/>
      <c r="AW510" s="406">
        <v>1</v>
      </c>
      <c r="AX510" s="351"/>
      <c r="AY510" s="351"/>
      <c r="AZ510" s="351"/>
      <c r="BA510" s="351"/>
      <c r="BB510" s="351"/>
      <c r="BC510" s="256">
        <f>SUM(AO510:BB510)</f>
        <v>1</v>
      </c>
    </row>
    <row r="511" spans="1:55" s="243" customFormat="1" ht="16" outlineLevel="1">
      <c r="A511" s="437"/>
      <c r="B511" s="254" t="s">
        <v>258</v>
      </c>
      <c r="C511" s="251" t="s">
        <v>163</v>
      </c>
      <c r="D511" s="255"/>
      <c r="E511" s="255"/>
      <c r="F511" s="255"/>
      <c r="G511" s="255"/>
      <c r="H511" s="255"/>
      <c r="I511" s="255"/>
      <c r="J511" s="255"/>
      <c r="K511" s="255"/>
      <c r="L511" s="255"/>
      <c r="M511" s="255"/>
      <c r="N511" s="255"/>
      <c r="O511" s="255"/>
      <c r="P511" s="255"/>
      <c r="Q511" s="255"/>
      <c r="R511" s="255"/>
      <c r="S511" s="255"/>
      <c r="T511" s="255"/>
      <c r="U511" s="255"/>
      <c r="V511" s="404"/>
      <c r="W511" s="255"/>
      <c r="X511" s="255"/>
      <c r="Y511" s="255"/>
      <c r="Z511" s="255"/>
      <c r="AA511" s="255"/>
      <c r="AB511" s="255"/>
      <c r="AC511" s="255"/>
      <c r="AD511" s="255"/>
      <c r="AE511" s="255"/>
      <c r="AF511" s="255"/>
      <c r="AG511" s="255"/>
      <c r="AH511" s="255"/>
      <c r="AI511" s="255"/>
      <c r="AJ511" s="255"/>
      <c r="AK511" s="255"/>
      <c r="AL511" s="255"/>
      <c r="AM511" s="255"/>
      <c r="AN511" s="255"/>
      <c r="AO511" s="352">
        <f>AO510</f>
        <v>0</v>
      </c>
      <c r="AP511" s="352">
        <f>AP510</f>
        <v>0</v>
      </c>
      <c r="AQ511" s="352">
        <f t="shared" ref="AQ511:BB511" si="239">AQ510</f>
        <v>0</v>
      </c>
      <c r="AR511" s="352">
        <f t="shared" si="239"/>
        <v>0</v>
      </c>
      <c r="AS511" s="352">
        <f t="shared" si="239"/>
        <v>0</v>
      </c>
      <c r="AT511" s="352">
        <f t="shared" si="239"/>
        <v>0</v>
      </c>
      <c r="AU511" s="352">
        <f t="shared" si="239"/>
        <v>0</v>
      </c>
      <c r="AV511" s="352">
        <f t="shared" si="239"/>
        <v>0</v>
      </c>
      <c r="AW511" s="352">
        <f>AW510</f>
        <v>1</v>
      </c>
      <c r="AX511" s="352">
        <f>AX510</f>
        <v>0</v>
      </c>
      <c r="AY511" s="352">
        <f t="shared" ref="AY511" si="240">AY510</f>
        <v>0</v>
      </c>
      <c r="AZ511" s="352">
        <f t="shared" si="239"/>
        <v>0</v>
      </c>
      <c r="BA511" s="352">
        <f t="shared" si="239"/>
        <v>0</v>
      </c>
      <c r="BB511" s="352">
        <f t="shared" si="239"/>
        <v>0</v>
      </c>
      <c r="BC511" s="257"/>
    </row>
    <row r="512" spans="1:55" s="243" customFormat="1" ht="16" outlineLevel="1">
      <c r="A512" s="437"/>
      <c r="B512" s="254"/>
      <c r="C512" s="265"/>
      <c r="D512" s="264"/>
      <c r="E512" s="264"/>
      <c r="F512" s="264"/>
      <c r="G512" s="264"/>
      <c r="H512" s="264"/>
      <c r="I512" s="264"/>
      <c r="J512" s="264"/>
      <c r="K512" s="264"/>
      <c r="L512" s="264"/>
      <c r="M512" s="264"/>
      <c r="N512" s="264"/>
      <c r="O512" s="264"/>
      <c r="P512" s="264"/>
      <c r="Q512" s="264"/>
      <c r="R512" s="264"/>
      <c r="S512" s="264"/>
      <c r="T512" s="264"/>
      <c r="U512" s="264"/>
      <c r="V512" s="251"/>
      <c r="W512" s="264"/>
      <c r="X512" s="264"/>
      <c r="Y512" s="264"/>
      <c r="Z512" s="264"/>
      <c r="AA512" s="264"/>
      <c r="AB512" s="264"/>
      <c r="AC512" s="264"/>
      <c r="AD512" s="264"/>
      <c r="AE512" s="264"/>
      <c r="AF512" s="264"/>
      <c r="AG512" s="264"/>
      <c r="AH512" s="264"/>
      <c r="AI512" s="264"/>
      <c r="AJ512" s="264"/>
      <c r="AK512" s="264"/>
      <c r="AL512" s="264"/>
      <c r="AM512" s="264"/>
      <c r="AN512" s="264"/>
      <c r="AO512" s="353"/>
      <c r="AP512" s="353"/>
      <c r="AQ512" s="353"/>
      <c r="AR512" s="353"/>
      <c r="AS512" s="353"/>
      <c r="AT512" s="353"/>
      <c r="AU512" s="353"/>
      <c r="AV512" s="353"/>
      <c r="AW512" s="353"/>
      <c r="AX512" s="353"/>
      <c r="AY512" s="353"/>
      <c r="AZ512" s="353"/>
      <c r="BA512" s="353"/>
      <c r="BB512" s="353"/>
      <c r="BC512" s="266"/>
    </row>
    <row r="513" spans="1:55" s="243" customFormat="1" ht="16" outlineLevel="1">
      <c r="A513" s="437">
        <v>5</v>
      </c>
      <c r="B513" s="254" t="s">
        <v>5</v>
      </c>
      <c r="C513" s="251" t="s">
        <v>25</v>
      </c>
      <c r="D513" s="255">
        <v>1063216.1089999999</v>
      </c>
      <c r="E513" s="255">
        <v>922328.74360000005</v>
      </c>
      <c r="F513" s="255">
        <v>848906.04960000003</v>
      </c>
      <c r="G513" s="255">
        <v>848906.04960000003</v>
      </c>
      <c r="H513" s="255">
        <v>848906.04960000003</v>
      </c>
      <c r="I513" s="255">
        <v>848906.04960000003</v>
      </c>
      <c r="J513" s="255">
        <v>848906.04960000003</v>
      </c>
      <c r="K513" s="255">
        <v>848538.31640000001</v>
      </c>
      <c r="L513" s="255">
        <v>848538.31640000001</v>
      </c>
      <c r="M513" s="255">
        <v>789187.77619999996</v>
      </c>
      <c r="N513" s="255">
        <v>767240.80610000005</v>
      </c>
      <c r="O513" s="255">
        <v>648785.24040000001</v>
      </c>
      <c r="P513" s="255">
        <v>648785.24040000001</v>
      </c>
      <c r="Q513" s="255">
        <v>639494.69160000002</v>
      </c>
      <c r="R513" s="255">
        <v>639494.69160000002</v>
      </c>
      <c r="S513" s="255">
        <v>638590.59310000006</v>
      </c>
      <c r="T513" s="255">
        <v>519132.19779999997</v>
      </c>
      <c r="U513" s="255">
        <v>519132.19779999997</v>
      </c>
      <c r="V513" s="251"/>
      <c r="W513" s="255">
        <v>69.582491730000001</v>
      </c>
      <c r="X513" s="255">
        <v>60.737963440000001</v>
      </c>
      <c r="Y513" s="255">
        <v>56.128685019999999</v>
      </c>
      <c r="Z513" s="255">
        <v>56.128685019999999</v>
      </c>
      <c r="AA513" s="255">
        <v>56.128685019999999</v>
      </c>
      <c r="AB513" s="255">
        <v>56.128685019999999</v>
      </c>
      <c r="AC513" s="255">
        <v>56.128685019999999</v>
      </c>
      <c r="AD513" s="255">
        <v>56.08670635</v>
      </c>
      <c r="AE513" s="255">
        <v>56.08670635</v>
      </c>
      <c r="AF513" s="255">
        <v>52.360839740000003</v>
      </c>
      <c r="AG513" s="255">
        <v>47.651579720000001</v>
      </c>
      <c r="AH513" s="255">
        <v>40.365281660000001</v>
      </c>
      <c r="AI513" s="255">
        <v>40.365281660000001</v>
      </c>
      <c r="AJ513" s="255">
        <v>40.171044770000002</v>
      </c>
      <c r="AK513" s="255">
        <v>40.171044770000002</v>
      </c>
      <c r="AL513" s="255">
        <v>40.08899263</v>
      </c>
      <c r="AM513" s="255">
        <v>32.589717229999998</v>
      </c>
      <c r="AN513" s="255">
        <v>32.589717229999998</v>
      </c>
      <c r="AO513" s="406"/>
      <c r="AP513" s="351"/>
      <c r="AQ513" s="351"/>
      <c r="AR513" s="351"/>
      <c r="AS513" s="351"/>
      <c r="AT513" s="351"/>
      <c r="AU513" s="351"/>
      <c r="AV513" s="351"/>
      <c r="AW513" s="406">
        <v>1</v>
      </c>
      <c r="AX513" s="351"/>
      <c r="AY513" s="351"/>
      <c r="AZ513" s="351"/>
      <c r="BA513" s="351"/>
      <c r="BB513" s="351"/>
      <c r="BC513" s="256">
        <f>SUM(AO513:BB513)</f>
        <v>1</v>
      </c>
    </row>
    <row r="514" spans="1:55" s="243" customFormat="1" ht="16" outlineLevel="1">
      <c r="A514" s="437"/>
      <c r="B514" s="254" t="s">
        <v>258</v>
      </c>
      <c r="C514" s="251" t="s">
        <v>163</v>
      </c>
      <c r="D514" s="255"/>
      <c r="E514" s="255"/>
      <c r="F514" s="255"/>
      <c r="G514" s="255"/>
      <c r="H514" s="255"/>
      <c r="I514" s="255"/>
      <c r="J514" s="255"/>
      <c r="K514" s="255"/>
      <c r="L514" s="255"/>
      <c r="M514" s="255"/>
      <c r="N514" s="255"/>
      <c r="O514" s="255"/>
      <c r="P514" s="255"/>
      <c r="Q514" s="255"/>
      <c r="R514" s="255"/>
      <c r="S514" s="255"/>
      <c r="T514" s="255"/>
      <c r="U514" s="255"/>
      <c r="V514" s="404"/>
      <c r="W514" s="255"/>
      <c r="X514" s="255"/>
      <c r="Y514" s="255"/>
      <c r="Z514" s="255"/>
      <c r="AA514" s="255"/>
      <c r="AB514" s="255"/>
      <c r="AC514" s="255"/>
      <c r="AD514" s="255"/>
      <c r="AE514" s="255"/>
      <c r="AF514" s="255"/>
      <c r="AG514" s="255"/>
      <c r="AH514" s="255"/>
      <c r="AI514" s="255"/>
      <c r="AJ514" s="255"/>
      <c r="AK514" s="255"/>
      <c r="AL514" s="255"/>
      <c r="AM514" s="255"/>
      <c r="AN514" s="255"/>
      <c r="AO514" s="352">
        <f>AO513</f>
        <v>0</v>
      </c>
      <c r="AP514" s="352">
        <f>AP513</f>
        <v>0</v>
      </c>
      <c r="AQ514" s="352">
        <f t="shared" ref="AQ514:BB514" si="241">AQ513</f>
        <v>0</v>
      </c>
      <c r="AR514" s="352">
        <f t="shared" si="241"/>
        <v>0</v>
      </c>
      <c r="AS514" s="352">
        <f t="shared" si="241"/>
        <v>0</v>
      </c>
      <c r="AT514" s="352">
        <f t="shared" si="241"/>
        <v>0</v>
      </c>
      <c r="AU514" s="352">
        <f t="shared" si="241"/>
        <v>0</v>
      </c>
      <c r="AV514" s="352">
        <f t="shared" si="241"/>
        <v>0</v>
      </c>
      <c r="AW514" s="352">
        <f>AW513</f>
        <v>1</v>
      </c>
      <c r="AX514" s="352">
        <f>AX513</f>
        <v>0</v>
      </c>
      <c r="AY514" s="352">
        <f t="shared" ref="AY514" si="242">AY513</f>
        <v>0</v>
      </c>
      <c r="AZ514" s="352">
        <f t="shared" si="241"/>
        <v>0</v>
      </c>
      <c r="BA514" s="352">
        <f t="shared" si="241"/>
        <v>0</v>
      </c>
      <c r="BB514" s="352">
        <f t="shared" si="241"/>
        <v>0</v>
      </c>
      <c r="BC514" s="257"/>
    </row>
    <row r="515" spans="1:55" s="243" customFormat="1" ht="16" outlineLevel="1">
      <c r="A515" s="437"/>
      <c r="B515" s="254"/>
      <c r="C515" s="265"/>
      <c r="D515" s="264"/>
      <c r="E515" s="264"/>
      <c r="F515" s="264"/>
      <c r="G515" s="264"/>
      <c r="H515" s="264"/>
      <c r="I515" s="264"/>
      <c r="J515" s="264"/>
      <c r="K515" s="264"/>
      <c r="L515" s="264"/>
      <c r="M515" s="264"/>
      <c r="N515" s="264"/>
      <c r="O515" s="264"/>
      <c r="P515" s="264"/>
      <c r="Q515" s="264"/>
      <c r="R515" s="264"/>
      <c r="S515" s="264"/>
      <c r="T515" s="264"/>
      <c r="U515" s="264"/>
      <c r="V515" s="251"/>
      <c r="W515" s="264"/>
      <c r="X515" s="264"/>
      <c r="Y515" s="264"/>
      <c r="Z515" s="264"/>
      <c r="AA515" s="264"/>
      <c r="AB515" s="264"/>
      <c r="AC515" s="264"/>
      <c r="AD515" s="264"/>
      <c r="AE515" s="264"/>
      <c r="AF515" s="264"/>
      <c r="AG515" s="264"/>
      <c r="AH515" s="264"/>
      <c r="AI515" s="264"/>
      <c r="AJ515" s="264"/>
      <c r="AK515" s="264"/>
      <c r="AL515" s="264"/>
      <c r="AM515" s="264"/>
      <c r="AN515" s="264"/>
      <c r="AO515" s="353"/>
      <c r="AP515" s="353"/>
      <c r="AQ515" s="353"/>
      <c r="AR515" s="353"/>
      <c r="AS515" s="353"/>
      <c r="AT515" s="353"/>
      <c r="AU515" s="353"/>
      <c r="AV515" s="353"/>
      <c r="AW515" s="353"/>
      <c r="AX515" s="353"/>
      <c r="AY515" s="353"/>
      <c r="AZ515" s="353"/>
      <c r="BA515" s="353"/>
      <c r="BB515" s="353"/>
      <c r="BC515" s="266"/>
    </row>
    <row r="516" spans="1:55" s="243" customFormat="1" ht="16" outlineLevel="1">
      <c r="A516" s="437">
        <v>7</v>
      </c>
      <c r="B516" s="254" t="s">
        <v>42</v>
      </c>
      <c r="C516" s="251" t="s">
        <v>25</v>
      </c>
      <c r="D516" s="255">
        <v>0</v>
      </c>
      <c r="E516" s="255">
        <v>0</v>
      </c>
      <c r="F516" s="255">
        <v>0</v>
      </c>
      <c r="G516" s="255">
        <v>0</v>
      </c>
      <c r="H516" s="255">
        <v>0</v>
      </c>
      <c r="I516" s="255">
        <v>0</v>
      </c>
      <c r="J516" s="255">
        <v>0</v>
      </c>
      <c r="K516" s="255">
        <v>0</v>
      </c>
      <c r="L516" s="255">
        <v>0</v>
      </c>
      <c r="M516" s="255">
        <v>0</v>
      </c>
      <c r="N516" s="255">
        <v>0</v>
      </c>
      <c r="O516" s="255">
        <v>0</v>
      </c>
      <c r="P516" s="255">
        <v>0</v>
      </c>
      <c r="Q516" s="255">
        <v>0</v>
      </c>
      <c r="R516" s="255">
        <v>0</v>
      </c>
      <c r="S516" s="255">
        <v>0</v>
      </c>
      <c r="T516" s="255">
        <v>0</v>
      </c>
      <c r="U516" s="255">
        <v>0</v>
      </c>
      <c r="V516" s="251"/>
      <c r="W516" s="255">
        <v>445.99689999999998</v>
      </c>
      <c r="X516" s="255">
        <v>0</v>
      </c>
      <c r="Y516" s="255">
        <v>0</v>
      </c>
      <c r="Z516" s="255">
        <v>0</v>
      </c>
      <c r="AA516" s="255">
        <v>0</v>
      </c>
      <c r="AB516" s="255">
        <v>0</v>
      </c>
      <c r="AC516" s="255">
        <v>0</v>
      </c>
      <c r="AD516" s="255">
        <v>0</v>
      </c>
      <c r="AE516" s="255">
        <v>0</v>
      </c>
      <c r="AF516" s="255">
        <v>0</v>
      </c>
      <c r="AG516" s="255">
        <v>0</v>
      </c>
      <c r="AH516" s="255">
        <v>0</v>
      </c>
      <c r="AI516" s="255">
        <v>0</v>
      </c>
      <c r="AJ516" s="255">
        <v>0</v>
      </c>
      <c r="AK516" s="255">
        <v>0</v>
      </c>
      <c r="AL516" s="255">
        <v>0</v>
      </c>
      <c r="AM516" s="255">
        <v>0</v>
      </c>
      <c r="AN516" s="255">
        <v>0</v>
      </c>
      <c r="AO516" s="351"/>
      <c r="AP516" s="351"/>
      <c r="AQ516" s="351"/>
      <c r="AR516" s="351"/>
      <c r="AS516" s="351"/>
      <c r="AT516" s="351"/>
      <c r="AU516" s="351"/>
      <c r="AV516" s="351"/>
      <c r="AW516" s="351"/>
      <c r="AX516" s="351"/>
      <c r="AY516" s="351"/>
      <c r="AZ516" s="351"/>
      <c r="BA516" s="351"/>
      <c r="BB516" s="351"/>
      <c r="BC516" s="256">
        <f>SUM(AO516:BB516)</f>
        <v>0</v>
      </c>
    </row>
    <row r="517" spans="1:55" s="243" customFormat="1" ht="16" outlineLevel="1">
      <c r="A517" s="437"/>
      <c r="B517" s="254" t="s">
        <v>258</v>
      </c>
      <c r="C517" s="251" t="s">
        <v>163</v>
      </c>
      <c r="D517" s="255"/>
      <c r="E517" s="255"/>
      <c r="F517" s="255"/>
      <c r="G517" s="255"/>
      <c r="H517" s="255"/>
      <c r="I517" s="255"/>
      <c r="J517" s="255"/>
      <c r="K517" s="255"/>
      <c r="L517" s="255"/>
      <c r="M517" s="255"/>
      <c r="N517" s="255"/>
      <c r="O517" s="255"/>
      <c r="P517" s="255"/>
      <c r="Q517" s="255"/>
      <c r="R517" s="255"/>
      <c r="S517" s="255"/>
      <c r="T517" s="255"/>
      <c r="U517" s="255"/>
      <c r="V517" s="251"/>
      <c r="W517" s="255"/>
      <c r="X517" s="255"/>
      <c r="Y517" s="255"/>
      <c r="Z517" s="255"/>
      <c r="AA517" s="255"/>
      <c r="AB517" s="255"/>
      <c r="AC517" s="255"/>
      <c r="AD517" s="255"/>
      <c r="AE517" s="255"/>
      <c r="AF517" s="255"/>
      <c r="AG517" s="255"/>
      <c r="AH517" s="255"/>
      <c r="AI517" s="255"/>
      <c r="AJ517" s="255"/>
      <c r="AK517" s="255"/>
      <c r="AL517" s="255"/>
      <c r="AM517" s="255"/>
      <c r="AN517" s="255"/>
      <c r="AO517" s="352">
        <f>AO516</f>
        <v>0</v>
      </c>
      <c r="AP517" s="352">
        <f>AP516</f>
        <v>0</v>
      </c>
      <c r="AQ517" s="352">
        <f t="shared" ref="AQ517:BB517" si="243">AQ516</f>
        <v>0</v>
      </c>
      <c r="AR517" s="352">
        <f t="shared" si="243"/>
        <v>0</v>
      </c>
      <c r="AS517" s="352">
        <f t="shared" si="243"/>
        <v>0</v>
      </c>
      <c r="AT517" s="352">
        <f t="shared" si="243"/>
        <v>0</v>
      </c>
      <c r="AU517" s="352">
        <f t="shared" si="243"/>
        <v>0</v>
      </c>
      <c r="AV517" s="352">
        <f t="shared" si="243"/>
        <v>0</v>
      </c>
      <c r="AW517" s="352">
        <f>AW516</f>
        <v>0</v>
      </c>
      <c r="AX517" s="352">
        <f>AX516</f>
        <v>0</v>
      </c>
      <c r="AY517" s="352">
        <f t="shared" ref="AY517" si="244">AY516</f>
        <v>0</v>
      </c>
      <c r="AZ517" s="352">
        <f t="shared" si="243"/>
        <v>0</v>
      </c>
      <c r="BA517" s="352">
        <f t="shared" si="243"/>
        <v>0</v>
      </c>
      <c r="BB517" s="352">
        <f t="shared" si="243"/>
        <v>0</v>
      </c>
      <c r="BC517" s="257"/>
    </row>
    <row r="518" spans="1:55" s="243" customFormat="1" ht="16" outlineLevel="1">
      <c r="A518" s="437"/>
      <c r="B518" s="254"/>
      <c r="C518" s="265"/>
      <c r="D518" s="264"/>
      <c r="E518" s="264"/>
      <c r="F518" s="264"/>
      <c r="G518" s="264"/>
      <c r="H518" s="264"/>
      <c r="I518" s="264"/>
      <c r="J518" s="264"/>
      <c r="K518" s="264"/>
      <c r="L518" s="264"/>
      <c r="M518" s="264"/>
      <c r="N518" s="264"/>
      <c r="O518" s="264"/>
      <c r="P518" s="264"/>
      <c r="Q518" s="264"/>
      <c r="R518" s="264"/>
      <c r="S518" s="264"/>
      <c r="T518" s="264"/>
      <c r="U518" s="264"/>
      <c r="V518" s="251"/>
      <c r="W518" s="264"/>
      <c r="X518" s="264"/>
      <c r="Y518" s="264"/>
      <c r="Z518" s="264"/>
      <c r="AA518" s="264"/>
      <c r="AB518" s="264"/>
      <c r="AC518" s="264"/>
      <c r="AD518" s="264"/>
      <c r="AE518" s="264"/>
      <c r="AF518" s="264"/>
      <c r="AG518" s="264"/>
      <c r="AH518" s="264"/>
      <c r="AI518" s="264"/>
      <c r="AJ518" s="264"/>
      <c r="AK518" s="264"/>
      <c r="AL518" s="264"/>
      <c r="AM518" s="264"/>
      <c r="AN518" s="264"/>
      <c r="AO518" s="353"/>
      <c r="AP518" s="353"/>
      <c r="AQ518" s="353"/>
      <c r="AR518" s="353"/>
      <c r="AS518" s="353"/>
      <c r="AT518" s="353"/>
      <c r="AU518" s="353"/>
      <c r="AV518" s="353"/>
      <c r="AW518" s="353"/>
      <c r="AX518" s="353"/>
      <c r="AY518" s="353"/>
      <c r="AZ518" s="353"/>
      <c r="BA518" s="353"/>
      <c r="BB518" s="353"/>
      <c r="BC518" s="266"/>
    </row>
    <row r="519" spans="1:55" s="243" customFormat="1" ht="16" outlineLevel="1">
      <c r="A519" s="438"/>
      <c r="B519" s="248" t="s">
        <v>8</v>
      </c>
      <c r="C519" s="249"/>
      <c r="D519" s="249"/>
      <c r="E519" s="249"/>
      <c r="F519" s="249"/>
      <c r="G519" s="249"/>
      <c r="H519" s="249"/>
      <c r="I519" s="249"/>
      <c r="J519" s="249"/>
      <c r="K519" s="249"/>
      <c r="L519" s="249"/>
      <c r="M519" s="249"/>
      <c r="N519" s="249"/>
      <c r="O519" s="249"/>
      <c r="P519" s="249"/>
      <c r="Q519" s="249"/>
      <c r="R519" s="249"/>
      <c r="S519" s="249"/>
      <c r="T519" s="249"/>
      <c r="U519" s="249"/>
      <c r="V519" s="251"/>
      <c r="W519" s="249"/>
      <c r="X519" s="249"/>
      <c r="Y519" s="249"/>
      <c r="Z519" s="249"/>
      <c r="AA519" s="249"/>
      <c r="AB519" s="249"/>
      <c r="AC519" s="249"/>
      <c r="AD519" s="249"/>
      <c r="AE519" s="249"/>
      <c r="AF519" s="249"/>
      <c r="AG519" s="249"/>
      <c r="AH519" s="249"/>
      <c r="AI519" s="249"/>
      <c r="AJ519" s="249"/>
      <c r="AK519" s="249"/>
      <c r="AL519" s="249"/>
      <c r="AM519" s="249"/>
      <c r="AN519" s="249"/>
      <c r="AO519" s="355"/>
      <c r="AP519" s="355"/>
      <c r="AQ519" s="355"/>
      <c r="AR519" s="355"/>
      <c r="AS519" s="355"/>
      <c r="AT519" s="355"/>
      <c r="AU519" s="355"/>
      <c r="AV519" s="355"/>
      <c r="AW519" s="355"/>
      <c r="AX519" s="355"/>
      <c r="AY519" s="355"/>
      <c r="AZ519" s="355"/>
      <c r="BA519" s="355"/>
      <c r="BB519" s="355"/>
      <c r="BC519" s="252"/>
    </row>
    <row r="520" spans="1:55" s="243" customFormat="1" ht="16" outlineLevel="1">
      <c r="A520" s="437">
        <v>10</v>
      </c>
      <c r="B520" s="269" t="s">
        <v>22</v>
      </c>
      <c r="C520" s="251" t="s">
        <v>25</v>
      </c>
      <c r="D520" s="255">
        <v>2346163.3289999999</v>
      </c>
      <c r="E520" s="255">
        <v>2345746.84</v>
      </c>
      <c r="F520" s="255">
        <v>2345746.84</v>
      </c>
      <c r="G520" s="255">
        <v>2318355.9810000001</v>
      </c>
      <c r="H520" s="255">
        <v>2318355.9810000001</v>
      </c>
      <c r="I520" s="255">
        <v>2318355.9810000001</v>
      </c>
      <c r="J520" s="255">
        <v>2285450.2179999999</v>
      </c>
      <c r="K520" s="255">
        <v>2285450.2179999999</v>
      </c>
      <c r="L520" s="255">
        <v>2077333.86</v>
      </c>
      <c r="M520" s="255">
        <v>1882296.6370000001</v>
      </c>
      <c r="N520" s="255">
        <v>1596429.574</v>
      </c>
      <c r="O520" s="255">
        <v>1401160.3330000001</v>
      </c>
      <c r="P520" s="255">
        <v>274022.68400000001</v>
      </c>
      <c r="Q520" s="255">
        <v>263350.23920000001</v>
      </c>
      <c r="R520" s="255">
        <v>263350.23920000001</v>
      </c>
      <c r="S520" s="255">
        <v>212225.1746</v>
      </c>
      <c r="T520" s="255">
        <v>26898.709060000001</v>
      </c>
      <c r="U520" s="255">
        <v>26898.709060000001</v>
      </c>
      <c r="V520" s="255">
        <v>12</v>
      </c>
      <c r="W520" s="255">
        <v>295.05080329999998</v>
      </c>
      <c r="X520" s="255">
        <v>294.93124269999998</v>
      </c>
      <c r="Y520" s="255">
        <v>294.93124269999998</v>
      </c>
      <c r="Z520" s="255">
        <v>287.09418199999999</v>
      </c>
      <c r="AA520" s="255">
        <v>287.09418199999999</v>
      </c>
      <c r="AB520" s="255">
        <v>287.09418199999999</v>
      </c>
      <c r="AC520" s="255">
        <v>282.13911919999998</v>
      </c>
      <c r="AD520" s="255">
        <v>282.13911919999998</v>
      </c>
      <c r="AE520" s="255">
        <v>254.6667831</v>
      </c>
      <c r="AF520" s="255">
        <v>233.67473050000001</v>
      </c>
      <c r="AG520" s="255">
        <v>198.23196469999999</v>
      </c>
      <c r="AH520" s="255">
        <v>178.70733440000001</v>
      </c>
      <c r="AI520" s="255">
        <v>33.620175969999998</v>
      </c>
      <c r="AJ520" s="255">
        <v>30.556452749999998</v>
      </c>
      <c r="AK520" s="255">
        <v>30.556452749999998</v>
      </c>
      <c r="AL520" s="255">
        <v>25.941777980000001</v>
      </c>
      <c r="AM520" s="255">
        <v>10.49002877</v>
      </c>
      <c r="AN520" s="255">
        <v>10.49002877</v>
      </c>
      <c r="AO520" s="356"/>
      <c r="AP520" s="405"/>
      <c r="AQ520" s="405"/>
      <c r="AR520" s="405"/>
      <c r="AS520" s="356"/>
      <c r="AT520" s="356"/>
      <c r="AU520" s="356"/>
      <c r="AV520" s="356"/>
      <c r="AW520" s="356"/>
      <c r="AX520" s="405"/>
      <c r="AY520" s="405">
        <v>1</v>
      </c>
      <c r="AZ520" s="356"/>
      <c r="BA520" s="356"/>
      <c r="BB520" s="356"/>
      <c r="BC520" s="256">
        <f>SUM(AO520:BB520)</f>
        <v>1</v>
      </c>
    </row>
    <row r="521" spans="1:55" s="243" customFormat="1" ht="16" outlineLevel="1">
      <c r="A521" s="437"/>
      <c r="B521" s="254" t="s">
        <v>258</v>
      </c>
      <c r="C521" s="251" t="s">
        <v>163</v>
      </c>
      <c r="D521" s="255"/>
      <c r="E521" s="255"/>
      <c r="F521" s="255"/>
      <c r="G521" s="255"/>
      <c r="H521" s="255"/>
      <c r="I521" s="255"/>
      <c r="J521" s="255"/>
      <c r="K521" s="255"/>
      <c r="L521" s="255"/>
      <c r="M521" s="255"/>
      <c r="N521" s="255"/>
      <c r="O521" s="255"/>
      <c r="P521" s="255"/>
      <c r="Q521" s="255"/>
      <c r="R521" s="255"/>
      <c r="S521" s="255"/>
      <c r="T521" s="255"/>
      <c r="U521" s="255"/>
      <c r="V521" s="255">
        <f>V520</f>
        <v>12</v>
      </c>
      <c r="W521" s="255"/>
      <c r="X521" s="255"/>
      <c r="Y521" s="255"/>
      <c r="Z521" s="255"/>
      <c r="AA521" s="255"/>
      <c r="AB521" s="255"/>
      <c r="AC521" s="255"/>
      <c r="AD521" s="255"/>
      <c r="AE521" s="255"/>
      <c r="AF521" s="255"/>
      <c r="AG521" s="255"/>
      <c r="AH521" s="255"/>
      <c r="AI521" s="255"/>
      <c r="AJ521" s="255"/>
      <c r="AK521" s="255"/>
      <c r="AL521" s="255"/>
      <c r="AM521" s="255"/>
      <c r="AN521" s="255"/>
      <c r="AO521" s="352">
        <f>AO520</f>
        <v>0</v>
      </c>
      <c r="AP521" s="352">
        <f>AP520</f>
        <v>0</v>
      </c>
      <c r="AQ521" s="352">
        <f t="shared" ref="AQ521:BB521" si="245">AQ520</f>
        <v>0</v>
      </c>
      <c r="AR521" s="352">
        <f t="shared" si="245"/>
        <v>0</v>
      </c>
      <c r="AS521" s="352">
        <f t="shared" si="245"/>
        <v>0</v>
      </c>
      <c r="AT521" s="352">
        <f t="shared" si="245"/>
        <v>0</v>
      </c>
      <c r="AU521" s="352">
        <f t="shared" si="245"/>
        <v>0</v>
      </c>
      <c r="AV521" s="352">
        <f t="shared" si="245"/>
        <v>0</v>
      </c>
      <c r="AW521" s="352">
        <f>AW520</f>
        <v>0</v>
      </c>
      <c r="AX521" s="352">
        <f>AX520</f>
        <v>0</v>
      </c>
      <c r="AY521" s="352">
        <f t="shared" ref="AY521" si="246">AY520</f>
        <v>1</v>
      </c>
      <c r="AZ521" s="352">
        <f t="shared" si="245"/>
        <v>0</v>
      </c>
      <c r="BA521" s="352">
        <f t="shared" si="245"/>
        <v>0</v>
      </c>
      <c r="BB521" s="352">
        <f t="shared" si="245"/>
        <v>0</v>
      </c>
      <c r="BC521" s="270"/>
    </row>
    <row r="522" spans="1:55" s="243" customFormat="1" ht="16" outlineLevel="1">
      <c r="A522" s="437"/>
      <c r="B522" s="269"/>
      <c r="C522" s="27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251"/>
      <c r="AF522" s="251"/>
      <c r="AG522" s="251"/>
      <c r="AH522" s="251"/>
      <c r="AI522" s="251"/>
      <c r="AJ522" s="251"/>
      <c r="AK522" s="251"/>
      <c r="AL522" s="251"/>
      <c r="AM522" s="251"/>
      <c r="AN522" s="251"/>
      <c r="AO522" s="357"/>
      <c r="AP522" s="357"/>
      <c r="AQ522" s="357"/>
      <c r="AR522" s="357"/>
      <c r="AS522" s="357"/>
      <c r="AT522" s="357"/>
      <c r="AU522" s="357"/>
      <c r="AV522" s="357"/>
      <c r="AW522" s="357"/>
      <c r="AX522" s="357"/>
      <c r="AY522" s="357"/>
      <c r="AZ522" s="357"/>
      <c r="BA522" s="357"/>
      <c r="BB522" s="357"/>
      <c r="BC522" s="272"/>
    </row>
    <row r="523" spans="1:55" s="243" customFormat="1" ht="17" outlineLevel="1">
      <c r="A523" s="437">
        <v>11</v>
      </c>
      <c r="B523" s="273" t="s">
        <v>21</v>
      </c>
      <c r="C523" s="251" t="s">
        <v>25</v>
      </c>
      <c r="D523" s="255">
        <v>779547.71539999999</v>
      </c>
      <c r="E523" s="255">
        <v>776206.79709999997</v>
      </c>
      <c r="F523" s="255">
        <v>675991.29859999998</v>
      </c>
      <c r="G523" s="255">
        <v>565228.73970000003</v>
      </c>
      <c r="H523" s="255">
        <v>565228.73970000003</v>
      </c>
      <c r="I523" s="255">
        <v>565228.73970000003</v>
      </c>
      <c r="J523" s="255">
        <v>565228.73970000003</v>
      </c>
      <c r="K523" s="255">
        <v>563375.92220000003</v>
      </c>
      <c r="L523" s="255">
        <v>563375.92220000003</v>
      </c>
      <c r="M523" s="255">
        <v>563375.92220000003</v>
      </c>
      <c r="N523" s="255">
        <v>541612.09360000002</v>
      </c>
      <c r="O523" s="255">
        <v>104782.48820000001</v>
      </c>
      <c r="P523" s="255">
        <v>0</v>
      </c>
      <c r="Q523" s="255">
        <v>0</v>
      </c>
      <c r="R523" s="255">
        <v>0</v>
      </c>
      <c r="S523" s="255">
        <v>0</v>
      </c>
      <c r="T523" s="255">
        <v>0</v>
      </c>
      <c r="U523" s="255">
        <v>0</v>
      </c>
      <c r="V523" s="255">
        <v>12</v>
      </c>
      <c r="W523" s="255">
        <v>199.85445469999999</v>
      </c>
      <c r="X523" s="255">
        <v>198.96491459999999</v>
      </c>
      <c r="Y523" s="255">
        <v>174.56773039999999</v>
      </c>
      <c r="Z523" s="255">
        <v>142.9186163</v>
      </c>
      <c r="AA523" s="255">
        <v>142.9186163</v>
      </c>
      <c r="AB523" s="255">
        <v>142.9186163</v>
      </c>
      <c r="AC523" s="255">
        <v>142.9186163</v>
      </c>
      <c r="AD523" s="255">
        <v>141.06447750000001</v>
      </c>
      <c r="AE523" s="255">
        <v>141.06447750000001</v>
      </c>
      <c r="AF523" s="255">
        <v>141.06447750000001</v>
      </c>
      <c r="AG523" s="255">
        <v>138.70423969999999</v>
      </c>
      <c r="AH523" s="255">
        <v>30.456401360000001</v>
      </c>
      <c r="AI523" s="255">
        <v>0</v>
      </c>
      <c r="AJ523" s="255">
        <v>0</v>
      </c>
      <c r="AK523" s="255">
        <v>0</v>
      </c>
      <c r="AL523" s="255">
        <v>0</v>
      </c>
      <c r="AM523" s="255">
        <v>0</v>
      </c>
      <c r="AN523" s="255">
        <v>0</v>
      </c>
      <c r="AO523" s="356"/>
      <c r="AP523" s="405"/>
      <c r="AQ523" s="356"/>
      <c r="AR523" s="356"/>
      <c r="AS523" s="356"/>
      <c r="AT523" s="356"/>
      <c r="AU523" s="356"/>
      <c r="AV523" s="356"/>
      <c r="AW523" s="356"/>
      <c r="AX523" s="405">
        <v>1</v>
      </c>
      <c r="AY523" s="356"/>
      <c r="AZ523" s="356"/>
      <c r="BA523" s="356"/>
      <c r="BB523" s="356"/>
      <c r="BC523" s="256">
        <f>SUM(AO523:BB523)</f>
        <v>1</v>
      </c>
    </row>
    <row r="524" spans="1:55" s="243" customFormat="1" ht="16" outlineLevel="1">
      <c r="A524" s="437"/>
      <c r="B524" s="254" t="s">
        <v>258</v>
      </c>
      <c r="C524" s="251" t="s">
        <v>163</v>
      </c>
      <c r="D524" s="255"/>
      <c r="E524" s="255"/>
      <c r="F524" s="255"/>
      <c r="G524" s="255"/>
      <c r="H524" s="255"/>
      <c r="I524" s="255"/>
      <c r="J524" s="255"/>
      <c r="K524" s="255"/>
      <c r="L524" s="255"/>
      <c r="M524" s="255"/>
      <c r="N524" s="255"/>
      <c r="O524" s="255"/>
      <c r="P524" s="255"/>
      <c r="Q524" s="255"/>
      <c r="R524" s="255"/>
      <c r="S524" s="255"/>
      <c r="T524" s="255"/>
      <c r="U524" s="255"/>
      <c r="V524" s="255">
        <f>V523</f>
        <v>12</v>
      </c>
      <c r="W524" s="255"/>
      <c r="X524" s="255"/>
      <c r="Y524" s="255"/>
      <c r="Z524" s="255"/>
      <c r="AA524" s="255"/>
      <c r="AB524" s="255"/>
      <c r="AC524" s="255"/>
      <c r="AD524" s="255"/>
      <c r="AE524" s="255"/>
      <c r="AF524" s="255"/>
      <c r="AG524" s="255"/>
      <c r="AH524" s="255"/>
      <c r="AI524" s="255"/>
      <c r="AJ524" s="255"/>
      <c r="AK524" s="255"/>
      <c r="AL524" s="255"/>
      <c r="AM524" s="255"/>
      <c r="AN524" s="255"/>
      <c r="AO524" s="352">
        <f>AO523</f>
        <v>0</v>
      </c>
      <c r="AP524" s="352">
        <f>AP523</f>
        <v>0</v>
      </c>
      <c r="AQ524" s="352">
        <f t="shared" ref="AQ524:BB524" si="247">AQ523</f>
        <v>0</v>
      </c>
      <c r="AR524" s="352">
        <f t="shared" si="247"/>
        <v>0</v>
      </c>
      <c r="AS524" s="352">
        <f t="shared" si="247"/>
        <v>0</v>
      </c>
      <c r="AT524" s="352">
        <f t="shared" si="247"/>
        <v>0</v>
      </c>
      <c r="AU524" s="352">
        <f t="shared" si="247"/>
        <v>0</v>
      </c>
      <c r="AV524" s="352">
        <f t="shared" si="247"/>
        <v>0</v>
      </c>
      <c r="AW524" s="352">
        <f>AW523</f>
        <v>0</v>
      </c>
      <c r="AX524" s="352">
        <f>AX523</f>
        <v>1</v>
      </c>
      <c r="AY524" s="352">
        <f t="shared" ref="AY524" si="248">AY523</f>
        <v>0</v>
      </c>
      <c r="AZ524" s="352">
        <f t="shared" si="247"/>
        <v>0</v>
      </c>
      <c r="BA524" s="352">
        <f t="shared" si="247"/>
        <v>0</v>
      </c>
      <c r="BB524" s="352">
        <f t="shared" si="247"/>
        <v>0</v>
      </c>
      <c r="BC524" s="270"/>
    </row>
    <row r="525" spans="1:55" s="243" customFormat="1" ht="16" outlineLevel="1">
      <c r="A525" s="437"/>
      <c r="B525" s="254"/>
      <c r="C525" s="265"/>
      <c r="D525" s="264"/>
      <c r="E525" s="264"/>
      <c r="F525" s="264"/>
      <c r="G525" s="264"/>
      <c r="H525" s="264"/>
      <c r="I525" s="264"/>
      <c r="J525" s="264"/>
      <c r="K525" s="264"/>
      <c r="L525" s="264"/>
      <c r="M525" s="264"/>
      <c r="N525" s="264"/>
      <c r="O525" s="264"/>
      <c r="P525" s="264"/>
      <c r="Q525" s="264"/>
      <c r="R525" s="264"/>
      <c r="S525" s="264"/>
      <c r="T525" s="264"/>
      <c r="U525" s="264"/>
      <c r="V525" s="251"/>
      <c r="W525" s="264"/>
      <c r="X525" s="264"/>
      <c r="Y525" s="264"/>
      <c r="Z525" s="264"/>
      <c r="AA525" s="264"/>
      <c r="AB525" s="264"/>
      <c r="AC525" s="264"/>
      <c r="AD525" s="264"/>
      <c r="AE525" s="264"/>
      <c r="AF525" s="264"/>
      <c r="AG525" s="264"/>
      <c r="AH525" s="264"/>
      <c r="AI525" s="264"/>
      <c r="AJ525" s="264"/>
      <c r="AK525" s="264"/>
      <c r="AL525" s="264"/>
      <c r="AM525" s="264"/>
      <c r="AN525" s="264"/>
      <c r="AO525" s="353"/>
      <c r="AP525" s="353"/>
      <c r="AQ525" s="353"/>
      <c r="AR525" s="353"/>
      <c r="AS525" s="353"/>
      <c r="AT525" s="353"/>
      <c r="AU525" s="353"/>
      <c r="AV525" s="353"/>
      <c r="AW525" s="353"/>
      <c r="AX525" s="353"/>
      <c r="AY525" s="353"/>
      <c r="AZ525" s="353"/>
      <c r="BA525" s="353"/>
      <c r="BB525" s="353"/>
      <c r="BC525" s="266"/>
    </row>
    <row r="526" spans="1:55" s="243" customFormat="1" ht="17" outlineLevel="1">
      <c r="A526" s="437">
        <v>13</v>
      </c>
      <c r="B526" s="273" t="s">
        <v>24</v>
      </c>
      <c r="C526" s="251" t="s">
        <v>25</v>
      </c>
      <c r="D526" s="255">
        <v>165882.53520000001</v>
      </c>
      <c r="E526" s="255">
        <v>165882.53520000001</v>
      </c>
      <c r="F526" s="255">
        <v>165882.53520000001</v>
      </c>
      <c r="G526" s="255">
        <v>165882.53520000001</v>
      </c>
      <c r="H526" s="255">
        <v>165882.53520000001</v>
      </c>
      <c r="I526" s="255">
        <v>165882.53520000001</v>
      </c>
      <c r="J526" s="255">
        <v>165882.53520000001</v>
      </c>
      <c r="K526" s="255">
        <v>165882.53520000001</v>
      </c>
      <c r="L526" s="255">
        <v>165882.53520000001</v>
      </c>
      <c r="M526" s="255">
        <v>165882.53520000001</v>
      </c>
      <c r="N526" s="255">
        <v>143524.98000000001</v>
      </c>
      <c r="O526" s="255">
        <v>143524.98000000001</v>
      </c>
      <c r="P526" s="255">
        <v>143524.98000000001</v>
      </c>
      <c r="Q526" s="255">
        <v>143524.98000000001</v>
      </c>
      <c r="R526" s="255">
        <v>143524.98000000001</v>
      </c>
      <c r="S526" s="255">
        <v>0</v>
      </c>
      <c r="T526" s="255">
        <v>0</v>
      </c>
      <c r="U526" s="255">
        <v>0</v>
      </c>
      <c r="V526" s="255">
        <v>12</v>
      </c>
      <c r="W526" s="255">
        <v>33.562511999999998</v>
      </c>
      <c r="X526" s="255">
        <v>33.562511999999998</v>
      </c>
      <c r="Y526" s="255">
        <v>33.562511999999998</v>
      </c>
      <c r="Z526" s="255">
        <v>33.562511999999998</v>
      </c>
      <c r="AA526" s="255">
        <v>33.562511999999998</v>
      </c>
      <c r="AB526" s="255">
        <v>33.562511999999998</v>
      </c>
      <c r="AC526" s="255">
        <v>33.562511999999998</v>
      </c>
      <c r="AD526" s="255">
        <v>33.562511999999998</v>
      </c>
      <c r="AE526" s="255">
        <v>33.562511999999998</v>
      </c>
      <c r="AF526" s="255">
        <v>33.562511999999998</v>
      </c>
      <c r="AG526" s="255">
        <v>29.97</v>
      </c>
      <c r="AH526" s="255">
        <v>29.97</v>
      </c>
      <c r="AI526" s="255">
        <v>29.97</v>
      </c>
      <c r="AJ526" s="255">
        <v>29.97</v>
      </c>
      <c r="AK526" s="255">
        <v>29.97</v>
      </c>
      <c r="AL526" s="255">
        <v>0</v>
      </c>
      <c r="AM526" s="255">
        <v>0</v>
      </c>
      <c r="AN526" s="255">
        <v>0</v>
      </c>
      <c r="AO526" s="356"/>
      <c r="AP526" s="356"/>
      <c r="AQ526" s="356"/>
      <c r="AR526" s="356"/>
      <c r="AS526" s="356"/>
      <c r="AT526" s="356"/>
      <c r="AU526" s="356"/>
      <c r="AV526" s="356"/>
      <c r="AW526" s="356"/>
      <c r="AX526" s="356"/>
      <c r="AY526" s="356">
        <v>1</v>
      </c>
      <c r="AZ526" s="356"/>
      <c r="BA526" s="356"/>
      <c r="BB526" s="356"/>
      <c r="BC526" s="256">
        <f>SUM(AO526:BB526)</f>
        <v>1</v>
      </c>
    </row>
    <row r="527" spans="1:55" s="243" customFormat="1" ht="16" outlineLevel="1">
      <c r="A527" s="437"/>
      <c r="B527" s="254" t="s">
        <v>258</v>
      </c>
      <c r="C527" s="251" t="s">
        <v>163</v>
      </c>
      <c r="D527" s="255"/>
      <c r="E527" s="255"/>
      <c r="F527" s="255"/>
      <c r="G527" s="255"/>
      <c r="H527" s="255"/>
      <c r="I527" s="255"/>
      <c r="J527" s="255"/>
      <c r="K527" s="255"/>
      <c r="L527" s="255"/>
      <c r="M527" s="255"/>
      <c r="N527" s="255"/>
      <c r="O527" s="255"/>
      <c r="P527" s="255"/>
      <c r="Q527" s="255"/>
      <c r="R527" s="255"/>
      <c r="S527" s="255"/>
      <c r="T527" s="255"/>
      <c r="U527" s="255"/>
      <c r="V527" s="255">
        <f>V526</f>
        <v>12</v>
      </c>
      <c r="W527" s="255"/>
      <c r="X527" s="255"/>
      <c r="Y527" s="255"/>
      <c r="Z527" s="255"/>
      <c r="AA527" s="255"/>
      <c r="AB527" s="255"/>
      <c r="AC527" s="255"/>
      <c r="AD527" s="255"/>
      <c r="AE527" s="255"/>
      <c r="AF527" s="255"/>
      <c r="AG527" s="255"/>
      <c r="AH527" s="255"/>
      <c r="AI527" s="255"/>
      <c r="AJ527" s="255"/>
      <c r="AK527" s="255"/>
      <c r="AL527" s="255"/>
      <c r="AM527" s="255"/>
      <c r="AN527" s="255"/>
      <c r="AO527" s="352">
        <f>AO526</f>
        <v>0</v>
      </c>
      <c r="AP527" s="352">
        <f>AP526</f>
        <v>0</v>
      </c>
      <c r="AQ527" s="352">
        <f>AQ526</f>
        <v>0</v>
      </c>
      <c r="AR527" s="352">
        <f t="shared" ref="AR527:BB527" si="249">AR526</f>
        <v>0</v>
      </c>
      <c r="AS527" s="352">
        <f t="shared" si="249"/>
        <v>0</v>
      </c>
      <c r="AT527" s="352">
        <f t="shared" si="249"/>
        <v>0</v>
      </c>
      <c r="AU527" s="352">
        <f t="shared" si="249"/>
        <v>0</v>
      </c>
      <c r="AV527" s="352">
        <f t="shared" si="249"/>
        <v>0</v>
      </c>
      <c r="AW527" s="352">
        <f>AW526</f>
        <v>0</v>
      </c>
      <c r="AX527" s="352">
        <f>AX526</f>
        <v>0</v>
      </c>
      <c r="AY527" s="352">
        <f>AY526</f>
        <v>1</v>
      </c>
      <c r="AZ527" s="352">
        <f t="shared" si="249"/>
        <v>0</v>
      </c>
      <c r="BA527" s="352">
        <f t="shared" si="249"/>
        <v>0</v>
      </c>
      <c r="BB527" s="352">
        <f t="shared" si="249"/>
        <v>0</v>
      </c>
      <c r="BC527" s="270"/>
    </row>
    <row r="528" spans="1:55" s="243" customFormat="1" ht="16" outlineLevel="1">
      <c r="A528" s="437"/>
      <c r="B528" s="273"/>
      <c r="C528" s="271"/>
      <c r="D528" s="275"/>
      <c r="E528" s="275"/>
      <c r="F528" s="275"/>
      <c r="G528" s="275"/>
      <c r="H528" s="275"/>
      <c r="I528" s="275"/>
      <c r="J528" s="275"/>
      <c r="K528" s="275"/>
      <c r="L528" s="275"/>
      <c r="M528" s="275"/>
      <c r="N528" s="275"/>
      <c r="O528" s="275"/>
      <c r="P528" s="275"/>
      <c r="Q528" s="275"/>
      <c r="R528" s="275"/>
      <c r="S528" s="275"/>
      <c r="T528" s="275"/>
      <c r="U528" s="275"/>
      <c r="V528" s="251"/>
      <c r="W528" s="275"/>
      <c r="X528" s="275"/>
      <c r="Y528" s="275"/>
      <c r="Z528" s="275"/>
      <c r="AA528" s="275"/>
      <c r="AB528" s="275"/>
      <c r="AC528" s="275"/>
      <c r="AD528" s="275"/>
      <c r="AE528" s="275"/>
      <c r="AF528" s="275"/>
      <c r="AG528" s="275"/>
      <c r="AH528" s="275"/>
      <c r="AI528" s="275"/>
      <c r="AJ528" s="275"/>
      <c r="AK528" s="275"/>
      <c r="AL528" s="275"/>
      <c r="AM528" s="275"/>
      <c r="AN528" s="275"/>
      <c r="AO528" s="357"/>
      <c r="AP528" s="357"/>
      <c r="AQ528" s="357"/>
      <c r="AR528" s="357"/>
      <c r="AS528" s="357"/>
      <c r="AT528" s="357"/>
      <c r="AU528" s="357"/>
      <c r="AV528" s="357"/>
      <c r="AW528" s="357"/>
      <c r="AX528" s="357"/>
      <c r="AY528" s="357"/>
      <c r="AZ528" s="357"/>
      <c r="BA528" s="357"/>
      <c r="BB528" s="357"/>
      <c r="BC528" s="272"/>
    </row>
    <row r="529" spans="1:55" s="243" customFormat="1" ht="17" outlineLevel="1">
      <c r="A529" s="437">
        <v>14</v>
      </c>
      <c r="B529" s="273" t="s">
        <v>20</v>
      </c>
      <c r="C529" s="251" t="s">
        <v>25</v>
      </c>
      <c r="D529" s="255">
        <v>456914.99040000001</v>
      </c>
      <c r="E529" s="255">
        <v>456914.99040000001</v>
      </c>
      <c r="F529" s="255">
        <v>456914.99040000001</v>
      </c>
      <c r="G529" s="255">
        <v>456914.99040000001</v>
      </c>
      <c r="H529" s="255">
        <v>0</v>
      </c>
      <c r="I529" s="255">
        <v>0</v>
      </c>
      <c r="J529" s="255">
        <v>0</v>
      </c>
      <c r="K529" s="255">
        <v>0</v>
      </c>
      <c r="L529" s="255">
        <v>0</v>
      </c>
      <c r="M529" s="255">
        <v>0</v>
      </c>
      <c r="N529" s="255">
        <v>0</v>
      </c>
      <c r="O529" s="255">
        <v>0</v>
      </c>
      <c r="P529" s="255">
        <v>0</v>
      </c>
      <c r="Q529" s="255">
        <v>0</v>
      </c>
      <c r="R529" s="255">
        <v>0</v>
      </c>
      <c r="S529" s="255">
        <v>0</v>
      </c>
      <c r="T529" s="255">
        <v>0</v>
      </c>
      <c r="U529" s="255">
        <v>0</v>
      </c>
      <c r="V529" s="255">
        <v>12</v>
      </c>
      <c r="W529" s="255">
        <v>93.568513609999997</v>
      </c>
      <c r="X529" s="255">
        <v>93.568513609999997</v>
      </c>
      <c r="Y529" s="255">
        <v>93.568513609999997</v>
      </c>
      <c r="Z529" s="255">
        <v>93.568513609999997</v>
      </c>
      <c r="AA529" s="255">
        <v>0</v>
      </c>
      <c r="AB529" s="255">
        <v>0</v>
      </c>
      <c r="AC529" s="255">
        <v>0</v>
      </c>
      <c r="AD529" s="255">
        <v>0</v>
      </c>
      <c r="AE529" s="255">
        <v>0</v>
      </c>
      <c r="AF529" s="255">
        <v>0</v>
      </c>
      <c r="AG529" s="255">
        <v>0</v>
      </c>
      <c r="AH529" s="255">
        <v>0</v>
      </c>
      <c r="AI529" s="255">
        <v>0</v>
      </c>
      <c r="AJ529" s="255">
        <v>0</v>
      </c>
      <c r="AK529" s="255">
        <v>0</v>
      </c>
      <c r="AL529" s="255">
        <v>0</v>
      </c>
      <c r="AM529" s="255">
        <v>0</v>
      </c>
      <c r="AN529" s="255">
        <v>0</v>
      </c>
      <c r="AO529" s="356"/>
      <c r="AP529" s="356"/>
      <c r="AQ529" s="405"/>
      <c r="AR529" s="356"/>
      <c r="AS529" s="356"/>
      <c r="AT529" s="356"/>
      <c r="AU529" s="356"/>
      <c r="AV529" s="356"/>
      <c r="AW529" s="356"/>
      <c r="AX529" s="356"/>
      <c r="AY529" s="405">
        <v>1</v>
      </c>
      <c r="AZ529" s="356"/>
      <c r="BA529" s="356"/>
      <c r="BB529" s="356"/>
      <c r="BC529" s="256">
        <f>SUM(AO529:BB529)</f>
        <v>1</v>
      </c>
    </row>
    <row r="530" spans="1:55" s="243" customFormat="1" ht="16" outlineLevel="1">
      <c r="A530" s="437"/>
      <c r="B530" s="254" t="s">
        <v>258</v>
      </c>
      <c r="C530" s="251" t="s">
        <v>163</v>
      </c>
      <c r="D530" s="255"/>
      <c r="E530" s="255"/>
      <c r="F530" s="255"/>
      <c r="G530" s="255"/>
      <c r="H530" s="255"/>
      <c r="I530" s="255"/>
      <c r="J530" s="255"/>
      <c r="K530" s="255"/>
      <c r="L530" s="255"/>
      <c r="M530" s="255"/>
      <c r="N530" s="255"/>
      <c r="O530" s="255"/>
      <c r="P530" s="255"/>
      <c r="Q530" s="255"/>
      <c r="R530" s="255"/>
      <c r="S530" s="255"/>
      <c r="T530" s="255"/>
      <c r="U530" s="255"/>
      <c r="V530" s="255">
        <f>V529</f>
        <v>12</v>
      </c>
      <c r="W530" s="255"/>
      <c r="X530" s="255"/>
      <c r="Y530" s="255"/>
      <c r="Z530" s="255"/>
      <c r="AA530" s="255"/>
      <c r="AB530" s="255"/>
      <c r="AC530" s="255"/>
      <c r="AD530" s="255"/>
      <c r="AE530" s="255"/>
      <c r="AF530" s="255"/>
      <c r="AG530" s="255"/>
      <c r="AH530" s="255"/>
      <c r="AI530" s="255"/>
      <c r="AJ530" s="255"/>
      <c r="AK530" s="255"/>
      <c r="AL530" s="255"/>
      <c r="AM530" s="255"/>
      <c r="AN530" s="255"/>
      <c r="AO530" s="352">
        <f>AO529</f>
        <v>0</v>
      </c>
      <c r="AP530" s="352">
        <f>AP529</f>
        <v>0</v>
      </c>
      <c r="AQ530" s="352">
        <f t="shared" ref="AQ530:BB530" si="250">AQ529</f>
        <v>0</v>
      </c>
      <c r="AR530" s="352">
        <f t="shared" si="250"/>
        <v>0</v>
      </c>
      <c r="AS530" s="352">
        <f t="shared" si="250"/>
        <v>0</v>
      </c>
      <c r="AT530" s="352">
        <f t="shared" si="250"/>
        <v>0</v>
      </c>
      <c r="AU530" s="352">
        <f t="shared" si="250"/>
        <v>0</v>
      </c>
      <c r="AV530" s="352">
        <f t="shared" si="250"/>
        <v>0</v>
      </c>
      <c r="AW530" s="352">
        <f>AW529</f>
        <v>0</v>
      </c>
      <c r="AX530" s="352">
        <f>AX529</f>
        <v>0</v>
      </c>
      <c r="AY530" s="352">
        <f t="shared" ref="AY530" si="251">AY529</f>
        <v>1</v>
      </c>
      <c r="AZ530" s="352">
        <f t="shared" si="250"/>
        <v>0</v>
      </c>
      <c r="BA530" s="352">
        <f t="shared" si="250"/>
        <v>0</v>
      </c>
      <c r="BB530" s="352">
        <f t="shared" si="250"/>
        <v>0</v>
      </c>
      <c r="BC530" s="270"/>
    </row>
    <row r="531" spans="1:55" s="243" customFormat="1" ht="16" outlineLevel="1">
      <c r="A531" s="437"/>
      <c r="B531" s="273"/>
      <c r="C531" s="271"/>
      <c r="D531" s="275"/>
      <c r="E531" s="275"/>
      <c r="F531" s="275"/>
      <c r="G531" s="275"/>
      <c r="H531" s="275"/>
      <c r="I531" s="275"/>
      <c r="J531" s="275"/>
      <c r="K531" s="275"/>
      <c r="L531" s="275"/>
      <c r="M531" s="275"/>
      <c r="N531" s="275"/>
      <c r="O531" s="275"/>
      <c r="P531" s="275"/>
      <c r="Q531" s="275"/>
      <c r="R531" s="275"/>
      <c r="S531" s="275"/>
      <c r="T531" s="275"/>
      <c r="U531" s="275"/>
      <c r="V531" s="251"/>
      <c r="W531" s="275"/>
      <c r="X531" s="275"/>
      <c r="Y531" s="275"/>
      <c r="Z531" s="275"/>
      <c r="AA531" s="275"/>
      <c r="AB531" s="275"/>
      <c r="AC531" s="275"/>
      <c r="AD531" s="275"/>
      <c r="AE531" s="275"/>
      <c r="AF531" s="275"/>
      <c r="AG531" s="275"/>
      <c r="AH531" s="275"/>
      <c r="AI531" s="275"/>
      <c r="AJ531" s="275"/>
      <c r="AK531" s="275"/>
      <c r="AL531" s="275"/>
      <c r="AM531" s="275"/>
      <c r="AN531" s="275"/>
      <c r="AO531" s="357"/>
      <c r="AP531" s="358"/>
      <c r="AQ531" s="357"/>
      <c r="AR531" s="357"/>
      <c r="AS531" s="357"/>
      <c r="AT531" s="357"/>
      <c r="AU531" s="357"/>
      <c r="AV531" s="357"/>
      <c r="AW531" s="357"/>
      <c r="AX531" s="358"/>
      <c r="AY531" s="357"/>
      <c r="AZ531" s="357"/>
      <c r="BA531" s="357"/>
      <c r="BB531" s="357"/>
      <c r="BC531" s="272"/>
    </row>
    <row r="532" spans="1:55" s="243" customFormat="1" ht="17" outlineLevel="1">
      <c r="A532" s="437">
        <v>17</v>
      </c>
      <c r="B532" s="273" t="s">
        <v>9</v>
      </c>
      <c r="C532" s="251" t="s">
        <v>25</v>
      </c>
      <c r="D532" s="255">
        <v>0</v>
      </c>
      <c r="E532" s="255">
        <v>0</v>
      </c>
      <c r="F532" s="255">
        <v>0</v>
      </c>
      <c r="G532" s="255">
        <v>0</v>
      </c>
      <c r="H532" s="255">
        <v>0</v>
      </c>
      <c r="I532" s="255">
        <v>0</v>
      </c>
      <c r="J532" s="255">
        <v>0</v>
      </c>
      <c r="K532" s="255">
        <v>0</v>
      </c>
      <c r="L532" s="255">
        <v>0</v>
      </c>
      <c r="M532" s="255">
        <v>0</v>
      </c>
      <c r="N532" s="255">
        <v>0</v>
      </c>
      <c r="O532" s="255">
        <v>0</v>
      </c>
      <c r="P532" s="255">
        <v>0</v>
      </c>
      <c r="Q532" s="255">
        <v>0</v>
      </c>
      <c r="R532" s="255">
        <v>0</v>
      </c>
      <c r="S532" s="255">
        <v>0</v>
      </c>
      <c r="T532" s="255">
        <v>0</v>
      </c>
      <c r="U532" s="255">
        <v>0</v>
      </c>
      <c r="V532" s="251"/>
      <c r="W532" s="255">
        <v>0</v>
      </c>
      <c r="X532" s="255">
        <v>0</v>
      </c>
      <c r="Y532" s="255">
        <v>0</v>
      </c>
      <c r="Z532" s="255">
        <v>0</v>
      </c>
      <c r="AA532" s="255">
        <v>0</v>
      </c>
      <c r="AB532" s="255">
        <v>0</v>
      </c>
      <c r="AC532" s="255">
        <v>0</v>
      </c>
      <c r="AD532" s="255">
        <v>0</v>
      </c>
      <c r="AE532" s="255">
        <v>0</v>
      </c>
      <c r="AF532" s="255">
        <v>0</v>
      </c>
      <c r="AG532" s="255">
        <v>0</v>
      </c>
      <c r="AH532" s="255">
        <v>0</v>
      </c>
      <c r="AI532" s="255">
        <v>0</v>
      </c>
      <c r="AJ532" s="255">
        <v>0</v>
      </c>
      <c r="AK532" s="255">
        <v>0</v>
      </c>
      <c r="AL532" s="255">
        <v>0</v>
      </c>
      <c r="AM532" s="255">
        <v>0</v>
      </c>
      <c r="AN532" s="255">
        <v>0</v>
      </c>
      <c r="AO532" s="356"/>
      <c r="AP532" s="356"/>
      <c r="AQ532" s="356"/>
      <c r="AR532" s="356"/>
      <c r="AS532" s="356"/>
      <c r="AT532" s="356"/>
      <c r="AU532" s="356"/>
      <c r="AV532" s="356"/>
      <c r="AW532" s="356"/>
      <c r="AX532" s="356"/>
      <c r="AY532" s="356"/>
      <c r="AZ532" s="356"/>
      <c r="BA532" s="356"/>
      <c r="BB532" s="356"/>
      <c r="BC532" s="256">
        <f>SUM(AO532:BB532)</f>
        <v>0</v>
      </c>
    </row>
    <row r="533" spans="1:55" s="243" customFormat="1" ht="16" outlineLevel="1">
      <c r="A533" s="437"/>
      <c r="B533" s="254" t="s">
        <v>258</v>
      </c>
      <c r="C533" s="251" t="s">
        <v>163</v>
      </c>
      <c r="D533" s="255"/>
      <c r="E533" s="255"/>
      <c r="F533" s="255"/>
      <c r="G533" s="255"/>
      <c r="H533" s="255"/>
      <c r="I533" s="255"/>
      <c r="J533" s="255"/>
      <c r="K533" s="255"/>
      <c r="L533" s="255"/>
      <c r="M533" s="255"/>
      <c r="N533" s="255"/>
      <c r="O533" s="255"/>
      <c r="P533" s="255"/>
      <c r="Q533" s="255"/>
      <c r="R533" s="255"/>
      <c r="S533" s="255"/>
      <c r="T533" s="255"/>
      <c r="U533" s="255"/>
      <c r="V533" s="251"/>
      <c r="W533" s="255"/>
      <c r="X533" s="255"/>
      <c r="Y533" s="255"/>
      <c r="Z533" s="255"/>
      <c r="AA533" s="255"/>
      <c r="AB533" s="255"/>
      <c r="AC533" s="255"/>
      <c r="AD533" s="255"/>
      <c r="AE533" s="255"/>
      <c r="AF533" s="255"/>
      <c r="AG533" s="255"/>
      <c r="AH533" s="255"/>
      <c r="AI533" s="255"/>
      <c r="AJ533" s="255"/>
      <c r="AK533" s="255"/>
      <c r="AL533" s="255"/>
      <c r="AM533" s="255"/>
      <c r="AN533" s="255"/>
      <c r="AO533" s="352">
        <f>AO532</f>
        <v>0</v>
      </c>
      <c r="AP533" s="352">
        <f>AP532</f>
        <v>0</v>
      </c>
      <c r="AQ533" s="352">
        <f t="shared" ref="AQ533:BB533" si="252">AQ532</f>
        <v>0</v>
      </c>
      <c r="AR533" s="352">
        <f t="shared" si="252"/>
        <v>0</v>
      </c>
      <c r="AS533" s="352">
        <f t="shared" si="252"/>
        <v>0</v>
      </c>
      <c r="AT533" s="352">
        <f t="shared" si="252"/>
        <v>0</v>
      </c>
      <c r="AU533" s="352">
        <f t="shared" si="252"/>
        <v>0</v>
      </c>
      <c r="AV533" s="352">
        <f t="shared" si="252"/>
        <v>0</v>
      </c>
      <c r="AW533" s="352">
        <f>AW532</f>
        <v>0</v>
      </c>
      <c r="AX533" s="352">
        <f>AX532</f>
        <v>0</v>
      </c>
      <c r="AY533" s="352">
        <f t="shared" ref="AY533" si="253">AY532</f>
        <v>0</v>
      </c>
      <c r="AZ533" s="352">
        <f t="shared" si="252"/>
        <v>0</v>
      </c>
      <c r="BA533" s="352">
        <f t="shared" si="252"/>
        <v>0</v>
      </c>
      <c r="BB533" s="352">
        <f t="shared" si="252"/>
        <v>0</v>
      </c>
      <c r="BC533" s="270"/>
    </row>
    <row r="534" spans="1:55" s="243" customFormat="1" ht="16" outlineLevel="1">
      <c r="A534" s="437"/>
      <c r="B534" s="274"/>
      <c r="C534" s="265"/>
      <c r="D534" s="251"/>
      <c r="E534" s="251"/>
      <c r="F534" s="251"/>
      <c r="G534" s="251"/>
      <c r="H534" s="251"/>
      <c r="I534" s="251"/>
      <c r="J534" s="251"/>
      <c r="K534" s="251"/>
      <c r="L534" s="251"/>
      <c r="M534" s="251"/>
      <c r="N534" s="251"/>
      <c r="O534" s="251"/>
      <c r="P534" s="251"/>
      <c r="Q534" s="251"/>
      <c r="R534" s="251"/>
      <c r="S534" s="251"/>
      <c r="T534" s="251"/>
      <c r="U534" s="251"/>
      <c r="V534" s="251"/>
      <c r="W534" s="251"/>
      <c r="X534" s="251"/>
      <c r="Y534" s="251"/>
      <c r="Z534" s="251"/>
      <c r="AA534" s="251"/>
      <c r="AB534" s="251"/>
      <c r="AC534" s="251"/>
      <c r="AD534" s="251"/>
      <c r="AE534" s="251"/>
      <c r="AF534" s="251"/>
      <c r="AG534" s="251"/>
      <c r="AH534" s="251"/>
      <c r="AI534" s="251"/>
      <c r="AJ534" s="251"/>
      <c r="AK534" s="251"/>
      <c r="AL534" s="251"/>
      <c r="AM534" s="251"/>
      <c r="AN534" s="251"/>
      <c r="AO534" s="360"/>
      <c r="AP534" s="361"/>
      <c r="AQ534" s="361"/>
      <c r="AR534" s="361"/>
      <c r="AS534" s="361"/>
      <c r="AT534" s="361"/>
      <c r="AU534" s="361"/>
      <c r="AV534" s="361"/>
      <c r="AW534" s="360"/>
      <c r="AX534" s="361"/>
      <c r="AY534" s="361"/>
      <c r="AZ534" s="361"/>
      <c r="BA534" s="361"/>
      <c r="BB534" s="361"/>
      <c r="BC534" s="276"/>
    </row>
    <row r="535" spans="1:55" s="243" customFormat="1" ht="16" outlineLevel="1">
      <c r="A535" s="438"/>
      <c r="B535" s="248" t="s">
        <v>10</v>
      </c>
      <c r="C535" s="249"/>
      <c r="D535" s="249"/>
      <c r="E535" s="249"/>
      <c r="F535" s="249"/>
      <c r="G535" s="249"/>
      <c r="H535" s="249"/>
      <c r="I535" s="249"/>
      <c r="J535" s="249"/>
      <c r="K535" s="249"/>
      <c r="L535" s="249"/>
      <c r="M535" s="249"/>
      <c r="N535" s="249"/>
      <c r="O535" s="249"/>
      <c r="P535" s="249"/>
      <c r="Q535" s="249"/>
      <c r="R535" s="249"/>
      <c r="S535" s="249"/>
      <c r="T535" s="249"/>
      <c r="U535" s="249"/>
      <c r="V535" s="250"/>
      <c r="W535" s="249"/>
      <c r="X535" s="249"/>
      <c r="Y535" s="249"/>
      <c r="Z535" s="249"/>
      <c r="AA535" s="249"/>
      <c r="AB535" s="249"/>
      <c r="AC535" s="249"/>
      <c r="AD535" s="249"/>
      <c r="AE535" s="249"/>
      <c r="AF535" s="249"/>
      <c r="AG535" s="249"/>
      <c r="AH535" s="249"/>
      <c r="AI535" s="249"/>
      <c r="AJ535" s="249"/>
      <c r="AK535" s="249"/>
      <c r="AL535" s="249"/>
      <c r="AM535" s="249"/>
      <c r="AN535" s="249"/>
      <c r="AO535" s="355"/>
      <c r="AP535" s="355"/>
      <c r="AQ535" s="355"/>
      <c r="AR535" s="355"/>
      <c r="AS535" s="355"/>
      <c r="AT535" s="355"/>
      <c r="AU535" s="355"/>
      <c r="AV535" s="355"/>
      <c r="AW535" s="355"/>
      <c r="AX535" s="355"/>
      <c r="AY535" s="355"/>
      <c r="AZ535" s="355"/>
      <c r="BA535" s="355"/>
      <c r="BB535" s="355"/>
      <c r="BC535" s="252"/>
    </row>
    <row r="536" spans="1:55" s="243" customFormat="1" ht="17" outlineLevel="1">
      <c r="A536" s="437">
        <v>22</v>
      </c>
      <c r="B536" s="274" t="s">
        <v>9</v>
      </c>
      <c r="C536" s="251" t="s">
        <v>25</v>
      </c>
      <c r="D536" s="255">
        <v>0</v>
      </c>
      <c r="E536" s="255">
        <v>0</v>
      </c>
      <c r="F536" s="255">
        <v>0</v>
      </c>
      <c r="G536" s="255">
        <v>0</v>
      </c>
      <c r="H536" s="255">
        <v>0</v>
      </c>
      <c r="I536" s="255">
        <v>0</v>
      </c>
      <c r="J536" s="255">
        <v>0</v>
      </c>
      <c r="K536" s="255">
        <v>0</v>
      </c>
      <c r="L536" s="255">
        <v>0</v>
      </c>
      <c r="M536" s="255">
        <v>0</v>
      </c>
      <c r="N536" s="255">
        <v>0</v>
      </c>
      <c r="O536" s="255">
        <v>0</v>
      </c>
      <c r="P536" s="255">
        <v>0</v>
      </c>
      <c r="Q536" s="255">
        <v>0</v>
      </c>
      <c r="R536" s="255">
        <v>0</v>
      </c>
      <c r="S536" s="255">
        <v>0</v>
      </c>
      <c r="T536" s="255">
        <v>0</v>
      </c>
      <c r="U536" s="255">
        <v>0</v>
      </c>
      <c r="V536" s="251"/>
      <c r="W536" s="255">
        <v>0</v>
      </c>
      <c r="X536" s="255">
        <v>0</v>
      </c>
      <c r="Y536" s="255">
        <v>0</v>
      </c>
      <c r="Z536" s="255">
        <v>0</v>
      </c>
      <c r="AA536" s="255">
        <v>0</v>
      </c>
      <c r="AB536" s="255">
        <v>0</v>
      </c>
      <c r="AC536" s="255">
        <v>0</v>
      </c>
      <c r="AD536" s="255">
        <v>0</v>
      </c>
      <c r="AE536" s="255">
        <v>0</v>
      </c>
      <c r="AF536" s="255">
        <v>0</v>
      </c>
      <c r="AG536" s="255">
        <v>0</v>
      </c>
      <c r="AH536" s="255">
        <v>0</v>
      </c>
      <c r="AI536" s="255">
        <v>0</v>
      </c>
      <c r="AJ536" s="255">
        <v>0</v>
      </c>
      <c r="AK536" s="255">
        <v>0</v>
      </c>
      <c r="AL536" s="255">
        <v>0</v>
      </c>
      <c r="AM536" s="255">
        <v>0</v>
      </c>
      <c r="AN536" s="255">
        <v>0</v>
      </c>
      <c r="AO536" s="351"/>
      <c r="AP536" s="356"/>
      <c r="AQ536" s="356"/>
      <c r="AR536" s="356"/>
      <c r="AS536" s="356"/>
      <c r="AT536" s="356"/>
      <c r="AU536" s="356"/>
      <c r="AV536" s="356"/>
      <c r="AW536" s="351"/>
      <c r="AX536" s="356"/>
      <c r="AY536" s="356"/>
      <c r="AZ536" s="356"/>
      <c r="BA536" s="356"/>
      <c r="BB536" s="356"/>
      <c r="BC536" s="256">
        <f>SUM(AO536:BB536)</f>
        <v>0</v>
      </c>
    </row>
    <row r="537" spans="1:55" s="243" customFormat="1" ht="16" outlineLevel="1">
      <c r="A537" s="437"/>
      <c r="B537" s="254" t="s">
        <v>258</v>
      </c>
      <c r="C537" s="251" t="s">
        <v>163</v>
      </c>
      <c r="D537" s="255"/>
      <c r="E537" s="255"/>
      <c r="F537" s="255"/>
      <c r="G537" s="255"/>
      <c r="H537" s="255"/>
      <c r="I537" s="255"/>
      <c r="J537" s="255"/>
      <c r="K537" s="255"/>
      <c r="L537" s="255"/>
      <c r="M537" s="255"/>
      <c r="N537" s="255"/>
      <c r="O537" s="255"/>
      <c r="P537" s="255"/>
      <c r="Q537" s="255"/>
      <c r="R537" s="255"/>
      <c r="S537" s="255"/>
      <c r="T537" s="255"/>
      <c r="U537" s="255"/>
      <c r="V537" s="251"/>
      <c r="W537" s="255"/>
      <c r="X537" s="255"/>
      <c r="Y537" s="255"/>
      <c r="Z537" s="255"/>
      <c r="AA537" s="255"/>
      <c r="AB537" s="255"/>
      <c r="AC537" s="255"/>
      <c r="AD537" s="255"/>
      <c r="AE537" s="255"/>
      <c r="AF537" s="255"/>
      <c r="AG537" s="255"/>
      <c r="AH537" s="255"/>
      <c r="AI537" s="255"/>
      <c r="AJ537" s="255"/>
      <c r="AK537" s="255"/>
      <c r="AL537" s="255"/>
      <c r="AM537" s="255"/>
      <c r="AN537" s="255"/>
      <c r="AO537" s="352">
        <f>AO536</f>
        <v>0</v>
      </c>
      <c r="AP537" s="352">
        <f>AP536</f>
        <v>0</v>
      </c>
      <c r="AQ537" s="352">
        <f t="shared" ref="AQ537:BB537" si="254">AQ536</f>
        <v>0</v>
      </c>
      <c r="AR537" s="352">
        <f t="shared" si="254"/>
        <v>0</v>
      </c>
      <c r="AS537" s="352">
        <f t="shared" si="254"/>
        <v>0</v>
      </c>
      <c r="AT537" s="352">
        <f t="shared" si="254"/>
        <v>0</v>
      </c>
      <c r="AU537" s="352">
        <f t="shared" si="254"/>
        <v>0</v>
      </c>
      <c r="AV537" s="352">
        <f t="shared" si="254"/>
        <v>0</v>
      </c>
      <c r="AW537" s="352">
        <f>AW536</f>
        <v>0</v>
      </c>
      <c r="AX537" s="352">
        <f>AX536</f>
        <v>0</v>
      </c>
      <c r="AY537" s="352">
        <f t="shared" ref="AY537" si="255">AY536</f>
        <v>0</v>
      </c>
      <c r="AZ537" s="352">
        <f t="shared" si="254"/>
        <v>0</v>
      </c>
      <c r="BA537" s="352">
        <f t="shared" si="254"/>
        <v>0</v>
      </c>
      <c r="BB537" s="352">
        <f t="shared" si="254"/>
        <v>0</v>
      </c>
      <c r="BC537" s="266"/>
    </row>
    <row r="538" spans="1:55" s="243" customFormat="1" ht="16" outlineLevel="1">
      <c r="A538" s="437"/>
      <c r="B538" s="274"/>
      <c r="C538" s="265"/>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251"/>
      <c r="AE538" s="251"/>
      <c r="AF538" s="251"/>
      <c r="AG538" s="251"/>
      <c r="AH538" s="251"/>
      <c r="AI538" s="251"/>
      <c r="AJ538" s="251"/>
      <c r="AK538" s="251"/>
      <c r="AL538" s="251"/>
      <c r="AM538" s="251"/>
      <c r="AN538" s="251"/>
      <c r="AO538" s="353"/>
      <c r="AP538" s="353"/>
      <c r="AQ538" s="353"/>
      <c r="AR538" s="353"/>
      <c r="AS538" s="353"/>
      <c r="AT538" s="353"/>
      <c r="AU538" s="353"/>
      <c r="AV538" s="353"/>
      <c r="AW538" s="353"/>
      <c r="AX538" s="353"/>
      <c r="AY538" s="353"/>
      <c r="AZ538" s="353"/>
      <c r="BA538" s="353"/>
      <c r="BB538" s="353"/>
      <c r="BC538" s="266"/>
    </row>
    <row r="539" spans="1:55" s="243" customFormat="1" ht="16" outlineLevel="1">
      <c r="A539" s="438"/>
      <c r="B539" s="248" t="s">
        <v>14</v>
      </c>
      <c r="C539" s="249"/>
      <c r="D539" s="250"/>
      <c r="E539" s="250"/>
      <c r="F539" s="250"/>
      <c r="G539" s="250"/>
      <c r="H539" s="250"/>
      <c r="I539" s="250"/>
      <c r="J539" s="250"/>
      <c r="K539" s="250"/>
      <c r="L539" s="250"/>
      <c r="M539" s="250"/>
      <c r="N539" s="250"/>
      <c r="O539" s="250"/>
      <c r="P539" s="250"/>
      <c r="Q539" s="250"/>
      <c r="R539" s="250"/>
      <c r="S539" s="250"/>
      <c r="T539" s="250"/>
      <c r="U539" s="250"/>
      <c r="V539" s="250"/>
      <c r="W539" s="250"/>
      <c r="X539" s="249"/>
      <c r="Y539" s="249"/>
      <c r="Z539" s="249"/>
      <c r="AA539" s="249"/>
      <c r="AB539" s="249"/>
      <c r="AC539" s="249"/>
      <c r="AD539" s="249"/>
      <c r="AE539" s="249"/>
      <c r="AF539" s="249"/>
      <c r="AG539" s="249"/>
      <c r="AH539" s="249"/>
      <c r="AI539" s="249"/>
      <c r="AJ539" s="249"/>
      <c r="AK539" s="249"/>
      <c r="AL539" s="249"/>
      <c r="AM539" s="249"/>
      <c r="AN539" s="249"/>
      <c r="AO539" s="355"/>
      <c r="AP539" s="355"/>
      <c r="AQ539" s="355"/>
      <c r="AR539" s="355"/>
      <c r="AS539" s="355"/>
      <c r="AT539" s="355"/>
      <c r="AU539" s="355"/>
      <c r="AV539" s="355"/>
      <c r="AW539" s="355"/>
      <c r="AX539" s="355"/>
      <c r="AY539" s="355"/>
      <c r="AZ539" s="355"/>
      <c r="BA539" s="355"/>
      <c r="BB539" s="355"/>
      <c r="BC539" s="252"/>
    </row>
    <row r="540" spans="1:55" s="243" customFormat="1" ht="17" outlineLevel="1">
      <c r="A540" s="437">
        <v>23</v>
      </c>
      <c r="B540" s="274" t="s">
        <v>14</v>
      </c>
      <c r="C540" s="251" t="s">
        <v>25</v>
      </c>
      <c r="D540" s="255">
        <v>99080.249219999998</v>
      </c>
      <c r="E540" s="255">
        <v>98875.874490000002</v>
      </c>
      <c r="F540" s="255">
        <v>89998.820860000007</v>
      </c>
      <c r="G540" s="255">
        <v>85633.254620000007</v>
      </c>
      <c r="H540" s="255">
        <v>81339.971909999993</v>
      </c>
      <c r="I540" s="255">
        <v>81339.971909999993</v>
      </c>
      <c r="J540" s="255">
        <v>80743.934909999996</v>
      </c>
      <c r="K540" s="255">
        <v>80743.934909999996</v>
      </c>
      <c r="L540" s="255">
        <v>47191.777410000002</v>
      </c>
      <c r="M540" s="255">
        <v>46996.777410000002</v>
      </c>
      <c r="N540" s="255">
        <v>46922.615449999998</v>
      </c>
      <c r="O540" s="255">
        <v>46922.615449999998</v>
      </c>
      <c r="P540" s="255">
        <v>46447</v>
      </c>
      <c r="Q540" s="255">
        <v>46447</v>
      </c>
      <c r="R540" s="255">
        <v>1266</v>
      </c>
      <c r="S540" s="255">
        <v>1266</v>
      </c>
      <c r="T540" s="255">
        <v>1266</v>
      </c>
      <c r="U540" s="255">
        <v>1266</v>
      </c>
      <c r="V540" s="251"/>
      <c r="W540" s="255">
        <v>8.7284133090000005</v>
      </c>
      <c r="X540" s="255">
        <v>8.7178315620000006</v>
      </c>
      <c r="Y540" s="255">
        <v>8.2548981819999998</v>
      </c>
      <c r="Z540" s="255">
        <v>8.0271527440000003</v>
      </c>
      <c r="AA540" s="255">
        <v>7.8031554229999998</v>
      </c>
      <c r="AB540" s="255">
        <v>7.8031554229999998</v>
      </c>
      <c r="AC540" s="255">
        <v>7.7720854089999998</v>
      </c>
      <c r="AD540" s="255">
        <v>7.7720854089999998</v>
      </c>
      <c r="AE540" s="255">
        <v>6.0223349580000001</v>
      </c>
      <c r="AF540" s="255">
        <v>5.8135349549999997</v>
      </c>
      <c r="AG540" s="255">
        <v>5.8101766780000004</v>
      </c>
      <c r="AH540" s="255">
        <v>5.8101766780000004</v>
      </c>
      <c r="AI540" s="255">
        <v>5.6670997810000001</v>
      </c>
      <c r="AJ540" s="255">
        <v>5.6670997810000001</v>
      </c>
      <c r="AK540" s="255">
        <v>0.17180000200000001</v>
      </c>
      <c r="AL540" s="255">
        <v>0.17180000200000001</v>
      </c>
      <c r="AM540" s="255">
        <v>0.17180000200000001</v>
      </c>
      <c r="AN540" s="255">
        <v>0.17180000200000001</v>
      </c>
      <c r="AO540" s="406"/>
      <c r="AP540" s="351"/>
      <c r="AQ540" s="351"/>
      <c r="AR540" s="351"/>
      <c r="AS540" s="351"/>
      <c r="AT540" s="351"/>
      <c r="AU540" s="351"/>
      <c r="AV540" s="351"/>
      <c r="AW540" s="406">
        <v>1</v>
      </c>
      <c r="AX540" s="351"/>
      <c r="AY540" s="351"/>
      <c r="AZ540" s="351"/>
      <c r="BA540" s="351"/>
      <c r="BB540" s="351"/>
      <c r="BC540" s="256">
        <f>SUM(AO540:BB540)</f>
        <v>1</v>
      </c>
    </row>
    <row r="541" spans="1:55" s="243" customFormat="1" ht="16" outlineLevel="1">
      <c r="A541" s="437"/>
      <c r="B541" s="254" t="s">
        <v>258</v>
      </c>
      <c r="C541" s="251" t="s">
        <v>163</v>
      </c>
      <c r="D541" s="255"/>
      <c r="E541" s="255"/>
      <c r="F541" s="255"/>
      <c r="G541" s="255"/>
      <c r="H541" s="255"/>
      <c r="I541" s="255"/>
      <c r="J541" s="255"/>
      <c r="K541" s="255"/>
      <c r="L541" s="255"/>
      <c r="M541" s="255"/>
      <c r="N541" s="255"/>
      <c r="O541" s="255"/>
      <c r="P541" s="255"/>
      <c r="Q541" s="255"/>
      <c r="R541" s="255"/>
      <c r="S541" s="255"/>
      <c r="T541" s="255"/>
      <c r="U541" s="255"/>
      <c r="V541" s="404"/>
      <c r="W541" s="255"/>
      <c r="X541" s="255"/>
      <c r="Y541" s="255"/>
      <c r="Z541" s="255"/>
      <c r="AA541" s="255"/>
      <c r="AB541" s="255"/>
      <c r="AC541" s="255"/>
      <c r="AD541" s="255"/>
      <c r="AE541" s="255"/>
      <c r="AF541" s="255"/>
      <c r="AG541" s="255"/>
      <c r="AH541" s="255"/>
      <c r="AI541" s="255"/>
      <c r="AJ541" s="255"/>
      <c r="AK541" s="255"/>
      <c r="AL541" s="255"/>
      <c r="AM541" s="255"/>
      <c r="AN541" s="255"/>
      <c r="AO541" s="352">
        <f>AO540</f>
        <v>0</v>
      </c>
      <c r="AP541" s="352">
        <f>AP540</f>
        <v>0</v>
      </c>
      <c r="AQ541" s="352">
        <f t="shared" ref="AQ541:BB541" si="256">AQ540</f>
        <v>0</v>
      </c>
      <c r="AR541" s="352">
        <f t="shared" si="256"/>
        <v>0</v>
      </c>
      <c r="AS541" s="352">
        <f t="shared" si="256"/>
        <v>0</v>
      </c>
      <c r="AT541" s="352">
        <f t="shared" si="256"/>
        <v>0</v>
      </c>
      <c r="AU541" s="352">
        <f t="shared" si="256"/>
        <v>0</v>
      </c>
      <c r="AV541" s="352">
        <f t="shared" si="256"/>
        <v>0</v>
      </c>
      <c r="AW541" s="352">
        <f>AW540</f>
        <v>1</v>
      </c>
      <c r="AX541" s="352">
        <f>AX540</f>
        <v>0</v>
      </c>
      <c r="AY541" s="352">
        <f t="shared" ref="AY541" si="257">AY540</f>
        <v>0</v>
      </c>
      <c r="AZ541" s="352">
        <f t="shared" si="256"/>
        <v>0</v>
      </c>
      <c r="BA541" s="352">
        <f t="shared" si="256"/>
        <v>0</v>
      </c>
      <c r="BB541" s="352">
        <f t="shared" si="256"/>
        <v>0</v>
      </c>
      <c r="BC541" s="257"/>
    </row>
    <row r="542" spans="1:55" s="243" customFormat="1" ht="16" outlineLevel="1">
      <c r="A542" s="437"/>
      <c r="B542" s="274"/>
      <c r="C542" s="265"/>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AI542" s="251"/>
      <c r="AJ542" s="251"/>
      <c r="AK542" s="251"/>
      <c r="AL542" s="251"/>
      <c r="AM542" s="251"/>
      <c r="AN542" s="251"/>
      <c r="AO542" s="353"/>
      <c r="AP542" s="353"/>
      <c r="AQ542" s="353"/>
      <c r="AR542" s="353"/>
      <c r="AS542" s="353"/>
      <c r="AT542" s="353"/>
      <c r="AU542" s="353"/>
      <c r="AV542" s="353"/>
      <c r="AW542" s="353"/>
      <c r="AX542" s="353"/>
      <c r="AY542" s="353"/>
      <c r="AZ542" s="353"/>
      <c r="BA542" s="353"/>
      <c r="BB542" s="353"/>
      <c r="BC542" s="266"/>
    </row>
    <row r="543" spans="1:55" s="243" customFormat="1" ht="16" outlineLevel="1">
      <c r="A543" s="438"/>
      <c r="B543" s="248" t="s">
        <v>15</v>
      </c>
      <c r="C543" s="279"/>
      <c r="D543" s="250"/>
      <c r="E543" s="249"/>
      <c r="F543" s="249"/>
      <c r="G543" s="249"/>
      <c r="H543" s="249"/>
      <c r="I543" s="249"/>
      <c r="J543" s="249"/>
      <c r="K543" s="249"/>
      <c r="L543" s="249"/>
      <c r="M543" s="249"/>
      <c r="N543" s="249"/>
      <c r="O543" s="249"/>
      <c r="P543" s="249"/>
      <c r="Q543" s="249"/>
      <c r="R543" s="249"/>
      <c r="S543" s="249"/>
      <c r="T543" s="249"/>
      <c r="U543" s="249"/>
      <c r="V543" s="251"/>
      <c r="W543" s="249"/>
      <c r="X543" s="249"/>
      <c r="Y543" s="249"/>
      <c r="Z543" s="249"/>
      <c r="AA543" s="249"/>
      <c r="AB543" s="249"/>
      <c r="AC543" s="249"/>
      <c r="AD543" s="249"/>
      <c r="AE543" s="249"/>
      <c r="AF543" s="249"/>
      <c r="AG543" s="249"/>
      <c r="AH543" s="249"/>
      <c r="AI543" s="249"/>
      <c r="AJ543" s="249"/>
      <c r="AK543" s="249"/>
      <c r="AL543" s="249"/>
      <c r="AM543" s="249"/>
      <c r="AN543" s="249"/>
      <c r="AO543" s="355"/>
      <c r="AP543" s="355"/>
      <c r="AQ543" s="355"/>
      <c r="AR543" s="355"/>
      <c r="AS543" s="355"/>
      <c r="AT543" s="355"/>
      <c r="AU543" s="355"/>
      <c r="AV543" s="355"/>
      <c r="AW543" s="355"/>
      <c r="AX543" s="355"/>
      <c r="AY543" s="355"/>
      <c r="AZ543" s="355"/>
      <c r="BA543" s="355"/>
      <c r="BB543" s="355"/>
      <c r="BC543" s="252"/>
    </row>
    <row r="544" spans="1:55" s="243" customFormat="1" ht="16" outlineLevel="1">
      <c r="A544" s="437">
        <v>32</v>
      </c>
      <c r="B544" s="283" t="s">
        <v>489</v>
      </c>
      <c r="C544" s="251" t="s">
        <v>25</v>
      </c>
      <c r="D544" s="255">
        <v>0</v>
      </c>
      <c r="E544" s="255">
        <v>0</v>
      </c>
      <c r="F544" s="255">
        <v>0</v>
      </c>
      <c r="G544" s="255">
        <v>0</v>
      </c>
      <c r="H544" s="255">
        <v>0</v>
      </c>
      <c r="I544" s="255">
        <v>0</v>
      </c>
      <c r="J544" s="255">
        <v>0</v>
      </c>
      <c r="K544" s="255">
        <v>0</v>
      </c>
      <c r="L544" s="255">
        <v>0</v>
      </c>
      <c r="M544" s="255">
        <v>0</v>
      </c>
      <c r="N544" s="255">
        <v>0</v>
      </c>
      <c r="O544" s="255">
        <v>0</v>
      </c>
      <c r="P544" s="255">
        <v>0</v>
      </c>
      <c r="Q544" s="255">
        <v>0</v>
      </c>
      <c r="R544" s="255">
        <v>0</v>
      </c>
      <c r="S544" s="255">
        <v>0</v>
      </c>
      <c r="T544" s="255">
        <v>0</v>
      </c>
      <c r="U544" s="255">
        <v>0</v>
      </c>
      <c r="V544" s="255">
        <v>0</v>
      </c>
      <c r="W544" s="255">
        <v>0</v>
      </c>
      <c r="X544" s="255">
        <v>0</v>
      </c>
      <c r="Y544" s="255">
        <v>0</v>
      </c>
      <c r="Z544" s="255">
        <v>0</v>
      </c>
      <c r="AA544" s="255">
        <v>0</v>
      </c>
      <c r="AB544" s="255">
        <v>0</v>
      </c>
      <c r="AC544" s="255">
        <v>0</v>
      </c>
      <c r="AD544" s="255">
        <v>0</v>
      </c>
      <c r="AE544" s="255">
        <v>0</v>
      </c>
      <c r="AF544" s="255">
        <v>0</v>
      </c>
      <c r="AG544" s="255">
        <v>0</v>
      </c>
      <c r="AH544" s="255">
        <v>0</v>
      </c>
      <c r="AI544" s="255">
        <v>0</v>
      </c>
      <c r="AJ544" s="255">
        <v>0</v>
      </c>
      <c r="AK544" s="255">
        <v>0</v>
      </c>
      <c r="AL544" s="255">
        <v>0</v>
      </c>
      <c r="AM544" s="255">
        <v>0</v>
      </c>
      <c r="AN544" s="255">
        <v>0</v>
      </c>
      <c r="AO544" s="351"/>
      <c r="AP544" s="351"/>
      <c r="AQ544" s="351"/>
      <c r="AR544" s="351"/>
      <c r="AS544" s="351"/>
      <c r="AT544" s="351"/>
      <c r="AU544" s="351"/>
      <c r="AV544" s="351"/>
      <c r="AW544" s="351"/>
      <c r="AX544" s="351"/>
      <c r="AY544" s="351"/>
      <c r="AZ544" s="351"/>
      <c r="BA544" s="351"/>
      <c r="BB544" s="351"/>
      <c r="BC544" s="256">
        <f>SUM(AO544:BB544)</f>
        <v>0</v>
      </c>
    </row>
    <row r="545" spans="1:57" s="243" customFormat="1" ht="16" outlineLevel="1">
      <c r="A545" s="437"/>
      <c r="B545" s="283" t="s">
        <v>258</v>
      </c>
      <c r="C545" s="251" t="s">
        <v>163</v>
      </c>
      <c r="D545" s="255"/>
      <c r="E545" s="255"/>
      <c r="F545" s="255"/>
      <c r="G545" s="255"/>
      <c r="H545" s="255"/>
      <c r="I545" s="255"/>
      <c r="J545" s="255"/>
      <c r="K545" s="255"/>
      <c r="L545" s="255"/>
      <c r="M545" s="255"/>
      <c r="N545" s="255"/>
      <c r="O545" s="255"/>
      <c r="P545" s="255"/>
      <c r="Q545" s="255"/>
      <c r="R545" s="255"/>
      <c r="S545" s="255"/>
      <c r="T545" s="255"/>
      <c r="U545" s="255"/>
      <c r="V545" s="255">
        <f>V544</f>
        <v>0</v>
      </c>
      <c r="W545" s="255"/>
      <c r="X545" s="255"/>
      <c r="Y545" s="255"/>
      <c r="Z545" s="255"/>
      <c r="AA545" s="255"/>
      <c r="AB545" s="255"/>
      <c r="AC545" s="255"/>
      <c r="AD545" s="255"/>
      <c r="AE545" s="255"/>
      <c r="AF545" s="255"/>
      <c r="AG545" s="255"/>
      <c r="AH545" s="255"/>
      <c r="AI545" s="255"/>
      <c r="AJ545" s="255"/>
      <c r="AK545" s="255"/>
      <c r="AL545" s="255"/>
      <c r="AM545" s="255"/>
      <c r="AN545" s="255"/>
      <c r="AO545" s="352">
        <f>AO544</f>
        <v>0</v>
      </c>
      <c r="AP545" s="352">
        <f t="shared" ref="AP545:BB545" si="258">AP544</f>
        <v>0</v>
      </c>
      <c r="AQ545" s="352">
        <f t="shared" si="258"/>
        <v>0</v>
      </c>
      <c r="AR545" s="352">
        <f t="shared" si="258"/>
        <v>0</v>
      </c>
      <c r="AS545" s="352">
        <f t="shared" si="258"/>
        <v>0</v>
      </c>
      <c r="AT545" s="352">
        <f t="shared" si="258"/>
        <v>0</v>
      </c>
      <c r="AU545" s="352">
        <f t="shared" si="258"/>
        <v>0</v>
      </c>
      <c r="AV545" s="352">
        <f t="shared" si="258"/>
        <v>0</v>
      </c>
      <c r="AW545" s="352">
        <f>AW544</f>
        <v>0</v>
      </c>
      <c r="AX545" s="352">
        <f t="shared" ref="AX545:AY545" si="259">AX544</f>
        <v>0</v>
      </c>
      <c r="AY545" s="352">
        <f t="shared" si="259"/>
        <v>0</v>
      </c>
      <c r="AZ545" s="352">
        <f t="shared" si="258"/>
        <v>0</v>
      </c>
      <c r="BA545" s="352">
        <f t="shared" si="258"/>
        <v>0</v>
      </c>
      <c r="BB545" s="352">
        <f t="shared" si="258"/>
        <v>0</v>
      </c>
      <c r="BC545" s="257"/>
    </row>
    <row r="546" spans="1:57" s="243" customFormat="1" ht="16" outlineLevel="1">
      <c r="A546" s="437"/>
      <c r="B546" s="283"/>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c r="AA546" s="251"/>
      <c r="AB546" s="251"/>
      <c r="AC546" s="251"/>
      <c r="AD546" s="251"/>
      <c r="AE546" s="251"/>
      <c r="AF546" s="251"/>
      <c r="AG546" s="251"/>
      <c r="AH546" s="251"/>
      <c r="AI546" s="251"/>
      <c r="AJ546" s="251"/>
      <c r="AK546" s="251"/>
      <c r="AL546" s="251"/>
      <c r="AM546" s="251"/>
      <c r="AN546" s="251"/>
      <c r="AO546" s="353"/>
      <c r="AP546" s="353"/>
      <c r="AQ546" s="353"/>
      <c r="AR546" s="353"/>
      <c r="AS546" s="353"/>
      <c r="AT546" s="353"/>
      <c r="AU546" s="353"/>
      <c r="AV546" s="353"/>
      <c r="AW546" s="353"/>
      <c r="AX546" s="353"/>
      <c r="AY546" s="353"/>
      <c r="AZ546" s="353"/>
      <c r="BA546" s="353"/>
      <c r="BB546" s="353"/>
      <c r="BC546" s="272"/>
    </row>
    <row r="547" spans="1:57" s="243" customFormat="1" ht="16" outlineLevel="1">
      <c r="A547" s="437">
        <v>33</v>
      </c>
      <c r="B547" s="283" t="s">
        <v>490</v>
      </c>
      <c r="C547" s="251" t="s">
        <v>25</v>
      </c>
      <c r="D547" s="255"/>
      <c r="E547" s="255"/>
      <c r="F547" s="255"/>
      <c r="G547" s="255"/>
      <c r="H547" s="255"/>
      <c r="I547" s="255"/>
      <c r="J547" s="255"/>
      <c r="K547" s="255"/>
      <c r="L547" s="255"/>
      <c r="M547" s="255"/>
      <c r="N547" s="255"/>
      <c r="O547" s="255"/>
      <c r="P547" s="255"/>
      <c r="Q547" s="255"/>
      <c r="R547" s="255"/>
      <c r="S547" s="255"/>
      <c r="T547" s="255"/>
      <c r="U547" s="255"/>
      <c r="V547" s="255">
        <v>12</v>
      </c>
      <c r="W547" s="255"/>
      <c r="X547" s="255"/>
      <c r="Y547" s="255"/>
      <c r="Z547" s="255"/>
      <c r="AA547" s="255"/>
      <c r="AB547" s="255"/>
      <c r="AC547" s="255"/>
      <c r="AD547" s="255"/>
      <c r="AE547" s="255"/>
      <c r="AF547" s="255"/>
      <c r="AG547" s="255"/>
      <c r="AH547" s="255"/>
      <c r="AI547" s="255"/>
      <c r="AJ547" s="255"/>
      <c r="AK547" s="255"/>
      <c r="AL547" s="255"/>
      <c r="AM547" s="255"/>
      <c r="AN547" s="255"/>
      <c r="AO547" s="351"/>
      <c r="AP547" s="351"/>
      <c r="AQ547" s="351"/>
      <c r="AR547" s="351"/>
      <c r="AS547" s="351"/>
      <c r="AT547" s="351"/>
      <c r="AU547" s="351"/>
      <c r="AV547" s="351"/>
      <c r="AW547" s="351"/>
      <c r="AX547" s="351"/>
      <c r="AY547" s="351"/>
      <c r="AZ547" s="351"/>
      <c r="BA547" s="351"/>
      <c r="BB547" s="351"/>
      <c r="BC547" s="256">
        <f>SUM(AO547:BB547)</f>
        <v>0</v>
      </c>
    </row>
    <row r="548" spans="1:57" s="243" customFormat="1" ht="16" outlineLevel="1">
      <c r="A548" s="437"/>
      <c r="B548" s="283" t="s">
        <v>258</v>
      </c>
      <c r="C548" s="251" t="s">
        <v>163</v>
      </c>
      <c r="D548" s="255"/>
      <c r="E548" s="255"/>
      <c r="F548" s="255"/>
      <c r="G548" s="255"/>
      <c r="H548" s="255"/>
      <c r="I548" s="255"/>
      <c r="J548" s="255"/>
      <c r="K548" s="255"/>
      <c r="L548" s="255"/>
      <c r="M548" s="255"/>
      <c r="N548" s="255"/>
      <c r="O548" s="255"/>
      <c r="P548" s="255"/>
      <c r="Q548" s="255"/>
      <c r="R548" s="255"/>
      <c r="S548" s="255"/>
      <c r="T548" s="255"/>
      <c r="U548" s="255"/>
      <c r="V548" s="255">
        <f>V547</f>
        <v>12</v>
      </c>
      <c r="W548" s="255"/>
      <c r="X548" s="255"/>
      <c r="Y548" s="255"/>
      <c r="Z548" s="255"/>
      <c r="AA548" s="255"/>
      <c r="AB548" s="255"/>
      <c r="AC548" s="255"/>
      <c r="AD548" s="255"/>
      <c r="AE548" s="255"/>
      <c r="AF548" s="255"/>
      <c r="AG548" s="255"/>
      <c r="AH548" s="255"/>
      <c r="AI548" s="255"/>
      <c r="AJ548" s="255"/>
      <c r="AK548" s="255"/>
      <c r="AL548" s="255"/>
      <c r="AM548" s="255"/>
      <c r="AN548" s="255"/>
      <c r="AO548" s="352">
        <f>AO547</f>
        <v>0</v>
      </c>
      <c r="AP548" s="352">
        <f t="shared" ref="AP548:BA548" si="260">AP547</f>
        <v>0</v>
      </c>
      <c r="AQ548" s="352">
        <f t="shared" si="260"/>
        <v>0</v>
      </c>
      <c r="AR548" s="352">
        <f t="shared" si="260"/>
        <v>0</v>
      </c>
      <c r="AS548" s="352">
        <f t="shared" si="260"/>
        <v>0</v>
      </c>
      <c r="AT548" s="352">
        <f t="shared" si="260"/>
        <v>0</v>
      </c>
      <c r="AU548" s="352">
        <f t="shared" si="260"/>
        <v>0</v>
      </c>
      <c r="AV548" s="352">
        <f t="shared" si="260"/>
        <v>0</v>
      </c>
      <c r="AW548" s="352">
        <f t="shared" si="260"/>
        <v>0</v>
      </c>
      <c r="AX548" s="352">
        <f t="shared" si="260"/>
        <v>0</v>
      </c>
      <c r="AY548" s="352">
        <f t="shared" si="260"/>
        <v>0</v>
      </c>
      <c r="AZ548" s="352">
        <f t="shared" si="260"/>
        <v>0</v>
      </c>
      <c r="BA548" s="352">
        <f t="shared" si="260"/>
        <v>0</v>
      </c>
      <c r="BB548" s="352">
        <f>BB547</f>
        <v>0</v>
      </c>
      <c r="BC548" s="257"/>
    </row>
    <row r="549" spans="1:57" ht="16" outlineLevel="1">
      <c r="B549" s="274"/>
      <c r="C549" s="284"/>
      <c r="D549" s="251"/>
      <c r="E549" s="251"/>
      <c r="F549" s="251"/>
      <c r="G549" s="251"/>
      <c r="H549" s="251"/>
      <c r="I549" s="251"/>
      <c r="J549" s="251"/>
      <c r="K549" s="251"/>
      <c r="L549" s="251"/>
      <c r="M549" s="251"/>
      <c r="N549" s="251"/>
      <c r="O549" s="251"/>
      <c r="P549" s="251"/>
      <c r="Q549" s="251"/>
      <c r="R549" s="251"/>
      <c r="S549" s="251"/>
      <c r="T549" s="251"/>
      <c r="U549" s="251"/>
      <c r="V549" s="260"/>
      <c r="W549" s="251"/>
      <c r="X549" s="285"/>
      <c r="Y549" s="285"/>
      <c r="Z549" s="285"/>
      <c r="AA549" s="285"/>
      <c r="AB549" s="285"/>
      <c r="AC549" s="285"/>
      <c r="AD549" s="285"/>
      <c r="AE549" s="285"/>
      <c r="AF549" s="285"/>
      <c r="AG549" s="251"/>
      <c r="AH549" s="251"/>
      <c r="AI549" s="251"/>
      <c r="AJ549" s="251"/>
      <c r="AK549" s="251"/>
      <c r="AL549" s="251"/>
      <c r="AM549" s="251"/>
      <c r="AN549" s="251"/>
      <c r="AO549" s="261"/>
      <c r="AP549" s="261"/>
      <c r="AQ549" s="261"/>
      <c r="AR549" s="261"/>
      <c r="AS549" s="261"/>
      <c r="AT549" s="261"/>
      <c r="AU549" s="261"/>
      <c r="AV549" s="261"/>
      <c r="AW549" s="261"/>
      <c r="AX549" s="261"/>
      <c r="AY549" s="261"/>
      <c r="AZ549" s="261"/>
      <c r="BA549" s="261"/>
      <c r="BB549" s="261"/>
      <c r="BC549" s="266"/>
    </row>
    <row r="550" spans="1:57" ht="16">
      <c r="B550" s="286" t="s">
        <v>259</v>
      </c>
      <c r="C550" s="288"/>
      <c r="D550" s="288">
        <f>SUM(D442:D548)</f>
        <v>25995416.876532868</v>
      </c>
      <c r="E550" s="288"/>
      <c r="F550" s="288"/>
      <c r="G550" s="288"/>
      <c r="H550" s="288"/>
      <c r="I550" s="288"/>
      <c r="J550" s="288"/>
      <c r="K550" s="288"/>
      <c r="L550" s="288"/>
      <c r="M550" s="288"/>
      <c r="N550" s="288"/>
      <c r="O550" s="288"/>
      <c r="P550" s="288"/>
      <c r="Q550" s="288"/>
      <c r="R550" s="288"/>
      <c r="S550" s="288"/>
      <c r="T550" s="288"/>
      <c r="U550" s="1034"/>
      <c r="V550" s="288"/>
      <c r="W550" s="288">
        <f>SUM(W442:W548)</f>
        <v>230766.06247063359</v>
      </c>
      <c r="X550" s="288"/>
      <c r="Y550" s="288"/>
      <c r="Z550" s="288"/>
      <c r="AA550" s="288"/>
      <c r="AB550" s="288"/>
      <c r="AC550" s="288"/>
      <c r="AD550" s="288"/>
      <c r="AE550" s="288"/>
      <c r="AF550" s="288"/>
      <c r="AG550" s="288"/>
      <c r="AH550" s="288"/>
      <c r="AI550" s="288"/>
      <c r="AJ550" s="288"/>
      <c r="AK550" s="288"/>
      <c r="AL550" s="288"/>
      <c r="AM550" s="288"/>
      <c r="AN550" s="1034"/>
      <c r="AO550" s="288">
        <f>IF(AO441="kWh",SUMPRODUCT(D442:D548,AO442:AO548))</f>
        <v>5314028.3992665466</v>
      </c>
      <c r="AP550" s="288">
        <f>IF(AP441="kWh",SUMPRODUCT(D442:D548,AP442:AP548))</f>
        <v>2486973.74383632</v>
      </c>
      <c r="AQ550" s="288">
        <f>IF(AQ441="kW",SUMPRODUCT(V442:V548,W442:W548,AQ442:AQ548),SUMPRODUCT(D442:D548,AQ442:AQ548))</f>
        <v>18296.209129571809</v>
      </c>
      <c r="AR550" s="288">
        <f>IF(AR441="kW",SUMPRODUCT(V442:V548,W442:W548,AR442:AR548),SUMPRODUCT(D442:D548,AR442:AR548))</f>
        <v>14.87544193833161</v>
      </c>
      <c r="AS550" s="288">
        <f>IF(AS441="kW",SUMPRODUCT(V442:V548,W442:W548,AS442:AS548),SUMPRODUCT(D442:D548,AS442:AS548))</f>
        <v>5166.064630830394</v>
      </c>
      <c r="AT550" s="288">
        <f>IF(AT441="kW",SUMPRODUCT(V442:V548,W442:W548,AT442:AT548),SUMPRODUCT(D442:D548,AT442:AT548))</f>
        <v>0</v>
      </c>
      <c r="AU550" s="288">
        <f>IF(AU441="kW",SUMPRODUCT(V442:V548,W442:W548,AU442:AU548),SUMPRODUCT(D442:D548,AU442:AU548))</f>
        <v>0</v>
      </c>
      <c r="AV550" s="288">
        <f>IF(AV441="kW",SUMPRODUCT(V442:V548,W442:W548,AV442:AV548),SUMPRODUCT(D442:D548,AV442:AV548))</f>
        <v>580.81939199999999</v>
      </c>
      <c r="AW550" s="288">
        <f>IF(AW441="kW",SUMPRODUCT(V442:V548,W442:W548,AW442:AW548),SUMPRODUCT(D442:D548,AW442:AW548))</f>
        <v>1989634.2830184824</v>
      </c>
      <c r="AX550" s="288">
        <f>IF(AX441="kW",SUMPRODUCT(V442:V548,W442:W548,AX442:AX548),SUMPRODUCT(D442:D548,AX442:AX548))</f>
        <v>779547.71539999999</v>
      </c>
      <c r="AY550" s="288">
        <f>IF(AY441="kW",SUMPRODUCT(V442:V548,W442:W548,AY442:AY548),SUMPRODUCT(D442:D548,AY442:AY548))</f>
        <v>5066.18194692</v>
      </c>
      <c r="AZ550" s="288">
        <f>IF(AZ441="kW",SUMPRODUCT(V442:V548,W442:W548,AZ442:AZ548),SUMPRODUCT(D442:D548,AZ442:AZ548))</f>
        <v>0</v>
      </c>
      <c r="BA550" s="288">
        <f>IF(BA441="kW",SUMPRODUCT(V442:V548,W442:W548,BA442:BA548),SUMPRODUCT(D442:D548,BA442:BA548))</f>
        <v>0</v>
      </c>
      <c r="BB550" s="288">
        <f>IF(BB441="kW",SUMPRODUCT(V442:V548,W442:W548,BB442:BB548),SUMPRODUCT(D442:D548,BB442:BB548))</f>
        <v>0</v>
      </c>
      <c r="BC550" s="289"/>
    </row>
    <row r="551" spans="1:57" ht="16">
      <c r="B551" s="337" t="s">
        <v>260</v>
      </c>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c r="AA551" s="338"/>
      <c r="AB551" s="338"/>
      <c r="AC551" s="338"/>
      <c r="AD551" s="338"/>
      <c r="AE551" s="338"/>
      <c r="AF551" s="338"/>
      <c r="AG551" s="338"/>
      <c r="AH551" s="338"/>
      <c r="AI551" s="338"/>
      <c r="AJ551" s="338"/>
      <c r="AK551" s="338"/>
      <c r="AL551" s="338"/>
      <c r="AM551" s="338"/>
      <c r="AN551" s="338"/>
      <c r="AO551" s="287">
        <f>HLOOKUP(AO440,'2. LRAMVA Threshold'!$B$42:$Q$53,6,FALSE)</f>
        <v>8730096.5944305398</v>
      </c>
      <c r="AP551" s="287">
        <f>HLOOKUP(AP440,'2. LRAMVA Threshold'!$B$42:$Q$53,6,FALSE)</f>
        <v>7519432.0553718666</v>
      </c>
      <c r="AQ551" s="287">
        <f>HLOOKUP(AQ440,'2. LRAMVA Threshold'!$B$42:$Q$53,6,FALSE)</f>
        <v>19267</v>
      </c>
      <c r="AR551" s="287">
        <f>HLOOKUP(AR440,'2. LRAMVA Threshold'!$B$42:$Q$53,6,FALSE)</f>
        <v>54</v>
      </c>
      <c r="AS551" s="287">
        <f>HLOOKUP(AS440,'2. LRAMVA Threshold'!$B$42:$Q$53,6,FALSE)</f>
        <v>450</v>
      </c>
      <c r="AT551" s="287">
        <f>HLOOKUP(AT440,'2. LRAMVA Threshold'!$B$42:$Q$53,6,FALSE)</f>
        <v>0</v>
      </c>
      <c r="AU551" s="287">
        <f>HLOOKUP(AU440,'2. LRAMVA Threshold'!$B$42:$Q$53,6,FALSE)</f>
        <v>0</v>
      </c>
      <c r="AV551" s="287">
        <f>HLOOKUP(AV440,'2. LRAMVA Threshold'!$B$42:$Q$53,6,FALSE)</f>
        <v>0</v>
      </c>
      <c r="AW551" s="287">
        <f>HLOOKUP(AW440,'2. LRAMVA Threshold'!$B$42:$Q$53,6,FALSE)</f>
        <v>0</v>
      </c>
      <c r="AX551" s="287">
        <f>HLOOKUP(AX440,'2. LRAMVA Threshold'!$B$42:$Q$53,6,FALSE)</f>
        <v>0</v>
      </c>
      <c r="AY551" s="287">
        <f>HLOOKUP(AY440,'2. LRAMVA Threshold'!$B$42:$Q$53,6,FALSE)</f>
        <v>0</v>
      </c>
      <c r="AZ551" s="287">
        <f>HLOOKUP(AZ440,'2. LRAMVA Threshold'!$B$42:$Q$53,6,FALSE)</f>
        <v>0</v>
      </c>
      <c r="BA551" s="287">
        <f>HLOOKUP(BA440,'2. LRAMVA Threshold'!$B$42:$Q$53,6,FALSE)</f>
        <v>0</v>
      </c>
      <c r="BB551" s="287">
        <f>HLOOKUP(BB440,'2. LRAMVA Threshold'!$B$42:$Q$53,6,FALSE)</f>
        <v>0</v>
      </c>
      <c r="BC551" s="339"/>
    </row>
    <row r="552" spans="1:57" ht="16">
      <c r="B552" s="340"/>
      <c r="C552" s="341"/>
      <c r="D552" s="342"/>
      <c r="E552" s="342"/>
      <c r="F552" s="342"/>
      <c r="G552" s="342"/>
      <c r="H552" s="342"/>
      <c r="I552" s="342"/>
      <c r="J552" s="342"/>
      <c r="K552" s="342"/>
      <c r="L552" s="342"/>
      <c r="M552" s="342"/>
      <c r="N552" s="342"/>
      <c r="O552" s="342"/>
      <c r="P552" s="342"/>
      <c r="Q552" s="342"/>
      <c r="R552" s="342"/>
      <c r="S552" s="342"/>
      <c r="T552" s="342"/>
      <c r="U552" s="1035"/>
      <c r="V552" s="342"/>
      <c r="W552" s="343"/>
      <c r="X552" s="342"/>
      <c r="Y552" s="342"/>
      <c r="Z552" s="342"/>
      <c r="AA552" s="344"/>
      <c r="AB552" s="344"/>
      <c r="AC552" s="344"/>
      <c r="AD552" s="344"/>
      <c r="AE552" s="342"/>
      <c r="AF552" s="342"/>
      <c r="AG552" s="342"/>
      <c r="AH552" s="342"/>
      <c r="AI552" s="342"/>
      <c r="AJ552" s="342"/>
      <c r="AK552" s="342"/>
      <c r="AL552" s="342"/>
      <c r="AM552" s="342"/>
      <c r="AN552" s="1035"/>
      <c r="AO552" s="345"/>
      <c r="AP552" s="345"/>
      <c r="AQ552" s="345"/>
      <c r="AR552" s="345"/>
      <c r="AS552" s="345"/>
      <c r="AT552" s="345"/>
      <c r="AU552" s="345"/>
      <c r="AV552" s="345"/>
      <c r="AW552" s="345"/>
      <c r="AX552" s="345"/>
      <c r="AY552" s="345"/>
      <c r="AZ552" s="345"/>
      <c r="BA552" s="345"/>
      <c r="BB552" s="345"/>
      <c r="BC552" s="346"/>
    </row>
    <row r="553" spans="1:57" ht="16">
      <c r="B553" s="283" t="s">
        <v>167</v>
      </c>
      <c r="C553" s="296"/>
      <c r="D553" s="296"/>
      <c r="E553" s="323"/>
      <c r="F553" s="323"/>
      <c r="G553" s="323"/>
      <c r="H553" s="323"/>
      <c r="I553" s="323"/>
      <c r="J553" s="323"/>
      <c r="K553" s="323"/>
      <c r="L553" s="323"/>
      <c r="M553" s="323"/>
      <c r="N553" s="323"/>
      <c r="O553" s="323"/>
      <c r="P553" s="323"/>
      <c r="Q553" s="323"/>
      <c r="R553" s="323"/>
      <c r="S553" s="323"/>
      <c r="T553" s="323"/>
      <c r="U553" s="323"/>
      <c r="V553" s="323"/>
      <c r="W553" s="251"/>
      <c r="X553" s="298"/>
      <c r="Y553" s="298"/>
      <c r="Z553" s="298"/>
      <c r="AA553" s="297"/>
      <c r="AB553" s="297"/>
      <c r="AC553" s="297"/>
      <c r="AD553" s="297"/>
      <c r="AE553" s="298"/>
      <c r="AF553" s="298"/>
      <c r="AG553" s="298"/>
      <c r="AH553" s="298"/>
      <c r="AI553" s="298"/>
      <c r="AJ553" s="298"/>
      <c r="AK553" s="298"/>
      <c r="AL553" s="298"/>
      <c r="AM553" s="298"/>
      <c r="AN553" s="298"/>
      <c r="AO553" s="719">
        <f>HLOOKUP(AO$20,'3.  Distribution Rates'!$C$122:$P$133,6,FALSE)</f>
        <v>0</v>
      </c>
      <c r="AP553" s="719">
        <f>HLOOKUP(AP$20,'3.  Distribution Rates'!$C$122:$P$133,6,FALSE)</f>
        <v>0</v>
      </c>
      <c r="AQ553" s="299">
        <f>HLOOKUP(AQ$20,'3.  Distribution Rates'!$C$122:$P$133,6,FALSE)</f>
        <v>0</v>
      </c>
      <c r="AR553" s="299">
        <f>HLOOKUP(AR$20,'3.  Distribution Rates'!$C$122:$P$133,6,FALSE)</f>
        <v>0</v>
      </c>
      <c r="AS553" s="299">
        <f>HLOOKUP(AS$20,'3.  Distribution Rates'!$C$122:$P$133,6,FALSE)</f>
        <v>0</v>
      </c>
      <c r="AT553" s="299">
        <f>HLOOKUP(AT$20,'3.  Distribution Rates'!$C$122:$P$133,6,FALSE)</f>
        <v>0</v>
      </c>
      <c r="AU553" s="299">
        <f>HLOOKUP(AU$20,'3.  Distribution Rates'!$C$122:$P$133,6,FALSE)</f>
        <v>0</v>
      </c>
      <c r="AV553" s="299">
        <f>HLOOKUP(AV$20,'3.  Distribution Rates'!$C$122:$P$133,6,FALSE)</f>
        <v>0</v>
      </c>
      <c r="AW553" s="299">
        <f>HLOOKUP(AW$20,'3.  Distribution Rates'!$C$122:$P$133,6,FALSE)</f>
        <v>0</v>
      </c>
      <c r="AX553" s="299">
        <f>HLOOKUP(AX$20,'3.  Distribution Rates'!$C$122:$P$133,6,FALSE)</f>
        <v>0</v>
      </c>
      <c r="AY553" s="299">
        <f>HLOOKUP(AY$20,'3.  Distribution Rates'!$C$122:$P$133,6,FALSE)</f>
        <v>0</v>
      </c>
      <c r="AZ553" s="299">
        <f>HLOOKUP(AZ$20,'3.  Distribution Rates'!$C$122:$P$133,6,FALSE)</f>
        <v>0</v>
      </c>
      <c r="BA553" s="299">
        <f>HLOOKUP(BA$20,'3.  Distribution Rates'!$C$122:$P$133,6,FALSE)</f>
        <v>0</v>
      </c>
      <c r="BB553" s="299">
        <f>HLOOKUP(BB$20,'3.  Distribution Rates'!$C$122:$P$133,6,FALSE)</f>
        <v>0</v>
      </c>
      <c r="BC553" s="347"/>
    </row>
    <row r="554" spans="1:57" ht="16">
      <c r="B554" s="283" t="s">
        <v>159</v>
      </c>
      <c r="C554" s="301"/>
      <c r="D554" s="243"/>
      <c r="E554" s="240"/>
      <c r="F554" s="240"/>
      <c r="G554" s="240"/>
      <c r="H554" s="240"/>
      <c r="I554" s="240"/>
      <c r="J554" s="240"/>
      <c r="K554" s="240"/>
      <c r="L554" s="240"/>
      <c r="M554" s="240"/>
      <c r="N554" s="240"/>
      <c r="O554" s="240"/>
      <c r="P554" s="240"/>
      <c r="Q554" s="240"/>
      <c r="R554" s="240"/>
      <c r="S554" s="240"/>
      <c r="T554" s="240"/>
      <c r="U554" s="240"/>
      <c r="V554" s="240"/>
      <c r="W554" s="251"/>
      <c r="X554" s="240"/>
      <c r="Y554" s="240"/>
      <c r="Z554" s="240"/>
      <c r="AA554" s="243"/>
      <c r="AB554" s="243"/>
      <c r="AC554" s="243"/>
      <c r="AD554" s="243"/>
      <c r="AE554" s="240"/>
      <c r="AF554" s="240"/>
      <c r="AG554" s="240"/>
      <c r="AH554" s="240"/>
      <c r="AI554" s="240"/>
      <c r="AJ554" s="240"/>
      <c r="AK554" s="240"/>
      <c r="AL554" s="240"/>
      <c r="AM554" s="240"/>
      <c r="AN554" s="240"/>
      <c r="AO554" s="325">
        <f t="shared" ref="AO554:BB554" si="261">AO137*AO553</f>
        <v>0</v>
      </c>
      <c r="AP554" s="325">
        <f t="shared" si="261"/>
        <v>0</v>
      </c>
      <c r="AQ554" s="325">
        <f t="shared" si="261"/>
        <v>0</v>
      </c>
      <c r="AR554" s="325">
        <f t="shared" si="261"/>
        <v>0</v>
      </c>
      <c r="AS554" s="325">
        <f t="shared" si="261"/>
        <v>0</v>
      </c>
      <c r="AT554" s="325">
        <f t="shared" si="261"/>
        <v>0</v>
      </c>
      <c r="AU554" s="325">
        <f t="shared" si="261"/>
        <v>0</v>
      </c>
      <c r="AV554" s="325">
        <f t="shared" si="261"/>
        <v>0</v>
      </c>
      <c r="AW554" s="325">
        <f t="shared" si="261"/>
        <v>0</v>
      </c>
      <c r="AX554" s="325">
        <f t="shared" si="261"/>
        <v>0</v>
      </c>
      <c r="AY554" s="325">
        <f t="shared" si="261"/>
        <v>0</v>
      </c>
      <c r="AZ554" s="325">
        <f t="shared" si="261"/>
        <v>0</v>
      </c>
      <c r="BA554" s="325">
        <f t="shared" si="261"/>
        <v>0</v>
      </c>
      <c r="BB554" s="325">
        <f t="shared" si="261"/>
        <v>0</v>
      </c>
      <c r="BC554" s="531">
        <f>SUM(AO554:BB554)</f>
        <v>0</v>
      </c>
      <c r="BE554" s="243"/>
    </row>
    <row r="555" spans="1:57" ht="16">
      <c r="B555" s="283" t="s">
        <v>160</v>
      </c>
      <c r="C555" s="301"/>
      <c r="D555" s="243"/>
      <c r="E555" s="240"/>
      <c r="F555" s="240"/>
      <c r="G555" s="240"/>
      <c r="H555" s="240"/>
      <c r="I555" s="240"/>
      <c r="J555" s="240"/>
      <c r="K555" s="240"/>
      <c r="L555" s="240"/>
      <c r="M555" s="240"/>
      <c r="N555" s="240"/>
      <c r="O555" s="240"/>
      <c r="P555" s="240"/>
      <c r="Q555" s="240"/>
      <c r="R555" s="240"/>
      <c r="S555" s="240"/>
      <c r="T555" s="240"/>
      <c r="U555" s="240"/>
      <c r="V555" s="240"/>
      <c r="W555" s="251"/>
      <c r="X555" s="240"/>
      <c r="Y555" s="240"/>
      <c r="Z555" s="240"/>
      <c r="AA555" s="243"/>
      <c r="AB555" s="243"/>
      <c r="AC555" s="243"/>
      <c r="AD555" s="243"/>
      <c r="AE555" s="240"/>
      <c r="AF555" s="240"/>
      <c r="AG555" s="240"/>
      <c r="AH555" s="240"/>
      <c r="AI555" s="240"/>
      <c r="AJ555" s="240"/>
      <c r="AK555" s="240"/>
      <c r="AL555" s="240"/>
      <c r="AM555" s="240"/>
      <c r="AN555" s="240"/>
      <c r="AO555" s="325">
        <f t="shared" ref="AO555:BB555" si="262">AO276*AO553</f>
        <v>0</v>
      </c>
      <c r="AP555" s="325">
        <f t="shared" si="262"/>
        <v>0</v>
      </c>
      <c r="AQ555" s="325">
        <f t="shared" si="262"/>
        <v>0</v>
      </c>
      <c r="AR555" s="325">
        <f t="shared" si="262"/>
        <v>0</v>
      </c>
      <c r="AS555" s="325">
        <f t="shared" si="262"/>
        <v>0</v>
      </c>
      <c r="AT555" s="325">
        <f t="shared" si="262"/>
        <v>0</v>
      </c>
      <c r="AU555" s="325">
        <f t="shared" si="262"/>
        <v>0</v>
      </c>
      <c r="AV555" s="325">
        <f t="shared" si="262"/>
        <v>0</v>
      </c>
      <c r="AW555" s="325">
        <f t="shared" si="262"/>
        <v>0</v>
      </c>
      <c r="AX555" s="325">
        <f t="shared" si="262"/>
        <v>0</v>
      </c>
      <c r="AY555" s="325">
        <f t="shared" si="262"/>
        <v>0</v>
      </c>
      <c r="AZ555" s="325">
        <f t="shared" si="262"/>
        <v>0</v>
      </c>
      <c r="BA555" s="325">
        <f t="shared" si="262"/>
        <v>0</v>
      </c>
      <c r="BB555" s="325">
        <f t="shared" si="262"/>
        <v>0</v>
      </c>
      <c r="BC555" s="531">
        <f>SUM(AO555:BB555)</f>
        <v>0</v>
      </c>
    </row>
    <row r="556" spans="1:57" ht="16">
      <c r="B556" s="283" t="s">
        <v>161</v>
      </c>
      <c r="C556" s="301"/>
      <c r="D556" s="243"/>
      <c r="E556" s="240"/>
      <c r="F556" s="240"/>
      <c r="G556" s="240"/>
      <c r="H556" s="240"/>
      <c r="I556" s="240"/>
      <c r="J556" s="240"/>
      <c r="K556" s="240"/>
      <c r="L556" s="240"/>
      <c r="M556" s="240"/>
      <c r="N556" s="240"/>
      <c r="O556" s="240"/>
      <c r="P556" s="240"/>
      <c r="Q556" s="240"/>
      <c r="R556" s="240"/>
      <c r="S556" s="240"/>
      <c r="T556" s="240"/>
      <c r="U556" s="240"/>
      <c r="V556" s="240"/>
      <c r="W556" s="251"/>
      <c r="X556" s="240"/>
      <c r="Y556" s="240"/>
      <c r="Z556" s="240"/>
      <c r="AA556" s="243"/>
      <c r="AB556" s="243"/>
      <c r="AC556" s="243"/>
      <c r="AD556" s="243"/>
      <c r="AE556" s="240"/>
      <c r="AF556" s="240"/>
      <c r="AG556" s="240"/>
      <c r="AH556" s="240"/>
      <c r="AI556" s="240"/>
      <c r="AJ556" s="240"/>
      <c r="AK556" s="240"/>
      <c r="AL556" s="240"/>
      <c r="AM556" s="240"/>
      <c r="AN556" s="240"/>
      <c r="AO556" s="325">
        <f t="shared" ref="AO556:BB556" si="263">AO421*AO553</f>
        <v>0</v>
      </c>
      <c r="AP556" s="325">
        <f t="shared" si="263"/>
        <v>0</v>
      </c>
      <c r="AQ556" s="325">
        <f t="shared" si="263"/>
        <v>0</v>
      </c>
      <c r="AR556" s="325">
        <f t="shared" si="263"/>
        <v>0</v>
      </c>
      <c r="AS556" s="325">
        <f t="shared" si="263"/>
        <v>0</v>
      </c>
      <c r="AT556" s="325">
        <f t="shared" si="263"/>
        <v>0</v>
      </c>
      <c r="AU556" s="325">
        <f t="shared" si="263"/>
        <v>0</v>
      </c>
      <c r="AV556" s="325">
        <f t="shared" si="263"/>
        <v>0</v>
      </c>
      <c r="AW556" s="325">
        <f t="shared" si="263"/>
        <v>0</v>
      </c>
      <c r="AX556" s="325">
        <f t="shared" si="263"/>
        <v>0</v>
      </c>
      <c r="AY556" s="325">
        <f t="shared" si="263"/>
        <v>0</v>
      </c>
      <c r="AZ556" s="325">
        <f t="shared" si="263"/>
        <v>0</v>
      </c>
      <c r="BA556" s="325">
        <f t="shared" si="263"/>
        <v>0</v>
      </c>
      <c r="BB556" s="325">
        <f t="shared" si="263"/>
        <v>0</v>
      </c>
      <c r="BC556" s="531">
        <f>SUM(AO556:BB556)</f>
        <v>0</v>
      </c>
    </row>
    <row r="557" spans="1:57" ht="16">
      <c r="B557" s="283" t="s">
        <v>162</v>
      </c>
      <c r="C557" s="301"/>
      <c r="D557" s="243"/>
      <c r="E557" s="240"/>
      <c r="F557" s="240"/>
      <c r="G557" s="240"/>
      <c r="H557" s="240"/>
      <c r="I557" s="240"/>
      <c r="J557" s="240"/>
      <c r="K557" s="240"/>
      <c r="L557" s="240"/>
      <c r="M557" s="240"/>
      <c r="N557" s="240"/>
      <c r="O557" s="240"/>
      <c r="P557" s="240"/>
      <c r="Q557" s="240"/>
      <c r="R557" s="240"/>
      <c r="S557" s="240"/>
      <c r="T557" s="240"/>
      <c r="U557" s="240"/>
      <c r="V557" s="240"/>
      <c r="W557" s="251"/>
      <c r="X557" s="240"/>
      <c r="Y557" s="240"/>
      <c r="Z557" s="240"/>
      <c r="AA557" s="243"/>
      <c r="AB557" s="243"/>
      <c r="AC557" s="243"/>
      <c r="AD557" s="243"/>
      <c r="AE557" s="240"/>
      <c r="AF557" s="240"/>
      <c r="AG557" s="240"/>
      <c r="AH557" s="240"/>
      <c r="AI557" s="240"/>
      <c r="AJ557" s="240"/>
      <c r="AK557" s="240"/>
      <c r="AL557" s="240"/>
      <c r="AM557" s="240"/>
      <c r="AN557" s="240"/>
      <c r="AO557" s="325">
        <f>AO550*AO553</f>
        <v>0</v>
      </c>
      <c r="AP557" s="325">
        <f t="shared" ref="AP557:BB557" si="264">AP550*AP553</f>
        <v>0</v>
      </c>
      <c r="AQ557" s="325">
        <f t="shared" si="264"/>
        <v>0</v>
      </c>
      <c r="AR557" s="325">
        <f t="shared" si="264"/>
        <v>0</v>
      </c>
      <c r="AS557" s="325">
        <f t="shared" si="264"/>
        <v>0</v>
      </c>
      <c r="AT557" s="325">
        <f t="shared" si="264"/>
        <v>0</v>
      </c>
      <c r="AU557" s="325">
        <f t="shared" si="264"/>
        <v>0</v>
      </c>
      <c r="AV557" s="325">
        <f t="shared" si="264"/>
        <v>0</v>
      </c>
      <c r="AW557" s="325">
        <f t="shared" si="264"/>
        <v>0</v>
      </c>
      <c r="AX557" s="325">
        <f t="shared" si="264"/>
        <v>0</v>
      </c>
      <c r="AY557" s="325">
        <f t="shared" si="264"/>
        <v>0</v>
      </c>
      <c r="AZ557" s="325">
        <f t="shared" si="264"/>
        <v>0</v>
      </c>
      <c r="BA557" s="325">
        <f t="shared" si="264"/>
        <v>0</v>
      </c>
      <c r="BB557" s="325">
        <f t="shared" si="264"/>
        <v>0</v>
      </c>
      <c r="BC557" s="531">
        <f>SUM(AO557:BB557)</f>
        <v>0</v>
      </c>
    </row>
    <row r="558" spans="1:57" ht="16">
      <c r="B558" s="305" t="s">
        <v>261</v>
      </c>
      <c r="C558" s="301"/>
      <c r="D558" s="263"/>
      <c r="E558" s="293"/>
      <c r="F558" s="293"/>
      <c r="G558" s="293"/>
      <c r="H558" s="293"/>
      <c r="I558" s="293"/>
      <c r="J558" s="293"/>
      <c r="K558" s="293"/>
      <c r="L558" s="293"/>
      <c r="M558" s="293"/>
      <c r="N558" s="293"/>
      <c r="O558" s="293"/>
      <c r="P558" s="293"/>
      <c r="Q558" s="293"/>
      <c r="R558" s="293"/>
      <c r="S558" s="293"/>
      <c r="T558" s="293"/>
      <c r="U558" s="293"/>
      <c r="V558" s="293"/>
      <c r="W558" s="260"/>
      <c r="X558" s="293"/>
      <c r="Y558" s="293"/>
      <c r="Z558" s="293"/>
      <c r="AA558" s="263"/>
      <c r="AB558" s="263"/>
      <c r="AC558" s="263"/>
      <c r="AD558" s="263"/>
      <c r="AE558" s="293"/>
      <c r="AF558" s="293"/>
      <c r="AG558" s="293"/>
      <c r="AH558" s="293"/>
      <c r="AI558" s="293"/>
      <c r="AJ558" s="293"/>
      <c r="AK558" s="293"/>
      <c r="AL558" s="293"/>
      <c r="AM558" s="293"/>
      <c r="AN558" s="293"/>
      <c r="AO558" s="302">
        <f>SUM(AO554:AO557)</f>
        <v>0</v>
      </c>
      <c r="AP558" s="302">
        <f t="shared" ref="AP558:BA558" si="265">SUM(AP554:AP557)</f>
        <v>0</v>
      </c>
      <c r="AQ558" s="302">
        <f t="shared" si="265"/>
        <v>0</v>
      </c>
      <c r="AR558" s="302">
        <f t="shared" si="265"/>
        <v>0</v>
      </c>
      <c r="AS558" s="302">
        <f t="shared" si="265"/>
        <v>0</v>
      </c>
      <c r="AT558" s="302">
        <f t="shared" si="265"/>
        <v>0</v>
      </c>
      <c r="AU558" s="302">
        <f t="shared" si="265"/>
        <v>0</v>
      </c>
      <c r="AV558" s="302">
        <f t="shared" si="265"/>
        <v>0</v>
      </c>
      <c r="AW558" s="302">
        <f t="shared" si="265"/>
        <v>0</v>
      </c>
      <c r="AX558" s="302">
        <f t="shared" si="265"/>
        <v>0</v>
      </c>
      <c r="AY558" s="302">
        <f t="shared" si="265"/>
        <v>0</v>
      </c>
      <c r="AZ558" s="302">
        <f t="shared" si="265"/>
        <v>0</v>
      </c>
      <c r="BA558" s="302">
        <f t="shared" si="265"/>
        <v>0</v>
      </c>
      <c r="BB558" s="302">
        <f>SUM(BB554:BB557)</f>
        <v>0</v>
      </c>
      <c r="BC558" s="349">
        <f>SUM(BC554:BC557)</f>
        <v>0</v>
      </c>
    </row>
    <row r="559" spans="1:57" ht="16">
      <c r="B559" s="305" t="s">
        <v>262</v>
      </c>
      <c r="C559" s="301"/>
      <c r="D559" s="306"/>
      <c r="E559" s="293"/>
      <c r="F559" s="293"/>
      <c r="G559" s="293"/>
      <c r="H559" s="293"/>
      <c r="I559" s="293"/>
      <c r="J559" s="293"/>
      <c r="K559" s="293"/>
      <c r="L559" s="293"/>
      <c r="M559" s="293"/>
      <c r="N559" s="293"/>
      <c r="O559" s="293"/>
      <c r="P559" s="293"/>
      <c r="Q559" s="293"/>
      <c r="R559" s="293"/>
      <c r="S559" s="293"/>
      <c r="T559" s="293"/>
      <c r="U559" s="293"/>
      <c r="V559" s="293"/>
      <c r="W559" s="260"/>
      <c r="X559" s="293"/>
      <c r="Y559" s="293"/>
      <c r="Z559" s="293"/>
      <c r="AA559" s="263"/>
      <c r="AB559" s="263"/>
      <c r="AC559" s="263"/>
      <c r="AD559" s="263"/>
      <c r="AE559" s="293"/>
      <c r="AF559" s="293"/>
      <c r="AG559" s="293"/>
      <c r="AH559" s="293"/>
      <c r="AI559" s="293"/>
      <c r="AJ559" s="293"/>
      <c r="AK559" s="293"/>
      <c r="AL559" s="293"/>
      <c r="AM559" s="293"/>
      <c r="AN559" s="293"/>
      <c r="AO559" s="303">
        <f>AO551*AO553</f>
        <v>0</v>
      </c>
      <c r="AP559" s="303">
        <f t="shared" ref="AP559:AZ559" si="266">AP551*AP553</f>
        <v>0</v>
      </c>
      <c r="AQ559" s="303">
        <f>AQ551*AQ553</f>
        <v>0</v>
      </c>
      <c r="AR559" s="303">
        <f t="shared" si="266"/>
        <v>0</v>
      </c>
      <c r="AS559" s="303">
        <f t="shared" si="266"/>
        <v>0</v>
      </c>
      <c r="AT559" s="303">
        <f>AT551*AT553</f>
        <v>0</v>
      </c>
      <c r="AU559" s="303">
        <f t="shared" si="266"/>
        <v>0</v>
      </c>
      <c r="AV559" s="303">
        <f t="shared" si="266"/>
        <v>0</v>
      </c>
      <c r="AW559" s="303">
        <f t="shared" si="266"/>
        <v>0</v>
      </c>
      <c r="AX559" s="303">
        <f t="shared" si="266"/>
        <v>0</v>
      </c>
      <c r="AY559" s="303">
        <f t="shared" si="266"/>
        <v>0</v>
      </c>
      <c r="AZ559" s="303">
        <f t="shared" si="266"/>
        <v>0</v>
      </c>
      <c r="BA559" s="303">
        <f>BA551*BA553</f>
        <v>0</v>
      </c>
      <c r="BB559" s="303">
        <f>BB551*BB553</f>
        <v>0</v>
      </c>
      <c r="BC559" s="349">
        <f>SUM(AO559:BB559)</f>
        <v>0</v>
      </c>
    </row>
    <row r="560" spans="1:57" ht="16">
      <c r="B560" s="305" t="s">
        <v>264</v>
      </c>
      <c r="C560" s="301"/>
      <c r="D560" s="306"/>
      <c r="E560" s="293"/>
      <c r="F560" s="293"/>
      <c r="G560" s="293"/>
      <c r="H560" s="293"/>
      <c r="I560" s="293"/>
      <c r="J560" s="293"/>
      <c r="K560" s="293"/>
      <c r="L560" s="293"/>
      <c r="M560" s="293"/>
      <c r="N560" s="293"/>
      <c r="O560" s="293"/>
      <c r="P560" s="293"/>
      <c r="Q560" s="293"/>
      <c r="R560" s="293"/>
      <c r="S560" s="293"/>
      <c r="T560" s="293"/>
      <c r="U560" s="293"/>
      <c r="V560" s="293"/>
      <c r="W560" s="260"/>
      <c r="X560" s="293"/>
      <c r="Y560" s="293"/>
      <c r="Z560" s="293"/>
      <c r="AA560" s="306"/>
      <c r="AB560" s="306"/>
      <c r="AC560" s="306"/>
      <c r="AD560" s="306"/>
      <c r="AE560" s="293"/>
      <c r="AF560" s="293"/>
      <c r="AG560" s="293"/>
      <c r="AH560" s="293"/>
      <c r="AI560" s="293"/>
      <c r="AJ560" s="293"/>
      <c r="AK560" s="293"/>
      <c r="AL560" s="293"/>
      <c r="AM560" s="293"/>
      <c r="AN560" s="293"/>
      <c r="AO560" s="307"/>
      <c r="AP560" s="307"/>
      <c r="AQ560" s="307"/>
      <c r="AR560" s="307"/>
      <c r="AS560" s="307"/>
      <c r="AT560" s="307"/>
      <c r="AU560" s="307"/>
      <c r="AV560" s="307"/>
      <c r="AW560" s="307"/>
      <c r="AX560" s="307"/>
      <c r="AY560" s="307"/>
      <c r="AZ560" s="307"/>
      <c r="BA560" s="307"/>
      <c r="BB560" s="307"/>
      <c r="BC560" s="349">
        <f>BC558-BC559</f>
        <v>0</v>
      </c>
    </row>
    <row r="561" spans="2:55" ht="16">
      <c r="B561" s="305"/>
      <c r="C561" s="301"/>
      <c r="D561" s="306"/>
      <c r="E561" s="293"/>
      <c r="F561" s="293"/>
      <c r="G561" s="293"/>
      <c r="H561" s="293"/>
      <c r="I561" s="293"/>
      <c r="J561" s="293"/>
      <c r="K561" s="293"/>
      <c r="L561" s="293"/>
      <c r="M561" s="293"/>
      <c r="N561" s="293"/>
      <c r="O561" s="293"/>
      <c r="P561" s="293"/>
      <c r="Q561" s="293"/>
      <c r="R561" s="293"/>
      <c r="S561" s="293"/>
      <c r="T561" s="293"/>
      <c r="U561" s="293"/>
      <c r="V561" s="293"/>
      <c r="W561" s="260"/>
      <c r="X561" s="293"/>
      <c r="Y561" s="293"/>
      <c r="Z561" s="293"/>
      <c r="AA561" s="306"/>
      <c r="AB561" s="306"/>
      <c r="AC561" s="306"/>
      <c r="AD561" s="306"/>
      <c r="AE561" s="293"/>
      <c r="AF561" s="293"/>
      <c r="AG561" s="293"/>
      <c r="AH561" s="293"/>
      <c r="AI561" s="293"/>
      <c r="AJ561" s="293"/>
      <c r="AK561" s="293"/>
      <c r="AL561" s="293"/>
      <c r="AM561" s="293"/>
      <c r="AN561" s="293"/>
      <c r="AO561" s="307"/>
      <c r="AP561" s="307"/>
      <c r="AQ561" s="307"/>
      <c r="AR561" s="307"/>
      <c r="AS561" s="307"/>
      <c r="AT561" s="307"/>
      <c r="AU561" s="307"/>
      <c r="AV561" s="307"/>
      <c r="AW561" s="307"/>
      <c r="AX561" s="307"/>
      <c r="AY561" s="307"/>
      <c r="AZ561" s="307"/>
      <c r="BA561" s="307"/>
      <c r="BB561" s="307"/>
      <c r="BC561" s="349"/>
    </row>
    <row r="562" spans="2:55" ht="16">
      <c r="B562" s="305"/>
      <c r="C562" s="301"/>
      <c r="D562" s="306"/>
      <c r="E562" s="293"/>
      <c r="F562" s="293"/>
      <c r="G562" s="293"/>
      <c r="H562" s="293"/>
      <c r="I562" s="293"/>
      <c r="J562" s="293"/>
      <c r="K562" s="293"/>
      <c r="L562" s="293"/>
      <c r="M562" s="293"/>
      <c r="N562" s="293"/>
      <c r="O562" s="293"/>
      <c r="P562" s="293"/>
      <c r="Q562" s="293"/>
      <c r="R562" s="293"/>
      <c r="S562" s="293"/>
      <c r="T562" s="293"/>
      <c r="U562" s="293"/>
      <c r="V562" s="293"/>
      <c r="W562" s="260"/>
      <c r="X562" s="293"/>
      <c r="Y562" s="293"/>
      <c r="Z562" s="293"/>
      <c r="AA562" s="306"/>
      <c r="AB562" s="306"/>
      <c r="AC562" s="306"/>
      <c r="AD562" s="306"/>
      <c r="AE562" s="293"/>
      <c r="AF562" s="293"/>
      <c r="AG562" s="293"/>
      <c r="AH562" s="293"/>
      <c r="AI562" s="293"/>
      <c r="AJ562" s="293"/>
      <c r="AK562" s="293"/>
      <c r="AL562" s="293"/>
      <c r="AM562" s="293"/>
      <c r="AN562" s="293"/>
      <c r="AO562" s="307"/>
      <c r="AP562" s="307"/>
      <c r="AQ562" s="307"/>
      <c r="AR562" s="307"/>
      <c r="AS562" s="307"/>
      <c r="AT562" s="307"/>
      <c r="AU562" s="307"/>
      <c r="AV562" s="307"/>
      <c r="AW562" s="307"/>
      <c r="AX562" s="307"/>
      <c r="AY562" s="307"/>
      <c r="AZ562" s="307"/>
      <c r="BA562" s="307"/>
      <c r="BB562" s="307"/>
      <c r="BC562" s="350"/>
    </row>
    <row r="563" spans="2:55" ht="16">
      <c r="B563" s="283" t="s">
        <v>201</v>
      </c>
      <c r="C563" s="306"/>
      <c r="D563" s="306"/>
      <c r="E563" s="293"/>
      <c r="F563" s="293"/>
      <c r="G563" s="293"/>
      <c r="H563" s="293"/>
      <c r="I563" s="293"/>
      <c r="J563" s="293"/>
      <c r="K563" s="293"/>
      <c r="L563" s="293"/>
      <c r="M563" s="293"/>
      <c r="N563" s="293"/>
      <c r="O563" s="293"/>
      <c r="P563" s="293"/>
      <c r="Q563" s="293"/>
      <c r="R563" s="293"/>
      <c r="S563" s="293"/>
      <c r="T563" s="293"/>
      <c r="U563" s="293"/>
      <c r="V563" s="293"/>
      <c r="W563" s="260"/>
      <c r="X563" s="293"/>
      <c r="Y563" s="293"/>
      <c r="Z563" s="293"/>
      <c r="AA563" s="306"/>
      <c r="AB563" s="301"/>
      <c r="AC563" s="306"/>
      <c r="AD563" s="306"/>
      <c r="AE563" s="293"/>
      <c r="AF563" s="293"/>
      <c r="AG563" s="293"/>
      <c r="AH563" s="293"/>
      <c r="AI563" s="293"/>
      <c r="AJ563" s="293"/>
      <c r="AK563" s="293"/>
      <c r="AL563" s="293"/>
      <c r="AM563" s="293"/>
      <c r="AN563" s="293"/>
      <c r="AO563" s="251">
        <f>SUMPRODUCT($E$442:$E$548,AO442:AO548)</f>
        <v>4882535.6461895099</v>
      </c>
      <c r="AP563" s="251">
        <f>SUMPRODUCT($E$442:$E$548,AP442:AP548)</f>
        <v>2441545.8345938167</v>
      </c>
      <c r="AQ563" s="251">
        <f>IF(AQ441="kW",SUMPRODUCT(V442:V548,X442:X548,AQ442:AQ548),SUMPRODUCT(E442:E548,AQ442:AQ548))</f>
        <v>18257.514066102507</v>
      </c>
      <c r="AR563" s="251">
        <f>IF(AR441="kW",SUMPRODUCT(V442:V548,X442:X548,AR442:AR548),SUMPRODUCT(E442:E548,AR442:AR548))</f>
        <v>14.854592638502067</v>
      </c>
      <c r="AS563" s="251">
        <f>IF(AS441="kW",SUMPRODUCT(V442:V548,X442:X548,AS442:AS548),SUMPRODUCT(E442:E548,AS442:AS548))</f>
        <v>5165.4668019783767</v>
      </c>
      <c r="AT563" s="251">
        <f>IF(AT441="kW",SUMPRODUCT(V442:V548,X442:X548,AT442:AT548),SUMPRODUCT(E442:E548, AT442:AT548))</f>
        <v>0</v>
      </c>
      <c r="AU563" s="251">
        <f>IF(AU441="kW",SUMPRODUCT(V442:V548,X442:X548,AU442:AU548),SUMPRODUCT(E442:E548,AU442:AU548))</f>
        <v>0</v>
      </c>
      <c r="AV563" s="251">
        <f>IF(AV441="kW",SUMPRODUCT(V442:V548,X442:X548,AV442:AV548),SUMPRODUCT(E442:E548,AV442:AV548))</f>
        <v>871.22908800000005</v>
      </c>
      <c r="AW563" s="251">
        <f>IF(AW441="kW",SUMPRODUCT(V442:V548,X442:X548,AW442:AW548),SUMPRODUCT(E442:E548,AW442:AW548))</f>
        <v>1831712.7198884825</v>
      </c>
      <c r="AX563" s="251">
        <f>IF(AX441="kW",SUMPRODUCT(V442:V548,X442:X548,AX442:AX548),SUMPRODUCT(E442:E548,AX442:AX548))</f>
        <v>776206.79709999997</v>
      </c>
      <c r="AY563" s="251">
        <f>IF(AY441="kW",SUMPRODUCT(V442:V548,X442:X548,AY442:AY548),SUMPRODUCT(E442:E548,AY442:AY548))</f>
        <v>5064.7472197200004</v>
      </c>
      <c r="AZ563" s="251">
        <f>IF(AZ441="kW",SUMPRODUCT(V442:V548,X442:X548,AZ442:AZ548),SUMPRODUCT(E442:E548,AZ442:AZ548))</f>
        <v>0</v>
      </c>
      <c r="BA563" s="251">
        <f>IF(BA441="kW",SUMPRODUCT(V442:V548,X442:X548,BA442:BA548),SUMPRODUCT(E442:E548,BA442:BA548))</f>
        <v>0</v>
      </c>
      <c r="BB563" s="251">
        <f>IF(BB441="kW",SUMPRODUCT(V442:V548,X442:X548,BB442:BB548),SUMPRODUCT(E442:E548,BB442:BB548))</f>
        <v>0</v>
      </c>
      <c r="BC563" s="309"/>
    </row>
    <row r="564" spans="2:55" ht="16">
      <c r="B564" s="283" t="s">
        <v>202</v>
      </c>
      <c r="C564" s="311"/>
      <c r="D564" s="240"/>
      <c r="E564" s="240"/>
      <c r="F564" s="240"/>
      <c r="G564" s="240"/>
      <c r="H564" s="240"/>
      <c r="I564" s="240"/>
      <c r="J564" s="240"/>
      <c r="K564" s="240"/>
      <c r="L564" s="240"/>
      <c r="M564" s="240"/>
      <c r="N564" s="240"/>
      <c r="O564" s="240"/>
      <c r="P564" s="240"/>
      <c r="Q564" s="240"/>
      <c r="R564" s="240"/>
      <c r="S564" s="240"/>
      <c r="T564" s="240"/>
      <c r="U564" s="240"/>
      <c r="V564" s="240"/>
      <c r="W564" s="312"/>
      <c r="X564" s="240"/>
      <c r="Y564" s="240"/>
      <c r="Z564" s="240"/>
      <c r="AA564" s="264"/>
      <c r="AB564" s="243"/>
      <c r="AC564" s="243"/>
      <c r="AD564" s="240"/>
      <c r="AE564" s="240"/>
      <c r="AF564" s="243"/>
      <c r="AG564" s="243"/>
      <c r="AH564" s="243"/>
      <c r="AI564" s="243"/>
      <c r="AJ564" s="243"/>
      <c r="AK564" s="243"/>
      <c r="AL564" s="243"/>
      <c r="AM564" s="243"/>
      <c r="AN564" s="243"/>
      <c r="AO564" s="251">
        <f>SUMPRODUCT($F$442:$F$548,AO442:AO548)</f>
        <v>4626367.8517895099</v>
      </c>
      <c r="AP564" s="251">
        <f>SUMPRODUCT($F$442:$F$548,AP442:AP548)</f>
        <v>2317588.3940786729</v>
      </c>
      <c r="AQ564" s="251">
        <f>IF(AQ441="kW",SUMPRODUCT(V442:V548,Y442:Y548,AQ442:AQ548),SUMPRODUCT(F442:F548,AQ442:AQ548))</f>
        <v>17899.444735879519</v>
      </c>
      <c r="AR564" s="251">
        <f>IF(AR441="kW",SUMPRODUCT(V442:V548,Y442:Y548,AR442:AR548),SUMPRODUCT(F442:F548,AR442:AR548))</f>
        <v>14.854592638502067</v>
      </c>
      <c r="AS564" s="251">
        <f>IF(AS441="kW",SUMPRODUCT(V442:V548,Y442:Y548,AS442:AS548),SUMPRODUCT(F442:F548, AS442:AS548))</f>
        <v>3046.9215524745769</v>
      </c>
      <c r="AT564" s="251">
        <f>IF(AT441="kW",SUMPRODUCT(V442:V548,Y442:Y548,AT442:AT548),SUMPRODUCT(F442:F548, AT442:AT548))</f>
        <v>0</v>
      </c>
      <c r="AU564" s="251">
        <f>IF(AU441="kW",SUMPRODUCT(V442:V548,Y442:Y548,AU442:AU548),SUMPRODUCT(F442:F548,AU442:AU548))</f>
        <v>0</v>
      </c>
      <c r="AV564" s="251">
        <f>IF(AV441="kW",SUMPRODUCT(V442:V548,Y442:Y548,AV442:AV548),SUMPRODUCT(F442:F548,AV442:AV548))</f>
        <v>977.37480000000005</v>
      </c>
      <c r="AW564" s="251">
        <f>IF(AW441="kW",SUMPRODUCT(V442:V548,Y442:Y548,AW442:AW548),SUMPRODUCT(F442:F548,AW442:AW548))</f>
        <v>1741252.6426584825</v>
      </c>
      <c r="AX564" s="251">
        <f>IF(AX441="kW",SUMPRODUCT(V442:V548,Y442:Y548,AX442:AX548),SUMPRODUCT(F442:F548,AX442:AX548))</f>
        <v>675991.29859999998</v>
      </c>
      <c r="AY564" s="251">
        <f>IF(AY441="kW",SUMPRODUCT(V442:V548,Y442:Y548,AY442:AY548),SUMPRODUCT(F442:F548,AY442:AY548))</f>
        <v>5064.7472197200004</v>
      </c>
      <c r="AZ564" s="251">
        <f>IF(AZ441="kW",SUMPRODUCT(V442:V548,Y442:Y548,AZ442:AZ548),SUMPRODUCT(F442:F548,AZ442:AZ548))</f>
        <v>0</v>
      </c>
      <c r="BA564" s="251">
        <f>IF(BA441="kW",SUMPRODUCT(V442:V548,Y442:Y548,BA442:BA548),SUMPRODUCT(F442:F548,BA442:BA548))</f>
        <v>0</v>
      </c>
      <c r="BB564" s="251">
        <f>IF(BB441="kW",SUMPRODUCT(V442:V548,Y442:Y548,BB442:BB548),SUMPRODUCT(F442:F548,BB442:BB548))</f>
        <v>0</v>
      </c>
      <c r="BC564" s="295"/>
    </row>
    <row r="565" spans="2:55" ht="16">
      <c r="B565" s="283" t="s">
        <v>203</v>
      </c>
      <c r="C565" s="311"/>
      <c r="D565" s="240"/>
      <c r="E565" s="240"/>
      <c r="F565" s="240"/>
      <c r="G565" s="240"/>
      <c r="H565" s="240"/>
      <c r="I565" s="240"/>
      <c r="J565" s="240"/>
      <c r="K565" s="240"/>
      <c r="L565" s="240"/>
      <c r="M565" s="240"/>
      <c r="N565" s="240"/>
      <c r="O565" s="240"/>
      <c r="P565" s="240"/>
      <c r="Q565" s="240"/>
      <c r="R565" s="240"/>
      <c r="S565" s="240"/>
      <c r="T565" s="240"/>
      <c r="U565" s="240"/>
      <c r="V565" s="240"/>
      <c r="W565" s="312"/>
      <c r="X565" s="240"/>
      <c r="Y565" s="240"/>
      <c r="Z565" s="240"/>
      <c r="AA565" s="264"/>
      <c r="AB565" s="243"/>
      <c r="AC565" s="243"/>
      <c r="AD565" s="240"/>
      <c r="AE565" s="240"/>
      <c r="AF565" s="243"/>
      <c r="AG565" s="243"/>
      <c r="AH565" s="243"/>
      <c r="AI565" s="243"/>
      <c r="AJ565" s="243"/>
      <c r="AK565" s="243"/>
      <c r="AL565" s="243"/>
      <c r="AM565" s="243"/>
      <c r="AN565" s="243"/>
      <c r="AO565" s="251">
        <f>SUMPRODUCT($G$442:$G$548,AO442:AO548)</f>
        <v>4608979.3366563544</v>
      </c>
      <c r="AP565" s="251">
        <f>SUMPRODUCT($G$442:$G$548,AP442:AP548)</f>
        <v>1864696.0579415413</v>
      </c>
      <c r="AQ565" s="251">
        <f>IF(AQ441="kW",SUMPRODUCT(V442:V548,Z442:Z548,AQ442:AQ548),SUMPRODUCT(G442:G548,AQ442:AQ548))</f>
        <v>17118.673293391021</v>
      </c>
      <c r="AR565" s="251">
        <f>IF(AR441="kW",SUMPRODUCT(V442:V548,Z442:Z548,AR442:AR548),SUMPRODUCT(G442:G548,AR442:AR548))</f>
        <v>14.307725559037269</v>
      </c>
      <c r="AS565" s="251">
        <f>IF(AS441="kW",SUMPRODUCT(V442:V548,Z442:Z548,AS442:AS548),SUMPRODUCT(G442:G548, AS442:AS548))</f>
        <v>3013.6483902512819</v>
      </c>
      <c r="AT565" s="251">
        <f>IF(AT441="kW",SUMPRODUCT(V442:V548,Z442:Z548,AT442:AT548),SUMPRODUCT(G442:G548, AT442:AT548))</f>
        <v>0</v>
      </c>
      <c r="AU565" s="251">
        <f>IF(AU441="kW",SUMPRODUCT(V442:V548,Z442:Z548,AU442:AU548),SUMPRODUCT(G442:G548,AU442:AU548))</f>
        <v>0</v>
      </c>
      <c r="AV565" s="251">
        <f>IF(AV441="kW",SUMPRODUCT(V442:V548,Z442:Z548,AV442:AV548),SUMPRODUCT(G442:G548,AV442:AV548))</f>
        <v>1295.4055679999997</v>
      </c>
      <c r="AW565" s="251">
        <f>IF(AW441="kW",SUMPRODUCT(V442:V548,Z442:Z548,AW442:AW548),SUMPRODUCT(G442:G548,AW442:AW548))</f>
        <v>1736678.2603252823</v>
      </c>
      <c r="AX565" s="251">
        <f>IF(AX441="kW",SUMPRODUCT(V442:V548,Z442:Z548,AX442:AX548),SUMPRODUCT(G442:G548,AX442:AX548))</f>
        <v>565228.73970000003</v>
      </c>
      <c r="AY565" s="251">
        <f>IF(AY441="kW",SUMPRODUCT(V442:V548,Z442:Z548,AY442:AY548),SUMPRODUCT(G442:G548,AY442:AY548))</f>
        <v>4970.7024913200003</v>
      </c>
      <c r="AZ565" s="251">
        <f>IF(AZ441="kW",SUMPRODUCT(V442:V548,Z442:Z548,AZ442:AZ548),SUMPRODUCT(G442:G548,AZ442:AZ548))</f>
        <v>0</v>
      </c>
      <c r="BA565" s="251">
        <f>IF(BA441="kW",SUMPRODUCT(V442:V548,Z442:Z548,BA442:BA548),SUMPRODUCT(G442:G548,BA442:BA548))</f>
        <v>0</v>
      </c>
      <c r="BB565" s="251">
        <f>IF(BB441="kW",SUMPRODUCT(V442:V548,Z442:Z548,BB442:BB548),SUMPRODUCT(G442:G548,BB442:BB548))</f>
        <v>0</v>
      </c>
      <c r="BC565" s="295"/>
    </row>
    <row r="566" spans="2:55" ht="16">
      <c r="B566" s="283" t="s">
        <v>204</v>
      </c>
      <c r="C566" s="311"/>
      <c r="D566" s="240"/>
      <c r="E566" s="240"/>
      <c r="F566" s="240"/>
      <c r="G566" s="240"/>
      <c r="H566" s="240"/>
      <c r="I566" s="240"/>
      <c r="J566" s="240"/>
      <c r="K566" s="240"/>
      <c r="L566" s="240"/>
      <c r="M566" s="240"/>
      <c r="N566" s="240"/>
      <c r="O566" s="240"/>
      <c r="P566" s="240"/>
      <c r="Q566" s="240"/>
      <c r="R566" s="240"/>
      <c r="S566" s="240"/>
      <c r="T566" s="240"/>
      <c r="U566" s="240"/>
      <c r="V566" s="240"/>
      <c r="W566" s="312"/>
      <c r="X566" s="240"/>
      <c r="Y566" s="240"/>
      <c r="Z566" s="240"/>
      <c r="AA566" s="264"/>
      <c r="AB566" s="243"/>
      <c r="AC566" s="243"/>
      <c r="AD566" s="240"/>
      <c r="AE566" s="240"/>
      <c r="AF566" s="243"/>
      <c r="AG566" s="243"/>
      <c r="AH566" s="243"/>
      <c r="AI566" s="243"/>
      <c r="AJ566" s="243"/>
      <c r="AK566" s="243"/>
      <c r="AL566" s="243"/>
      <c r="AM566" s="243"/>
      <c r="AN566" s="243"/>
      <c r="AO566" s="251">
        <f>SUMPRODUCT($H$442:$H$548,AO442:AO548)</f>
        <v>4490070.125618943</v>
      </c>
      <c r="AP566" s="251">
        <f>SUMPRODUCT($H$442:$H$548,AP442:AP548)</f>
        <v>1791263.2916290413</v>
      </c>
      <c r="AQ566" s="251">
        <f>IF(AQ441="kW",SUMPRODUCT(V442:V548,AA442:AA548,AQ442:AQ548),SUMPRODUCT(H442:H548,AQ442:AQ548))</f>
        <v>16035.95192199102</v>
      </c>
      <c r="AR566" s="251">
        <f>IF(AR441="kW",SUMPRODUCT(V442:V548,AA442:AA548,AR442:AR548),SUMPRODUCT(H442:H548,AR442:AR548))</f>
        <v>14.307725559037269</v>
      </c>
      <c r="AS566" s="251">
        <f>IF(AS441="kW",SUMPRODUCT(V442:V548,AA442:AA548,AS442:AS548),SUMPRODUCT(H442:H548, AS442:AS548))</f>
        <v>2833.1948283512816</v>
      </c>
      <c r="AT566" s="251">
        <f>IF(AT441="kW",SUMPRODUCT(V442:V548,AA442:AA548,AT442:AT548),SUMPRODUCT(H442:H548, AT442:AT548))</f>
        <v>0</v>
      </c>
      <c r="AU566" s="251">
        <f>IF(AU441="kW",SUMPRODUCT(V442:V548,AA442:AA548,AU442:AU548),SUMPRODUCT(H442:H548,AU442:AU548))</f>
        <v>0</v>
      </c>
      <c r="AV566" s="251">
        <f>IF(AV441="kW",SUMPRODUCT(V442:V548,AA442:AA548,AV442:AV548),SUMPRODUCT(H442:H548,AV442:AV548))</f>
        <v>1295.4055679999997</v>
      </c>
      <c r="AW566" s="251">
        <f>IF(AW441="kW",SUMPRODUCT(V442:V548,AA442:AA548,AW442:AW548),SUMPRODUCT(H442:H548,AW442:AW548))</f>
        <v>1697879.5482394223</v>
      </c>
      <c r="AX566" s="251">
        <f>IF(AX441="kW",SUMPRODUCT(V442:V548,AA442:AA548,AX442:AX548),SUMPRODUCT(H442:H548,AX442:AX548))</f>
        <v>565228.73970000003</v>
      </c>
      <c r="AY566" s="251">
        <f>IF(AY441="kW",SUMPRODUCT(V442:V548,AA442:AA548,AY442:AY548),SUMPRODUCT(H442:H548,AY442:AY548))</f>
        <v>3847.8803279999997</v>
      </c>
      <c r="AZ566" s="251">
        <f>IF(AZ441="kW",SUMPRODUCT(V442:V548,AA442:AA548,AZ442:AZ548),SUMPRODUCT(H442:H548,AZ442:AZ548))</f>
        <v>0</v>
      </c>
      <c r="BA566" s="251">
        <f>IF(BA441="kW",SUMPRODUCT(V442:V548,AA442:AA548,BA442:BA548),SUMPRODUCT(H442:H548,BA442:BA548))</f>
        <v>0</v>
      </c>
      <c r="BB566" s="251">
        <f>IF(BB441="kW",SUMPRODUCT(V442:V548,AA442:AA548,BB442:BB548),SUMPRODUCT(H442:H548,BB442:BB548))</f>
        <v>0</v>
      </c>
      <c r="BC566" s="295"/>
    </row>
    <row r="567" spans="2:55" ht="16">
      <c r="B567" s="283" t="s">
        <v>205</v>
      </c>
      <c r="C567" s="311"/>
      <c r="D567" s="240"/>
      <c r="E567" s="240"/>
      <c r="F567" s="240"/>
      <c r="G567" s="240"/>
      <c r="H567" s="240"/>
      <c r="I567" s="240"/>
      <c r="J567" s="240"/>
      <c r="K567" s="240"/>
      <c r="L567" s="240"/>
      <c r="M567" s="240"/>
      <c r="N567" s="240"/>
      <c r="O567" s="240"/>
      <c r="P567" s="240"/>
      <c r="Q567" s="240"/>
      <c r="R567" s="240"/>
      <c r="S567" s="240"/>
      <c r="T567" s="240"/>
      <c r="U567" s="240"/>
      <c r="V567" s="240"/>
      <c r="W567" s="312"/>
      <c r="X567" s="240"/>
      <c r="Y567" s="240"/>
      <c r="Z567" s="240"/>
      <c r="AA567" s="264"/>
      <c r="AB567" s="243"/>
      <c r="AC567" s="243"/>
      <c r="AD567" s="240"/>
      <c r="AE567" s="240"/>
      <c r="AF567" s="243"/>
      <c r="AG567" s="243"/>
      <c r="AH567" s="243"/>
      <c r="AI567" s="243"/>
      <c r="AJ567" s="243"/>
      <c r="AK567" s="243"/>
      <c r="AL567" s="243"/>
      <c r="AM567" s="243"/>
      <c r="AN567" s="243"/>
      <c r="AO567" s="251">
        <f>SUMPRODUCT($I$442:$I$548,AO442:AO548)</f>
        <v>4423436.635289371</v>
      </c>
      <c r="AP567" s="251">
        <f>SUMPRODUCT($I$442:$I$548,AP442:AP548)</f>
        <v>1791263.2916290413</v>
      </c>
      <c r="AQ567" s="251">
        <f>IF(AQ441="kW",SUMPRODUCT(V442:V548,AB442:AB548,AQ442:AQ548),SUMPRODUCT(I442:I548,AQ442:AQ548))</f>
        <v>16035.95192199102</v>
      </c>
      <c r="AR567" s="251">
        <f>IF(AR441="kW",SUMPRODUCT(V442:V548,AB442:AB548,AR442:AR548),SUMPRODUCT(I442:I548,AR442:AR548))</f>
        <v>14.307725559037269</v>
      </c>
      <c r="AS567" s="251">
        <f>IF(AS441="kW",SUMPRODUCT(V442:V548,AB442:AB548,AS442:AS548),SUMPRODUCT(I442:I548, AS442:AS548))</f>
        <v>2833.1948283512816</v>
      </c>
      <c r="AT567" s="251">
        <f>IF(AT441="kW",SUMPRODUCT(V442:V548,AB442:AB548,AT442:AT548),SUMPRODUCT(I442:I548, AT442:AT548))</f>
        <v>0</v>
      </c>
      <c r="AU567" s="251">
        <f>IF(AU441="kW",SUMPRODUCT(V442:V548,AB442:AB548,AU442:AU548),SUMPRODUCT(I442:I548,AU442:AU548))</f>
        <v>0</v>
      </c>
      <c r="AV567" s="251">
        <f>IF(AV441="kW",SUMPRODUCT(V442:V548,AB442:AB548,AV442:AV548),SUMPRODUCT(I442:I548,AV442:AV548))</f>
        <v>1295.4055679999997</v>
      </c>
      <c r="AW567" s="251">
        <f>IF(AW441="kW",SUMPRODUCT(V442:V548,AB442:AB548,AW442:AW548),SUMPRODUCT(I442:I548,AW442:AW548))</f>
        <v>1669269.865614</v>
      </c>
      <c r="AX567" s="251">
        <f>IF(AX441="kW",SUMPRODUCT(V442:V548,AB442:AB548,AX442:AX548),SUMPRODUCT(I442:I548,AX442:AX548))</f>
        <v>565228.73970000003</v>
      </c>
      <c r="AY567" s="251">
        <f>IF(AY441="kW",SUMPRODUCT(V442:V548,AB442:AB548,AY442:AY548),SUMPRODUCT(I442:I548,AY442:AY548))</f>
        <v>3847.8803279999997</v>
      </c>
      <c r="AZ567" s="251">
        <f>IF(AZ441="kW",SUMPRODUCT(V442:V548,AB442:AB548,AZ442:AZ548),SUMPRODUCT(I442:I548,AZ442:AZ548))</f>
        <v>0</v>
      </c>
      <c r="BA567" s="251">
        <f>IF(BA441="kW",SUMPRODUCT(V442:V548,AB442:AB548,BA442:BA548),SUMPRODUCT(I442:I548,BA442:BA548))</f>
        <v>0</v>
      </c>
      <c r="BB567" s="251">
        <f>IF(BB441="kW",SUMPRODUCT(V442:V548,AB442:AB548,BB442:BB548),SUMPRODUCT(I442:I548,BB442:BB548))</f>
        <v>0</v>
      </c>
      <c r="BC567" s="295"/>
    </row>
    <row r="568" spans="2:55" ht="16">
      <c r="B568" s="283" t="s">
        <v>206</v>
      </c>
      <c r="C568" s="311"/>
      <c r="D568" s="240"/>
      <c r="E568" s="240"/>
      <c r="F568" s="240"/>
      <c r="G568" s="240"/>
      <c r="H568" s="240"/>
      <c r="I568" s="240"/>
      <c r="J568" s="240"/>
      <c r="K568" s="240"/>
      <c r="L568" s="240"/>
      <c r="M568" s="240"/>
      <c r="N568" s="240"/>
      <c r="O568" s="240"/>
      <c r="P568" s="240"/>
      <c r="Q568" s="240"/>
      <c r="R568" s="240"/>
      <c r="S568" s="240"/>
      <c r="T568" s="240"/>
      <c r="U568" s="240"/>
      <c r="V568" s="240"/>
      <c r="W568" s="312"/>
      <c r="X568" s="240"/>
      <c r="Y568" s="240"/>
      <c r="Z568" s="240"/>
      <c r="AA568" s="264"/>
      <c r="AB568" s="243"/>
      <c r="AC568" s="243"/>
      <c r="AD568" s="240"/>
      <c r="AE568" s="240"/>
      <c r="AF568" s="243"/>
      <c r="AG568" s="243"/>
      <c r="AH568" s="243"/>
      <c r="AI568" s="243"/>
      <c r="AJ568" s="243"/>
      <c r="AK568" s="243"/>
      <c r="AL568" s="243"/>
      <c r="AM568" s="243"/>
      <c r="AN568" s="243"/>
      <c r="AO568" s="251">
        <f>SUMPRODUCT($J$442:$J$548,AO442:AO548)</f>
        <v>4412989.0314234728</v>
      </c>
      <c r="AP568" s="251">
        <f>SUMPRODUCT($J$442:$J$548,AP442:AP548)</f>
        <v>1741945.4915655174</v>
      </c>
      <c r="AQ568" s="251">
        <f t="shared" ref="AQ568:BB568" si="267">IF(AQ441="kW",SUMPRODUCT($V$442:$V$548,$AC$442:$AC$548,AQ442:AQ548),SUMPRODUCT($J$442:$J$548,AQ442:AQ548))</f>
        <v>15179.811856752318</v>
      </c>
      <c r="AR568" s="251">
        <f t="shared" si="267"/>
        <v>13.580104967695901</v>
      </c>
      <c r="AS568" s="251">
        <f t="shared" si="267"/>
        <v>2303.8803142286456</v>
      </c>
      <c r="AT568" s="251">
        <f t="shared" si="267"/>
        <v>0</v>
      </c>
      <c r="AU568" s="251">
        <f t="shared" si="267"/>
        <v>0</v>
      </c>
      <c r="AV568" s="251">
        <f t="shared" si="267"/>
        <v>1295.4055679999997</v>
      </c>
      <c r="AW568" s="251">
        <f t="shared" si="267"/>
        <v>1668673.828614</v>
      </c>
      <c r="AX568" s="251">
        <f t="shared" si="267"/>
        <v>565228.73970000003</v>
      </c>
      <c r="AY568" s="251">
        <f t="shared" si="267"/>
        <v>3788.4195743999999</v>
      </c>
      <c r="AZ568" s="251">
        <f t="shared" si="267"/>
        <v>0</v>
      </c>
      <c r="BA568" s="251">
        <f t="shared" si="267"/>
        <v>0</v>
      </c>
      <c r="BB568" s="251">
        <f t="shared" si="267"/>
        <v>0</v>
      </c>
      <c r="BC568" s="295"/>
    </row>
    <row r="569" spans="2:55" ht="16">
      <c r="B569" s="283" t="s">
        <v>909</v>
      </c>
      <c r="C569" s="311"/>
      <c r="D569" s="240"/>
      <c r="E569" s="240"/>
      <c r="F569" s="240"/>
      <c r="G569" s="240"/>
      <c r="H569" s="240"/>
      <c r="I569" s="240"/>
      <c r="J569" s="240"/>
      <c r="K569" s="240"/>
      <c r="L569" s="240"/>
      <c r="M569" s="240"/>
      <c r="N569" s="240"/>
      <c r="O569" s="240"/>
      <c r="P569" s="240"/>
      <c r="Q569" s="240"/>
      <c r="R569" s="240"/>
      <c r="S569" s="240"/>
      <c r="T569" s="240"/>
      <c r="U569" s="240"/>
      <c r="V569" s="240"/>
      <c r="W569" s="312"/>
      <c r="X569" s="240"/>
      <c r="Y569" s="240"/>
      <c r="Z569" s="240"/>
      <c r="AA569" s="264"/>
      <c r="AB569" s="243"/>
      <c r="AC569" s="243"/>
      <c r="AD569" s="240"/>
      <c r="AE569" s="240"/>
      <c r="AF569" s="243"/>
      <c r="AG569" s="243"/>
      <c r="AH569" s="243"/>
      <c r="AI569" s="243"/>
      <c r="AJ569" s="243"/>
      <c r="AK569" s="243"/>
      <c r="AL569" s="243"/>
      <c r="AM569" s="243"/>
      <c r="AN569" s="243"/>
      <c r="AO569" s="298">
        <f t="shared" ref="AO569:BB569" si="268">IF(AO$441="kW",SUMPRODUCT($V$442:$V$548,$AD$442:$AD$548,AO$442:AO$548),SUMPRODUCT($K$442:$K$548,AO$442:AO$548))</f>
        <v>4410676.3596234722</v>
      </c>
      <c r="AP569" s="298">
        <f t="shared" si="268"/>
        <v>1741945.4915655174</v>
      </c>
      <c r="AQ569" s="298">
        <f t="shared" si="268"/>
        <v>15179.811856752318</v>
      </c>
      <c r="AR569" s="298">
        <f t="shared" si="268"/>
        <v>13.580104967695901</v>
      </c>
      <c r="AS569" s="298">
        <f t="shared" si="268"/>
        <v>2303.8803142286456</v>
      </c>
      <c r="AT569" s="298">
        <f t="shared" si="268"/>
        <v>0</v>
      </c>
      <c r="AU569" s="298">
        <f t="shared" si="268"/>
        <v>0</v>
      </c>
      <c r="AV569" s="298">
        <f t="shared" si="268"/>
        <v>1295.4055679999997</v>
      </c>
      <c r="AW569" s="298">
        <f t="shared" si="268"/>
        <v>1667829.1084140001</v>
      </c>
      <c r="AX569" s="298">
        <f t="shared" si="268"/>
        <v>563375.92220000003</v>
      </c>
      <c r="AY569" s="298">
        <f t="shared" si="268"/>
        <v>3788.4195743999999</v>
      </c>
      <c r="AZ569" s="298">
        <f t="shared" si="268"/>
        <v>0</v>
      </c>
      <c r="BA569" s="298">
        <f t="shared" si="268"/>
        <v>0</v>
      </c>
      <c r="BB569" s="298">
        <f t="shared" si="268"/>
        <v>0</v>
      </c>
      <c r="BC569" s="295"/>
    </row>
    <row r="570" spans="2:55" ht="16">
      <c r="B570" s="283" t="s">
        <v>917</v>
      </c>
      <c r="C570" s="311"/>
      <c r="D570" s="240"/>
      <c r="E570" s="240"/>
      <c r="F570" s="240"/>
      <c r="G570" s="240"/>
      <c r="H570" s="240"/>
      <c r="I570" s="240"/>
      <c r="J570" s="240"/>
      <c r="K570" s="240"/>
      <c r="L570" s="240"/>
      <c r="M570" s="240"/>
      <c r="N570" s="240"/>
      <c r="O570" s="240"/>
      <c r="P570" s="240"/>
      <c r="Q570" s="240"/>
      <c r="R570" s="240"/>
      <c r="S570" s="240"/>
      <c r="T570" s="240"/>
      <c r="U570" s="240"/>
      <c r="V570" s="240"/>
      <c r="W570" s="312"/>
      <c r="X570" s="240"/>
      <c r="Y570" s="240"/>
      <c r="Z570" s="240"/>
      <c r="AA570" s="264"/>
      <c r="AB570" s="243"/>
      <c r="AC570" s="243"/>
      <c r="AD570" s="240"/>
      <c r="AE570" s="240"/>
      <c r="AF570" s="243"/>
      <c r="AG570" s="243"/>
      <c r="AH570" s="243"/>
      <c r="AI570" s="243"/>
      <c r="AJ570" s="243"/>
      <c r="AK570" s="243"/>
      <c r="AL570" s="243"/>
      <c r="AM570" s="243"/>
      <c r="AN570" s="243"/>
      <c r="AO570" s="251">
        <f t="shared" ref="AO570:BB570" si="269">IF(AO$441="kW",SUMPRODUCT($V$442:$V$548,$AE$442:$AE$548,AO$442:AO$548),SUMPRODUCT($L$442:$L$548,AO$442:AO$548))</f>
        <v>4273661.4958490692</v>
      </c>
      <c r="AP570" s="251">
        <f t="shared" si="269"/>
        <v>1684379.0494615759</v>
      </c>
      <c r="AQ570" s="251">
        <f t="shared" si="269"/>
        <v>14361.891329878536</v>
      </c>
      <c r="AR570" s="251">
        <f t="shared" si="269"/>
        <v>12.818805626192095</v>
      </c>
      <c r="AS570" s="251">
        <f t="shared" si="269"/>
        <v>2282.0509619197637</v>
      </c>
      <c r="AT570" s="251">
        <f t="shared" si="269"/>
        <v>0</v>
      </c>
      <c r="AU570" s="251">
        <f t="shared" si="269"/>
        <v>0</v>
      </c>
      <c r="AV570" s="251">
        <f t="shared" si="269"/>
        <v>1295.4055679999997</v>
      </c>
      <c r="AW570" s="251">
        <f t="shared" si="269"/>
        <v>1634276.9509140002</v>
      </c>
      <c r="AX570" s="251">
        <f t="shared" si="269"/>
        <v>563375.92220000003</v>
      </c>
      <c r="AY570" s="251">
        <f t="shared" si="269"/>
        <v>3458.7515412000002</v>
      </c>
      <c r="AZ570" s="251">
        <f t="shared" si="269"/>
        <v>0</v>
      </c>
      <c r="BA570" s="251">
        <f t="shared" si="269"/>
        <v>0</v>
      </c>
      <c r="BB570" s="251">
        <f t="shared" si="269"/>
        <v>0</v>
      </c>
      <c r="BC570" s="295"/>
    </row>
    <row r="571" spans="2:55" ht="16">
      <c r="B571" s="283" t="s">
        <v>918</v>
      </c>
      <c r="C571" s="311"/>
      <c r="D571" s="240"/>
      <c r="E571" s="240"/>
      <c r="F571" s="240"/>
      <c r="G571" s="240"/>
      <c r="H571" s="240"/>
      <c r="I571" s="240"/>
      <c r="J571" s="240"/>
      <c r="K571" s="240"/>
      <c r="L571" s="240"/>
      <c r="M571" s="240"/>
      <c r="N571" s="240"/>
      <c r="O571" s="240"/>
      <c r="P571" s="240"/>
      <c r="Q571" s="240"/>
      <c r="R571" s="240"/>
      <c r="S571" s="240"/>
      <c r="T571" s="240"/>
      <c r="U571" s="240"/>
      <c r="V571" s="240"/>
      <c r="W571" s="312"/>
      <c r="X571" s="240"/>
      <c r="Y571" s="240"/>
      <c r="Z571" s="240"/>
      <c r="AA571" s="264"/>
      <c r="AB571" s="243"/>
      <c r="AC571" s="243"/>
      <c r="AD571" s="240"/>
      <c r="AE571" s="240"/>
      <c r="AF571" s="243"/>
      <c r="AG571" s="243"/>
      <c r="AH571" s="243"/>
      <c r="AI571" s="243"/>
      <c r="AJ571" s="243"/>
      <c r="AK571" s="243"/>
      <c r="AL571" s="243"/>
      <c r="AM571" s="243"/>
      <c r="AN571" s="243"/>
      <c r="AO571" s="251">
        <f>IF(AO$441="kW",SUMPRODUCT($V$442:$V$548,$AF$442:$AF$548,AO442:AO$548),SUMPRODUCT($M$442:$M$548,AO442:AO$548))</f>
        <v>4005994.5347710056</v>
      </c>
      <c r="AP571" s="251">
        <f>IF(AP$441="kW",SUMPRODUCT($V$442:$V$548,$AF$442:$AF$548,AP442:AP$548),SUMPRODUCT($M$442:$M$548,AP442:AP$548))</f>
        <v>1466165.6694691277</v>
      </c>
      <c r="AQ571" s="251">
        <f>IF(AQ$441="kW",SUMPRODUCT($V$442:$V$548,$AF$442:$AF$548,AQ442:AQ$548),SUMPRODUCT($M$442:$M$548,AQ442:AQ$548))</f>
        <v>11050.073973309378</v>
      </c>
      <c r="AR571" s="251">
        <f>IF(AR$441="kW",SUMPRODUCT($V$442:$V$548,$AF$442:$AF$548,AR442:AR$548),SUMPRODUCT($M$442:$M$548,AR442:AR$548))</f>
        <v>9.7362514049724478</v>
      </c>
      <c r="AS571" s="251">
        <f>IF(AS$441="kW",SUMPRODUCT($V$442:$V$548,$AF$442:$AF$548,AS442:AS$548),SUMPRODUCT($M$442:$M$548,AS442:AS$548))</f>
        <v>2193.6623893336964</v>
      </c>
      <c r="AT571" s="251">
        <f>IF(AT$441="kW",SUMPRODUCT($V$442:$V$548,$AF$442:$AF$548,AT442:AT$548),SUMPRODUCT($M$442:$M$548,AT442:AT$548))</f>
        <v>0</v>
      </c>
      <c r="AU571" s="251">
        <f>IF(AU$441="kW",SUMPRODUCT($V$442:$V$548,$AF$442:$AF$548,AU442:AU$548),SUMPRODUCT($M$442:$M$548,AU442:AU$548))</f>
        <v>0</v>
      </c>
      <c r="AV571" s="251">
        <f>IF(AV$441="kW",SUMPRODUCT($V$442:$V$548,$AF$442:$AF$548,AV442:AV$548),SUMPRODUCT($M$442:$M$548,AV442:AV$548))</f>
        <v>1295.4055679999997</v>
      </c>
      <c r="AW571" s="251">
        <f>IF(AW$441="kW",SUMPRODUCT($V$442:$V$548,$AF$442:$AF$548,AW442:AW$548),SUMPRODUCT($M$442:$M$548,AW442:AW$548))</f>
        <v>1542709.6159140002</v>
      </c>
      <c r="AX571" s="251">
        <f>IF(AX$441="kW",SUMPRODUCT($V$442:$V$548,$AF$442:$AF$548,AX442:AX$548),SUMPRODUCT($M$442:$M$548,AX442:AX$548))</f>
        <v>563375.92220000003</v>
      </c>
      <c r="AY571" s="251">
        <f>IF(AY$441="kW",SUMPRODUCT($V$442:$V$548,$AF$442:$AF$548,AY442:AY$548),SUMPRODUCT($M$442:$M$548,AY442:AY$548))</f>
        <v>3206.8469100000002</v>
      </c>
      <c r="AZ571" s="251">
        <f>IF(AZ$441="kW",SUMPRODUCT($V$442:$V$548,$AF$442:$AF$548,AZ442:AZ$548),SUMPRODUCT($M$442:$M$548,AZ442:AZ$548))</f>
        <v>0</v>
      </c>
      <c r="BA571" s="251">
        <f>IF(BA$441="kW",SUMPRODUCT($V$442:$V$548,$AF$442:$AF$548,BA442:BA$548),SUMPRODUCT($M$442:$M$548,BA442:BA$548))</f>
        <v>0</v>
      </c>
      <c r="BB571" s="251">
        <f>IF(BB$441="kW",SUMPRODUCT($V$442:$V$548,$AF$442:$AF$548,BB442:BB$548),SUMPRODUCT($M$442:$M$548,BB442:BB$548))</f>
        <v>0</v>
      </c>
      <c r="BC571" s="295"/>
    </row>
    <row r="572" spans="2:55" ht="16">
      <c r="B572" s="283" t="s">
        <v>919</v>
      </c>
      <c r="C572" s="311"/>
      <c r="D572" s="240"/>
      <c r="E572" s="240"/>
      <c r="F572" s="240"/>
      <c r="G572" s="240"/>
      <c r="H572" s="240"/>
      <c r="I572" s="240"/>
      <c r="J572" s="240"/>
      <c r="K572" s="240"/>
      <c r="L572" s="240"/>
      <c r="M572" s="240"/>
      <c r="N572" s="240"/>
      <c r="O572" s="240"/>
      <c r="P572" s="240"/>
      <c r="Q572" s="240"/>
      <c r="R572" s="240"/>
      <c r="S572" s="240"/>
      <c r="T572" s="240"/>
      <c r="U572" s="240"/>
      <c r="V572" s="240"/>
      <c r="W572" s="312"/>
      <c r="X572" s="240"/>
      <c r="Y572" s="240"/>
      <c r="Z572" s="240"/>
      <c r="AA572" s="264"/>
      <c r="AB572" s="243"/>
      <c r="AC572" s="243"/>
      <c r="AD572" s="240"/>
      <c r="AE572" s="240"/>
      <c r="AF572" s="243"/>
      <c r="AG572" s="243"/>
      <c r="AH572" s="243"/>
      <c r="AI572" s="243"/>
      <c r="AJ572" s="243"/>
      <c r="AK572" s="243"/>
      <c r="AL572" s="243"/>
      <c r="AM572" s="243"/>
      <c r="AN572" s="243"/>
      <c r="AO572" s="251">
        <f>IF(AO$441="kW",SUMPRODUCT($V$442:$V$548,$AG$442:$AG$548,AO442:AO$548),SUMPRODUCT($N$442:$N$548,AO442:AO$548))</f>
        <v>3880038.1391807063</v>
      </c>
      <c r="AP572" s="251">
        <f>IF(AP$441="kW",SUMPRODUCT($V$442:$V$548,$AG$442:$AG$548,AP442:AP$548),SUMPRODUCT($N$442:$N$548,AP442:AP$548))</f>
        <v>1190674.1064554732</v>
      </c>
      <c r="AQ572" s="251">
        <f>IF(AQ$441="kW",SUMPRODUCT($V$442:$V$548,$AG$442:$AG$548,AQ442:AQ$548),SUMPRODUCT($N$442:$N$548,AQ442:AQ$548))</f>
        <v>7617.9860127275542</v>
      </c>
      <c r="AR572" s="251">
        <f>IF(AR$441="kW",SUMPRODUCT($V$442:$V$548,$AG$442:$AG$548,AR442:AR$548),SUMPRODUCT($N$442:$N$548,AR442:AR$548))</f>
        <v>6.5628664092493532</v>
      </c>
      <c r="AS572" s="251">
        <f>IF(AS$441="kW",SUMPRODUCT($V$442:$V$548,$AG$442:$AG$548,AS442:AS$548),SUMPRODUCT($N$442:$N$548,AS442:AS$548))</f>
        <v>2102.6693524206175</v>
      </c>
      <c r="AT572" s="251">
        <f>IF(AT$441="kW",SUMPRODUCT($V$442:$V$548,$AG$442:$AG$548,AT442:AT$548),SUMPRODUCT($N$442:$N$548,AT442:AT$548))</f>
        <v>0</v>
      </c>
      <c r="AU572" s="251">
        <f>IF(AU$441="kW",SUMPRODUCT($V$442:$V$548,$AG$442:$AG$548,AU442:AU$548),SUMPRODUCT($N$442:$N$548,AU442:AU$548))</f>
        <v>0</v>
      </c>
      <c r="AV572" s="251">
        <f>IF(AV$441="kW",SUMPRODUCT($V$442:$V$548,$AG$442:$AG$548,AV442:AV$548),SUMPRODUCT($N$442:$N$548,AV442:AV$548))</f>
        <v>1295.4055679999997</v>
      </c>
      <c r="AW572" s="251">
        <f>IF(AW$441="kW",SUMPRODUCT($V$442:$V$548,$AG$442:$AG$548,AW442:AW$548),SUMPRODUCT($N$442:$N$548,AW442:AW$548))</f>
        <v>1505892.1966539999</v>
      </c>
      <c r="AX572" s="251">
        <f>IF(AX$441="kW",SUMPRODUCT($V$442:$V$548,$AG$442:$AG$548,AX442:AX$548),SUMPRODUCT($N$442:$N$548,AX442:AX$548))</f>
        <v>541612.09360000002</v>
      </c>
      <c r="AY572" s="251">
        <f>IF(AY$441="kW",SUMPRODUCT($V$442:$V$548,$AG$442:$AG$548,AY442:AY$548),SUMPRODUCT($N$442:$N$548,AY442:AY$548))</f>
        <v>2738.4235764</v>
      </c>
      <c r="AZ572" s="251">
        <f>IF(AZ$441="kW",SUMPRODUCT($V$442:$V$548,$AG$442:$AG$548,AZ442:AZ$548),SUMPRODUCT($N$442:$N$548,AZ442:AZ$548))</f>
        <v>0</v>
      </c>
      <c r="BA572" s="251">
        <f>IF(BA$441="kW",SUMPRODUCT($V$442:$V$548,$AG$442:$AG$548,BA442:BA$548),SUMPRODUCT($N$442:$N$548,BA442:BA$548))</f>
        <v>0</v>
      </c>
      <c r="BB572" s="251">
        <f>IF(BB$441="kW",SUMPRODUCT($V$442:$V$548,$AG$442:$AG$548,BB442:BB$548),SUMPRODUCT($N$442:$N$548,BB442:BB$548))</f>
        <v>0</v>
      </c>
      <c r="BC572" s="295"/>
    </row>
    <row r="573" spans="2:55" ht="16">
      <c r="B573" s="283" t="s">
        <v>920</v>
      </c>
      <c r="C573" s="311"/>
      <c r="D573" s="240"/>
      <c r="E573" s="240"/>
      <c r="F573" s="240"/>
      <c r="G573" s="240"/>
      <c r="H573" s="240"/>
      <c r="I573" s="240"/>
      <c r="J573" s="240"/>
      <c r="K573" s="240"/>
      <c r="L573" s="240"/>
      <c r="M573" s="240"/>
      <c r="N573" s="240"/>
      <c r="O573" s="240"/>
      <c r="P573" s="240"/>
      <c r="Q573" s="240"/>
      <c r="R573" s="240"/>
      <c r="S573" s="240"/>
      <c r="T573" s="240"/>
      <c r="U573" s="240"/>
      <c r="V573" s="240"/>
      <c r="W573" s="312"/>
      <c r="X573" s="240"/>
      <c r="Y573" s="240"/>
      <c r="Z573" s="240"/>
      <c r="AA573" s="264"/>
      <c r="AB573" s="243"/>
      <c r="AC573" s="243"/>
      <c r="AD573" s="240"/>
      <c r="AE573" s="240"/>
      <c r="AF573" s="243"/>
      <c r="AG573" s="243"/>
      <c r="AH573" s="243"/>
      <c r="AI573" s="243"/>
      <c r="AJ573" s="243"/>
      <c r="AK573" s="243"/>
      <c r="AL573" s="243"/>
      <c r="AM573" s="243"/>
      <c r="AN573" s="243"/>
      <c r="AO573" s="251">
        <f>IF(AO$441="kW",SUMPRODUCT($V$442:$V$548,$AH$442:$AH$548,AO442:AO$548),SUMPRODUCT($O$442:$O$548,AO442:AO$548))</f>
        <v>3551297.8369708522</v>
      </c>
      <c r="AP573" s="251">
        <f>IF(AP$441="kW",SUMPRODUCT($V$442:$V$548,$AH$442:$AH$548,AP442:AP$548),SUMPRODUCT($O$442:$O$548,AP442:AP$548))</f>
        <v>625563.85456788237</v>
      </c>
      <c r="AQ573" s="251">
        <f>IF(AQ$441="kW",SUMPRODUCT($V$442:$V$548,$AH$442:$AH$548,AQ442:AQ$548),SUMPRODUCT($O$442:$O$548,AQ442:AQ$548))</f>
        <v>7048.8282340274654</v>
      </c>
      <c r="AR573" s="251">
        <f>IF(AR$441="kW",SUMPRODUCT($V$442:$V$548,$AH$442:$AH$548,AR442:AR$548),SUMPRODUCT($O$442:$O$548,AR442:AR$548))</f>
        <v>6.4235556125831037</v>
      </c>
      <c r="AS573" s="251">
        <f>IF(AS$441="kW",SUMPRODUCT($V$442:$V$548,$AH$442:$AH$548,AS442:AS$548),SUMPRODUCT($O$442:$O$548,AS442:AS$548))</f>
        <v>607.89686000156553</v>
      </c>
      <c r="AT573" s="251">
        <f>IF(AT$441="kW",SUMPRODUCT($V$442:$V$548,$AH$442:$AH$548,AT442:AT$548),SUMPRODUCT($O$442:$O$548,AT442:AT$548))</f>
        <v>0</v>
      </c>
      <c r="AU573" s="251">
        <f>IF(AU$441="kW",SUMPRODUCT($V$442:$V$548,$AH$442:$AH$548,AU442:AU$548),SUMPRODUCT($O$442:$O$548,AU442:AU$548))</f>
        <v>0</v>
      </c>
      <c r="AV573" s="251">
        <f>IF(AV$441="kW",SUMPRODUCT($V$442:$V$548,$AH$442:$AH$548,AV442:AV$548),SUMPRODUCT($O$442:$O$548,AV442:AV$548))</f>
        <v>1295.4055679999997</v>
      </c>
      <c r="AW573" s="251">
        <f>IF(AW$441="kW",SUMPRODUCT($V$442:$V$548,$AH$442:$AH$548,AW442:AW$548),SUMPRODUCT($O$442:$O$548,AW442:AW$548))</f>
        <v>1385270.5665539999</v>
      </c>
      <c r="AX573" s="251">
        <f>IF(AX$441="kW",SUMPRODUCT($V$442:$V$548,$AH$442:$AH$548,AX442:AX$548),SUMPRODUCT($O$442:$O$548,AX442:AX$548))</f>
        <v>104782.48820000001</v>
      </c>
      <c r="AY573" s="251">
        <f>IF(AY$441="kW",SUMPRODUCT($V$442:$V$548,$AH$442:$AH$548,AY442:AY$548),SUMPRODUCT($O$442:$O$548,AY442:AY$548))</f>
        <v>2504.1280127999999</v>
      </c>
      <c r="AZ573" s="251">
        <f>IF(AZ$441="kW",SUMPRODUCT($V$442:$V$548,$AH$442:$AH$548,AZ442:AZ$548),SUMPRODUCT($O$442:$O$548,AZ442:AZ$548))</f>
        <v>0</v>
      </c>
      <c r="BA573" s="251">
        <f>IF(BA$441="kW",SUMPRODUCT($V$442:$V$548,$AH$442:$AH$548,BA442:BA$548),SUMPRODUCT($O$442:$O$548,BA442:BA$548))</f>
        <v>0</v>
      </c>
      <c r="BB573" s="251">
        <f>IF(BB$441="kW",SUMPRODUCT($V$442:$V$548,$AH$442:$AH$548,BB442:BB$548),SUMPRODUCT($O$442:$O$548,BB442:BB$548))</f>
        <v>0</v>
      </c>
      <c r="BC573" s="295"/>
    </row>
    <row r="574" spans="2:55" ht="16">
      <c r="B574" s="283" t="s">
        <v>921</v>
      </c>
      <c r="C574" s="311"/>
      <c r="D574" s="240"/>
      <c r="E574" s="240"/>
      <c r="F574" s="240"/>
      <c r="G574" s="240"/>
      <c r="H574" s="240"/>
      <c r="I574" s="240"/>
      <c r="J574" s="240"/>
      <c r="K574" s="240"/>
      <c r="L574" s="240"/>
      <c r="M574" s="240"/>
      <c r="N574" s="240"/>
      <c r="O574" s="240"/>
      <c r="P574" s="240"/>
      <c r="Q574" s="240"/>
      <c r="R574" s="240"/>
      <c r="S574" s="240"/>
      <c r="T574" s="240"/>
      <c r="U574" s="240"/>
      <c r="V574" s="240"/>
      <c r="W574" s="312"/>
      <c r="X574" s="240"/>
      <c r="Y574" s="240"/>
      <c r="Z574" s="240"/>
      <c r="AA574" s="264"/>
      <c r="AB574" s="243"/>
      <c r="AC574" s="243"/>
      <c r="AD574" s="240"/>
      <c r="AE574" s="240"/>
      <c r="AF574" s="243"/>
      <c r="AG574" s="243"/>
      <c r="AH574" s="243"/>
      <c r="AI574" s="243"/>
      <c r="AJ574" s="243"/>
      <c r="AK574" s="243"/>
      <c r="AL574" s="243"/>
      <c r="AM574" s="243"/>
      <c r="AN574" s="243"/>
      <c r="AO574" s="251">
        <f>IF(AO$441="kW",SUMPRODUCT($V$442:$V$548,$AI$442:$AI$548,AO442:AO$548),SUMPRODUCT($P$442:$P$548,AO442:AO$548))</f>
        <v>3539912.1947169118</v>
      </c>
      <c r="AP574" s="251">
        <f>IF(AP$441="kW",SUMPRODUCT($V$442:$V$548,$AI$442:$AI$548,AP442:AP$548),SUMPRODUCT($P$442:$P$548,AP442:AP$548))</f>
        <v>193338.65948752302</v>
      </c>
      <c r="AQ574" s="251">
        <f>IF(AQ$441="kW",SUMPRODUCT($V$442:$V$548,$AI$442:$AI$548,AQ442:AQ$548),SUMPRODUCT($P$442:$P$548,AQ442:AQ$548))</f>
        <v>3340.6763419187087</v>
      </c>
      <c r="AR574" s="251">
        <f>IF(AR$441="kW",SUMPRODUCT($V$442:$V$548,$AI$442:$AI$548,AR442:AR$548),SUMPRODUCT($P$442:$P$548,AR442:AR$548))</f>
        <v>3.0447332339446986</v>
      </c>
      <c r="AS574" s="251">
        <f>IF(AS$441="kW",SUMPRODUCT($V$442:$V$548,$AI$442:$AI$548,AS442:AS$548),SUMPRODUCT($P$442:$P$548,AS442:AS$548))</f>
        <v>511.0131507017029</v>
      </c>
      <c r="AT574" s="251">
        <f>IF(AT$441="kW",SUMPRODUCT($V$442:$V$548,$AI$442:$AI$548,AT442:AT$548),SUMPRODUCT($P$442:$P$548,AT442:AT$548))</f>
        <v>0</v>
      </c>
      <c r="AU574" s="251">
        <f>IF(AU$441="kW",SUMPRODUCT($V$442:$V$548,$AI$442:$AI$548,AU442:AU$548),SUMPRODUCT($P$442:$P$548,AU442:AU$548))</f>
        <v>0</v>
      </c>
      <c r="AV574" s="251">
        <f>IF(AV$441="kW",SUMPRODUCT($V$442:$V$548,$AI$442:$AI$548,AV442:AV$548),SUMPRODUCT($P$442:$P$548,AV442:AV$548))</f>
        <v>714.58617599999991</v>
      </c>
      <c r="AW574" s="251">
        <f>IF(AW$441="kW",SUMPRODUCT($V$442:$V$548,$AI$442:$AI$548,AW442:AW$548),SUMPRODUCT($P$442:$P$548,AW442:AW$548))</f>
        <v>1384794.951104</v>
      </c>
      <c r="AX574" s="251">
        <f>IF(AX$441="kW",SUMPRODUCT($V$442:$V$548,$AI$442:$AI$548,AX442:AX$548),SUMPRODUCT($P$442:$P$548,AX442:AX$548))</f>
        <v>0</v>
      </c>
      <c r="AY574" s="251">
        <f>IF(AY$441="kW",SUMPRODUCT($V$442:$V$548,$AI$442:$AI$548,AY442:AY$548),SUMPRODUCT($P$442:$P$548,AY442:AY$548))</f>
        <v>763.08211163999999</v>
      </c>
      <c r="AZ574" s="251">
        <f>IF(AZ$441="kW",SUMPRODUCT($V$442:$V$548,$AI$442:$AI$548,AZ442:AZ$548),SUMPRODUCT($P$442:$P$548,AZ442:AZ$548))</f>
        <v>0</v>
      </c>
      <c r="BA574" s="251">
        <f>IF(BA$441="kW",SUMPRODUCT($V$442:$V$548,$AI$442:$AI$548,BA442:BA$548),SUMPRODUCT($P$442:$P$548,BA442:BA$548))</f>
        <v>0</v>
      </c>
      <c r="BB574" s="251">
        <f>IF(BB$441="kW",SUMPRODUCT($V$442:$V$548,$AI$442:$AI$548,BB442:BB$548),SUMPRODUCT($P$442:$P$548,BB442:BB$548))</f>
        <v>0</v>
      </c>
      <c r="BC574" s="295"/>
    </row>
    <row r="575" spans="2:55" ht="16">
      <c r="B575" s="283" t="s">
        <v>916</v>
      </c>
      <c r="C575" s="311"/>
      <c r="D575" s="240"/>
      <c r="E575" s="240"/>
      <c r="F575" s="240"/>
      <c r="G575" s="240"/>
      <c r="H575" s="240"/>
      <c r="I575" s="240"/>
      <c r="J575" s="240"/>
      <c r="K575" s="240"/>
      <c r="L575" s="240"/>
      <c r="M575" s="240"/>
      <c r="N575" s="240"/>
      <c r="O575" s="240"/>
      <c r="P575" s="240"/>
      <c r="Q575" s="240"/>
      <c r="R575" s="240"/>
      <c r="S575" s="240"/>
      <c r="T575" s="240"/>
      <c r="U575" s="240"/>
      <c r="V575" s="240"/>
      <c r="W575" s="312"/>
      <c r="X575" s="240"/>
      <c r="Y575" s="240"/>
      <c r="Z575" s="240"/>
      <c r="AA575" s="264"/>
      <c r="AB575" s="243"/>
      <c r="AC575" s="243"/>
      <c r="AD575" s="240"/>
      <c r="AE575" s="240"/>
      <c r="AF575" s="243"/>
      <c r="AG575" s="243"/>
      <c r="AH575" s="243"/>
      <c r="AI575" s="243"/>
      <c r="AJ575" s="243"/>
      <c r="AK575" s="243"/>
      <c r="AL575" s="243"/>
      <c r="AM575" s="243"/>
      <c r="AN575" s="243"/>
      <c r="AO575" s="251">
        <f>IF(AO$441="kW",SUMPRODUCT($V$442:$V$548,$AJ$442:$AJ$548,AO442:AO$548),SUMPRODUCT($Q$442:$Q$548,AO442:AO$548))</f>
        <v>3508721.7070507016</v>
      </c>
      <c r="AP575" s="251">
        <f>IF(AP$441="kW",SUMPRODUCT($V$442:$V$548,$AJ$442:$AJ$548,AP442:AP$548),SUMPRODUCT($Q$442:$Q$548,AP442:AP$548))</f>
        <v>186420.64558492758</v>
      </c>
      <c r="AQ575" s="251">
        <f>IF(AQ$441="kW",SUMPRODUCT($V$442:$V$548,$AJ$442:$AJ$548,AQ442:AQ$548),SUMPRODUCT($Q$442:$Q$548,AQ442:AQ$548))</f>
        <v>3139.7861066610003</v>
      </c>
      <c r="AR575" s="251">
        <f>IF(AR$441="kW",SUMPRODUCT($V$442:$V$548,$AJ$442:$AJ$548,AR442:AR$548),SUMPRODUCT($Q$442:$Q$548,AR442:AR$548))</f>
        <v>2.8577497816516146</v>
      </c>
      <c r="AS575" s="251">
        <f>IF(AS$441="kW",SUMPRODUCT($V$442:$V$548,$AJ$442:$AJ$548,AS442:AS$548),SUMPRODUCT($Q$442:$Q$548,AS442:AS$548))</f>
        <v>505.6516228065467</v>
      </c>
      <c r="AT575" s="251">
        <f>IF(AT$441="kW",SUMPRODUCT($V$442:$V$548,$AJ$442:$AJ$548,AT442:AT$548),SUMPRODUCT($Q$442:$Q$548,AT442:AT$548))</f>
        <v>0</v>
      </c>
      <c r="AU575" s="251">
        <f>IF(AU$441="kW",SUMPRODUCT($V$442:$V$548,$AJ$442:$AJ$548,AU442:AU$548),SUMPRODUCT($Q$442:$Q$548,AU442:AU$548))</f>
        <v>0</v>
      </c>
      <c r="AV575" s="251">
        <f>IF(AV$441="kW",SUMPRODUCT($V$442:$V$548,$AJ$442:$AJ$548,AV442:AV$548),SUMPRODUCT($Q$442:$Q$548,AV442:AV$548))</f>
        <v>424.17647999999986</v>
      </c>
      <c r="AW575" s="251">
        <f>IF(AW$441="kW",SUMPRODUCT($V$442:$V$548,$AJ$442:$AJ$548,AW442:AW$548),SUMPRODUCT($Q$442:$Q$548,AW442:AW$548))</f>
        <v>1374483.5505039999</v>
      </c>
      <c r="AX575" s="251">
        <f>IF(AX$441="kW",SUMPRODUCT($V$442:$V$548,$AJ$442:$AJ$548,AX442:AX$548),SUMPRODUCT($Q$442:$Q$548,AX442:AX$548))</f>
        <v>0</v>
      </c>
      <c r="AY575" s="251">
        <f>IF(AY$441="kW",SUMPRODUCT($V$442:$V$548,$AJ$442:$AJ$548,AY442:AY$548),SUMPRODUCT($Q$442:$Q$548,AY442:AY$548))</f>
        <v>726.31743299999994</v>
      </c>
      <c r="AZ575" s="251">
        <f>IF(AZ$441="kW",SUMPRODUCT($V$442:$V$548,$AJ$442:$AJ$548,AZ442:AZ$548),SUMPRODUCT($Q$442:$Q$548,AZ442:AZ$548))</f>
        <v>0</v>
      </c>
      <c r="BA575" s="251">
        <f>IF(BA$441="kW",SUMPRODUCT($V$442:$V$548,$AJ$442:$AJ$548,BA442:BA$548),SUMPRODUCT($Q$442:$Q$548,BA442:BA$548))</f>
        <v>0</v>
      </c>
      <c r="BB575" s="251">
        <f>IF(BB$441="kW",SUMPRODUCT($V$442:$V$548,$AJ$442:$AJ$548,BB442:BB$548),SUMPRODUCT($Q$442:$Q$548,BB442:BB$548))</f>
        <v>0</v>
      </c>
      <c r="BC575" s="295"/>
    </row>
    <row r="576" spans="2:55" ht="16">
      <c r="B576" s="749" t="s">
        <v>976</v>
      </c>
      <c r="C576" s="313"/>
      <c r="D576" s="331"/>
      <c r="E576" s="331"/>
      <c r="F576" s="331"/>
      <c r="G576" s="331"/>
      <c r="H576" s="331"/>
      <c r="I576" s="331"/>
      <c r="J576" s="331"/>
      <c r="K576" s="331"/>
      <c r="L576" s="331"/>
      <c r="M576" s="331"/>
      <c r="N576" s="331"/>
      <c r="O576" s="331"/>
      <c r="P576" s="331"/>
      <c r="Q576" s="331"/>
      <c r="R576" s="331"/>
      <c r="S576" s="331"/>
      <c r="T576" s="331"/>
      <c r="U576" s="896"/>
      <c r="V576" s="331"/>
      <c r="W576" s="330"/>
      <c r="X576" s="331"/>
      <c r="Y576" s="331"/>
      <c r="Z576" s="331"/>
      <c r="AA576" s="314"/>
      <c r="AB576" s="332"/>
      <c r="AC576" s="332"/>
      <c r="AD576" s="331"/>
      <c r="AE576" s="331"/>
      <c r="AF576" s="332"/>
      <c r="AG576" s="332"/>
      <c r="AH576" s="332"/>
      <c r="AI576" s="332"/>
      <c r="AJ576" s="332"/>
      <c r="AK576" s="332"/>
      <c r="AL576" s="332"/>
      <c r="AM576" s="332"/>
      <c r="AN576" s="898"/>
      <c r="AO576" s="285">
        <f t="shared" ref="AO576:BB576" si="270">IF(AO$441="kW",SUMPRODUCT($V$442:$V$548,$AK$442:$AK$548,AO$442:AO$548),SUMPRODUCT($R$442:$R$548,AO$442:AO$548))</f>
        <v>3400889.7070307015</v>
      </c>
      <c r="AP576" s="285">
        <f t="shared" si="270"/>
        <v>186420.64558492758</v>
      </c>
      <c r="AQ576" s="285">
        <f t="shared" si="270"/>
        <v>3139.7861066610003</v>
      </c>
      <c r="AR576" s="285">
        <f t="shared" si="270"/>
        <v>2.8577497816516146</v>
      </c>
      <c r="AS576" s="285">
        <f t="shared" si="270"/>
        <v>505.6516228065467</v>
      </c>
      <c r="AT576" s="285">
        <f t="shared" si="270"/>
        <v>0</v>
      </c>
      <c r="AU576" s="285">
        <f t="shared" si="270"/>
        <v>0</v>
      </c>
      <c r="AV576" s="285">
        <f t="shared" si="270"/>
        <v>318.03076799999985</v>
      </c>
      <c r="AW576" s="285">
        <f t="shared" si="270"/>
        <v>1329302.5505039999</v>
      </c>
      <c r="AX576" s="285">
        <f t="shared" si="270"/>
        <v>0</v>
      </c>
      <c r="AY576" s="285">
        <f t="shared" si="270"/>
        <v>726.31743299999994</v>
      </c>
      <c r="AZ576" s="285">
        <f t="shared" si="270"/>
        <v>0</v>
      </c>
      <c r="BA576" s="285">
        <f t="shared" si="270"/>
        <v>0</v>
      </c>
      <c r="BB576" s="285">
        <f t="shared" si="270"/>
        <v>0</v>
      </c>
      <c r="BC576" s="750"/>
    </row>
    <row r="577" spans="2:55" ht="22.5" customHeight="1">
      <c r="B577" s="316" t="s">
        <v>1078</v>
      </c>
      <c r="C577" s="334"/>
      <c r="D577" s="335"/>
      <c r="E577" s="335"/>
      <c r="F577" s="335"/>
      <c r="G577" s="335"/>
      <c r="H577" s="335"/>
      <c r="I577" s="335"/>
      <c r="J577" s="335"/>
      <c r="K577" s="335"/>
      <c r="L577" s="335"/>
      <c r="M577" s="335"/>
      <c r="N577" s="335"/>
      <c r="O577" s="335"/>
      <c r="P577" s="335"/>
      <c r="Q577" s="335"/>
      <c r="R577" s="335"/>
      <c r="S577" s="335"/>
      <c r="T577" s="335"/>
      <c r="U577" s="335"/>
      <c r="V577" s="335"/>
      <c r="W577" s="335"/>
      <c r="X577" s="335"/>
      <c r="Y577" s="335"/>
      <c r="Z577" s="335"/>
      <c r="AA577" s="319"/>
      <c r="AB577" s="320"/>
      <c r="AC577" s="335"/>
      <c r="AD577" s="335"/>
      <c r="AE577" s="335"/>
      <c r="AF577" s="335"/>
      <c r="AG577" s="335"/>
      <c r="AH577" s="335"/>
      <c r="AI577" s="335"/>
      <c r="AJ577" s="335"/>
      <c r="AK577" s="335"/>
      <c r="AL577" s="335"/>
      <c r="AM577" s="335"/>
      <c r="AN577" s="335"/>
      <c r="AO577" s="336"/>
      <c r="AP577" s="336"/>
      <c r="AQ577" s="336"/>
      <c r="AR577" s="336"/>
      <c r="AS577" s="336"/>
      <c r="AT577" s="336"/>
      <c r="AU577" s="336"/>
      <c r="AV577" s="336"/>
      <c r="AW577" s="336"/>
      <c r="AX577" s="336"/>
      <c r="AY577" s="336"/>
      <c r="AZ577" s="336"/>
      <c r="BA577" s="336"/>
      <c r="BB577" s="336"/>
      <c r="BC577" s="336"/>
    </row>
    <row r="579" spans="2:55" ht="16">
      <c r="B579" s="504" t="s">
        <v>523</v>
      </c>
    </row>
  </sheetData>
  <sheetProtection formatCells="0" formatColumns="0" formatRows="0" insertColumns="0" insertRows="0" insertHyperlinks="0" deleteColumns="0" deleteRows="0" sort="0" autoFilter="0" pivotTables="0"/>
  <mergeCells count="33">
    <mergeCell ref="B19:B20"/>
    <mergeCell ref="C19:C20"/>
    <mergeCell ref="B157:B158"/>
    <mergeCell ref="C157:C158"/>
    <mergeCell ref="B3:B4"/>
    <mergeCell ref="B7:B8"/>
    <mergeCell ref="B13:B14"/>
    <mergeCell ref="C5:D5"/>
    <mergeCell ref="C7:AM7"/>
    <mergeCell ref="C8:AM8"/>
    <mergeCell ref="C9:AM9"/>
    <mergeCell ref="C10:AM10"/>
    <mergeCell ref="C11:AM11"/>
    <mergeCell ref="E19:U19"/>
    <mergeCell ref="X19:AN19"/>
    <mergeCell ref="AO19:BC19"/>
    <mergeCell ref="AO157:BC157"/>
    <mergeCell ref="V19:V20"/>
    <mergeCell ref="V157:V158"/>
    <mergeCell ref="E157:T157"/>
    <mergeCell ref="X157:AM157"/>
    <mergeCell ref="AO294:BC294"/>
    <mergeCell ref="AO439:BC439"/>
    <mergeCell ref="B294:B295"/>
    <mergeCell ref="C294:C295"/>
    <mergeCell ref="V294:V295"/>
    <mergeCell ref="B439:B440"/>
    <mergeCell ref="C439:C440"/>
    <mergeCell ref="V439:V440"/>
    <mergeCell ref="E294:U294"/>
    <mergeCell ref="X294:AN294"/>
    <mergeCell ref="X439:AN439"/>
    <mergeCell ref="E439:U439"/>
  </mergeCells>
  <phoneticPr fontId="246" type="noConversion"/>
  <hyperlinks>
    <hyperlink ref="D43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3" location="'4.  2011-2014 LRAM'!A1" display="Return to top" xr:uid="{00000000-0004-0000-0900-000006000000}"/>
    <hyperlink ref="B579"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X1763"/>
  <sheetViews>
    <sheetView topLeftCell="A907" zoomScale="75" zoomScaleNormal="75" workbookViewId="0">
      <pane xSplit="2" topLeftCell="C1" activePane="topRight" state="frozen"/>
      <selection pane="topRight" activeCell="E969" sqref="E969"/>
    </sheetView>
  </sheetViews>
  <sheetFormatPr baseColWidth="10" defaultColWidth="9" defaultRowHeight="15" outlineLevelRow="1" outlineLevelCol="1"/>
  <cols>
    <col min="1" max="1" width="4.6640625" style="446" customWidth="1"/>
    <col min="2" max="2" width="55.83203125" style="368" customWidth="1"/>
    <col min="3" max="3" width="13.33203125" style="368" customWidth="1"/>
    <col min="4" max="4" width="17" style="368" customWidth="1"/>
    <col min="5" max="17" width="9" style="368" customWidth="1" outlineLevel="1"/>
    <col min="18" max="18" width="13.6640625" style="368" customWidth="1" outlineLevel="1"/>
    <col min="19" max="19" width="15.6640625" style="368" customWidth="1"/>
    <col min="20" max="32" width="9" style="368" customWidth="1" outlineLevel="1"/>
    <col min="33" max="33" width="16.6640625" style="368" customWidth="1"/>
    <col min="34" max="35" width="15" style="368" customWidth="1"/>
    <col min="36" max="36" width="17.6640625" style="368" customWidth="1"/>
    <col min="37" max="37" width="19.6640625" style="368" customWidth="1"/>
    <col min="38" max="38" width="18.6640625" style="368" customWidth="1"/>
    <col min="39" max="43" width="15" style="368" customWidth="1"/>
    <col min="44" max="44" width="17.33203125" style="368" customWidth="1"/>
    <col min="45" max="46" width="17.33203125" style="368" hidden="1" customWidth="1"/>
    <col min="47" max="47" width="16.5" style="368" bestFit="1" customWidth="1"/>
    <col min="48" max="48" width="11.6640625" style="368" customWidth="1"/>
    <col min="49" max="16384" width="9" style="368"/>
  </cols>
  <sheetData>
    <row r="13" spans="2:47" ht="16" thickBot="1"/>
    <row r="14" spans="2:47" ht="26.25" customHeight="1" thickBot="1">
      <c r="B14" s="1146" t="s">
        <v>171</v>
      </c>
      <c r="C14" s="220" t="s">
        <v>175</v>
      </c>
      <c r="D14" s="434"/>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row>
    <row r="15" spans="2:47" ht="26.25" customHeight="1" thickBot="1">
      <c r="B15" s="1146"/>
      <c r="C15" s="223" t="s">
        <v>172</v>
      </c>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row>
    <row r="16" spans="2:47" ht="28.5" customHeight="1" thickBot="1">
      <c r="B16" s="1146"/>
      <c r="C16" s="1105" t="s">
        <v>548</v>
      </c>
      <c r="D16" s="1106"/>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row>
    <row r="17" spans="2:47" ht="16">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row>
    <row r="18" spans="2:47" ht="166.5" customHeight="1">
      <c r="B18" s="1146" t="s">
        <v>502</v>
      </c>
      <c r="C18" s="1147" t="s">
        <v>943</v>
      </c>
      <c r="D18" s="1147"/>
      <c r="E18" s="1147"/>
      <c r="F18" s="1147"/>
      <c r="G18" s="1147"/>
      <c r="H18" s="1147"/>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743"/>
      <c r="AG18" s="369"/>
      <c r="AH18" s="369"/>
      <c r="AI18" s="369"/>
      <c r="AJ18" s="369"/>
      <c r="AK18" s="369"/>
      <c r="AL18" s="369"/>
      <c r="AM18" s="369"/>
      <c r="AN18" s="369"/>
      <c r="AO18" s="369"/>
      <c r="AP18" s="369"/>
      <c r="AQ18" s="369"/>
      <c r="AR18" s="369"/>
      <c r="AS18" s="369"/>
      <c r="AT18" s="369"/>
      <c r="AU18" s="369"/>
    </row>
    <row r="19" spans="2:47" ht="54.5" customHeight="1">
      <c r="B19" s="1146"/>
      <c r="C19" s="1147" t="s">
        <v>885</v>
      </c>
      <c r="D19" s="1147"/>
      <c r="E19" s="1147"/>
      <c r="F19" s="1147"/>
      <c r="G19" s="1147"/>
      <c r="H19" s="1147"/>
      <c r="I19" s="1147"/>
      <c r="J19" s="1147"/>
      <c r="K19" s="1147"/>
      <c r="L19" s="1147"/>
      <c r="M19" s="1147"/>
      <c r="N19" s="1147"/>
      <c r="O19" s="1147"/>
      <c r="P19" s="1147"/>
      <c r="Q19" s="1147"/>
      <c r="R19" s="1147"/>
      <c r="S19" s="1147"/>
      <c r="T19" s="1147"/>
      <c r="U19" s="1147"/>
      <c r="V19" s="1147"/>
      <c r="W19" s="1147"/>
      <c r="X19" s="1147"/>
      <c r="Y19" s="1147"/>
      <c r="Z19" s="1147"/>
      <c r="AA19" s="1147"/>
      <c r="AB19" s="1147"/>
      <c r="AC19" s="1147"/>
      <c r="AD19" s="1147"/>
      <c r="AE19" s="1147"/>
      <c r="AF19" s="743"/>
      <c r="AG19" s="369"/>
      <c r="AH19" s="369"/>
      <c r="AI19" s="369"/>
      <c r="AJ19" s="369"/>
      <c r="AK19" s="369"/>
      <c r="AL19" s="369"/>
      <c r="AM19" s="369"/>
      <c r="AN19" s="369"/>
      <c r="AO19" s="369"/>
      <c r="AP19" s="369"/>
      <c r="AQ19" s="369"/>
      <c r="AR19" s="369"/>
      <c r="AS19" s="369"/>
      <c r="AT19" s="369"/>
      <c r="AU19" s="369"/>
    </row>
    <row r="20" spans="2:47" ht="62.25" customHeight="1">
      <c r="B20" s="234"/>
      <c r="C20" s="1147" t="s">
        <v>569</v>
      </c>
      <c r="D20" s="1147"/>
      <c r="E20" s="1147"/>
      <c r="F20" s="1147"/>
      <c r="G20" s="1147"/>
      <c r="H20" s="1147"/>
      <c r="I20" s="1147"/>
      <c r="J20" s="1147"/>
      <c r="K20" s="1147"/>
      <c r="L20" s="1147"/>
      <c r="M20" s="1147"/>
      <c r="N20" s="1147"/>
      <c r="O20" s="1147"/>
      <c r="P20" s="1147"/>
      <c r="Q20" s="1147"/>
      <c r="R20" s="1147"/>
      <c r="S20" s="1147"/>
      <c r="T20" s="1147"/>
      <c r="U20" s="1147"/>
      <c r="V20" s="1147"/>
      <c r="W20" s="1147"/>
      <c r="X20" s="1147"/>
      <c r="Y20" s="1147"/>
      <c r="Z20" s="1147"/>
      <c r="AA20" s="1147"/>
      <c r="AB20" s="1147"/>
      <c r="AC20" s="1147"/>
      <c r="AD20" s="1147"/>
      <c r="AE20" s="1147"/>
      <c r="AF20" s="743"/>
      <c r="AG20" s="369"/>
      <c r="AH20" s="369"/>
      <c r="AI20" s="369"/>
      <c r="AJ20" s="369"/>
      <c r="AK20" s="369"/>
      <c r="AL20" s="369"/>
      <c r="AM20" s="369"/>
      <c r="AN20" s="369"/>
      <c r="AO20" s="369"/>
      <c r="AP20" s="369"/>
      <c r="AQ20" s="369"/>
      <c r="AR20" s="369"/>
      <c r="AS20" s="369"/>
      <c r="AT20" s="369"/>
      <c r="AU20" s="369"/>
    </row>
    <row r="21" spans="2:47" ht="43.5" customHeight="1">
      <c r="B21" s="234"/>
      <c r="C21" s="1147" t="s">
        <v>623</v>
      </c>
      <c r="D21" s="1147"/>
      <c r="E21" s="1147"/>
      <c r="F21" s="1147"/>
      <c r="G21" s="1147"/>
      <c r="H21" s="1147"/>
      <c r="I21" s="1147"/>
      <c r="J21" s="1147"/>
      <c r="K21" s="1147"/>
      <c r="L21" s="1147"/>
      <c r="M21" s="1147"/>
      <c r="N21" s="1147"/>
      <c r="O21" s="1147"/>
      <c r="P21" s="1147"/>
      <c r="Q21" s="1147"/>
      <c r="R21" s="1147"/>
      <c r="S21" s="1147"/>
      <c r="T21" s="1147"/>
      <c r="U21" s="1147"/>
      <c r="V21" s="1147"/>
      <c r="W21" s="1147"/>
      <c r="X21" s="1147"/>
      <c r="Y21" s="1147"/>
      <c r="Z21" s="1147"/>
      <c r="AA21" s="1147"/>
      <c r="AB21" s="1147"/>
      <c r="AC21" s="1147"/>
      <c r="AD21" s="1147"/>
      <c r="AE21" s="1147"/>
      <c r="AF21" s="743"/>
      <c r="AG21" s="369"/>
      <c r="AH21" s="369"/>
      <c r="AI21" s="369"/>
      <c r="AJ21" s="369"/>
      <c r="AK21" s="369"/>
      <c r="AL21" s="369"/>
      <c r="AM21" s="369"/>
      <c r="AN21" s="369"/>
      <c r="AO21" s="369"/>
      <c r="AP21" s="369"/>
      <c r="AQ21" s="369"/>
      <c r="AR21" s="369"/>
      <c r="AS21" s="369"/>
      <c r="AT21" s="369"/>
      <c r="AU21" s="369"/>
    </row>
    <row r="22" spans="2:47" ht="70.5" customHeight="1">
      <c r="B22" s="234"/>
      <c r="C22" s="1147" t="s">
        <v>704</v>
      </c>
      <c r="D22" s="1147"/>
      <c r="E22" s="1147"/>
      <c r="F22" s="1147"/>
      <c r="G22" s="1147"/>
      <c r="H22" s="1147"/>
      <c r="I22" s="1147"/>
      <c r="J22" s="1147"/>
      <c r="K22" s="1147"/>
      <c r="L22" s="1147"/>
      <c r="M22" s="1147"/>
      <c r="N22" s="1147"/>
      <c r="O22" s="1147"/>
      <c r="P22" s="1147"/>
      <c r="Q22" s="1147"/>
      <c r="R22" s="1147"/>
      <c r="S22" s="1147"/>
      <c r="T22" s="1147"/>
      <c r="U22" s="1147"/>
      <c r="V22" s="1147"/>
      <c r="W22" s="1147"/>
      <c r="X22" s="1147"/>
      <c r="Y22" s="1147"/>
      <c r="Z22" s="1147"/>
      <c r="AA22" s="1147"/>
      <c r="AB22" s="1147"/>
      <c r="AC22" s="1147"/>
      <c r="AD22" s="1147"/>
      <c r="AE22" s="1147"/>
      <c r="AF22" s="743"/>
      <c r="AG22" s="369"/>
      <c r="AH22" s="369"/>
      <c r="AI22" s="369"/>
      <c r="AJ22" s="369"/>
      <c r="AK22" s="369"/>
      <c r="AL22" s="369"/>
      <c r="AM22" s="369"/>
      <c r="AN22" s="369"/>
      <c r="AO22" s="369"/>
      <c r="AP22" s="369"/>
      <c r="AQ22" s="369"/>
      <c r="AR22" s="369"/>
      <c r="AS22" s="369"/>
      <c r="AT22" s="369"/>
      <c r="AU22" s="369"/>
    </row>
    <row r="23" spans="2:47" ht="16">
      <c r="B23" s="23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27"/>
      <c r="AO23" s="227"/>
      <c r="AP23" s="227"/>
      <c r="AQ23" s="227"/>
      <c r="AR23" s="227"/>
      <c r="AS23" s="227"/>
      <c r="AT23" s="227"/>
      <c r="AU23" s="227"/>
    </row>
    <row r="24" spans="2:47" ht="16">
      <c r="B24" s="1146" t="s">
        <v>524</v>
      </c>
      <c r="C24" s="505" t="s">
        <v>526</v>
      </c>
      <c r="D24" s="237"/>
      <c r="E24" s="237"/>
      <c r="F24" s="505" t="s">
        <v>705</v>
      </c>
      <c r="G24" s="237"/>
      <c r="H24" s="237"/>
      <c r="I24" s="237"/>
      <c r="J24" s="505" t="s">
        <v>711</v>
      </c>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27"/>
      <c r="AO24" s="227"/>
      <c r="AP24" s="227"/>
      <c r="AQ24" s="227"/>
      <c r="AR24" s="227"/>
      <c r="AS24" s="227"/>
      <c r="AT24" s="227"/>
      <c r="AU24" s="227"/>
    </row>
    <row r="25" spans="2:47" ht="16">
      <c r="B25" s="1146"/>
      <c r="C25" s="505" t="s">
        <v>527</v>
      </c>
      <c r="D25" s="237"/>
      <c r="E25" s="237"/>
      <c r="F25" s="505" t="s">
        <v>706</v>
      </c>
      <c r="G25" s="237"/>
      <c r="H25" s="237"/>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27"/>
      <c r="AO25" s="227"/>
      <c r="AP25" s="227"/>
      <c r="AQ25" s="227"/>
      <c r="AR25" s="227"/>
      <c r="AS25" s="227"/>
      <c r="AT25" s="227"/>
      <c r="AU25" s="227"/>
    </row>
    <row r="26" spans="2:47" ht="16">
      <c r="B26" s="234"/>
      <c r="C26" s="505" t="s">
        <v>528</v>
      </c>
      <c r="D26" s="237"/>
      <c r="E26" s="237"/>
      <c r="F26" s="505" t="s">
        <v>707</v>
      </c>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27"/>
      <c r="AO26" s="227"/>
      <c r="AP26" s="227"/>
      <c r="AQ26" s="227"/>
      <c r="AR26" s="227"/>
      <c r="AS26" s="227"/>
      <c r="AT26" s="227"/>
      <c r="AU26" s="227"/>
    </row>
    <row r="27" spans="2:47" ht="16">
      <c r="B27" s="234"/>
      <c r="C27" s="505" t="s">
        <v>529</v>
      </c>
      <c r="D27" s="237"/>
      <c r="E27" s="237"/>
      <c r="F27" s="505" t="s">
        <v>708</v>
      </c>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27"/>
      <c r="AO27" s="227"/>
      <c r="AP27" s="227"/>
      <c r="AQ27" s="227"/>
      <c r="AR27" s="227"/>
      <c r="AS27" s="227"/>
      <c r="AT27" s="227"/>
      <c r="AU27" s="227"/>
    </row>
    <row r="28" spans="2:47" ht="16">
      <c r="B28" s="234"/>
      <c r="C28" s="505" t="s">
        <v>530</v>
      </c>
      <c r="D28" s="237"/>
      <c r="E28" s="237"/>
      <c r="F28" s="505" t="s">
        <v>709</v>
      </c>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27"/>
      <c r="AO28" s="227"/>
      <c r="AP28" s="227"/>
      <c r="AQ28" s="227"/>
      <c r="AR28" s="227"/>
      <c r="AS28" s="227"/>
      <c r="AT28" s="227"/>
      <c r="AU28" s="227"/>
    </row>
    <row r="29" spans="2:47" ht="16">
      <c r="B29" s="234"/>
      <c r="C29" s="505" t="s">
        <v>531</v>
      </c>
      <c r="D29" s="237"/>
      <c r="E29" s="237"/>
      <c r="F29" s="505" t="s">
        <v>710</v>
      </c>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27"/>
      <c r="AO29" s="227"/>
      <c r="AP29" s="227"/>
      <c r="AQ29" s="227"/>
      <c r="AR29" s="227"/>
      <c r="AS29" s="227"/>
      <c r="AT29" s="227"/>
      <c r="AU29" s="227"/>
    </row>
    <row r="30" spans="2:47" ht="16">
      <c r="B30" s="234"/>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27"/>
      <c r="AO30" s="227"/>
      <c r="AP30" s="227"/>
      <c r="AQ30" s="227"/>
      <c r="AR30" s="227"/>
      <c r="AS30" s="227"/>
      <c r="AT30" s="227"/>
      <c r="AU30" s="227"/>
    </row>
    <row r="31" spans="2:47" ht="16">
      <c r="B31" s="234"/>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27"/>
      <c r="AO31" s="227"/>
      <c r="AP31" s="227"/>
      <c r="AQ31" s="227"/>
      <c r="AR31" s="227"/>
      <c r="AS31" s="227"/>
      <c r="AT31" s="227"/>
      <c r="AU31" s="227"/>
    </row>
    <row r="32" spans="2:4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217"/>
      <c r="AT32" s="217"/>
      <c r="AU32" s="217"/>
    </row>
    <row r="33" spans="1:47" ht="16">
      <c r="B33" s="241" t="s">
        <v>265</v>
      </c>
      <c r="C33" s="242"/>
      <c r="D33" s="499"/>
      <c r="E33" s="217"/>
      <c r="F33" s="217"/>
      <c r="G33" s="217"/>
      <c r="H33" s="217"/>
      <c r="I33" s="217"/>
      <c r="J33" s="217"/>
      <c r="K33" s="217"/>
      <c r="L33" s="217"/>
      <c r="M33" s="217"/>
      <c r="N33" s="217"/>
      <c r="O33" s="217"/>
      <c r="P33" s="217"/>
      <c r="Q33" s="217"/>
      <c r="R33" s="217"/>
      <c r="S33" s="242"/>
      <c r="T33" s="217"/>
      <c r="U33" s="217"/>
      <c r="V33" s="217"/>
      <c r="W33" s="217"/>
      <c r="X33" s="217"/>
      <c r="Y33" s="217"/>
      <c r="Z33" s="217"/>
      <c r="AA33" s="217"/>
      <c r="AB33" s="217"/>
      <c r="AC33" s="217"/>
      <c r="AD33" s="217"/>
      <c r="AE33" s="217"/>
      <c r="AF33" s="217"/>
      <c r="AG33" s="231"/>
      <c r="AH33" s="229"/>
      <c r="AI33" s="229"/>
      <c r="AJ33" s="229"/>
      <c r="AK33" s="229"/>
      <c r="AL33" s="229"/>
      <c r="AM33" s="229"/>
      <c r="AN33" s="229"/>
      <c r="AO33" s="229"/>
      <c r="AP33" s="229"/>
      <c r="AQ33" s="229"/>
      <c r="AR33" s="229"/>
      <c r="AS33" s="229"/>
      <c r="AT33" s="229"/>
      <c r="AU33" s="229"/>
    </row>
    <row r="34" spans="1:47" ht="36.75" customHeight="1">
      <c r="B34" s="1133" t="s">
        <v>211</v>
      </c>
      <c r="C34" s="1135" t="s">
        <v>33</v>
      </c>
      <c r="D34" s="638" t="s">
        <v>421</v>
      </c>
      <c r="E34" s="1150" t="s">
        <v>209</v>
      </c>
      <c r="F34" s="1151"/>
      <c r="G34" s="1151"/>
      <c r="H34" s="1151"/>
      <c r="I34" s="1151"/>
      <c r="J34" s="1151"/>
      <c r="K34" s="1151"/>
      <c r="L34" s="1151"/>
      <c r="M34" s="1151"/>
      <c r="N34" s="1151"/>
      <c r="O34" s="1151"/>
      <c r="P34" s="1151"/>
      <c r="Q34" s="744"/>
      <c r="R34" s="1152" t="s">
        <v>213</v>
      </c>
      <c r="S34" s="637" t="s">
        <v>422</v>
      </c>
      <c r="T34" s="1130" t="s">
        <v>212</v>
      </c>
      <c r="U34" s="1131"/>
      <c r="V34" s="1131"/>
      <c r="W34" s="1131"/>
      <c r="X34" s="1131"/>
      <c r="Y34" s="1131"/>
      <c r="Z34" s="1131"/>
      <c r="AA34" s="1131"/>
      <c r="AB34" s="1131"/>
      <c r="AC34" s="1131"/>
      <c r="AD34" s="1131"/>
      <c r="AE34" s="1131"/>
      <c r="AF34" s="1142"/>
      <c r="AG34" s="1130" t="s">
        <v>242</v>
      </c>
      <c r="AH34" s="1131"/>
      <c r="AI34" s="1131"/>
      <c r="AJ34" s="1131"/>
      <c r="AK34" s="1131"/>
      <c r="AL34" s="1131"/>
      <c r="AM34" s="1131"/>
      <c r="AN34" s="1131"/>
      <c r="AO34" s="1131"/>
      <c r="AP34" s="1131"/>
      <c r="AQ34" s="1131"/>
      <c r="AR34" s="1131"/>
      <c r="AS34" s="1131"/>
      <c r="AT34" s="1131"/>
      <c r="AU34" s="1132"/>
    </row>
    <row r="35" spans="1:47" ht="65.25" customHeight="1">
      <c r="B35" s="1134"/>
      <c r="C35" s="1130"/>
      <c r="D35" s="646">
        <v>2015</v>
      </c>
      <c r="E35" s="650">
        <v>2016</v>
      </c>
      <c r="F35" s="647">
        <v>2017</v>
      </c>
      <c r="G35" s="647">
        <v>2018</v>
      </c>
      <c r="H35" s="647">
        <v>2019</v>
      </c>
      <c r="I35" s="647">
        <v>2020</v>
      </c>
      <c r="J35" s="647">
        <v>2021</v>
      </c>
      <c r="K35" s="647">
        <v>2022</v>
      </c>
      <c r="L35" s="649">
        <v>2023</v>
      </c>
      <c r="M35" s="648">
        <v>2024</v>
      </c>
      <c r="N35" s="647">
        <v>2025</v>
      </c>
      <c r="O35" s="648">
        <v>2026</v>
      </c>
      <c r="P35" s="647">
        <v>2027</v>
      </c>
      <c r="Q35" s="648">
        <v>2028</v>
      </c>
      <c r="R35" s="1152"/>
      <c r="S35" s="651">
        <v>2015</v>
      </c>
      <c r="T35" s="245">
        <v>2016</v>
      </c>
      <c r="U35" s="245">
        <v>2017</v>
      </c>
      <c r="V35" s="245">
        <v>2018</v>
      </c>
      <c r="W35" s="245">
        <v>2019</v>
      </c>
      <c r="X35" s="245">
        <v>2020</v>
      </c>
      <c r="Y35" s="245">
        <v>2021</v>
      </c>
      <c r="Z35" s="245">
        <v>2022</v>
      </c>
      <c r="AA35" s="245">
        <v>2023</v>
      </c>
      <c r="AB35" s="370">
        <v>2024</v>
      </c>
      <c r="AC35" s="370">
        <v>2025</v>
      </c>
      <c r="AD35" s="370">
        <v>2026</v>
      </c>
      <c r="AE35" s="370">
        <v>2027</v>
      </c>
      <c r="AF35" s="370">
        <v>2028</v>
      </c>
      <c r="AG35" s="245" t="str">
        <f>'1.  LRAMVA Summary'!$D$53</f>
        <v>Residential - VRZ</v>
      </c>
      <c r="AH35" s="245" t="str">
        <f>'1.  LRAMVA Summary'!$E$53</f>
        <v>GS&lt;50 kW - VRZ</v>
      </c>
      <c r="AI35" s="245" t="str">
        <f>'1.  LRAMVA Summary'!$F$53</f>
        <v>GS 50 to 2,999 kW - VRZ</v>
      </c>
      <c r="AJ35" s="245" t="str">
        <f>'1.  LRAMVA Summary'!$G$53</f>
        <v>GS 3,000 to 4,999 kW - VRZ</v>
      </c>
      <c r="AK35" s="245" t="str">
        <f>'1.  LRAMVA Summary'!$H$53</f>
        <v>Large Use - VRZ</v>
      </c>
      <c r="AL35" s="245" t="str">
        <f>'1.  LRAMVA Summary'!$I$53</f>
        <v>Unmetered Scattered Load - VRZ</v>
      </c>
      <c r="AM35" s="245" t="str">
        <f>'1.  LRAMVA Summary'!$J$53</f>
        <v>Sentinel Lighting - VRZ</v>
      </c>
      <c r="AN35" s="245" t="str">
        <f>'1.  LRAMVA Summary'!$K$53</f>
        <v>Street Lighting - VRZ</v>
      </c>
      <c r="AO35" s="245" t="str">
        <f>'1.  LRAMVA Summary'!$L$53</f>
        <v>Residential - WRZ</v>
      </c>
      <c r="AP35" s="245" t="str">
        <f>'1.  LRAMVA Summary'!$M$53</f>
        <v>GS&lt;50 kW - WRZ</v>
      </c>
      <c r="AQ35" s="245" t="str">
        <f>'1.  LRAMVA Summary'!$N$53</f>
        <v>GS&gt;50 kw - WRZ</v>
      </c>
      <c r="AR35" s="245" t="str">
        <f>'1.  LRAMVA Summary'!$O$53</f>
        <v>Street Lighting - WRZ</v>
      </c>
      <c r="AS35" s="245" t="str">
        <f>'1.  LRAMVA Summary'!$P$53</f>
        <v/>
      </c>
      <c r="AT35" s="245" t="str">
        <f>'1.  LRAMVA Summary'!$Q$53</f>
        <v/>
      </c>
      <c r="AU35" s="247" t="str">
        <f>'1.  LRAMVA Summary'!$R$53</f>
        <v>Total</v>
      </c>
    </row>
    <row r="36" spans="1:47" ht="16.5" customHeight="1">
      <c r="B36" s="1055" t="s">
        <v>1273</v>
      </c>
      <c r="C36" s="249"/>
      <c r="D36" s="249"/>
      <c r="E36" s="249"/>
      <c r="F36" s="249"/>
      <c r="G36" s="249"/>
      <c r="H36" s="249"/>
      <c r="I36" s="249"/>
      <c r="J36" s="249"/>
      <c r="K36" s="249"/>
      <c r="L36" s="249"/>
      <c r="M36" s="249"/>
      <c r="N36" s="249"/>
      <c r="O36" s="249"/>
      <c r="P36" s="249"/>
      <c r="Q36" s="249"/>
      <c r="R36" s="250"/>
      <c r="S36" s="249"/>
      <c r="T36" s="249"/>
      <c r="U36" s="249"/>
      <c r="V36" s="249"/>
      <c r="W36" s="249"/>
      <c r="X36" s="249"/>
      <c r="Y36" s="249"/>
      <c r="Z36" s="249"/>
      <c r="AA36" s="249"/>
      <c r="AB36" s="249"/>
      <c r="AC36" s="249"/>
      <c r="AD36" s="249"/>
      <c r="AE36" s="249"/>
      <c r="AF36" s="249"/>
      <c r="AG36" s="251" t="str">
        <f>'1.  LRAMVA Summary'!$D$54</f>
        <v>kWh</v>
      </c>
      <c r="AH36" s="251" t="str">
        <f>'1.  LRAMVA Summary'!$E$54</f>
        <v>kWh</v>
      </c>
      <c r="AI36" s="251" t="str">
        <f>'1.  LRAMVA Summary'!$F$54</f>
        <v>kW</v>
      </c>
      <c r="AJ36" s="251" t="str">
        <f>'1.  LRAMVA Summary'!$G$54</f>
        <v>kW</v>
      </c>
      <c r="AK36" s="251" t="str">
        <f>'1.  LRAMVA Summary'!$H$54</f>
        <v>kW</v>
      </c>
      <c r="AL36" s="251" t="str">
        <f>'1.  LRAMVA Summary'!$I$54</f>
        <v>kWh</v>
      </c>
      <c r="AM36" s="251" t="str">
        <f>'1.  LRAMVA Summary'!$J$54</f>
        <v>kW</v>
      </c>
      <c r="AN36" s="251" t="str">
        <f>'1.  LRAMVA Summary'!$K$54</f>
        <v>kW</v>
      </c>
      <c r="AO36" s="251" t="str">
        <f>'1.  LRAMVA Summary'!$L$54</f>
        <v>kWh</v>
      </c>
      <c r="AP36" s="251" t="str">
        <f>'1.  LRAMVA Summary'!$M$54</f>
        <v>kWh</v>
      </c>
      <c r="AQ36" s="251" t="str">
        <f>'1.  LRAMVA Summary'!$N$54</f>
        <v>kW</v>
      </c>
      <c r="AR36" s="251" t="str">
        <f>'1.  LRAMVA Summary'!$O$54</f>
        <v>kW</v>
      </c>
      <c r="AS36" s="251">
        <f>'1.  LRAMVA Summary'!$P$54</f>
        <v>0</v>
      </c>
      <c r="AT36" s="251">
        <f>'1.  LRAMVA Summary'!$Q$54</f>
        <v>0</v>
      </c>
      <c r="AU36" s="252"/>
    </row>
    <row r="37" spans="1:47" ht="16.5" customHeight="1">
      <c r="B37" s="443" t="s">
        <v>501</v>
      </c>
      <c r="C37" s="249"/>
      <c r="D37" s="249"/>
      <c r="E37" s="249"/>
      <c r="F37" s="249"/>
      <c r="G37" s="249"/>
      <c r="H37" s="249"/>
      <c r="I37" s="249"/>
      <c r="J37" s="249"/>
      <c r="K37" s="249"/>
      <c r="L37" s="249"/>
      <c r="M37" s="249"/>
      <c r="N37" s="249"/>
      <c r="O37" s="249"/>
      <c r="P37" s="249"/>
      <c r="Q37" s="249"/>
      <c r="R37" s="250"/>
      <c r="S37" s="249"/>
      <c r="T37" s="249"/>
      <c r="U37" s="249"/>
      <c r="V37" s="249"/>
      <c r="W37" s="249"/>
      <c r="X37" s="249"/>
      <c r="Y37" s="249"/>
      <c r="Z37" s="249"/>
      <c r="AA37" s="249"/>
      <c r="AB37" s="249"/>
      <c r="AC37" s="249"/>
      <c r="AD37" s="249"/>
      <c r="AE37" s="249"/>
      <c r="AF37" s="249"/>
      <c r="AG37" s="251"/>
      <c r="AH37" s="251"/>
      <c r="AI37" s="251"/>
      <c r="AJ37" s="251"/>
      <c r="AK37" s="251"/>
      <c r="AL37" s="251"/>
      <c r="AM37" s="251"/>
      <c r="AN37" s="251"/>
      <c r="AO37" s="251"/>
      <c r="AP37" s="251"/>
      <c r="AQ37" s="251"/>
      <c r="AR37" s="251"/>
      <c r="AS37" s="251"/>
      <c r="AT37" s="251"/>
      <c r="AU37" s="252"/>
    </row>
    <row r="38" spans="1:47" ht="16.5" customHeight="1" outlineLevel="1">
      <c r="B38" s="248" t="s">
        <v>494</v>
      </c>
      <c r="C38" s="249"/>
      <c r="D38" s="249"/>
      <c r="E38" s="249"/>
      <c r="F38" s="249"/>
      <c r="G38" s="249"/>
      <c r="H38" s="249"/>
      <c r="I38" s="249"/>
      <c r="J38" s="249"/>
      <c r="K38" s="249"/>
      <c r="L38" s="249"/>
      <c r="M38" s="249"/>
      <c r="N38" s="249"/>
      <c r="O38" s="249"/>
      <c r="P38" s="249"/>
      <c r="Q38" s="249"/>
      <c r="R38" s="250"/>
      <c r="S38" s="249"/>
      <c r="T38" s="249"/>
      <c r="U38" s="249"/>
      <c r="V38" s="249"/>
      <c r="W38" s="249"/>
      <c r="X38" s="249"/>
      <c r="Y38" s="249"/>
      <c r="Z38" s="249"/>
      <c r="AA38" s="249"/>
      <c r="AB38" s="249"/>
      <c r="AC38" s="249"/>
      <c r="AD38" s="249"/>
      <c r="AE38" s="249"/>
      <c r="AF38" s="249"/>
      <c r="AG38" s="251"/>
      <c r="AH38" s="251"/>
      <c r="AI38" s="251"/>
      <c r="AJ38" s="251"/>
      <c r="AK38" s="251"/>
      <c r="AL38" s="251"/>
      <c r="AM38" s="251"/>
      <c r="AN38" s="251"/>
      <c r="AO38" s="251"/>
      <c r="AP38" s="251"/>
      <c r="AQ38" s="251"/>
      <c r="AR38" s="251"/>
      <c r="AS38" s="251"/>
      <c r="AT38" s="251"/>
      <c r="AU38" s="252"/>
    </row>
    <row r="39" spans="1:47" ht="17" outlineLevel="1">
      <c r="A39" s="446">
        <v>1</v>
      </c>
      <c r="B39" s="273" t="s">
        <v>95</v>
      </c>
      <c r="C39" s="251" t="s">
        <v>25</v>
      </c>
      <c r="D39" s="255">
        <v>1183155</v>
      </c>
      <c r="E39" s="255">
        <v>1172349</v>
      </c>
      <c r="F39" s="255">
        <v>1172349</v>
      </c>
      <c r="G39" s="255">
        <v>1172349</v>
      </c>
      <c r="H39" s="255">
        <v>1172349</v>
      </c>
      <c r="I39" s="255">
        <v>1172349</v>
      </c>
      <c r="J39" s="255">
        <v>1172349</v>
      </c>
      <c r="K39" s="255">
        <v>1172105</v>
      </c>
      <c r="L39" s="255">
        <v>1172105</v>
      </c>
      <c r="M39" s="255">
        <v>1172105</v>
      </c>
      <c r="N39" s="255">
        <v>1078793</v>
      </c>
      <c r="O39" s="255">
        <v>1075041</v>
      </c>
      <c r="P39" s="255">
        <v>1075041</v>
      </c>
      <c r="Q39" s="255">
        <v>1069202</v>
      </c>
      <c r="R39" s="251"/>
      <c r="S39" s="255">
        <v>78</v>
      </c>
      <c r="T39" s="255">
        <v>77</v>
      </c>
      <c r="U39" s="255">
        <v>77</v>
      </c>
      <c r="V39" s="255">
        <v>77</v>
      </c>
      <c r="W39" s="255">
        <v>77</v>
      </c>
      <c r="X39" s="255">
        <v>77</v>
      </c>
      <c r="Y39" s="255">
        <v>77</v>
      </c>
      <c r="Z39" s="255">
        <v>77</v>
      </c>
      <c r="AA39" s="255">
        <v>77</v>
      </c>
      <c r="AB39" s="255">
        <v>77</v>
      </c>
      <c r="AC39" s="255">
        <v>67</v>
      </c>
      <c r="AD39" s="255">
        <v>67</v>
      </c>
      <c r="AE39" s="255">
        <v>67</v>
      </c>
      <c r="AF39" s="255">
        <v>67</v>
      </c>
      <c r="AG39" s="351">
        <v>1</v>
      </c>
      <c r="AH39" s="351"/>
      <c r="AI39" s="351"/>
      <c r="AJ39" s="351"/>
      <c r="AK39" s="351"/>
      <c r="AL39" s="351"/>
      <c r="AM39" s="351"/>
      <c r="AN39" s="351"/>
      <c r="AO39" s="351"/>
      <c r="AP39" s="351"/>
      <c r="AQ39" s="351"/>
      <c r="AR39" s="351"/>
      <c r="AS39" s="351"/>
      <c r="AT39" s="351"/>
      <c r="AU39" s="256">
        <f>SUM(AG39:AT39)</f>
        <v>1</v>
      </c>
    </row>
    <row r="40" spans="1:47" ht="16" outlineLevel="1">
      <c r="B40" s="254" t="s">
        <v>266</v>
      </c>
      <c r="C40" s="251" t="s">
        <v>163</v>
      </c>
      <c r="D40" s="255">
        <v>260911</v>
      </c>
      <c r="E40" s="255">
        <v>257439</v>
      </c>
      <c r="F40" s="255">
        <v>257439</v>
      </c>
      <c r="G40" s="255">
        <v>257439</v>
      </c>
      <c r="H40" s="255">
        <v>257439</v>
      </c>
      <c r="I40" s="255">
        <v>257439</v>
      </c>
      <c r="J40" s="255">
        <v>257439</v>
      </c>
      <c r="K40" s="255">
        <v>257244</v>
      </c>
      <c r="L40" s="255">
        <v>257244</v>
      </c>
      <c r="M40" s="255">
        <v>257244</v>
      </c>
      <c r="N40" s="255">
        <v>242686</v>
      </c>
      <c r="O40" s="255">
        <v>242483</v>
      </c>
      <c r="P40" s="255">
        <v>242483</v>
      </c>
      <c r="Q40" s="255">
        <v>238566</v>
      </c>
      <c r="R40" s="404"/>
      <c r="S40" s="255">
        <v>19</v>
      </c>
      <c r="T40" s="255">
        <v>18</v>
      </c>
      <c r="U40" s="255">
        <v>18</v>
      </c>
      <c r="V40" s="255">
        <v>18</v>
      </c>
      <c r="W40" s="255">
        <v>18</v>
      </c>
      <c r="X40" s="255">
        <v>18</v>
      </c>
      <c r="Y40" s="255">
        <v>18</v>
      </c>
      <c r="Z40" s="255">
        <v>18</v>
      </c>
      <c r="AA40" s="255">
        <v>18</v>
      </c>
      <c r="AB40" s="255">
        <v>18</v>
      </c>
      <c r="AC40" s="255">
        <v>15</v>
      </c>
      <c r="AD40" s="255">
        <v>15</v>
      </c>
      <c r="AE40" s="255">
        <v>15</v>
      </c>
      <c r="AF40" s="255">
        <v>15</v>
      </c>
      <c r="AG40" s="352">
        <f>AG39</f>
        <v>1</v>
      </c>
      <c r="AH40" s="352"/>
      <c r="AI40" s="352"/>
      <c r="AJ40" s="352"/>
      <c r="AK40" s="352"/>
      <c r="AL40" s="352"/>
      <c r="AM40" s="352"/>
      <c r="AN40" s="352"/>
      <c r="AO40" s="352">
        <f t="shared" ref="AO40:AT40" si="0">AO39</f>
        <v>0</v>
      </c>
      <c r="AP40" s="352">
        <f t="shared" si="0"/>
        <v>0</v>
      </c>
      <c r="AQ40" s="352">
        <f t="shared" si="0"/>
        <v>0</v>
      </c>
      <c r="AR40" s="352">
        <f t="shared" si="0"/>
        <v>0</v>
      </c>
      <c r="AS40" s="352">
        <f t="shared" si="0"/>
        <v>0</v>
      </c>
      <c r="AT40" s="352">
        <f t="shared" si="0"/>
        <v>0</v>
      </c>
      <c r="AU40" s="257"/>
    </row>
    <row r="41" spans="1:47" ht="16" outlineLevel="1">
      <c r="B41" s="258"/>
      <c r="C41" s="259"/>
      <c r="D41" s="259"/>
      <c r="E41" s="259"/>
      <c r="F41" s="259"/>
      <c r="G41" s="259"/>
      <c r="H41" s="259"/>
      <c r="I41" s="259"/>
      <c r="J41" s="259"/>
      <c r="K41" s="259"/>
      <c r="L41" s="259"/>
      <c r="M41" s="259"/>
      <c r="N41" s="259"/>
      <c r="O41" s="259"/>
      <c r="P41" s="259"/>
      <c r="Q41" s="259"/>
      <c r="R41" s="260"/>
      <c r="S41" s="259"/>
      <c r="T41" s="259"/>
      <c r="U41" s="259"/>
      <c r="V41" s="259"/>
      <c r="W41" s="259"/>
      <c r="X41" s="259"/>
      <c r="Y41" s="259"/>
      <c r="Z41" s="259"/>
      <c r="AA41" s="259"/>
      <c r="AB41" s="259"/>
      <c r="AC41" s="259"/>
      <c r="AD41" s="259"/>
      <c r="AE41" s="259"/>
      <c r="AF41" s="259"/>
      <c r="AG41" s="353"/>
      <c r="AH41" s="354"/>
      <c r="AI41" s="354"/>
      <c r="AJ41" s="354"/>
      <c r="AK41" s="354"/>
      <c r="AL41" s="354"/>
      <c r="AM41" s="354"/>
      <c r="AN41" s="354"/>
      <c r="AO41" s="354"/>
      <c r="AP41" s="354"/>
      <c r="AQ41" s="354"/>
      <c r="AR41" s="354"/>
      <c r="AS41" s="354"/>
      <c r="AT41" s="354"/>
      <c r="AU41" s="262"/>
    </row>
    <row r="42" spans="1:47" ht="17" outlineLevel="1">
      <c r="A42" s="446">
        <v>2</v>
      </c>
      <c r="B42" s="273" t="s">
        <v>96</v>
      </c>
      <c r="C42" s="251" t="s">
        <v>25</v>
      </c>
      <c r="D42" s="255">
        <v>2088014</v>
      </c>
      <c r="E42" s="255">
        <v>2050905</v>
      </c>
      <c r="F42" s="255">
        <v>2050905</v>
      </c>
      <c r="G42" s="255">
        <v>2050905</v>
      </c>
      <c r="H42" s="255">
        <v>2050905</v>
      </c>
      <c r="I42" s="255">
        <v>2050905</v>
      </c>
      <c r="J42" s="255">
        <v>2050905</v>
      </c>
      <c r="K42" s="255">
        <v>2049831</v>
      </c>
      <c r="L42" s="255">
        <v>2049831</v>
      </c>
      <c r="M42" s="255">
        <v>2049831</v>
      </c>
      <c r="N42" s="255">
        <v>1890239</v>
      </c>
      <c r="O42" s="255">
        <v>1792911</v>
      </c>
      <c r="P42" s="255">
        <v>1792911</v>
      </c>
      <c r="Q42" s="255">
        <v>1754347</v>
      </c>
      <c r="R42" s="251"/>
      <c r="S42" s="255">
        <v>141</v>
      </c>
      <c r="T42" s="255">
        <v>139</v>
      </c>
      <c r="U42" s="255">
        <v>139</v>
      </c>
      <c r="V42" s="255">
        <v>139</v>
      </c>
      <c r="W42" s="255">
        <v>139</v>
      </c>
      <c r="X42" s="255">
        <v>139</v>
      </c>
      <c r="Y42" s="255">
        <v>139</v>
      </c>
      <c r="Z42" s="255">
        <v>138</v>
      </c>
      <c r="AA42" s="255">
        <v>138</v>
      </c>
      <c r="AB42" s="255">
        <v>138</v>
      </c>
      <c r="AC42" s="255">
        <v>117</v>
      </c>
      <c r="AD42" s="255">
        <v>111</v>
      </c>
      <c r="AE42" s="255">
        <v>111</v>
      </c>
      <c r="AF42" s="255">
        <v>110</v>
      </c>
      <c r="AG42" s="351">
        <v>1</v>
      </c>
      <c r="AH42" s="351"/>
      <c r="AI42" s="351"/>
      <c r="AJ42" s="351"/>
      <c r="AK42" s="351"/>
      <c r="AL42" s="351"/>
      <c r="AM42" s="351"/>
      <c r="AN42" s="351"/>
      <c r="AO42" s="351"/>
      <c r="AP42" s="351"/>
      <c r="AQ42" s="351"/>
      <c r="AR42" s="351"/>
      <c r="AS42" s="351"/>
      <c r="AT42" s="351"/>
      <c r="AU42" s="256">
        <f>SUM(AG42:AT42)</f>
        <v>1</v>
      </c>
    </row>
    <row r="43" spans="1:47" ht="16" outlineLevel="1">
      <c r="B43" s="254" t="s">
        <v>266</v>
      </c>
      <c r="C43" s="251" t="s">
        <v>163</v>
      </c>
      <c r="D43" s="255">
        <v>21584</v>
      </c>
      <c r="E43" s="255">
        <v>21331</v>
      </c>
      <c r="F43" s="255">
        <v>21331</v>
      </c>
      <c r="G43" s="255">
        <v>21331</v>
      </c>
      <c r="H43" s="255">
        <v>21331</v>
      </c>
      <c r="I43" s="255">
        <v>21331</v>
      </c>
      <c r="J43" s="255">
        <v>21331</v>
      </c>
      <c r="K43" s="255">
        <v>21277</v>
      </c>
      <c r="L43" s="255">
        <v>21277</v>
      </c>
      <c r="M43" s="255">
        <v>21277</v>
      </c>
      <c r="N43" s="255">
        <v>18046</v>
      </c>
      <c r="O43" s="255">
        <v>17898</v>
      </c>
      <c r="P43" s="255">
        <v>17898</v>
      </c>
      <c r="Q43" s="255">
        <v>17348</v>
      </c>
      <c r="R43" s="404"/>
      <c r="S43" s="255">
        <v>1</v>
      </c>
      <c r="T43" s="255">
        <v>1</v>
      </c>
      <c r="U43" s="255">
        <v>1</v>
      </c>
      <c r="V43" s="255">
        <v>1</v>
      </c>
      <c r="W43" s="255">
        <v>1</v>
      </c>
      <c r="X43" s="255">
        <v>1</v>
      </c>
      <c r="Y43" s="255">
        <v>1</v>
      </c>
      <c r="Z43" s="255">
        <v>1</v>
      </c>
      <c r="AA43" s="255">
        <v>1</v>
      </c>
      <c r="AB43" s="255">
        <v>1</v>
      </c>
      <c r="AC43" s="255">
        <v>1</v>
      </c>
      <c r="AD43" s="255">
        <v>1</v>
      </c>
      <c r="AE43" s="255">
        <v>1</v>
      </c>
      <c r="AF43" s="255">
        <v>1</v>
      </c>
      <c r="AG43" s="352">
        <f>AG42</f>
        <v>1</v>
      </c>
      <c r="AH43" s="352"/>
      <c r="AI43" s="352"/>
      <c r="AJ43" s="352"/>
      <c r="AK43" s="352"/>
      <c r="AL43" s="352"/>
      <c r="AM43" s="352"/>
      <c r="AN43" s="352"/>
      <c r="AO43" s="352">
        <f t="shared" ref="AO43" si="1">AO42</f>
        <v>0</v>
      </c>
      <c r="AP43" s="352">
        <f t="shared" ref="AP43" si="2">AP42</f>
        <v>0</v>
      </c>
      <c r="AQ43" s="352">
        <f t="shared" ref="AQ43" si="3">AQ42</f>
        <v>0</v>
      </c>
      <c r="AR43" s="352">
        <f t="shared" ref="AR43" si="4">AR42</f>
        <v>0</v>
      </c>
      <c r="AS43" s="352">
        <f t="shared" ref="AS43" si="5">AS42</f>
        <v>0</v>
      </c>
      <c r="AT43" s="352">
        <f t="shared" ref="AT43" si="6">AT42</f>
        <v>0</v>
      </c>
      <c r="AU43" s="257"/>
    </row>
    <row r="44" spans="1:47" ht="16" outlineLevel="1">
      <c r="B44" s="258"/>
      <c r="C44" s="259"/>
      <c r="D44" s="264"/>
      <c r="E44" s="264"/>
      <c r="F44" s="264"/>
      <c r="G44" s="264"/>
      <c r="H44" s="264"/>
      <c r="I44" s="264"/>
      <c r="J44" s="264"/>
      <c r="K44" s="264"/>
      <c r="L44" s="264"/>
      <c r="M44" s="264"/>
      <c r="N44" s="264"/>
      <c r="O44" s="264"/>
      <c r="P44" s="264"/>
      <c r="Q44" s="264"/>
      <c r="R44" s="260"/>
      <c r="S44" s="264"/>
      <c r="T44" s="264"/>
      <c r="U44" s="264"/>
      <c r="V44" s="264"/>
      <c r="W44" s="264"/>
      <c r="X44" s="264"/>
      <c r="Y44" s="264"/>
      <c r="Z44" s="264"/>
      <c r="AA44" s="264"/>
      <c r="AB44" s="264"/>
      <c r="AC44" s="264"/>
      <c r="AD44" s="264"/>
      <c r="AE44" s="264"/>
      <c r="AF44" s="264"/>
      <c r="AG44" s="353"/>
      <c r="AH44" s="354"/>
      <c r="AI44" s="354"/>
      <c r="AJ44" s="354"/>
      <c r="AK44" s="354"/>
      <c r="AL44" s="354"/>
      <c r="AM44" s="354"/>
      <c r="AN44" s="354"/>
      <c r="AO44" s="354"/>
      <c r="AP44" s="354"/>
      <c r="AQ44" s="354"/>
      <c r="AR44" s="354"/>
      <c r="AS44" s="354"/>
      <c r="AT44" s="354"/>
      <c r="AU44" s="262"/>
    </row>
    <row r="45" spans="1:47" ht="17" outlineLevel="1">
      <c r="A45" s="446">
        <v>3</v>
      </c>
      <c r="B45" s="273" t="s">
        <v>97</v>
      </c>
      <c r="C45" s="251" t="s">
        <v>25</v>
      </c>
      <c r="D45" s="255">
        <v>47892</v>
      </c>
      <c r="E45" s="255">
        <v>47892</v>
      </c>
      <c r="F45" s="255">
        <v>47892</v>
      </c>
      <c r="G45" s="255">
        <v>46639</v>
      </c>
      <c r="H45" s="255">
        <v>21570</v>
      </c>
      <c r="I45" s="255">
        <v>0</v>
      </c>
      <c r="J45" s="255">
        <v>0</v>
      </c>
      <c r="K45" s="255">
        <v>0</v>
      </c>
      <c r="L45" s="255">
        <v>0</v>
      </c>
      <c r="M45" s="255">
        <v>0</v>
      </c>
      <c r="N45" s="255">
        <v>0</v>
      </c>
      <c r="O45" s="255">
        <v>0</v>
      </c>
      <c r="P45" s="255">
        <v>0</v>
      </c>
      <c r="Q45" s="255">
        <v>0</v>
      </c>
      <c r="R45" s="251"/>
      <c r="S45" s="255">
        <v>8</v>
      </c>
      <c r="T45" s="255">
        <v>8</v>
      </c>
      <c r="U45" s="255">
        <v>8</v>
      </c>
      <c r="V45" s="255">
        <v>7</v>
      </c>
      <c r="W45" s="255">
        <v>3</v>
      </c>
      <c r="X45" s="255">
        <v>0</v>
      </c>
      <c r="Y45" s="255">
        <v>0</v>
      </c>
      <c r="Z45" s="255">
        <v>0</v>
      </c>
      <c r="AA45" s="255">
        <v>0</v>
      </c>
      <c r="AB45" s="255">
        <v>0</v>
      </c>
      <c r="AC45" s="255">
        <v>0</v>
      </c>
      <c r="AD45" s="255">
        <v>0</v>
      </c>
      <c r="AE45" s="255">
        <v>0</v>
      </c>
      <c r="AF45" s="255">
        <v>0</v>
      </c>
      <c r="AG45" s="351">
        <v>1</v>
      </c>
      <c r="AH45" s="351"/>
      <c r="AI45" s="351"/>
      <c r="AJ45" s="351"/>
      <c r="AK45" s="351"/>
      <c r="AL45" s="351"/>
      <c r="AM45" s="351"/>
      <c r="AN45" s="351"/>
      <c r="AO45" s="351"/>
      <c r="AP45" s="351"/>
      <c r="AQ45" s="351"/>
      <c r="AR45" s="351"/>
      <c r="AS45" s="351"/>
      <c r="AT45" s="351"/>
      <c r="AU45" s="256">
        <f>SUM(AG45:AT45)</f>
        <v>1</v>
      </c>
    </row>
    <row r="46" spans="1:47" ht="16" outlineLevel="1">
      <c r="B46" s="254" t="s">
        <v>266</v>
      </c>
      <c r="C46" s="251" t="s">
        <v>163</v>
      </c>
      <c r="D46" s="255"/>
      <c r="E46" s="255"/>
      <c r="F46" s="255"/>
      <c r="G46" s="255"/>
      <c r="H46" s="255"/>
      <c r="I46" s="255"/>
      <c r="J46" s="255"/>
      <c r="K46" s="255"/>
      <c r="L46" s="255"/>
      <c r="M46" s="255"/>
      <c r="N46" s="255"/>
      <c r="O46" s="255"/>
      <c r="P46" s="255"/>
      <c r="Q46" s="255"/>
      <c r="R46" s="404"/>
      <c r="S46" s="255"/>
      <c r="T46" s="255"/>
      <c r="U46" s="255"/>
      <c r="V46" s="255"/>
      <c r="W46" s="255"/>
      <c r="X46" s="255"/>
      <c r="Y46" s="255"/>
      <c r="Z46" s="255"/>
      <c r="AA46" s="255"/>
      <c r="AB46" s="255"/>
      <c r="AC46" s="255"/>
      <c r="AD46" s="255"/>
      <c r="AE46" s="255"/>
      <c r="AF46" s="255"/>
      <c r="AG46" s="352">
        <f>AG45</f>
        <v>1</v>
      </c>
      <c r="AH46" s="352"/>
      <c r="AI46" s="352"/>
      <c r="AJ46" s="352"/>
      <c r="AK46" s="352"/>
      <c r="AL46" s="352"/>
      <c r="AM46" s="352"/>
      <c r="AN46" s="352"/>
      <c r="AO46" s="352">
        <f t="shared" ref="AO46" si="7">AO45</f>
        <v>0</v>
      </c>
      <c r="AP46" s="352">
        <f t="shared" ref="AP46" si="8">AP45</f>
        <v>0</v>
      </c>
      <c r="AQ46" s="352">
        <f t="shared" ref="AQ46" si="9">AQ45</f>
        <v>0</v>
      </c>
      <c r="AR46" s="352">
        <f t="shared" ref="AR46" si="10">AR45</f>
        <v>0</v>
      </c>
      <c r="AS46" s="352">
        <f t="shared" ref="AS46" si="11">AS45</f>
        <v>0</v>
      </c>
      <c r="AT46" s="352">
        <f t="shared" ref="AT46" si="12">AT45</f>
        <v>0</v>
      </c>
      <c r="AU46" s="257"/>
    </row>
    <row r="47" spans="1:47" ht="16" outlineLevel="1">
      <c r="B47" s="254"/>
      <c r="C47" s="265"/>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353"/>
      <c r="AH47" s="353"/>
      <c r="AI47" s="353"/>
      <c r="AJ47" s="353"/>
      <c r="AK47" s="353"/>
      <c r="AL47" s="353"/>
      <c r="AM47" s="353"/>
      <c r="AN47" s="353"/>
      <c r="AO47" s="353"/>
      <c r="AP47" s="353"/>
      <c r="AQ47" s="353"/>
      <c r="AR47" s="353"/>
      <c r="AS47" s="353"/>
      <c r="AT47" s="353"/>
      <c r="AU47" s="266"/>
    </row>
    <row r="48" spans="1:47" ht="17" outlineLevel="1">
      <c r="A48" s="446">
        <v>4</v>
      </c>
      <c r="B48" s="273" t="s">
        <v>660</v>
      </c>
      <c r="C48" s="251" t="s">
        <v>25</v>
      </c>
      <c r="D48" s="255">
        <v>1808692</v>
      </c>
      <c r="E48" s="255">
        <v>1808692</v>
      </c>
      <c r="F48" s="255">
        <v>1808692</v>
      </c>
      <c r="G48" s="255">
        <v>1808692</v>
      </c>
      <c r="H48" s="255">
        <v>1808692</v>
      </c>
      <c r="I48" s="255">
        <v>1808692</v>
      </c>
      <c r="J48" s="255">
        <v>1808692</v>
      </c>
      <c r="K48" s="255">
        <v>1808692</v>
      </c>
      <c r="L48" s="255">
        <v>1808692</v>
      </c>
      <c r="M48" s="255">
        <v>1808692</v>
      </c>
      <c r="N48" s="255">
        <v>1808692</v>
      </c>
      <c r="O48" s="255">
        <v>1808692</v>
      </c>
      <c r="P48" s="255">
        <v>1808692</v>
      </c>
      <c r="Q48" s="255">
        <v>1808692</v>
      </c>
      <c r="R48" s="251"/>
      <c r="S48" s="255">
        <v>946</v>
      </c>
      <c r="T48" s="255">
        <v>946</v>
      </c>
      <c r="U48" s="255">
        <v>946</v>
      </c>
      <c r="V48" s="255">
        <v>946</v>
      </c>
      <c r="W48" s="255">
        <v>946</v>
      </c>
      <c r="X48" s="255">
        <v>946</v>
      </c>
      <c r="Y48" s="255">
        <v>946</v>
      </c>
      <c r="Z48" s="255">
        <v>946</v>
      </c>
      <c r="AA48" s="255">
        <v>946</v>
      </c>
      <c r="AB48" s="255">
        <v>946</v>
      </c>
      <c r="AC48" s="255">
        <v>946</v>
      </c>
      <c r="AD48" s="255">
        <v>946</v>
      </c>
      <c r="AE48" s="255">
        <v>946</v>
      </c>
      <c r="AF48" s="255">
        <v>946</v>
      </c>
      <c r="AG48" s="351">
        <v>1</v>
      </c>
      <c r="AH48" s="351"/>
      <c r="AI48" s="351"/>
      <c r="AJ48" s="351"/>
      <c r="AK48" s="351"/>
      <c r="AL48" s="351"/>
      <c r="AM48" s="351"/>
      <c r="AN48" s="351"/>
      <c r="AO48" s="351"/>
      <c r="AP48" s="351"/>
      <c r="AQ48" s="351"/>
      <c r="AR48" s="351"/>
      <c r="AS48" s="351"/>
      <c r="AT48" s="351"/>
      <c r="AU48" s="256">
        <f>SUM(AG48:AT48)</f>
        <v>1</v>
      </c>
    </row>
    <row r="49" spans="1:47" ht="16" outlineLevel="1">
      <c r="B49" s="254" t="s">
        <v>266</v>
      </c>
      <c r="C49" s="251" t="s">
        <v>163</v>
      </c>
      <c r="D49" s="255">
        <v>45841</v>
      </c>
      <c r="E49" s="255">
        <v>45841</v>
      </c>
      <c r="F49" s="255">
        <v>45841</v>
      </c>
      <c r="G49" s="255">
        <v>45841</v>
      </c>
      <c r="H49" s="255">
        <v>45841</v>
      </c>
      <c r="I49" s="255">
        <v>45841</v>
      </c>
      <c r="J49" s="255">
        <v>45841</v>
      </c>
      <c r="K49" s="255">
        <v>45841</v>
      </c>
      <c r="L49" s="255">
        <v>45841</v>
      </c>
      <c r="M49" s="255">
        <v>45841</v>
      </c>
      <c r="N49" s="255">
        <v>45841</v>
      </c>
      <c r="O49" s="255">
        <v>45841</v>
      </c>
      <c r="P49" s="255">
        <v>45841</v>
      </c>
      <c r="Q49" s="255">
        <v>45841</v>
      </c>
      <c r="R49" s="404"/>
      <c r="S49" s="255">
        <v>24</v>
      </c>
      <c r="T49" s="255">
        <v>24</v>
      </c>
      <c r="U49" s="255">
        <v>24</v>
      </c>
      <c r="V49" s="255">
        <v>24</v>
      </c>
      <c r="W49" s="255">
        <v>24</v>
      </c>
      <c r="X49" s="255">
        <v>24</v>
      </c>
      <c r="Y49" s="255">
        <v>24</v>
      </c>
      <c r="Z49" s="255">
        <v>24</v>
      </c>
      <c r="AA49" s="255">
        <v>24</v>
      </c>
      <c r="AB49" s="255">
        <v>24</v>
      </c>
      <c r="AC49" s="255">
        <v>24</v>
      </c>
      <c r="AD49" s="255">
        <v>24</v>
      </c>
      <c r="AE49" s="255">
        <v>24</v>
      </c>
      <c r="AF49" s="255">
        <v>24</v>
      </c>
      <c r="AG49" s="352">
        <f>AG48</f>
        <v>1</v>
      </c>
      <c r="AH49" s="352"/>
      <c r="AI49" s="352"/>
      <c r="AJ49" s="352"/>
      <c r="AK49" s="352"/>
      <c r="AL49" s="352"/>
      <c r="AM49" s="352"/>
      <c r="AN49" s="352"/>
      <c r="AO49" s="352">
        <f t="shared" ref="AO49" si="13">AO48</f>
        <v>0</v>
      </c>
      <c r="AP49" s="352">
        <f t="shared" ref="AP49" si="14">AP48</f>
        <v>0</v>
      </c>
      <c r="AQ49" s="352">
        <f t="shared" ref="AQ49" si="15">AQ48</f>
        <v>0</v>
      </c>
      <c r="AR49" s="352">
        <f t="shared" ref="AR49" si="16">AR48</f>
        <v>0</v>
      </c>
      <c r="AS49" s="352">
        <f t="shared" ref="AS49" si="17">AS48</f>
        <v>0</v>
      </c>
      <c r="AT49" s="352">
        <f t="shared" ref="AT49" si="18">AT48</f>
        <v>0</v>
      </c>
      <c r="AU49" s="257"/>
    </row>
    <row r="50" spans="1:47" ht="16" outlineLevel="1">
      <c r="B50" s="254"/>
      <c r="C50" s="265"/>
      <c r="D50" s="264"/>
      <c r="E50" s="264"/>
      <c r="F50" s="264"/>
      <c r="G50" s="264"/>
      <c r="H50" s="264"/>
      <c r="I50" s="264"/>
      <c r="J50" s="264"/>
      <c r="K50" s="264"/>
      <c r="L50" s="264"/>
      <c r="M50" s="264"/>
      <c r="N50" s="264"/>
      <c r="O50" s="264"/>
      <c r="P50" s="264"/>
      <c r="Q50" s="264"/>
      <c r="R50" s="251"/>
      <c r="S50" s="264"/>
      <c r="T50" s="264"/>
      <c r="U50" s="264"/>
      <c r="V50" s="264"/>
      <c r="W50" s="264"/>
      <c r="X50" s="264"/>
      <c r="Y50" s="264"/>
      <c r="Z50" s="264"/>
      <c r="AA50" s="264"/>
      <c r="AB50" s="264"/>
      <c r="AC50" s="264"/>
      <c r="AD50" s="264"/>
      <c r="AE50" s="264"/>
      <c r="AF50" s="264"/>
      <c r="AG50" s="353"/>
      <c r="AH50" s="353"/>
      <c r="AI50" s="353"/>
      <c r="AJ50" s="353"/>
      <c r="AK50" s="353"/>
      <c r="AL50" s="353"/>
      <c r="AM50" s="353"/>
      <c r="AN50" s="353"/>
      <c r="AO50" s="353"/>
      <c r="AP50" s="353"/>
      <c r="AQ50" s="353"/>
      <c r="AR50" s="353"/>
      <c r="AS50" s="353"/>
      <c r="AT50" s="353"/>
      <c r="AU50" s="266"/>
    </row>
    <row r="51" spans="1:47" ht="18" customHeight="1" outlineLevel="1">
      <c r="A51" s="446">
        <v>5</v>
      </c>
      <c r="B51" s="273" t="s">
        <v>98</v>
      </c>
      <c r="C51" s="251" t="s">
        <v>25</v>
      </c>
      <c r="D51" s="255">
        <v>5803</v>
      </c>
      <c r="E51" s="255">
        <v>5803</v>
      </c>
      <c r="F51" s="255">
        <v>5803</v>
      </c>
      <c r="G51" s="255">
        <v>5803</v>
      </c>
      <c r="H51" s="255">
        <v>5803</v>
      </c>
      <c r="I51" s="255">
        <v>5803</v>
      </c>
      <c r="J51" s="255">
        <v>5803</v>
      </c>
      <c r="K51" s="255">
        <v>5803</v>
      </c>
      <c r="L51" s="255">
        <v>5803</v>
      </c>
      <c r="M51" s="255">
        <v>5803</v>
      </c>
      <c r="N51" s="255">
        <v>5292</v>
      </c>
      <c r="O51" s="255">
        <v>5292</v>
      </c>
      <c r="P51" s="255">
        <v>5292</v>
      </c>
      <c r="Q51" s="255">
        <v>5292</v>
      </c>
      <c r="R51" s="251"/>
      <c r="S51" s="255">
        <v>2</v>
      </c>
      <c r="T51" s="255">
        <v>2</v>
      </c>
      <c r="U51" s="255">
        <v>2</v>
      </c>
      <c r="V51" s="255">
        <v>2</v>
      </c>
      <c r="W51" s="255">
        <v>2</v>
      </c>
      <c r="X51" s="255">
        <v>2</v>
      </c>
      <c r="Y51" s="255">
        <v>2</v>
      </c>
      <c r="Z51" s="255">
        <v>2</v>
      </c>
      <c r="AA51" s="255">
        <v>2</v>
      </c>
      <c r="AB51" s="255">
        <v>2</v>
      </c>
      <c r="AC51" s="255">
        <v>2</v>
      </c>
      <c r="AD51" s="255">
        <v>2</v>
      </c>
      <c r="AE51" s="255">
        <v>2</v>
      </c>
      <c r="AF51" s="255">
        <v>2</v>
      </c>
      <c r="AG51" s="351">
        <v>1</v>
      </c>
      <c r="AH51" s="351"/>
      <c r="AI51" s="351"/>
      <c r="AJ51" s="351"/>
      <c r="AK51" s="351"/>
      <c r="AL51" s="351"/>
      <c r="AM51" s="351"/>
      <c r="AN51" s="351"/>
      <c r="AO51" s="351"/>
      <c r="AP51" s="351"/>
      <c r="AQ51" s="351"/>
      <c r="AR51" s="351"/>
      <c r="AS51" s="351"/>
      <c r="AT51" s="351"/>
      <c r="AU51" s="256">
        <f>SUM(AG51:AT51)</f>
        <v>1</v>
      </c>
    </row>
    <row r="52" spans="1:47" ht="16" outlineLevel="1">
      <c r="B52" s="254" t="s">
        <v>266</v>
      </c>
      <c r="C52" s="251" t="s">
        <v>163</v>
      </c>
      <c r="D52" s="255"/>
      <c r="E52" s="255"/>
      <c r="F52" s="255"/>
      <c r="G52" s="255"/>
      <c r="H52" s="255"/>
      <c r="I52" s="255"/>
      <c r="J52" s="255"/>
      <c r="K52" s="255"/>
      <c r="L52" s="255"/>
      <c r="M52" s="255"/>
      <c r="N52" s="255"/>
      <c r="O52" s="255"/>
      <c r="P52" s="255"/>
      <c r="Q52" s="255"/>
      <c r="R52" s="404"/>
      <c r="S52" s="255"/>
      <c r="T52" s="255"/>
      <c r="U52" s="255"/>
      <c r="V52" s="255"/>
      <c r="W52" s="255"/>
      <c r="X52" s="255"/>
      <c r="Y52" s="255"/>
      <c r="Z52" s="255"/>
      <c r="AA52" s="255"/>
      <c r="AB52" s="255"/>
      <c r="AC52" s="255"/>
      <c r="AD52" s="255"/>
      <c r="AE52" s="255"/>
      <c r="AF52" s="255"/>
      <c r="AG52" s="352">
        <f>AG51</f>
        <v>1</v>
      </c>
      <c r="AH52" s="352"/>
      <c r="AI52" s="352"/>
      <c r="AJ52" s="352"/>
      <c r="AK52" s="352"/>
      <c r="AL52" s="352"/>
      <c r="AM52" s="352"/>
      <c r="AN52" s="352"/>
      <c r="AO52" s="352">
        <f t="shared" ref="AO52" si="19">AO51</f>
        <v>0</v>
      </c>
      <c r="AP52" s="352">
        <f t="shared" ref="AP52" si="20">AP51</f>
        <v>0</v>
      </c>
      <c r="AQ52" s="352">
        <f t="shared" ref="AQ52" si="21">AQ51</f>
        <v>0</v>
      </c>
      <c r="AR52" s="352">
        <f t="shared" ref="AR52" si="22">AR51</f>
        <v>0</v>
      </c>
      <c r="AS52" s="352">
        <f t="shared" ref="AS52" si="23">AS51</f>
        <v>0</v>
      </c>
      <c r="AT52" s="352">
        <f t="shared" ref="AT52" si="24">AT51</f>
        <v>0</v>
      </c>
      <c r="AU52" s="257"/>
    </row>
    <row r="53" spans="1:47" ht="16" outlineLevel="1">
      <c r="B53" s="254"/>
      <c r="C53" s="251"/>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363"/>
      <c r="AH53" s="364"/>
      <c r="AI53" s="364"/>
      <c r="AJ53" s="364"/>
      <c r="AK53" s="364"/>
      <c r="AL53" s="364"/>
      <c r="AM53" s="364"/>
      <c r="AN53" s="364"/>
      <c r="AO53" s="364"/>
      <c r="AP53" s="364"/>
      <c r="AQ53" s="364"/>
      <c r="AR53" s="364"/>
      <c r="AS53" s="364"/>
      <c r="AT53" s="364"/>
      <c r="AU53" s="257"/>
    </row>
    <row r="54" spans="1:47" ht="16.5" customHeight="1" outlineLevel="1">
      <c r="B54" s="278" t="s">
        <v>495</v>
      </c>
      <c r="C54" s="249"/>
      <c r="D54" s="249"/>
      <c r="E54" s="249"/>
      <c r="F54" s="249"/>
      <c r="G54" s="249"/>
      <c r="H54" s="249"/>
      <c r="I54" s="249"/>
      <c r="J54" s="249"/>
      <c r="K54" s="249"/>
      <c r="L54" s="249"/>
      <c r="M54" s="249"/>
      <c r="N54" s="249"/>
      <c r="O54" s="249"/>
      <c r="P54" s="249"/>
      <c r="Q54" s="249"/>
      <c r="R54" s="250"/>
      <c r="S54" s="249"/>
      <c r="T54" s="249"/>
      <c r="U54" s="249"/>
      <c r="V54" s="249"/>
      <c r="W54" s="249"/>
      <c r="X54" s="249"/>
      <c r="Y54" s="249"/>
      <c r="Z54" s="249"/>
      <c r="AA54" s="249"/>
      <c r="AB54" s="249"/>
      <c r="AC54" s="249"/>
      <c r="AD54" s="249"/>
      <c r="AE54" s="249"/>
      <c r="AF54" s="249"/>
      <c r="AG54" s="355"/>
      <c r="AH54" s="355"/>
      <c r="AI54" s="355"/>
      <c r="AJ54" s="355"/>
      <c r="AK54" s="355"/>
      <c r="AL54" s="355"/>
      <c r="AM54" s="355"/>
      <c r="AN54" s="355"/>
      <c r="AO54" s="355"/>
      <c r="AP54" s="355"/>
      <c r="AQ54" s="355"/>
      <c r="AR54" s="355"/>
      <c r="AS54" s="355"/>
      <c r="AT54" s="355"/>
      <c r="AU54" s="252"/>
    </row>
    <row r="55" spans="1:47" ht="17" outlineLevel="1">
      <c r="A55" s="446">
        <v>6</v>
      </c>
      <c r="B55" s="273" t="s">
        <v>99</v>
      </c>
      <c r="C55" s="251" t="s">
        <v>25</v>
      </c>
      <c r="D55" s="255">
        <v>729262</v>
      </c>
      <c r="E55" s="255">
        <v>729262</v>
      </c>
      <c r="F55" s="255">
        <v>729262</v>
      </c>
      <c r="G55" s="255">
        <v>729262</v>
      </c>
      <c r="H55" s="255">
        <v>0</v>
      </c>
      <c r="I55" s="255">
        <v>0</v>
      </c>
      <c r="J55" s="255">
        <v>0</v>
      </c>
      <c r="K55" s="255">
        <v>0</v>
      </c>
      <c r="L55" s="255">
        <v>0</v>
      </c>
      <c r="M55" s="255">
        <v>0</v>
      </c>
      <c r="N55" s="255">
        <v>0</v>
      </c>
      <c r="O55" s="255">
        <v>0</v>
      </c>
      <c r="P55" s="255">
        <v>0</v>
      </c>
      <c r="Q55" s="255">
        <v>0</v>
      </c>
      <c r="R55" s="255">
        <v>12</v>
      </c>
      <c r="S55" s="255">
        <v>155</v>
      </c>
      <c r="T55" s="255">
        <v>155</v>
      </c>
      <c r="U55" s="255">
        <v>155</v>
      </c>
      <c r="V55" s="255">
        <v>155</v>
      </c>
      <c r="W55" s="255">
        <v>0</v>
      </c>
      <c r="X55" s="255">
        <v>0</v>
      </c>
      <c r="Y55" s="255">
        <v>0</v>
      </c>
      <c r="Z55" s="255">
        <v>0</v>
      </c>
      <c r="AA55" s="255">
        <v>0</v>
      </c>
      <c r="AB55" s="255">
        <v>0</v>
      </c>
      <c r="AC55" s="255">
        <v>0</v>
      </c>
      <c r="AD55" s="255">
        <v>0</v>
      </c>
      <c r="AE55" s="255">
        <v>0</v>
      </c>
      <c r="AF55" s="255">
        <v>0</v>
      </c>
      <c r="AG55" s="356"/>
      <c r="AH55" s="351">
        <v>0.1</v>
      </c>
      <c r="AI55" s="351">
        <v>0.9</v>
      </c>
      <c r="AJ55" s="351"/>
      <c r="AK55" s="351"/>
      <c r="AL55" s="351"/>
      <c r="AM55" s="351"/>
      <c r="AN55" s="356"/>
      <c r="AO55" s="356"/>
      <c r="AP55" s="356"/>
      <c r="AQ55" s="356"/>
      <c r="AR55" s="356"/>
      <c r="AS55" s="356"/>
      <c r="AT55" s="356"/>
      <c r="AU55" s="256">
        <f>SUM(AG55:AT55)</f>
        <v>1</v>
      </c>
    </row>
    <row r="56" spans="1:47" ht="16" outlineLevel="1">
      <c r="B56" s="254" t="s">
        <v>266</v>
      </c>
      <c r="C56" s="251" t="s">
        <v>163</v>
      </c>
      <c r="D56" s="255">
        <v>204740</v>
      </c>
      <c r="E56" s="255">
        <v>204740</v>
      </c>
      <c r="F56" s="255">
        <v>204740</v>
      </c>
      <c r="G56" s="255">
        <v>204740</v>
      </c>
      <c r="H56" s="255">
        <v>934004</v>
      </c>
      <c r="I56" s="255">
        <v>934004</v>
      </c>
      <c r="J56" s="255">
        <v>934004</v>
      </c>
      <c r="K56" s="255">
        <v>934004</v>
      </c>
      <c r="L56" s="255">
        <v>934004</v>
      </c>
      <c r="M56" s="255">
        <v>934004</v>
      </c>
      <c r="N56" s="255">
        <v>934004</v>
      </c>
      <c r="O56" s="255">
        <v>934004</v>
      </c>
      <c r="P56" s="255">
        <v>934004</v>
      </c>
      <c r="Q56" s="255">
        <v>653803</v>
      </c>
      <c r="R56" s="255">
        <f>R55</f>
        <v>12</v>
      </c>
      <c r="S56" s="255">
        <v>44</v>
      </c>
      <c r="T56" s="255">
        <v>44</v>
      </c>
      <c r="U56" s="255">
        <v>44</v>
      </c>
      <c r="V56" s="255">
        <v>44</v>
      </c>
      <c r="W56" s="255">
        <v>203</v>
      </c>
      <c r="X56" s="255">
        <v>203</v>
      </c>
      <c r="Y56" s="255">
        <v>203</v>
      </c>
      <c r="Z56" s="255">
        <v>203</v>
      </c>
      <c r="AA56" s="255">
        <v>203</v>
      </c>
      <c r="AB56" s="255">
        <v>203</v>
      </c>
      <c r="AC56" s="255">
        <v>203</v>
      </c>
      <c r="AD56" s="255">
        <v>203</v>
      </c>
      <c r="AE56" s="255">
        <v>203</v>
      </c>
      <c r="AF56" s="255">
        <v>142</v>
      </c>
      <c r="AG56" s="352"/>
      <c r="AH56" s="352">
        <f>AH55</f>
        <v>0.1</v>
      </c>
      <c r="AI56" s="352">
        <f>AI55</f>
        <v>0.9</v>
      </c>
      <c r="AJ56" s="352"/>
      <c r="AK56" s="352"/>
      <c r="AL56" s="352"/>
      <c r="AM56" s="352"/>
      <c r="AN56" s="352"/>
      <c r="AO56" s="352">
        <f t="shared" ref="AO56" si="25">AO55</f>
        <v>0</v>
      </c>
      <c r="AP56" s="352">
        <f t="shared" ref="AP56" si="26">AP55</f>
        <v>0</v>
      </c>
      <c r="AQ56" s="352">
        <f t="shared" ref="AQ56" si="27">AQ55</f>
        <v>0</v>
      </c>
      <c r="AR56" s="352">
        <f t="shared" ref="AR56" si="28">AR55</f>
        <v>0</v>
      </c>
      <c r="AS56" s="352">
        <f t="shared" ref="AS56" si="29">AS55</f>
        <v>0</v>
      </c>
      <c r="AT56" s="352">
        <f t="shared" ref="AT56" si="30">AT55</f>
        <v>0</v>
      </c>
      <c r="AU56" s="270"/>
    </row>
    <row r="57" spans="1:47" ht="16" outlineLevel="1">
      <c r="B57" s="269"/>
      <c r="C57" s="27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357"/>
      <c r="AH57" s="357"/>
      <c r="AI57" s="357"/>
      <c r="AJ57" s="357"/>
      <c r="AK57" s="357"/>
      <c r="AL57" s="357"/>
      <c r="AM57" s="357"/>
      <c r="AN57" s="357"/>
      <c r="AO57" s="357"/>
      <c r="AP57" s="357"/>
      <c r="AQ57" s="357"/>
      <c r="AR57" s="357"/>
      <c r="AS57" s="357"/>
      <c r="AT57" s="357"/>
      <c r="AU57" s="272"/>
    </row>
    <row r="58" spans="1:47" ht="28.5" customHeight="1" outlineLevel="1">
      <c r="A58" s="446">
        <v>7</v>
      </c>
      <c r="B58" s="894" t="s">
        <v>1128</v>
      </c>
      <c r="C58" s="251" t="s">
        <v>25</v>
      </c>
      <c r="D58" s="255">
        <v>7428449</v>
      </c>
      <c r="E58" s="255">
        <v>7428449</v>
      </c>
      <c r="F58" s="255">
        <v>7369294</v>
      </c>
      <c r="G58" s="255">
        <v>7369294</v>
      </c>
      <c r="H58" s="255">
        <v>7369294</v>
      </c>
      <c r="I58" s="255">
        <v>7362514</v>
      </c>
      <c r="J58" s="255">
        <v>7091811</v>
      </c>
      <c r="K58" s="255">
        <v>7091811</v>
      </c>
      <c r="L58" s="255">
        <v>7031168</v>
      </c>
      <c r="M58" s="255">
        <v>6127481</v>
      </c>
      <c r="N58" s="255">
        <v>3792078</v>
      </c>
      <c r="O58" s="255">
        <v>3643371</v>
      </c>
      <c r="P58" s="255">
        <v>2396453</v>
      </c>
      <c r="Q58" s="255">
        <v>2368958</v>
      </c>
      <c r="R58" s="255">
        <v>12</v>
      </c>
      <c r="S58" s="255">
        <v>1208</v>
      </c>
      <c r="T58" s="255">
        <v>1208</v>
      </c>
      <c r="U58" s="255">
        <v>1189</v>
      </c>
      <c r="V58" s="255">
        <v>1189</v>
      </c>
      <c r="W58" s="255">
        <v>1189</v>
      </c>
      <c r="X58" s="255">
        <v>1187</v>
      </c>
      <c r="Y58" s="255">
        <v>1138</v>
      </c>
      <c r="Z58" s="255">
        <v>1138</v>
      </c>
      <c r="AA58" s="255">
        <v>1135</v>
      </c>
      <c r="AB58" s="255">
        <v>976</v>
      </c>
      <c r="AC58" s="255">
        <v>590</v>
      </c>
      <c r="AD58" s="255">
        <v>587</v>
      </c>
      <c r="AE58" s="255">
        <v>438</v>
      </c>
      <c r="AF58" s="255">
        <v>429</v>
      </c>
      <c r="AG58" s="453">
        <f>'3-a. VRZ Rate Class Alloc.'!P406</f>
        <v>6.9925461497898703E-3</v>
      </c>
      <c r="AH58" s="453">
        <f>'3-a. VRZ Rate Class Alloc.'!Q406</f>
        <v>0.12447965824236444</v>
      </c>
      <c r="AI58" s="453">
        <f>'3-a. VRZ Rate Class Alloc.'!R406</f>
        <v>0.79756221425665585</v>
      </c>
      <c r="AJ58" s="453">
        <f>'3-a. VRZ Rate Class Alloc.'!S406</f>
        <v>4.8785112201558054E-3</v>
      </c>
      <c r="AK58" s="453">
        <f>'3-a. VRZ Rate Class Alloc.'!T406</f>
        <v>3.5866486523444631E-2</v>
      </c>
      <c r="AL58" s="453">
        <f>'3-a. VRZ Rate Class Alloc.'!U406</f>
        <v>1.2681546952648278E-4</v>
      </c>
      <c r="AM58" s="351"/>
      <c r="AN58" s="356"/>
      <c r="AO58" s="356"/>
      <c r="AP58" s="356"/>
      <c r="AQ58" s="356"/>
      <c r="AR58" s="356"/>
      <c r="AS58" s="356"/>
      <c r="AT58" s="356"/>
      <c r="AU58" s="256">
        <f>SUM(AG58:AT58)</f>
        <v>0.96990623186193714</v>
      </c>
    </row>
    <row r="59" spans="1:47" ht="16" outlineLevel="1">
      <c r="B59" s="767" t="s">
        <v>1129</v>
      </c>
      <c r="C59" s="251" t="s">
        <v>163</v>
      </c>
      <c r="D59" s="255">
        <v>181299</v>
      </c>
      <c r="E59" s="255">
        <v>181299</v>
      </c>
      <c r="F59" s="255">
        <v>181299</v>
      </c>
      <c r="G59" s="255">
        <v>181299</v>
      </c>
      <c r="H59" s="255">
        <v>181299</v>
      </c>
      <c r="I59" s="255">
        <v>181299</v>
      </c>
      <c r="J59" s="255">
        <v>179161</v>
      </c>
      <c r="K59" s="255">
        <v>179161</v>
      </c>
      <c r="L59" s="255">
        <v>179161</v>
      </c>
      <c r="M59" s="255">
        <v>170103</v>
      </c>
      <c r="N59" s="255">
        <v>161238</v>
      </c>
      <c r="O59" s="255">
        <v>161238</v>
      </c>
      <c r="P59" s="255">
        <v>153785</v>
      </c>
      <c r="Q59" s="255">
        <v>153785</v>
      </c>
      <c r="R59" s="255">
        <f>R58</f>
        <v>12</v>
      </c>
      <c r="S59" s="255">
        <v>29</v>
      </c>
      <c r="T59" s="255">
        <v>29</v>
      </c>
      <c r="U59" s="255">
        <v>29</v>
      </c>
      <c r="V59" s="255">
        <v>29</v>
      </c>
      <c r="W59" s="255">
        <v>29</v>
      </c>
      <c r="X59" s="255">
        <v>29</v>
      </c>
      <c r="Y59" s="255">
        <v>29</v>
      </c>
      <c r="Z59" s="255">
        <v>29</v>
      </c>
      <c r="AA59" s="255">
        <v>29</v>
      </c>
      <c r="AB59" s="255">
        <v>27</v>
      </c>
      <c r="AC59" s="255">
        <v>25</v>
      </c>
      <c r="AD59" s="255">
        <v>25</v>
      </c>
      <c r="AE59" s="255">
        <v>25</v>
      </c>
      <c r="AF59" s="255">
        <v>25</v>
      </c>
      <c r="AG59" s="352">
        <f>AG58</f>
        <v>6.9925461497898703E-3</v>
      </c>
      <c r="AH59" s="352">
        <f t="shared" ref="AH59:AK60" si="31">AH58</f>
        <v>0.12447965824236444</v>
      </c>
      <c r="AI59" s="352">
        <f t="shared" si="31"/>
        <v>0.79756221425665585</v>
      </c>
      <c r="AJ59" s="352">
        <f t="shared" si="31"/>
        <v>4.8785112201558054E-3</v>
      </c>
      <c r="AK59" s="352">
        <f t="shared" si="31"/>
        <v>3.5866486523444631E-2</v>
      </c>
      <c r="AL59" s="352">
        <f>AL58</f>
        <v>1.2681546952648278E-4</v>
      </c>
      <c r="AM59" s="352"/>
      <c r="AN59" s="352"/>
      <c r="AO59" s="352">
        <f t="shared" ref="AO59" si="32">AO58</f>
        <v>0</v>
      </c>
      <c r="AP59" s="352">
        <f t="shared" ref="AP59" si="33">AP58</f>
        <v>0</v>
      </c>
      <c r="AQ59" s="352">
        <f t="shared" ref="AQ59" si="34">AQ58</f>
        <v>0</v>
      </c>
      <c r="AR59" s="352">
        <f t="shared" ref="AR59" si="35">AR58</f>
        <v>0</v>
      </c>
      <c r="AS59" s="352">
        <f t="shared" ref="AS59" si="36">AS58</f>
        <v>0</v>
      </c>
      <c r="AT59" s="352">
        <f t="shared" ref="AT59" si="37">AT58</f>
        <v>0</v>
      </c>
      <c r="AU59" s="270"/>
    </row>
    <row r="60" spans="1:47" ht="16" outlineLevel="1">
      <c r="B60" s="767" t="s">
        <v>1130</v>
      </c>
      <c r="C60" s="251"/>
      <c r="D60" s="255">
        <v>678545</v>
      </c>
      <c r="E60" s="255">
        <v>678545</v>
      </c>
      <c r="F60" s="255">
        <v>737700</v>
      </c>
      <c r="G60" s="255">
        <v>747843</v>
      </c>
      <c r="H60" s="255">
        <v>747843</v>
      </c>
      <c r="I60" s="255">
        <v>747843</v>
      </c>
      <c r="J60" s="255">
        <v>1020684</v>
      </c>
      <c r="K60" s="255">
        <v>1020684</v>
      </c>
      <c r="L60" s="255">
        <v>1064753</v>
      </c>
      <c r="M60" s="255">
        <v>906043</v>
      </c>
      <c r="N60" s="255">
        <v>413020</v>
      </c>
      <c r="O60" s="255">
        <v>367855</v>
      </c>
      <c r="P60" s="255">
        <v>33385</v>
      </c>
      <c r="Q60" s="255">
        <v>15701</v>
      </c>
      <c r="R60" s="656">
        <v>12</v>
      </c>
      <c r="S60" s="255">
        <v>92</v>
      </c>
      <c r="T60" s="255">
        <v>92</v>
      </c>
      <c r="U60" s="255">
        <v>111</v>
      </c>
      <c r="V60" s="255">
        <v>114</v>
      </c>
      <c r="W60" s="255">
        <v>114</v>
      </c>
      <c r="X60" s="255">
        <v>114</v>
      </c>
      <c r="Y60" s="255">
        <v>163</v>
      </c>
      <c r="Z60" s="255">
        <v>163</v>
      </c>
      <c r="AA60" s="255">
        <v>161</v>
      </c>
      <c r="AB60" s="255">
        <v>132</v>
      </c>
      <c r="AC60" s="255">
        <v>59</v>
      </c>
      <c r="AD60" s="255">
        <v>55</v>
      </c>
      <c r="AE60" s="255">
        <v>34</v>
      </c>
      <c r="AF60" s="255">
        <v>28</v>
      </c>
      <c r="AG60" s="352">
        <f>AG59</f>
        <v>6.9925461497898703E-3</v>
      </c>
      <c r="AH60" s="352">
        <f t="shared" si="31"/>
        <v>0.12447965824236444</v>
      </c>
      <c r="AI60" s="352">
        <f t="shared" si="31"/>
        <v>0.79756221425665585</v>
      </c>
      <c r="AJ60" s="352">
        <f t="shared" si="31"/>
        <v>4.8785112201558054E-3</v>
      </c>
      <c r="AK60" s="352">
        <f t="shared" si="31"/>
        <v>3.5866486523444631E-2</v>
      </c>
      <c r="AL60" s="352">
        <f>AL59</f>
        <v>1.2681546952648278E-4</v>
      </c>
      <c r="AM60" s="352"/>
      <c r="AN60" s="352"/>
      <c r="AO60" s="352"/>
      <c r="AP60" s="352"/>
      <c r="AQ60" s="352"/>
      <c r="AR60" s="352"/>
      <c r="AS60" s="352"/>
      <c r="AT60" s="352"/>
      <c r="AU60" s="270"/>
    </row>
    <row r="61" spans="1:47" ht="16" outlineLevel="1">
      <c r="B61" s="894"/>
      <c r="C61" s="271"/>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357"/>
      <c r="AH61" s="358"/>
      <c r="AI61" s="357"/>
      <c r="AJ61" s="357"/>
      <c r="AK61" s="357"/>
      <c r="AL61" s="357"/>
      <c r="AM61" s="357"/>
      <c r="AN61" s="357"/>
      <c r="AO61" s="357"/>
      <c r="AP61" s="357"/>
      <c r="AQ61" s="357"/>
      <c r="AR61" s="357"/>
      <c r="AS61" s="357"/>
      <c r="AT61" s="357"/>
      <c r="AU61" s="272"/>
    </row>
    <row r="62" spans="1:47" ht="17" outlineLevel="1">
      <c r="A62" s="446">
        <v>8</v>
      </c>
      <c r="B62" s="273" t="s">
        <v>101</v>
      </c>
      <c r="C62" s="251" t="s">
        <v>25</v>
      </c>
      <c r="D62" s="255">
        <v>1859906</v>
      </c>
      <c r="E62" s="255">
        <v>1733938</v>
      </c>
      <c r="F62" s="255">
        <v>1271582</v>
      </c>
      <c r="G62" s="255">
        <v>1270098</v>
      </c>
      <c r="H62" s="255">
        <v>1270098</v>
      </c>
      <c r="I62" s="255">
        <v>1270098</v>
      </c>
      <c r="J62" s="255">
        <v>1270098</v>
      </c>
      <c r="K62" s="255">
        <v>1270098</v>
      </c>
      <c r="L62" s="255">
        <v>1270098</v>
      </c>
      <c r="M62" s="255">
        <v>1270098</v>
      </c>
      <c r="N62" s="255">
        <v>1232530</v>
      </c>
      <c r="O62" s="255">
        <v>218821</v>
      </c>
      <c r="P62" s="255">
        <v>0</v>
      </c>
      <c r="Q62" s="255">
        <v>0</v>
      </c>
      <c r="R62" s="255">
        <v>12</v>
      </c>
      <c r="S62" s="255">
        <v>425</v>
      </c>
      <c r="T62" s="255">
        <v>397</v>
      </c>
      <c r="U62" s="255">
        <v>279</v>
      </c>
      <c r="V62" s="255">
        <v>279</v>
      </c>
      <c r="W62" s="255">
        <v>279</v>
      </c>
      <c r="X62" s="255">
        <v>279</v>
      </c>
      <c r="Y62" s="255">
        <v>279</v>
      </c>
      <c r="Z62" s="255">
        <v>279</v>
      </c>
      <c r="AA62" s="255">
        <v>279</v>
      </c>
      <c r="AB62" s="255">
        <v>279</v>
      </c>
      <c r="AC62" s="255">
        <v>276</v>
      </c>
      <c r="AD62" s="255">
        <v>56</v>
      </c>
      <c r="AE62" s="255">
        <v>0</v>
      </c>
      <c r="AF62" s="255">
        <v>0</v>
      </c>
      <c r="AG62" s="356"/>
      <c r="AH62" s="453">
        <v>1</v>
      </c>
      <c r="AI62" s="351"/>
      <c r="AJ62" s="351"/>
      <c r="AK62" s="351"/>
      <c r="AL62" s="351"/>
      <c r="AM62" s="351"/>
      <c r="AN62" s="356"/>
      <c r="AO62" s="356"/>
      <c r="AP62" s="356"/>
      <c r="AQ62" s="356"/>
      <c r="AR62" s="356"/>
      <c r="AS62" s="356"/>
      <c r="AT62" s="356"/>
      <c r="AU62" s="256">
        <f>SUM(AG62:AT62)</f>
        <v>1</v>
      </c>
    </row>
    <row r="63" spans="1:47" ht="16" outlineLevel="1">
      <c r="B63" s="254" t="s">
        <v>1130</v>
      </c>
      <c r="C63" s="251" t="s">
        <v>163</v>
      </c>
      <c r="D63" s="255">
        <v>-536953</v>
      </c>
      <c r="E63" s="255">
        <v>-410985</v>
      </c>
      <c r="F63" s="255">
        <v>51371</v>
      </c>
      <c r="G63" s="255">
        <v>135741</v>
      </c>
      <c r="H63" s="255">
        <v>135741</v>
      </c>
      <c r="I63" s="255">
        <v>135741</v>
      </c>
      <c r="J63" s="255">
        <v>135741</v>
      </c>
      <c r="K63" s="255">
        <v>135741</v>
      </c>
      <c r="L63" s="255">
        <v>135741</v>
      </c>
      <c r="M63" s="255">
        <v>135741</v>
      </c>
      <c r="N63" s="255">
        <v>135741</v>
      </c>
      <c r="O63" s="255">
        <v>146044</v>
      </c>
      <c r="P63" s="255">
        <v>0</v>
      </c>
      <c r="Q63" s="255">
        <v>0</v>
      </c>
      <c r="R63" s="255">
        <f>R62</f>
        <v>12</v>
      </c>
      <c r="S63" s="255">
        <v>-128</v>
      </c>
      <c r="T63" s="255">
        <v>-101</v>
      </c>
      <c r="U63" s="255">
        <v>17</v>
      </c>
      <c r="V63" s="255">
        <v>35</v>
      </c>
      <c r="W63" s="255">
        <v>35</v>
      </c>
      <c r="X63" s="255">
        <v>35</v>
      </c>
      <c r="Y63" s="255">
        <v>35</v>
      </c>
      <c r="Z63" s="255">
        <v>35</v>
      </c>
      <c r="AA63" s="255">
        <v>35</v>
      </c>
      <c r="AB63" s="255">
        <v>35</v>
      </c>
      <c r="AC63" s="255">
        <v>35</v>
      </c>
      <c r="AD63" s="255">
        <v>37</v>
      </c>
      <c r="AE63" s="255">
        <v>0</v>
      </c>
      <c r="AF63" s="255">
        <v>0</v>
      </c>
      <c r="AG63" s="352"/>
      <c r="AH63" s="352">
        <f>AH62</f>
        <v>1</v>
      </c>
      <c r="AI63" s="352"/>
      <c r="AJ63" s="352"/>
      <c r="AK63" s="352"/>
      <c r="AL63" s="352"/>
      <c r="AM63" s="352"/>
      <c r="AN63" s="352"/>
      <c r="AO63" s="352">
        <f t="shared" ref="AO63" si="38">AO62</f>
        <v>0</v>
      </c>
      <c r="AP63" s="352">
        <f t="shared" ref="AP63" si="39">AP62</f>
        <v>0</v>
      </c>
      <c r="AQ63" s="352">
        <f t="shared" ref="AQ63" si="40">AQ62</f>
        <v>0</v>
      </c>
      <c r="AR63" s="352">
        <f t="shared" ref="AR63" si="41">AR62</f>
        <v>0</v>
      </c>
      <c r="AS63" s="352">
        <f t="shared" ref="AS63" si="42">AS62</f>
        <v>0</v>
      </c>
      <c r="AT63" s="352">
        <f t="shared" ref="AT63" si="43">AT62</f>
        <v>0</v>
      </c>
      <c r="AU63" s="270"/>
    </row>
    <row r="64" spans="1:47" ht="16" outlineLevel="1">
      <c r="B64" s="273"/>
      <c r="C64" s="271"/>
      <c r="D64" s="275"/>
      <c r="E64" s="275"/>
      <c r="F64" s="275"/>
      <c r="G64" s="275"/>
      <c r="H64" s="275"/>
      <c r="I64" s="275"/>
      <c r="J64" s="275"/>
      <c r="K64" s="275"/>
      <c r="L64" s="275"/>
      <c r="M64" s="275"/>
      <c r="N64" s="275"/>
      <c r="O64" s="275"/>
      <c r="P64" s="275"/>
      <c r="Q64" s="275"/>
      <c r="R64" s="251"/>
      <c r="S64" s="275"/>
      <c r="T64" s="275"/>
      <c r="U64" s="275"/>
      <c r="V64" s="275"/>
      <c r="W64" s="275"/>
      <c r="X64" s="275"/>
      <c r="Y64" s="275"/>
      <c r="Z64" s="275"/>
      <c r="AA64" s="275"/>
      <c r="AB64" s="275"/>
      <c r="AC64" s="275"/>
      <c r="AD64" s="275"/>
      <c r="AE64" s="275"/>
      <c r="AF64" s="275"/>
      <c r="AG64" s="357"/>
      <c r="AH64" s="358"/>
      <c r="AI64" s="357"/>
      <c r="AJ64" s="357"/>
      <c r="AK64" s="357"/>
      <c r="AL64" s="357"/>
      <c r="AM64" s="357"/>
      <c r="AN64" s="357"/>
      <c r="AO64" s="357"/>
      <c r="AP64" s="357"/>
      <c r="AQ64" s="357"/>
      <c r="AR64" s="357"/>
      <c r="AS64" s="357"/>
      <c r="AT64" s="357"/>
      <c r="AU64" s="272"/>
    </row>
    <row r="65" spans="1:47" ht="17" hidden="1" outlineLevel="1">
      <c r="A65" s="446">
        <v>9</v>
      </c>
      <c r="B65" s="273" t="s">
        <v>102</v>
      </c>
      <c r="C65" s="251" t="s">
        <v>25</v>
      </c>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356"/>
      <c r="AH65" s="351"/>
      <c r="AI65" s="351"/>
      <c r="AJ65" s="351"/>
      <c r="AK65" s="351"/>
      <c r="AL65" s="351"/>
      <c r="AM65" s="351"/>
      <c r="AN65" s="356"/>
      <c r="AO65" s="356"/>
      <c r="AP65" s="356"/>
      <c r="AQ65" s="356"/>
      <c r="AR65" s="356"/>
      <c r="AS65" s="356"/>
      <c r="AT65" s="356"/>
      <c r="AU65" s="256">
        <f>SUM(AG65:AT65)</f>
        <v>0</v>
      </c>
    </row>
    <row r="66" spans="1:47" ht="16" hidden="1" outlineLevel="1">
      <c r="B66" s="254" t="s">
        <v>266</v>
      </c>
      <c r="C66" s="251" t="s">
        <v>163</v>
      </c>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c r="AG66" s="352"/>
      <c r="AH66" s="352"/>
      <c r="AI66" s="352"/>
      <c r="AJ66" s="352"/>
      <c r="AK66" s="352"/>
      <c r="AL66" s="352"/>
      <c r="AM66" s="352"/>
      <c r="AN66" s="352"/>
      <c r="AO66" s="352">
        <f t="shared" ref="AO66" si="44">AO65</f>
        <v>0</v>
      </c>
      <c r="AP66" s="352">
        <f t="shared" ref="AP66" si="45">AP65</f>
        <v>0</v>
      </c>
      <c r="AQ66" s="352">
        <f t="shared" ref="AQ66" si="46">AQ65</f>
        <v>0</v>
      </c>
      <c r="AR66" s="352">
        <f t="shared" ref="AR66" si="47">AR65</f>
        <v>0</v>
      </c>
      <c r="AS66" s="352">
        <f t="shared" ref="AS66" si="48">AS65</f>
        <v>0</v>
      </c>
      <c r="AT66" s="352">
        <f t="shared" ref="AT66" si="49">AT65</f>
        <v>0</v>
      </c>
      <c r="AU66" s="270"/>
    </row>
    <row r="67" spans="1:47" ht="16" hidden="1" outlineLevel="1">
      <c r="B67" s="273"/>
      <c r="C67" s="271"/>
      <c r="D67" s="275"/>
      <c r="E67" s="275"/>
      <c r="F67" s="275"/>
      <c r="G67" s="275"/>
      <c r="H67" s="275"/>
      <c r="I67" s="275"/>
      <c r="J67" s="275"/>
      <c r="K67" s="275"/>
      <c r="L67" s="275"/>
      <c r="M67" s="275"/>
      <c r="N67" s="275"/>
      <c r="O67" s="275"/>
      <c r="P67" s="275"/>
      <c r="Q67" s="275"/>
      <c r="R67" s="251"/>
      <c r="S67" s="275"/>
      <c r="T67" s="275"/>
      <c r="U67" s="275"/>
      <c r="V67" s="275"/>
      <c r="W67" s="275"/>
      <c r="X67" s="275"/>
      <c r="Y67" s="275"/>
      <c r="Z67" s="275"/>
      <c r="AA67" s="275"/>
      <c r="AB67" s="275"/>
      <c r="AC67" s="275"/>
      <c r="AD67" s="275"/>
      <c r="AE67" s="275"/>
      <c r="AF67" s="275"/>
      <c r="AG67" s="357"/>
      <c r="AH67" s="357"/>
      <c r="AI67" s="357"/>
      <c r="AJ67" s="357"/>
      <c r="AK67" s="357"/>
      <c r="AL67" s="357"/>
      <c r="AM67" s="357"/>
      <c r="AN67" s="357"/>
      <c r="AO67" s="357"/>
      <c r="AP67" s="357"/>
      <c r="AQ67" s="357"/>
      <c r="AR67" s="357"/>
      <c r="AS67" s="357"/>
      <c r="AT67" s="357"/>
      <c r="AU67" s="272"/>
    </row>
    <row r="68" spans="1:47" ht="17" hidden="1" outlineLevel="1">
      <c r="A68" s="446">
        <v>10</v>
      </c>
      <c r="B68" s="273" t="s">
        <v>103</v>
      </c>
      <c r="C68" s="251" t="s">
        <v>25</v>
      </c>
      <c r="D68" s="255"/>
      <c r="E68" s="255"/>
      <c r="F68" s="255"/>
      <c r="G68" s="255"/>
      <c r="H68" s="255"/>
      <c r="I68" s="255"/>
      <c r="J68" s="255"/>
      <c r="K68" s="255"/>
      <c r="L68" s="255"/>
      <c r="M68" s="255"/>
      <c r="N68" s="255"/>
      <c r="O68" s="255"/>
      <c r="P68" s="255"/>
      <c r="Q68" s="255"/>
      <c r="R68" s="255">
        <v>3</v>
      </c>
      <c r="S68" s="255"/>
      <c r="T68" s="255"/>
      <c r="U68" s="255"/>
      <c r="V68" s="255"/>
      <c r="W68" s="255"/>
      <c r="X68" s="255"/>
      <c r="Y68" s="255"/>
      <c r="Z68" s="255"/>
      <c r="AA68" s="255"/>
      <c r="AB68" s="255"/>
      <c r="AC68" s="255"/>
      <c r="AD68" s="255"/>
      <c r="AE68" s="255"/>
      <c r="AF68" s="255"/>
      <c r="AG68" s="356"/>
      <c r="AH68" s="351"/>
      <c r="AI68" s="351"/>
      <c r="AJ68" s="351"/>
      <c r="AK68" s="351"/>
      <c r="AL68" s="351"/>
      <c r="AM68" s="351"/>
      <c r="AN68" s="356"/>
      <c r="AO68" s="356"/>
      <c r="AP68" s="356"/>
      <c r="AQ68" s="356"/>
      <c r="AR68" s="356"/>
      <c r="AS68" s="356"/>
      <c r="AT68" s="356"/>
      <c r="AU68" s="256">
        <f>SUM(AG68:AT68)</f>
        <v>0</v>
      </c>
    </row>
    <row r="69" spans="1:47" ht="16" hidden="1" outlineLevel="1">
      <c r="B69" s="254" t="s">
        <v>266</v>
      </c>
      <c r="C69" s="251" t="s">
        <v>163</v>
      </c>
      <c r="D69" s="255"/>
      <c r="E69" s="255"/>
      <c r="F69" s="255"/>
      <c r="G69" s="255"/>
      <c r="H69" s="255"/>
      <c r="I69" s="255"/>
      <c r="J69" s="255"/>
      <c r="K69" s="255"/>
      <c r="L69" s="255"/>
      <c r="M69" s="255"/>
      <c r="N69" s="255"/>
      <c r="O69" s="255"/>
      <c r="P69" s="255"/>
      <c r="Q69" s="255"/>
      <c r="R69" s="255">
        <f>R68</f>
        <v>3</v>
      </c>
      <c r="S69" s="255"/>
      <c r="T69" s="255"/>
      <c r="U69" s="255"/>
      <c r="V69" s="255"/>
      <c r="W69" s="255"/>
      <c r="X69" s="255"/>
      <c r="Y69" s="255"/>
      <c r="Z69" s="255"/>
      <c r="AA69" s="255"/>
      <c r="AB69" s="255"/>
      <c r="AC69" s="255"/>
      <c r="AD69" s="255"/>
      <c r="AE69" s="255"/>
      <c r="AF69" s="255"/>
      <c r="AG69" s="352"/>
      <c r="AH69" s="352"/>
      <c r="AI69" s="352"/>
      <c r="AJ69" s="352"/>
      <c r="AK69" s="352"/>
      <c r="AL69" s="352"/>
      <c r="AM69" s="352"/>
      <c r="AN69" s="352"/>
      <c r="AO69" s="352">
        <f t="shared" ref="AO69" si="50">AO68</f>
        <v>0</v>
      </c>
      <c r="AP69" s="352">
        <f t="shared" ref="AP69" si="51">AP68</f>
        <v>0</v>
      </c>
      <c r="AQ69" s="352">
        <f t="shared" ref="AQ69" si="52">AQ68</f>
        <v>0</v>
      </c>
      <c r="AR69" s="352">
        <f t="shared" ref="AR69" si="53">AR68</f>
        <v>0</v>
      </c>
      <c r="AS69" s="352">
        <f t="shared" ref="AS69" si="54">AS68</f>
        <v>0</v>
      </c>
      <c r="AT69" s="352">
        <f t="shared" ref="AT69" si="55">AT68</f>
        <v>0</v>
      </c>
      <c r="AU69" s="270"/>
    </row>
    <row r="70" spans="1:47" ht="16" hidden="1" outlineLevel="1">
      <c r="B70" s="273"/>
      <c r="C70" s="271"/>
      <c r="D70" s="275"/>
      <c r="E70" s="275"/>
      <c r="F70" s="275"/>
      <c r="G70" s="275"/>
      <c r="H70" s="275"/>
      <c r="I70" s="275"/>
      <c r="J70" s="275"/>
      <c r="K70" s="275"/>
      <c r="L70" s="275"/>
      <c r="M70" s="275"/>
      <c r="N70" s="275"/>
      <c r="O70" s="275"/>
      <c r="P70" s="275"/>
      <c r="Q70" s="275"/>
      <c r="R70" s="251"/>
      <c r="S70" s="275"/>
      <c r="T70" s="275"/>
      <c r="U70" s="275"/>
      <c r="V70" s="275"/>
      <c r="W70" s="275"/>
      <c r="X70" s="275"/>
      <c r="Y70" s="275"/>
      <c r="Z70" s="275"/>
      <c r="AA70" s="275"/>
      <c r="AB70" s="275"/>
      <c r="AC70" s="275"/>
      <c r="AD70" s="275"/>
      <c r="AE70" s="275"/>
      <c r="AF70" s="275"/>
      <c r="AG70" s="357"/>
      <c r="AH70" s="358"/>
      <c r="AI70" s="357"/>
      <c r="AJ70" s="357"/>
      <c r="AK70" s="357"/>
      <c r="AL70" s="357"/>
      <c r="AM70" s="357"/>
      <c r="AN70" s="357"/>
      <c r="AO70" s="357"/>
      <c r="AP70" s="357"/>
      <c r="AQ70" s="357"/>
      <c r="AR70" s="357"/>
      <c r="AS70" s="357"/>
      <c r="AT70" s="357"/>
      <c r="AU70" s="272"/>
    </row>
    <row r="71" spans="1:47" ht="16" outlineLevel="1">
      <c r="B71" s="248" t="s">
        <v>10</v>
      </c>
      <c r="C71" s="249"/>
      <c r="D71" s="249"/>
      <c r="E71" s="249"/>
      <c r="F71" s="249"/>
      <c r="G71" s="249"/>
      <c r="H71" s="249"/>
      <c r="I71" s="249"/>
      <c r="J71" s="249"/>
      <c r="K71" s="249"/>
      <c r="L71" s="249"/>
      <c r="M71" s="249"/>
      <c r="N71" s="249"/>
      <c r="O71" s="249"/>
      <c r="P71" s="249"/>
      <c r="Q71" s="249"/>
      <c r="R71" s="250"/>
      <c r="S71" s="249"/>
      <c r="T71" s="249"/>
      <c r="U71" s="249"/>
      <c r="V71" s="249"/>
      <c r="W71" s="249"/>
      <c r="X71" s="249"/>
      <c r="Y71" s="249"/>
      <c r="Z71" s="249"/>
      <c r="AA71" s="249"/>
      <c r="AB71" s="249"/>
      <c r="AC71" s="249"/>
      <c r="AD71" s="249"/>
      <c r="AE71" s="249"/>
      <c r="AF71" s="249"/>
      <c r="AG71" s="355"/>
      <c r="AH71" s="355"/>
      <c r="AI71" s="355"/>
      <c r="AJ71" s="355"/>
      <c r="AK71" s="355"/>
      <c r="AL71" s="355"/>
      <c r="AM71" s="355"/>
      <c r="AN71" s="355"/>
      <c r="AO71" s="355"/>
      <c r="AP71" s="355"/>
      <c r="AQ71" s="355"/>
      <c r="AR71" s="355"/>
      <c r="AS71" s="355"/>
      <c r="AT71" s="355"/>
      <c r="AU71" s="252"/>
    </row>
    <row r="72" spans="1:47" ht="34" hidden="1" outlineLevel="1">
      <c r="A72" s="446">
        <v>11</v>
      </c>
      <c r="B72" s="273" t="s">
        <v>104</v>
      </c>
      <c r="C72" s="251" t="s">
        <v>25</v>
      </c>
      <c r="D72" s="255"/>
      <c r="E72" s="255"/>
      <c r="F72" s="255"/>
      <c r="G72" s="255"/>
      <c r="H72" s="255"/>
      <c r="I72" s="255"/>
      <c r="J72" s="255"/>
      <c r="K72" s="255"/>
      <c r="L72" s="255"/>
      <c r="M72" s="255"/>
      <c r="N72" s="255"/>
      <c r="O72" s="255"/>
      <c r="P72" s="255"/>
      <c r="Q72" s="255"/>
      <c r="R72" s="255">
        <v>12</v>
      </c>
      <c r="S72" s="255"/>
      <c r="T72" s="255"/>
      <c r="U72" s="255"/>
      <c r="V72" s="255"/>
      <c r="W72" s="255"/>
      <c r="X72" s="255"/>
      <c r="Y72" s="255"/>
      <c r="Z72" s="255"/>
      <c r="AA72" s="255"/>
      <c r="AB72" s="255"/>
      <c r="AC72" s="255"/>
      <c r="AD72" s="255"/>
      <c r="AE72" s="255"/>
      <c r="AF72" s="255"/>
      <c r="AG72" s="367"/>
      <c r="AH72" s="351"/>
      <c r="AI72" s="351"/>
      <c r="AJ72" s="351"/>
      <c r="AK72" s="351"/>
      <c r="AL72" s="351"/>
      <c r="AM72" s="351"/>
      <c r="AN72" s="356"/>
      <c r="AO72" s="356"/>
      <c r="AP72" s="356"/>
      <c r="AQ72" s="356"/>
      <c r="AR72" s="356"/>
      <c r="AS72" s="356"/>
      <c r="AT72" s="356"/>
      <c r="AU72" s="256">
        <f>SUM(AG72:AT72)</f>
        <v>0</v>
      </c>
    </row>
    <row r="73" spans="1:47" ht="16" hidden="1" outlineLevel="1">
      <c r="B73" s="254" t="s">
        <v>266</v>
      </c>
      <c r="C73" s="251" t="s">
        <v>163</v>
      </c>
      <c r="D73" s="255"/>
      <c r="E73" s="255"/>
      <c r="F73" s="255"/>
      <c r="G73" s="255"/>
      <c r="H73" s="255"/>
      <c r="I73" s="255"/>
      <c r="J73" s="255"/>
      <c r="K73" s="255"/>
      <c r="L73" s="255"/>
      <c r="M73" s="255"/>
      <c r="N73" s="255"/>
      <c r="O73" s="255"/>
      <c r="P73" s="255"/>
      <c r="Q73" s="255"/>
      <c r="R73" s="255">
        <f>R72</f>
        <v>12</v>
      </c>
      <c r="S73" s="255"/>
      <c r="T73" s="255"/>
      <c r="U73" s="255"/>
      <c r="V73" s="255"/>
      <c r="W73" s="255"/>
      <c r="X73" s="255"/>
      <c r="Y73" s="255"/>
      <c r="Z73" s="255"/>
      <c r="AA73" s="255"/>
      <c r="AB73" s="255"/>
      <c r="AC73" s="255"/>
      <c r="AD73" s="255"/>
      <c r="AE73" s="255"/>
      <c r="AF73" s="255"/>
      <c r="AG73" s="352"/>
      <c r="AH73" s="352"/>
      <c r="AI73" s="352"/>
      <c r="AJ73" s="352"/>
      <c r="AK73" s="352"/>
      <c r="AL73" s="352"/>
      <c r="AM73" s="352"/>
      <c r="AN73" s="352"/>
      <c r="AO73" s="352">
        <f t="shared" ref="AO73" si="56">AO72</f>
        <v>0</v>
      </c>
      <c r="AP73" s="352">
        <f t="shared" ref="AP73" si="57">AP72</f>
        <v>0</v>
      </c>
      <c r="AQ73" s="352">
        <f t="shared" ref="AQ73" si="58">AQ72</f>
        <v>0</v>
      </c>
      <c r="AR73" s="352">
        <f t="shared" ref="AR73" si="59">AR72</f>
        <v>0</v>
      </c>
      <c r="AS73" s="352">
        <f t="shared" ref="AS73" si="60">AS72</f>
        <v>0</v>
      </c>
      <c r="AT73" s="352">
        <f t="shared" ref="AT73" si="61">AT72</f>
        <v>0</v>
      </c>
      <c r="AU73" s="257"/>
    </row>
    <row r="74" spans="1:47" ht="16" hidden="1" outlineLevel="1">
      <c r="B74" s="274"/>
      <c r="C74" s="265"/>
      <c r="D74" s="251"/>
      <c r="E74" s="251"/>
      <c r="F74" s="251"/>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353"/>
      <c r="AH74" s="362"/>
      <c r="AI74" s="362"/>
      <c r="AJ74" s="362"/>
      <c r="AK74" s="362"/>
      <c r="AL74" s="362"/>
      <c r="AM74" s="362"/>
      <c r="AN74" s="362"/>
      <c r="AO74" s="362"/>
      <c r="AP74" s="362"/>
      <c r="AQ74" s="362"/>
      <c r="AR74" s="362"/>
      <c r="AS74" s="362"/>
      <c r="AT74" s="362"/>
      <c r="AU74" s="266"/>
    </row>
    <row r="75" spans="1:47" ht="34" hidden="1" outlineLevel="1">
      <c r="A75" s="446">
        <v>12</v>
      </c>
      <c r="B75" s="273" t="s">
        <v>105</v>
      </c>
      <c r="C75" s="251" t="s">
        <v>25</v>
      </c>
      <c r="D75" s="255"/>
      <c r="E75" s="255"/>
      <c r="F75" s="255"/>
      <c r="G75" s="255"/>
      <c r="H75" s="255"/>
      <c r="I75" s="255"/>
      <c r="J75" s="255"/>
      <c r="K75" s="255"/>
      <c r="L75" s="255"/>
      <c r="M75" s="255"/>
      <c r="N75" s="255"/>
      <c r="O75" s="255"/>
      <c r="P75" s="255"/>
      <c r="Q75" s="255"/>
      <c r="R75" s="255">
        <v>12</v>
      </c>
      <c r="S75" s="255"/>
      <c r="T75" s="255"/>
      <c r="U75" s="255"/>
      <c r="V75" s="255"/>
      <c r="W75" s="255"/>
      <c r="X75" s="255"/>
      <c r="Y75" s="255"/>
      <c r="Z75" s="255"/>
      <c r="AA75" s="255"/>
      <c r="AB75" s="255"/>
      <c r="AC75" s="255"/>
      <c r="AD75" s="255"/>
      <c r="AE75" s="255"/>
      <c r="AF75" s="255"/>
      <c r="AG75" s="351"/>
      <c r="AH75" s="351"/>
      <c r="AI75" s="351"/>
      <c r="AJ75" s="351"/>
      <c r="AK75" s="351"/>
      <c r="AL75" s="351"/>
      <c r="AM75" s="351"/>
      <c r="AN75" s="356"/>
      <c r="AO75" s="356"/>
      <c r="AP75" s="356"/>
      <c r="AQ75" s="356"/>
      <c r="AR75" s="356"/>
      <c r="AS75" s="356"/>
      <c r="AT75" s="356"/>
      <c r="AU75" s="256">
        <f>SUM(AG75:AT75)</f>
        <v>0</v>
      </c>
    </row>
    <row r="76" spans="1:47" ht="17" hidden="1" outlineLevel="1">
      <c r="B76" s="273" t="s">
        <v>266</v>
      </c>
      <c r="C76" s="251" t="s">
        <v>163</v>
      </c>
      <c r="D76" s="255"/>
      <c r="E76" s="255"/>
      <c r="F76" s="255"/>
      <c r="G76" s="255"/>
      <c r="H76" s="255"/>
      <c r="I76" s="255"/>
      <c r="J76" s="255"/>
      <c r="K76" s="255"/>
      <c r="L76" s="255"/>
      <c r="M76" s="255"/>
      <c r="N76" s="255"/>
      <c r="O76" s="255"/>
      <c r="P76" s="255"/>
      <c r="Q76" s="255"/>
      <c r="R76" s="255">
        <f>R75</f>
        <v>12</v>
      </c>
      <c r="S76" s="255"/>
      <c r="T76" s="255"/>
      <c r="U76" s="255"/>
      <c r="V76" s="255"/>
      <c r="W76" s="255"/>
      <c r="X76" s="255"/>
      <c r="Y76" s="255"/>
      <c r="Z76" s="255"/>
      <c r="AA76" s="255"/>
      <c r="AB76" s="255"/>
      <c r="AC76" s="255"/>
      <c r="AD76" s="255"/>
      <c r="AE76" s="255"/>
      <c r="AF76" s="255"/>
      <c r="AG76" s="352"/>
      <c r="AH76" s="352"/>
      <c r="AI76" s="352"/>
      <c r="AJ76" s="352"/>
      <c r="AK76" s="352"/>
      <c r="AL76" s="352"/>
      <c r="AM76" s="352"/>
      <c r="AN76" s="352"/>
      <c r="AO76" s="352">
        <f t="shared" ref="AO76" si="62">AO75</f>
        <v>0</v>
      </c>
      <c r="AP76" s="352">
        <f t="shared" ref="AP76" si="63">AP75</f>
        <v>0</v>
      </c>
      <c r="AQ76" s="352">
        <f t="shared" ref="AQ76" si="64">AQ75</f>
        <v>0</v>
      </c>
      <c r="AR76" s="352">
        <f t="shared" ref="AR76" si="65">AR75</f>
        <v>0</v>
      </c>
      <c r="AS76" s="352">
        <f t="shared" ref="AS76" si="66">AS75</f>
        <v>0</v>
      </c>
      <c r="AT76" s="352">
        <f t="shared" ref="AT76" si="67">AT75</f>
        <v>0</v>
      </c>
      <c r="AU76" s="257"/>
    </row>
    <row r="77" spans="1:47" ht="16" hidden="1" outlineLevel="1">
      <c r="B77" s="273"/>
      <c r="C77" s="265"/>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363"/>
      <c r="AH77" s="363"/>
      <c r="AI77" s="353"/>
      <c r="AJ77" s="353"/>
      <c r="AK77" s="353"/>
      <c r="AL77" s="353"/>
      <c r="AM77" s="353"/>
      <c r="AN77" s="353"/>
      <c r="AO77" s="353"/>
      <c r="AP77" s="353"/>
      <c r="AQ77" s="353"/>
      <c r="AR77" s="353"/>
      <c r="AS77" s="353"/>
      <c r="AT77" s="353"/>
      <c r="AU77" s="266"/>
    </row>
    <row r="78" spans="1:47" ht="34" outlineLevel="1">
      <c r="A78" s="446">
        <v>13</v>
      </c>
      <c r="B78" s="273" t="s">
        <v>106</v>
      </c>
      <c r="C78" s="251" t="s">
        <v>25</v>
      </c>
      <c r="D78" s="255">
        <v>4305014</v>
      </c>
      <c r="E78" s="255">
        <v>4305014</v>
      </c>
      <c r="F78" s="255">
        <v>1808414</v>
      </c>
      <c r="G78" s="255">
        <v>1808414</v>
      </c>
      <c r="H78" s="255">
        <v>1808414</v>
      </c>
      <c r="I78" s="255">
        <v>1808414</v>
      </c>
      <c r="J78" s="255">
        <v>1808414</v>
      </c>
      <c r="K78" s="255">
        <v>1808414</v>
      </c>
      <c r="L78" s="255">
        <v>1761613</v>
      </c>
      <c r="M78" s="255">
        <v>356507</v>
      </c>
      <c r="N78" s="255">
        <v>212524</v>
      </c>
      <c r="O78" s="255">
        <v>59336</v>
      </c>
      <c r="P78" s="255">
        <v>58474</v>
      </c>
      <c r="Q78" s="255">
        <v>58474</v>
      </c>
      <c r="R78" s="255">
        <v>12</v>
      </c>
      <c r="S78" s="255">
        <v>776</v>
      </c>
      <c r="T78" s="255">
        <v>776</v>
      </c>
      <c r="U78" s="255">
        <v>354</v>
      </c>
      <c r="V78" s="255">
        <v>354</v>
      </c>
      <c r="W78" s="255">
        <v>354</v>
      </c>
      <c r="X78" s="255">
        <v>354</v>
      </c>
      <c r="Y78" s="255">
        <v>354</v>
      </c>
      <c r="Z78" s="255">
        <v>354</v>
      </c>
      <c r="AA78" s="255">
        <v>349</v>
      </c>
      <c r="AB78" s="255">
        <v>114</v>
      </c>
      <c r="AC78" s="255">
        <v>79</v>
      </c>
      <c r="AD78" s="255">
        <v>11</v>
      </c>
      <c r="AE78" s="255">
        <v>11</v>
      </c>
      <c r="AF78" s="255">
        <v>11</v>
      </c>
      <c r="AG78" s="351"/>
      <c r="AH78" s="351">
        <v>2.9139260648408816E-2</v>
      </c>
      <c r="AI78" s="351">
        <v>5.4850889228903457E-3</v>
      </c>
      <c r="AJ78" s="351"/>
      <c r="AK78" s="351">
        <v>0.96537565042870077</v>
      </c>
      <c r="AL78" s="351"/>
      <c r="AM78" s="351"/>
      <c r="AN78" s="356"/>
      <c r="AO78" s="356"/>
      <c r="AP78" s="356"/>
      <c r="AQ78" s="356"/>
      <c r="AR78" s="356"/>
      <c r="AS78" s="356"/>
      <c r="AT78" s="356"/>
      <c r="AU78" s="256">
        <f>SUM(AG78:AT78)</f>
        <v>0.99999999999999989</v>
      </c>
    </row>
    <row r="79" spans="1:47" ht="17" outlineLevel="1">
      <c r="B79" s="273" t="s">
        <v>266</v>
      </c>
      <c r="C79" s="251" t="s">
        <v>163</v>
      </c>
      <c r="D79" s="255"/>
      <c r="E79" s="255"/>
      <c r="F79" s="255"/>
      <c r="G79" s="255"/>
      <c r="H79" s="255"/>
      <c r="I79" s="255"/>
      <c r="J79" s="255"/>
      <c r="K79" s="255"/>
      <c r="L79" s="255"/>
      <c r="M79" s="255"/>
      <c r="N79" s="255"/>
      <c r="O79" s="255"/>
      <c r="P79" s="255"/>
      <c r="Q79" s="255"/>
      <c r="R79" s="255">
        <f>R78</f>
        <v>12</v>
      </c>
      <c r="S79" s="255"/>
      <c r="T79" s="255"/>
      <c r="U79" s="255"/>
      <c r="V79" s="255"/>
      <c r="W79" s="255"/>
      <c r="X79" s="255"/>
      <c r="Y79" s="255"/>
      <c r="Z79" s="255"/>
      <c r="AA79" s="255"/>
      <c r="AB79" s="255"/>
      <c r="AC79" s="255"/>
      <c r="AD79" s="255"/>
      <c r="AE79" s="255"/>
      <c r="AF79" s="255"/>
      <c r="AG79" s="352"/>
      <c r="AH79" s="352"/>
      <c r="AI79" s="352"/>
      <c r="AJ79" s="352"/>
      <c r="AK79" s="352"/>
      <c r="AL79" s="352"/>
      <c r="AM79" s="352"/>
      <c r="AN79" s="352"/>
      <c r="AO79" s="352">
        <f t="shared" ref="AO79:AT79" si="68">AO78</f>
        <v>0</v>
      </c>
      <c r="AP79" s="352">
        <f t="shared" si="68"/>
        <v>0</v>
      </c>
      <c r="AQ79" s="352">
        <f t="shared" si="68"/>
        <v>0</v>
      </c>
      <c r="AR79" s="352">
        <f t="shared" si="68"/>
        <v>0</v>
      </c>
      <c r="AS79" s="352">
        <f t="shared" si="68"/>
        <v>0</v>
      </c>
      <c r="AT79" s="352">
        <f t="shared" si="68"/>
        <v>0</v>
      </c>
      <c r="AU79" s="266"/>
    </row>
    <row r="80" spans="1:47" ht="16" outlineLevel="1">
      <c r="B80" s="273"/>
      <c r="C80" s="265"/>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353"/>
      <c r="AH80" s="353"/>
      <c r="AI80" s="353"/>
      <c r="AJ80" s="353"/>
      <c r="AK80" s="353"/>
      <c r="AL80" s="353"/>
      <c r="AM80" s="353"/>
      <c r="AN80" s="353"/>
      <c r="AO80" s="353"/>
      <c r="AP80" s="353"/>
      <c r="AQ80" s="353"/>
      <c r="AR80" s="353"/>
      <c r="AS80" s="353"/>
      <c r="AT80" s="353"/>
      <c r="AU80" s="266"/>
    </row>
    <row r="81" spans="1:48" ht="16" outlineLevel="1">
      <c r="B81" s="248" t="s">
        <v>107</v>
      </c>
      <c r="C81" s="249"/>
      <c r="D81" s="250"/>
      <c r="E81" s="250"/>
      <c r="F81" s="250"/>
      <c r="G81" s="250"/>
      <c r="H81" s="250"/>
      <c r="I81" s="250"/>
      <c r="J81" s="250"/>
      <c r="K81" s="250"/>
      <c r="L81" s="250"/>
      <c r="M81" s="250"/>
      <c r="N81" s="250"/>
      <c r="O81" s="250"/>
      <c r="P81" s="250"/>
      <c r="Q81" s="250"/>
      <c r="R81" s="250"/>
      <c r="S81" s="250"/>
      <c r="T81" s="250"/>
      <c r="U81" s="250"/>
      <c r="V81" s="250"/>
      <c r="W81" s="250"/>
      <c r="X81" s="250"/>
      <c r="Y81" s="250"/>
      <c r="Z81" s="250"/>
      <c r="AA81" s="250"/>
      <c r="AB81" s="250"/>
      <c r="AC81" s="250"/>
      <c r="AD81" s="250"/>
      <c r="AE81" s="250"/>
      <c r="AF81" s="250"/>
      <c r="AG81" s="355"/>
      <c r="AH81" s="355"/>
      <c r="AI81" s="355"/>
      <c r="AJ81" s="355"/>
      <c r="AK81" s="355"/>
      <c r="AL81" s="355"/>
      <c r="AM81" s="355"/>
      <c r="AN81" s="355"/>
      <c r="AO81" s="355"/>
      <c r="AP81" s="355"/>
      <c r="AQ81" s="355"/>
      <c r="AR81" s="355"/>
      <c r="AS81" s="355"/>
      <c r="AT81" s="355"/>
      <c r="AU81" s="252"/>
    </row>
    <row r="82" spans="1:48" ht="17" outlineLevel="1">
      <c r="A82" s="446">
        <v>14</v>
      </c>
      <c r="B82" s="274" t="s">
        <v>108</v>
      </c>
      <c r="C82" s="251" t="s">
        <v>25</v>
      </c>
      <c r="D82" s="255">
        <v>291475</v>
      </c>
      <c r="E82" s="255">
        <v>221881</v>
      </c>
      <c r="F82" s="255">
        <v>210010</v>
      </c>
      <c r="G82" s="255">
        <v>198970</v>
      </c>
      <c r="H82" s="255">
        <v>198901</v>
      </c>
      <c r="I82" s="255">
        <v>198901</v>
      </c>
      <c r="J82" s="255">
        <v>190926</v>
      </c>
      <c r="K82" s="255">
        <v>190926</v>
      </c>
      <c r="L82" s="255">
        <v>87102</v>
      </c>
      <c r="M82" s="255">
        <v>86500</v>
      </c>
      <c r="N82" s="255">
        <v>83368</v>
      </c>
      <c r="O82" s="255">
        <v>83368</v>
      </c>
      <c r="P82" s="255">
        <v>80204</v>
      </c>
      <c r="Q82" s="255">
        <v>80204</v>
      </c>
      <c r="R82" s="255">
        <v>12</v>
      </c>
      <c r="S82" s="255">
        <v>23</v>
      </c>
      <c r="T82" s="255">
        <v>19</v>
      </c>
      <c r="U82" s="255">
        <v>19</v>
      </c>
      <c r="V82" s="255">
        <v>18</v>
      </c>
      <c r="W82" s="255">
        <v>18</v>
      </c>
      <c r="X82" s="255">
        <v>18</v>
      </c>
      <c r="Y82" s="255">
        <v>18</v>
      </c>
      <c r="Z82" s="255">
        <v>18</v>
      </c>
      <c r="AA82" s="255">
        <v>12</v>
      </c>
      <c r="AB82" s="255">
        <v>12</v>
      </c>
      <c r="AC82" s="255">
        <v>11</v>
      </c>
      <c r="AD82" s="255">
        <v>11</v>
      </c>
      <c r="AE82" s="255">
        <v>10</v>
      </c>
      <c r="AF82" s="255">
        <v>10</v>
      </c>
      <c r="AG82" s="453">
        <v>1</v>
      </c>
      <c r="AH82" s="351"/>
      <c r="AI82" s="351"/>
      <c r="AJ82" s="351"/>
      <c r="AK82" s="351"/>
      <c r="AL82" s="351"/>
      <c r="AM82" s="351"/>
      <c r="AN82" s="351"/>
      <c r="AO82" s="351"/>
      <c r="AP82" s="351"/>
      <c r="AQ82" s="351"/>
      <c r="AR82" s="351"/>
      <c r="AS82" s="351"/>
      <c r="AT82" s="351"/>
      <c r="AU82" s="256">
        <f>SUM(AG82:AT82)</f>
        <v>1</v>
      </c>
    </row>
    <row r="83" spans="1:48" ht="16" outlineLevel="1">
      <c r="B83" s="254" t="s">
        <v>266</v>
      </c>
      <c r="C83" s="251" t="s">
        <v>163</v>
      </c>
      <c r="D83" s="255"/>
      <c r="E83" s="255"/>
      <c r="F83" s="255"/>
      <c r="G83" s="255"/>
      <c r="H83" s="255"/>
      <c r="I83" s="255"/>
      <c r="J83" s="255"/>
      <c r="K83" s="255"/>
      <c r="L83" s="255"/>
      <c r="M83" s="255"/>
      <c r="N83" s="255"/>
      <c r="O83" s="255"/>
      <c r="P83" s="255"/>
      <c r="Q83" s="255"/>
      <c r="R83" s="255">
        <f>R82</f>
        <v>12</v>
      </c>
      <c r="S83" s="255"/>
      <c r="T83" s="255"/>
      <c r="U83" s="255"/>
      <c r="V83" s="255"/>
      <c r="W83" s="255"/>
      <c r="X83" s="255"/>
      <c r="Y83" s="255"/>
      <c r="Z83" s="255"/>
      <c r="AA83" s="255"/>
      <c r="AB83" s="255"/>
      <c r="AC83" s="255"/>
      <c r="AD83" s="255"/>
      <c r="AE83" s="255"/>
      <c r="AF83" s="255"/>
      <c r="AG83" s="352"/>
      <c r="AH83" s="352"/>
      <c r="AI83" s="352"/>
      <c r="AJ83" s="352"/>
      <c r="AK83" s="352"/>
      <c r="AL83" s="352"/>
      <c r="AM83" s="352"/>
      <c r="AN83" s="352"/>
      <c r="AO83" s="352">
        <f t="shared" ref="AO83" si="69">AO82</f>
        <v>0</v>
      </c>
      <c r="AP83" s="352">
        <f t="shared" ref="AP83" si="70">AP82</f>
        <v>0</v>
      </c>
      <c r="AQ83" s="352">
        <f t="shared" ref="AQ83" si="71">AQ82</f>
        <v>0</v>
      </c>
      <c r="AR83" s="352">
        <f t="shared" ref="AR83" si="72">AR82</f>
        <v>0</v>
      </c>
      <c r="AS83" s="352">
        <f t="shared" ref="AS83" si="73">AS82</f>
        <v>0</v>
      </c>
      <c r="AT83" s="352">
        <f t="shared" ref="AT83" si="74">AT82</f>
        <v>0</v>
      </c>
      <c r="AU83" s="257"/>
    </row>
    <row r="84" spans="1:48" ht="16" outlineLevel="1">
      <c r="B84" s="254"/>
      <c r="C84" s="251"/>
      <c r="D84" s="251"/>
      <c r="E84" s="251"/>
      <c r="F84" s="251"/>
      <c r="G84" s="251"/>
      <c r="H84" s="251"/>
      <c r="I84" s="251"/>
      <c r="J84" s="251"/>
      <c r="K84" s="251"/>
      <c r="L84" s="251"/>
      <c r="M84" s="251"/>
      <c r="N84" s="251"/>
      <c r="O84" s="251"/>
      <c r="P84" s="251"/>
      <c r="Q84" s="251"/>
      <c r="R84" s="404"/>
      <c r="S84" s="251"/>
      <c r="T84" s="251"/>
      <c r="U84" s="251"/>
      <c r="V84" s="251"/>
      <c r="W84" s="251"/>
      <c r="X84" s="251"/>
      <c r="Y84" s="251"/>
      <c r="Z84" s="251"/>
      <c r="AA84" s="251"/>
      <c r="AB84" s="251"/>
      <c r="AC84" s="251"/>
      <c r="AD84" s="251"/>
      <c r="AE84" s="251"/>
      <c r="AF84" s="251"/>
      <c r="AG84" s="352"/>
      <c r="AH84" s="352"/>
      <c r="AI84" s="352"/>
      <c r="AJ84" s="352"/>
      <c r="AK84" s="352"/>
      <c r="AL84" s="352"/>
      <c r="AM84" s="352"/>
      <c r="AN84" s="352"/>
      <c r="AO84" s="352"/>
      <c r="AP84" s="352"/>
      <c r="AQ84" s="352"/>
      <c r="AR84" s="352"/>
      <c r="AS84" s="352"/>
      <c r="AT84" s="352"/>
      <c r="AU84" s="441"/>
      <c r="AV84" s="532"/>
    </row>
    <row r="85" spans="1:48" s="243" customFormat="1" ht="16" hidden="1" outlineLevel="1">
      <c r="A85" s="446"/>
      <c r="B85" s="248" t="s">
        <v>487</v>
      </c>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353"/>
      <c r="AH85" s="353"/>
      <c r="AI85" s="353"/>
      <c r="AJ85" s="353"/>
      <c r="AK85" s="353"/>
      <c r="AL85" s="353"/>
      <c r="AM85" s="357"/>
      <c r="AN85" s="357"/>
      <c r="AO85" s="357"/>
      <c r="AP85" s="357"/>
      <c r="AQ85" s="357"/>
      <c r="AR85" s="357"/>
      <c r="AS85" s="357"/>
      <c r="AT85" s="357"/>
      <c r="AU85" s="442"/>
      <c r="AV85" s="533"/>
    </row>
    <row r="86" spans="1:48" ht="16" hidden="1" outlineLevel="1">
      <c r="A86" s="446">
        <v>15</v>
      </c>
      <c r="B86" s="254" t="s">
        <v>492</v>
      </c>
      <c r="C86" s="251" t="s">
        <v>25</v>
      </c>
      <c r="D86" s="255"/>
      <c r="E86" s="255"/>
      <c r="F86" s="255"/>
      <c r="G86" s="255"/>
      <c r="H86" s="255"/>
      <c r="I86" s="255"/>
      <c r="J86" s="255"/>
      <c r="K86" s="255"/>
      <c r="L86" s="255"/>
      <c r="M86" s="255"/>
      <c r="N86" s="255"/>
      <c r="O86" s="255"/>
      <c r="P86" s="255"/>
      <c r="Q86" s="255"/>
      <c r="R86" s="255">
        <v>0</v>
      </c>
      <c r="S86" s="255"/>
      <c r="T86" s="255"/>
      <c r="U86" s="255"/>
      <c r="V86" s="255"/>
      <c r="W86" s="255"/>
      <c r="X86" s="255"/>
      <c r="Y86" s="255"/>
      <c r="Z86" s="255"/>
      <c r="AA86" s="255"/>
      <c r="AB86" s="255"/>
      <c r="AC86" s="255"/>
      <c r="AD86" s="255"/>
      <c r="AE86" s="255"/>
      <c r="AF86" s="255"/>
      <c r="AG86" s="351"/>
      <c r="AH86" s="351"/>
      <c r="AI86" s="351"/>
      <c r="AJ86" s="351"/>
      <c r="AK86" s="351"/>
      <c r="AL86" s="351"/>
      <c r="AM86" s="351"/>
      <c r="AN86" s="351"/>
      <c r="AO86" s="351"/>
      <c r="AP86" s="351"/>
      <c r="AQ86" s="351"/>
      <c r="AR86" s="351"/>
      <c r="AS86" s="351"/>
      <c r="AT86" s="351"/>
      <c r="AU86" s="256">
        <f>SUM(AG86:AT86)</f>
        <v>0</v>
      </c>
    </row>
    <row r="87" spans="1:48" ht="16" hidden="1" outlineLevel="1">
      <c r="B87" s="254" t="s">
        <v>266</v>
      </c>
      <c r="C87" s="251" t="s">
        <v>163</v>
      </c>
      <c r="D87" s="255"/>
      <c r="E87" s="255"/>
      <c r="F87" s="255"/>
      <c r="G87" s="255"/>
      <c r="H87" s="255"/>
      <c r="I87" s="255"/>
      <c r="J87" s="255"/>
      <c r="K87" s="255"/>
      <c r="L87" s="255"/>
      <c r="M87" s="255"/>
      <c r="N87" s="255"/>
      <c r="O87" s="255"/>
      <c r="P87" s="255"/>
      <c r="Q87" s="255"/>
      <c r="R87" s="255">
        <f>R86</f>
        <v>0</v>
      </c>
      <c r="S87" s="255"/>
      <c r="T87" s="255"/>
      <c r="U87" s="255"/>
      <c r="V87" s="255"/>
      <c r="W87" s="255"/>
      <c r="X87" s="255"/>
      <c r="Y87" s="255"/>
      <c r="Z87" s="255"/>
      <c r="AA87" s="255"/>
      <c r="AB87" s="255"/>
      <c r="AC87" s="255"/>
      <c r="AD87" s="255"/>
      <c r="AE87" s="255"/>
      <c r="AF87" s="255"/>
      <c r="AG87" s="352"/>
      <c r="AH87" s="352"/>
      <c r="AI87" s="352"/>
      <c r="AJ87" s="352"/>
      <c r="AK87" s="352"/>
      <c r="AL87" s="352"/>
      <c r="AM87" s="352"/>
      <c r="AN87" s="352"/>
      <c r="AO87" s="352">
        <f t="shared" ref="AO87:AT87" si="75">AO86</f>
        <v>0</v>
      </c>
      <c r="AP87" s="352">
        <f t="shared" si="75"/>
        <v>0</v>
      </c>
      <c r="AQ87" s="352">
        <f t="shared" si="75"/>
        <v>0</v>
      </c>
      <c r="AR87" s="352">
        <f t="shared" si="75"/>
        <v>0</v>
      </c>
      <c r="AS87" s="352">
        <f t="shared" si="75"/>
        <v>0</v>
      </c>
      <c r="AT87" s="352">
        <f t="shared" si="75"/>
        <v>0</v>
      </c>
      <c r="AU87" s="257"/>
    </row>
    <row r="88" spans="1:48" ht="16" hidden="1" outlineLevel="1">
      <c r="B88" s="274"/>
      <c r="C88" s="265"/>
      <c r="D88" s="251"/>
      <c r="E88" s="251"/>
      <c r="F88" s="251"/>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353"/>
      <c r="AH88" s="353"/>
      <c r="AI88" s="353"/>
      <c r="AJ88" s="353"/>
      <c r="AK88" s="353"/>
      <c r="AL88" s="353"/>
      <c r="AM88" s="353"/>
      <c r="AN88" s="353"/>
      <c r="AO88" s="353"/>
      <c r="AP88" s="353"/>
      <c r="AQ88" s="353"/>
      <c r="AR88" s="353"/>
      <c r="AS88" s="353"/>
      <c r="AT88" s="353"/>
      <c r="AU88" s="266"/>
    </row>
    <row r="89" spans="1:48" s="243" customFormat="1" ht="16" hidden="1" outlineLevel="1">
      <c r="A89" s="446">
        <v>16</v>
      </c>
      <c r="B89" s="283" t="s">
        <v>488</v>
      </c>
      <c r="C89" s="251" t="s">
        <v>25</v>
      </c>
      <c r="D89" s="255"/>
      <c r="E89" s="255"/>
      <c r="F89" s="255"/>
      <c r="G89" s="255"/>
      <c r="H89" s="255"/>
      <c r="I89" s="255"/>
      <c r="J89" s="255"/>
      <c r="K89" s="255"/>
      <c r="L89" s="255"/>
      <c r="M89" s="255"/>
      <c r="N89" s="255"/>
      <c r="O89" s="255"/>
      <c r="P89" s="255"/>
      <c r="Q89" s="255"/>
      <c r="R89" s="255">
        <v>0</v>
      </c>
      <c r="S89" s="255"/>
      <c r="T89" s="255"/>
      <c r="U89" s="255"/>
      <c r="V89" s="255"/>
      <c r="W89" s="255"/>
      <c r="X89" s="255"/>
      <c r="Y89" s="255"/>
      <c r="Z89" s="255"/>
      <c r="AA89" s="255"/>
      <c r="AB89" s="255"/>
      <c r="AC89" s="255"/>
      <c r="AD89" s="255"/>
      <c r="AE89" s="255"/>
      <c r="AF89" s="255"/>
      <c r="AG89" s="351"/>
      <c r="AH89" s="351"/>
      <c r="AI89" s="351"/>
      <c r="AJ89" s="351"/>
      <c r="AK89" s="351"/>
      <c r="AL89" s="351"/>
      <c r="AM89" s="351"/>
      <c r="AN89" s="351"/>
      <c r="AO89" s="351"/>
      <c r="AP89" s="351"/>
      <c r="AQ89" s="351"/>
      <c r="AR89" s="351"/>
      <c r="AS89" s="351"/>
      <c r="AT89" s="351"/>
      <c r="AU89" s="256">
        <f>SUM(AG89:AT89)</f>
        <v>0</v>
      </c>
    </row>
    <row r="90" spans="1:48" s="243" customFormat="1" ht="16" hidden="1" outlineLevel="1">
      <c r="A90" s="446"/>
      <c r="B90" s="283" t="s">
        <v>266</v>
      </c>
      <c r="C90" s="251" t="s">
        <v>163</v>
      </c>
      <c r="D90" s="255"/>
      <c r="E90" s="255"/>
      <c r="F90" s="255"/>
      <c r="G90" s="255"/>
      <c r="H90" s="255"/>
      <c r="I90" s="255"/>
      <c r="J90" s="255"/>
      <c r="K90" s="255"/>
      <c r="L90" s="255"/>
      <c r="M90" s="255"/>
      <c r="N90" s="255"/>
      <c r="O90" s="255"/>
      <c r="P90" s="255"/>
      <c r="Q90" s="255"/>
      <c r="R90" s="255">
        <f>R89</f>
        <v>0</v>
      </c>
      <c r="S90" s="255"/>
      <c r="T90" s="255"/>
      <c r="U90" s="255"/>
      <c r="V90" s="255"/>
      <c r="W90" s="255"/>
      <c r="X90" s="255"/>
      <c r="Y90" s="255"/>
      <c r="Z90" s="255"/>
      <c r="AA90" s="255"/>
      <c r="AB90" s="255"/>
      <c r="AC90" s="255"/>
      <c r="AD90" s="255"/>
      <c r="AE90" s="255"/>
      <c r="AF90" s="255"/>
      <c r="AG90" s="352"/>
      <c r="AH90" s="352"/>
      <c r="AI90" s="352"/>
      <c r="AJ90" s="352"/>
      <c r="AK90" s="352"/>
      <c r="AL90" s="352"/>
      <c r="AM90" s="352"/>
      <c r="AN90" s="352"/>
      <c r="AO90" s="352">
        <f t="shared" ref="AO90:AT90" si="76">AO89</f>
        <v>0</v>
      </c>
      <c r="AP90" s="352">
        <f t="shared" si="76"/>
        <v>0</v>
      </c>
      <c r="AQ90" s="352">
        <f t="shared" si="76"/>
        <v>0</v>
      </c>
      <c r="AR90" s="352">
        <f t="shared" si="76"/>
        <v>0</v>
      </c>
      <c r="AS90" s="352">
        <f t="shared" si="76"/>
        <v>0</v>
      </c>
      <c r="AT90" s="352">
        <f t="shared" si="76"/>
        <v>0</v>
      </c>
      <c r="AU90" s="257"/>
    </row>
    <row r="91" spans="1:48" s="243" customFormat="1" ht="16" hidden="1" outlineLevel="1">
      <c r="A91" s="446"/>
      <c r="B91" s="283"/>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353"/>
      <c r="AH91" s="353"/>
      <c r="AI91" s="353"/>
      <c r="AJ91" s="353"/>
      <c r="AK91" s="353"/>
      <c r="AL91" s="353"/>
      <c r="AM91" s="357"/>
      <c r="AN91" s="357"/>
      <c r="AO91" s="357"/>
      <c r="AP91" s="357"/>
      <c r="AQ91" s="357"/>
      <c r="AR91" s="357"/>
      <c r="AS91" s="357"/>
      <c r="AT91" s="357"/>
      <c r="AU91" s="272"/>
    </row>
    <row r="92" spans="1:48" ht="17" hidden="1" outlineLevel="1">
      <c r="B92" s="444" t="s">
        <v>493</v>
      </c>
      <c r="C92" s="279"/>
      <c r="D92" s="250"/>
      <c r="E92" s="250"/>
      <c r="F92" s="250"/>
      <c r="G92" s="250"/>
      <c r="H92" s="250"/>
      <c r="I92" s="250"/>
      <c r="J92" s="250"/>
      <c r="K92" s="250"/>
      <c r="L92" s="250"/>
      <c r="M92" s="250"/>
      <c r="N92" s="250"/>
      <c r="O92" s="250"/>
      <c r="P92" s="250"/>
      <c r="Q92" s="250"/>
      <c r="R92" s="250"/>
      <c r="S92" s="249"/>
      <c r="T92" s="249"/>
      <c r="U92" s="249"/>
      <c r="V92" s="249"/>
      <c r="W92" s="249"/>
      <c r="X92" s="249"/>
      <c r="Y92" s="249"/>
      <c r="Z92" s="249"/>
      <c r="AA92" s="249"/>
      <c r="AB92" s="249"/>
      <c r="AC92" s="249"/>
      <c r="AD92" s="249"/>
      <c r="AE92" s="249"/>
      <c r="AF92" s="249"/>
      <c r="AG92" s="355"/>
      <c r="AH92" s="355"/>
      <c r="AI92" s="355"/>
      <c r="AJ92" s="355"/>
      <c r="AK92" s="355"/>
      <c r="AL92" s="355"/>
      <c r="AM92" s="355"/>
      <c r="AN92" s="355"/>
      <c r="AO92" s="355"/>
      <c r="AP92" s="355"/>
      <c r="AQ92" s="355"/>
      <c r="AR92" s="355"/>
      <c r="AS92" s="355"/>
      <c r="AT92" s="355"/>
      <c r="AU92" s="252"/>
    </row>
    <row r="93" spans="1:48" ht="17" hidden="1" outlineLevel="1">
      <c r="A93" s="446">
        <v>17</v>
      </c>
      <c r="B93" s="273" t="s">
        <v>112</v>
      </c>
      <c r="C93" s="251" t="s">
        <v>25</v>
      </c>
      <c r="D93" s="255"/>
      <c r="E93" s="255"/>
      <c r="F93" s="255"/>
      <c r="G93" s="255"/>
      <c r="H93" s="255"/>
      <c r="I93" s="255"/>
      <c r="J93" s="255"/>
      <c r="K93" s="255"/>
      <c r="L93" s="255"/>
      <c r="M93" s="255"/>
      <c r="N93" s="255"/>
      <c r="O93" s="255"/>
      <c r="P93" s="255"/>
      <c r="Q93" s="255"/>
      <c r="R93" s="255">
        <v>12</v>
      </c>
      <c r="S93" s="255"/>
      <c r="T93" s="255"/>
      <c r="U93" s="255"/>
      <c r="V93" s="255"/>
      <c r="W93" s="255"/>
      <c r="X93" s="255"/>
      <c r="Y93" s="255"/>
      <c r="Z93" s="255"/>
      <c r="AA93" s="255"/>
      <c r="AB93" s="255"/>
      <c r="AC93" s="255"/>
      <c r="AD93" s="255"/>
      <c r="AE93" s="255"/>
      <c r="AF93" s="255"/>
      <c r="AG93" s="367"/>
      <c r="AH93" s="351"/>
      <c r="AI93" s="351"/>
      <c r="AJ93" s="351"/>
      <c r="AK93" s="351"/>
      <c r="AL93" s="351"/>
      <c r="AM93" s="351"/>
      <c r="AN93" s="356"/>
      <c r="AO93" s="356"/>
      <c r="AP93" s="356"/>
      <c r="AQ93" s="356"/>
      <c r="AR93" s="356"/>
      <c r="AS93" s="356"/>
      <c r="AT93" s="356"/>
      <c r="AU93" s="256">
        <f>SUM(AG93:AT93)</f>
        <v>0</v>
      </c>
    </row>
    <row r="94" spans="1:48" ht="16" hidden="1" outlineLevel="1">
      <c r="B94" s="254" t="s">
        <v>266</v>
      </c>
      <c r="C94" s="251" t="s">
        <v>163</v>
      </c>
      <c r="D94" s="255"/>
      <c r="E94" s="255"/>
      <c r="F94" s="255"/>
      <c r="G94" s="255"/>
      <c r="H94" s="255"/>
      <c r="I94" s="255"/>
      <c r="J94" s="255"/>
      <c r="K94" s="255"/>
      <c r="L94" s="255"/>
      <c r="M94" s="255"/>
      <c r="N94" s="255"/>
      <c r="O94" s="255"/>
      <c r="P94" s="255"/>
      <c r="Q94" s="255"/>
      <c r="R94" s="255">
        <f>R93</f>
        <v>12</v>
      </c>
      <c r="S94" s="255"/>
      <c r="T94" s="255"/>
      <c r="U94" s="255"/>
      <c r="V94" s="255"/>
      <c r="W94" s="255"/>
      <c r="X94" s="255"/>
      <c r="Y94" s="255"/>
      <c r="Z94" s="255"/>
      <c r="AA94" s="255"/>
      <c r="AB94" s="255"/>
      <c r="AC94" s="255"/>
      <c r="AD94" s="255"/>
      <c r="AE94" s="255"/>
      <c r="AF94" s="255"/>
      <c r="AG94" s="352"/>
      <c r="AH94" s="352"/>
      <c r="AI94" s="352"/>
      <c r="AJ94" s="352"/>
      <c r="AK94" s="352"/>
      <c r="AL94" s="352"/>
      <c r="AM94" s="352"/>
      <c r="AN94" s="352"/>
      <c r="AO94" s="352">
        <f t="shared" ref="AO94:AT94" si="77">AO93</f>
        <v>0</v>
      </c>
      <c r="AP94" s="352">
        <f t="shared" si="77"/>
        <v>0</v>
      </c>
      <c r="AQ94" s="352">
        <f t="shared" si="77"/>
        <v>0</v>
      </c>
      <c r="AR94" s="352">
        <f t="shared" si="77"/>
        <v>0</v>
      </c>
      <c r="AS94" s="352">
        <f t="shared" si="77"/>
        <v>0</v>
      </c>
      <c r="AT94" s="352">
        <f t="shared" si="77"/>
        <v>0</v>
      </c>
      <c r="AU94" s="266"/>
    </row>
    <row r="95" spans="1:48" ht="16" hidden="1" outlineLevel="1">
      <c r="B95" s="254"/>
      <c r="C95" s="251"/>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363"/>
      <c r="AH95" s="366"/>
      <c r="AI95" s="366"/>
      <c r="AJ95" s="366"/>
      <c r="AK95" s="366"/>
      <c r="AL95" s="366"/>
      <c r="AM95" s="366"/>
      <c r="AN95" s="366"/>
      <c r="AO95" s="366"/>
      <c r="AP95" s="366"/>
      <c r="AQ95" s="366"/>
      <c r="AR95" s="366"/>
      <c r="AS95" s="366"/>
      <c r="AT95" s="366"/>
      <c r="AU95" s="266"/>
    </row>
    <row r="96" spans="1:48" ht="17" hidden="1" outlineLevel="1">
      <c r="A96" s="446">
        <v>18</v>
      </c>
      <c r="B96" s="273" t="s">
        <v>109</v>
      </c>
      <c r="C96" s="251" t="s">
        <v>25</v>
      </c>
      <c r="D96" s="255"/>
      <c r="E96" s="255"/>
      <c r="F96" s="255"/>
      <c r="G96" s="255"/>
      <c r="H96" s="255"/>
      <c r="I96" s="255"/>
      <c r="J96" s="255"/>
      <c r="K96" s="255"/>
      <c r="L96" s="255"/>
      <c r="M96" s="255"/>
      <c r="N96" s="255"/>
      <c r="O96" s="255"/>
      <c r="P96" s="255"/>
      <c r="Q96" s="255"/>
      <c r="R96" s="255">
        <v>12</v>
      </c>
      <c r="S96" s="255"/>
      <c r="T96" s="255"/>
      <c r="U96" s="255"/>
      <c r="V96" s="255"/>
      <c r="W96" s="255"/>
      <c r="X96" s="255"/>
      <c r="Y96" s="255"/>
      <c r="Z96" s="255"/>
      <c r="AA96" s="255"/>
      <c r="AB96" s="255"/>
      <c r="AC96" s="255"/>
      <c r="AD96" s="255"/>
      <c r="AE96" s="255"/>
      <c r="AF96" s="255"/>
      <c r="AG96" s="367"/>
      <c r="AH96" s="351"/>
      <c r="AI96" s="351"/>
      <c r="AJ96" s="351"/>
      <c r="AK96" s="351"/>
      <c r="AL96" s="351"/>
      <c r="AM96" s="351"/>
      <c r="AN96" s="356"/>
      <c r="AO96" s="356"/>
      <c r="AP96" s="356"/>
      <c r="AQ96" s="356"/>
      <c r="AR96" s="356"/>
      <c r="AS96" s="356"/>
      <c r="AT96" s="356"/>
      <c r="AU96" s="256">
        <f>SUM(AG96:AT96)</f>
        <v>0</v>
      </c>
    </row>
    <row r="97" spans="1:47" ht="16" hidden="1" outlineLevel="1">
      <c r="B97" s="254" t="s">
        <v>266</v>
      </c>
      <c r="C97" s="251" t="s">
        <v>163</v>
      </c>
      <c r="D97" s="255"/>
      <c r="E97" s="255"/>
      <c r="F97" s="255"/>
      <c r="G97" s="255"/>
      <c r="H97" s="255"/>
      <c r="I97" s="255"/>
      <c r="J97" s="255"/>
      <c r="K97" s="255"/>
      <c r="L97" s="255"/>
      <c r="M97" s="255"/>
      <c r="N97" s="255"/>
      <c r="O97" s="255"/>
      <c r="P97" s="255"/>
      <c r="Q97" s="255"/>
      <c r="R97" s="255">
        <f>R96</f>
        <v>12</v>
      </c>
      <c r="S97" s="255"/>
      <c r="T97" s="255"/>
      <c r="U97" s="255"/>
      <c r="V97" s="255"/>
      <c r="W97" s="255"/>
      <c r="X97" s="255"/>
      <c r="Y97" s="255"/>
      <c r="Z97" s="255"/>
      <c r="AA97" s="255"/>
      <c r="AB97" s="255"/>
      <c r="AC97" s="255"/>
      <c r="AD97" s="255"/>
      <c r="AE97" s="255"/>
      <c r="AF97" s="255"/>
      <c r="AG97" s="352"/>
      <c r="AH97" s="352"/>
      <c r="AI97" s="352"/>
      <c r="AJ97" s="352"/>
      <c r="AK97" s="352"/>
      <c r="AL97" s="352"/>
      <c r="AM97" s="352"/>
      <c r="AN97" s="352"/>
      <c r="AO97" s="352">
        <f t="shared" ref="AO97" si="78">AO96</f>
        <v>0</v>
      </c>
      <c r="AP97" s="352">
        <f t="shared" ref="AP97" si="79">AP96</f>
        <v>0</v>
      </c>
      <c r="AQ97" s="352">
        <f t="shared" ref="AQ97" si="80">AQ96</f>
        <v>0</v>
      </c>
      <c r="AR97" s="352">
        <f t="shared" ref="AR97" si="81">AR96</f>
        <v>0</v>
      </c>
      <c r="AS97" s="352">
        <f t="shared" ref="AS97" si="82">AS96</f>
        <v>0</v>
      </c>
      <c r="AT97" s="352">
        <f t="shared" ref="AT97" si="83">AT96</f>
        <v>0</v>
      </c>
      <c r="AU97" s="266"/>
    </row>
    <row r="98" spans="1:47" ht="16" hidden="1" outlineLevel="1">
      <c r="B98" s="281"/>
      <c r="C98" s="251"/>
      <c r="D98" s="251"/>
      <c r="E98" s="251"/>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364"/>
      <c r="AH98" s="365"/>
      <c r="AI98" s="365"/>
      <c r="AJ98" s="365"/>
      <c r="AK98" s="365"/>
      <c r="AL98" s="365"/>
      <c r="AM98" s="365"/>
      <c r="AN98" s="365"/>
      <c r="AO98" s="365"/>
      <c r="AP98" s="365"/>
      <c r="AQ98" s="365"/>
      <c r="AR98" s="365"/>
      <c r="AS98" s="365"/>
      <c r="AT98" s="365"/>
      <c r="AU98" s="257"/>
    </row>
    <row r="99" spans="1:47" ht="17" hidden="1" outlineLevel="1">
      <c r="A99" s="446">
        <v>19</v>
      </c>
      <c r="B99" s="273" t="s">
        <v>111</v>
      </c>
      <c r="C99" s="251" t="s">
        <v>25</v>
      </c>
      <c r="D99" s="255"/>
      <c r="E99" s="255"/>
      <c r="F99" s="255"/>
      <c r="G99" s="255"/>
      <c r="H99" s="255"/>
      <c r="I99" s="255"/>
      <c r="J99" s="255"/>
      <c r="K99" s="255"/>
      <c r="L99" s="255"/>
      <c r="M99" s="255"/>
      <c r="N99" s="255"/>
      <c r="O99" s="255"/>
      <c r="P99" s="255"/>
      <c r="Q99" s="255"/>
      <c r="R99" s="255">
        <v>12</v>
      </c>
      <c r="S99" s="255"/>
      <c r="T99" s="255"/>
      <c r="U99" s="255"/>
      <c r="V99" s="255"/>
      <c r="W99" s="255"/>
      <c r="X99" s="255"/>
      <c r="Y99" s="255"/>
      <c r="Z99" s="255"/>
      <c r="AA99" s="255"/>
      <c r="AB99" s="255"/>
      <c r="AC99" s="255"/>
      <c r="AD99" s="255"/>
      <c r="AE99" s="255"/>
      <c r="AF99" s="255"/>
      <c r="AG99" s="367"/>
      <c r="AH99" s="351"/>
      <c r="AI99" s="351"/>
      <c r="AJ99" s="351"/>
      <c r="AK99" s="351"/>
      <c r="AL99" s="351"/>
      <c r="AM99" s="351"/>
      <c r="AN99" s="356"/>
      <c r="AO99" s="356"/>
      <c r="AP99" s="356"/>
      <c r="AQ99" s="356"/>
      <c r="AR99" s="356"/>
      <c r="AS99" s="356"/>
      <c r="AT99" s="356"/>
      <c r="AU99" s="256">
        <f>SUM(AG99:AT99)</f>
        <v>0</v>
      </c>
    </row>
    <row r="100" spans="1:47" ht="16" hidden="1" outlineLevel="1">
      <c r="B100" s="254" t="s">
        <v>266</v>
      </c>
      <c r="C100" s="251" t="s">
        <v>163</v>
      </c>
      <c r="D100" s="255"/>
      <c r="E100" s="255"/>
      <c r="F100" s="255"/>
      <c r="G100" s="255"/>
      <c r="H100" s="255"/>
      <c r="I100" s="255"/>
      <c r="J100" s="255"/>
      <c r="K100" s="255"/>
      <c r="L100" s="255"/>
      <c r="M100" s="255"/>
      <c r="N100" s="255"/>
      <c r="O100" s="255"/>
      <c r="P100" s="255"/>
      <c r="Q100" s="255"/>
      <c r="R100" s="255">
        <f>R99</f>
        <v>12</v>
      </c>
      <c r="S100" s="255"/>
      <c r="T100" s="255"/>
      <c r="U100" s="255"/>
      <c r="V100" s="255"/>
      <c r="W100" s="255"/>
      <c r="X100" s="255"/>
      <c r="Y100" s="255"/>
      <c r="Z100" s="255"/>
      <c r="AA100" s="255"/>
      <c r="AB100" s="255"/>
      <c r="AC100" s="255"/>
      <c r="AD100" s="255"/>
      <c r="AE100" s="255"/>
      <c r="AF100" s="255"/>
      <c r="AG100" s="352"/>
      <c r="AH100" s="352"/>
      <c r="AI100" s="352"/>
      <c r="AJ100" s="352"/>
      <c r="AK100" s="352"/>
      <c r="AL100" s="352"/>
      <c r="AM100" s="352"/>
      <c r="AN100" s="352"/>
      <c r="AO100" s="352">
        <f t="shared" ref="AO100:AT100" si="84">AO99</f>
        <v>0</v>
      </c>
      <c r="AP100" s="352">
        <f t="shared" si="84"/>
        <v>0</v>
      </c>
      <c r="AQ100" s="352">
        <f t="shared" si="84"/>
        <v>0</v>
      </c>
      <c r="AR100" s="352">
        <f t="shared" si="84"/>
        <v>0</v>
      </c>
      <c r="AS100" s="352">
        <f t="shared" si="84"/>
        <v>0</v>
      </c>
      <c r="AT100" s="352">
        <f t="shared" si="84"/>
        <v>0</v>
      </c>
      <c r="AU100" s="257"/>
    </row>
    <row r="101" spans="1:47" ht="16" hidden="1" outlineLevel="1">
      <c r="B101" s="281"/>
      <c r="C101" s="251"/>
      <c r="D101" s="251"/>
      <c r="E101" s="251"/>
      <c r="F101" s="251"/>
      <c r="G101" s="251"/>
      <c r="H101" s="251"/>
      <c r="I101" s="251"/>
      <c r="J101" s="251"/>
      <c r="K101" s="251"/>
      <c r="L101" s="251"/>
      <c r="M101" s="251"/>
      <c r="N101" s="251"/>
      <c r="O101" s="251"/>
      <c r="P101" s="251"/>
      <c r="Q101" s="251"/>
      <c r="R101" s="251"/>
      <c r="S101" s="251"/>
      <c r="T101" s="251"/>
      <c r="U101" s="251"/>
      <c r="V101" s="251"/>
      <c r="W101" s="251"/>
      <c r="X101" s="251"/>
      <c r="Y101" s="251"/>
      <c r="Z101" s="251"/>
      <c r="AA101" s="251"/>
      <c r="AB101" s="251"/>
      <c r="AC101" s="251"/>
      <c r="AD101" s="251"/>
      <c r="AE101" s="251"/>
      <c r="AF101" s="251"/>
      <c r="AG101" s="353"/>
      <c r="AH101" s="353"/>
      <c r="AI101" s="353"/>
      <c r="AJ101" s="353"/>
      <c r="AK101" s="353"/>
      <c r="AL101" s="353"/>
      <c r="AM101" s="353"/>
      <c r="AN101" s="353"/>
      <c r="AO101" s="353"/>
      <c r="AP101" s="353"/>
      <c r="AQ101" s="353"/>
      <c r="AR101" s="353"/>
      <c r="AS101" s="353"/>
      <c r="AT101" s="353"/>
      <c r="AU101" s="266"/>
    </row>
    <row r="102" spans="1:47" ht="17" hidden="1" outlineLevel="1">
      <c r="A102" s="446">
        <v>20</v>
      </c>
      <c r="B102" s="273" t="s">
        <v>110</v>
      </c>
      <c r="C102" s="251" t="s">
        <v>25</v>
      </c>
      <c r="D102" s="255"/>
      <c r="E102" s="255"/>
      <c r="F102" s="255"/>
      <c r="G102" s="255"/>
      <c r="H102" s="255"/>
      <c r="I102" s="255"/>
      <c r="J102" s="255"/>
      <c r="K102" s="255"/>
      <c r="L102" s="255"/>
      <c r="M102" s="255"/>
      <c r="N102" s="255"/>
      <c r="O102" s="255"/>
      <c r="P102" s="255"/>
      <c r="Q102" s="255"/>
      <c r="R102" s="255">
        <v>12</v>
      </c>
      <c r="S102" s="255"/>
      <c r="T102" s="255"/>
      <c r="U102" s="255"/>
      <c r="V102" s="255"/>
      <c r="W102" s="255"/>
      <c r="X102" s="255"/>
      <c r="Y102" s="255"/>
      <c r="Z102" s="255"/>
      <c r="AA102" s="255"/>
      <c r="AB102" s="255"/>
      <c r="AC102" s="255"/>
      <c r="AD102" s="255"/>
      <c r="AE102" s="255"/>
      <c r="AF102" s="255"/>
      <c r="AG102" s="367"/>
      <c r="AH102" s="351"/>
      <c r="AI102" s="351"/>
      <c r="AJ102" s="351"/>
      <c r="AK102" s="351"/>
      <c r="AL102" s="351"/>
      <c r="AM102" s="351"/>
      <c r="AN102" s="356"/>
      <c r="AO102" s="356"/>
      <c r="AP102" s="356"/>
      <c r="AQ102" s="356"/>
      <c r="AR102" s="356"/>
      <c r="AS102" s="356"/>
      <c r="AT102" s="356"/>
      <c r="AU102" s="256">
        <f>SUM(AG102:AT102)</f>
        <v>0</v>
      </c>
    </row>
    <row r="103" spans="1:47" ht="16" hidden="1" outlineLevel="1">
      <c r="B103" s="254" t="s">
        <v>266</v>
      </c>
      <c r="C103" s="251" t="s">
        <v>163</v>
      </c>
      <c r="D103" s="255"/>
      <c r="E103" s="255"/>
      <c r="F103" s="255"/>
      <c r="G103" s="255"/>
      <c r="H103" s="255"/>
      <c r="I103" s="255"/>
      <c r="J103" s="255"/>
      <c r="K103" s="255"/>
      <c r="L103" s="255"/>
      <c r="M103" s="255"/>
      <c r="N103" s="255"/>
      <c r="O103" s="255"/>
      <c r="P103" s="255"/>
      <c r="Q103" s="255"/>
      <c r="R103" s="255">
        <f>R102</f>
        <v>12</v>
      </c>
      <c r="S103" s="255"/>
      <c r="T103" s="255"/>
      <c r="U103" s="255"/>
      <c r="V103" s="255"/>
      <c r="W103" s="255"/>
      <c r="X103" s="255"/>
      <c r="Y103" s="255"/>
      <c r="Z103" s="255"/>
      <c r="AA103" s="255"/>
      <c r="AB103" s="255"/>
      <c r="AC103" s="255"/>
      <c r="AD103" s="255"/>
      <c r="AE103" s="255"/>
      <c r="AF103" s="255"/>
      <c r="AG103" s="352"/>
      <c r="AH103" s="352"/>
      <c r="AI103" s="352"/>
      <c r="AJ103" s="352"/>
      <c r="AK103" s="352"/>
      <c r="AL103" s="352"/>
      <c r="AM103" s="352"/>
      <c r="AN103" s="352"/>
      <c r="AO103" s="352">
        <f t="shared" ref="AO103:AT103" si="85">AO102</f>
        <v>0</v>
      </c>
      <c r="AP103" s="352">
        <f t="shared" si="85"/>
        <v>0</v>
      </c>
      <c r="AQ103" s="352">
        <f t="shared" si="85"/>
        <v>0</v>
      </c>
      <c r="AR103" s="352">
        <f t="shared" si="85"/>
        <v>0</v>
      </c>
      <c r="AS103" s="352">
        <f t="shared" si="85"/>
        <v>0</v>
      </c>
      <c r="AT103" s="352">
        <f t="shared" si="85"/>
        <v>0</v>
      </c>
      <c r="AU103" s="266"/>
    </row>
    <row r="104" spans="1:47" ht="16" hidden="1" outlineLevel="1">
      <c r="B104" s="282"/>
      <c r="C104" s="260"/>
      <c r="D104" s="251"/>
      <c r="E104" s="251"/>
      <c r="F104" s="251"/>
      <c r="G104" s="251"/>
      <c r="H104" s="251"/>
      <c r="I104" s="251"/>
      <c r="J104" s="251"/>
      <c r="K104" s="251"/>
      <c r="L104" s="251"/>
      <c r="M104" s="251"/>
      <c r="N104" s="251"/>
      <c r="O104" s="251"/>
      <c r="P104" s="251"/>
      <c r="Q104" s="251"/>
      <c r="R104" s="260"/>
      <c r="S104" s="251"/>
      <c r="T104" s="251"/>
      <c r="U104" s="251"/>
      <c r="V104" s="251"/>
      <c r="W104" s="251"/>
      <c r="X104" s="251"/>
      <c r="Y104" s="251"/>
      <c r="Z104" s="251"/>
      <c r="AA104" s="251"/>
      <c r="AB104" s="251"/>
      <c r="AC104" s="251"/>
      <c r="AD104" s="251"/>
      <c r="AE104" s="251"/>
      <c r="AF104" s="251"/>
      <c r="AG104" s="353"/>
      <c r="AH104" s="353"/>
      <c r="AI104" s="353"/>
      <c r="AJ104" s="353"/>
      <c r="AK104" s="353"/>
      <c r="AL104" s="353"/>
      <c r="AM104" s="353"/>
      <c r="AN104" s="353"/>
      <c r="AO104" s="353"/>
      <c r="AP104" s="353"/>
      <c r="AQ104" s="353"/>
      <c r="AR104" s="353"/>
      <c r="AS104" s="353"/>
      <c r="AT104" s="353"/>
      <c r="AU104" s="266"/>
    </row>
    <row r="105" spans="1:47" ht="16" outlineLevel="1">
      <c r="B105" s="443" t="s">
        <v>500</v>
      </c>
      <c r="C105" s="251"/>
      <c r="D105" s="251"/>
      <c r="E105" s="251"/>
      <c r="F105" s="251"/>
      <c r="G105" s="251"/>
      <c r="H105" s="251"/>
      <c r="I105" s="251"/>
      <c r="J105" s="251"/>
      <c r="K105" s="251"/>
      <c r="L105" s="251"/>
      <c r="M105" s="251"/>
      <c r="N105" s="251"/>
      <c r="O105" s="251"/>
      <c r="P105" s="251"/>
      <c r="Q105" s="251"/>
      <c r="R105" s="251"/>
      <c r="S105" s="251"/>
      <c r="T105" s="251"/>
      <c r="U105" s="251"/>
      <c r="V105" s="251"/>
      <c r="W105" s="251"/>
      <c r="X105" s="251"/>
      <c r="Y105" s="251"/>
      <c r="Z105" s="251"/>
      <c r="AA105" s="251"/>
      <c r="AB105" s="251"/>
      <c r="AC105" s="251"/>
      <c r="AD105" s="251"/>
      <c r="AE105" s="251"/>
      <c r="AF105" s="251"/>
      <c r="AG105" s="363"/>
      <c r="AH105" s="366"/>
      <c r="AI105" s="366"/>
      <c r="AJ105" s="366"/>
      <c r="AK105" s="366"/>
      <c r="AL105" s="366"/>
      <c r="AM105" s="366"/>
      <c r="AN105" s="366"/>
      <c r="AO105" s="366"/>
      <c r="AP105" s="366"/>
      <c r="AQ105" s="366"/>
      <c r="AR105" s="366"/>
      <c r="AS105" s="366"/>
      <c r="AT105" s="366"/>
      <c r="AU105" s="266"/>
    </row>
    <row r="106" spans="1:47" ht="16" hidden="1" outlineLevel="1">
      <c r="B106" s="248" t="s">
        <v>496</v>
      </c>
      <c r="C106" s="251"/>
      <c r="D106" s="251"/>
      <c r="E106" s="251"/>
      <c r="F106" s="251"/>
      <c r="G106" s="251"/>
      <c r="H106" s="251"/>
      <c r="I106" s="251"/>
      <c r="J106" s="251"/>
      <c r="K106" s="251"/>
      <c r="L106" s="251"/>
      <c r="M106" s="251"/>
      <c r="N106" s="251"/>
      <c r="O106" s="251"/>
      <c r="P106" s="251"/>
      <c r="Q106" s="251"/>
      <c r="R106" s="251"/>
      <c r="S106" s="251"/>
      <c r="T106" s="251"/>
      <c r="U106" s="251"/>
      <c r="V106" s="251"/>
      <c r="W106" s="251"/>
      <c r="X106" s="251"/>
      <c r="Y106" s="251"/>
      <c r="Z106" s="251"/>
      <c r="AA106" s="251"/>
      <c r="AB106" s="251"/>
      <c r="AC106" s="251"/>
      <c r="AD106" s="251"/>
      <c r="AE106" s="251"/>
      <c r="AF106" s="251"/>
      <c r="AG106" s="363"/>
      <c r="AH106" s="366"/>
      <c r="AI106" s="366"/>
      <c r="AJ106" s="366"/>
      <c r="AK106" s="366"/>
      <c r="AL106" s="366"/>
      <c r="AM106" s="366"/>
      <c r="AN106" s="366"/>
      <c r="AO106" s="366"/>
      <c r="AP106" s="366"/>
      <c r="AQ106" s="366"/>
      <c r="AR106" s="366"/>
      <c r="AS106" s="366"/>
      <c r="AT106" s="366"/>
      <c r="AU106" s="266"/>
    </row>
    <row r="107" spans="1:47" ht="17" hidden="1" outlineLevel="1">
      <c r="A107" s="446">
        <v>21</v>
      </c>
      <c r="B107" s="273" t="s">
        <v>113</v>
      </c>
      <c r="C107" s="251" t="s">
        <v>25</v>
      </c>
      <c r="D107" s="255"/>
      <c r="E107" s="255"/>
      <c r="F107" s="255"/>
      <c r="G107" s="255"/>
      <c r="H107" s="255"/>
      <c r="I107" s="255"/>
      <c r="J107" s="255"/>
      <c r="K107" s="255"/>
      <c r="L107" s="255"/>
      <c r="M107" s="255"/>
      <c r="N107" s="255"/>
      <c r="O107" s="255"/>
      <c r="P107" s="255"/>
      <c r="Q107" s="255"/>
      <c r="R107" s="251"/>
      <c r="S107" s="255"/>
      <c r="T107" s="255"/>
      <c r="U107" s="255"/>
      <c r="V107" s="255"/>
      <c r="W107" s="255"/>
      <c r="X107" s="255"/>
      <c r="Y107" s="255"/>
      <c r="Z107" s="255"/>
      <c r="AA107" s="255"/>
      <c r="AB107" s="255"/>
      <c r="AC107" s="255"/>
      <c r="AD107" s="255"/>
      <c r="AE107" s="255"/>
      <c r="AF107" s="255"/>
      <c r="AG107" s="453"/>
      <c r="AH107" s="351"/>
      <c r="AI107" s="351"/>
      <c r="AJ107" s="351"/>
      <c r="AK107" s="351"/>
      <c r="AL107" s="351"/>
      <c r="AM107" s="351"/>
      <c r="AN107" s="351"/>
      <c r="AO107" s="351"/>
      <c r="AP107" s="351"/>
      <c r="AQ107" s="351"/>
      <c r="AR107" s="351"/>
      <c r="AS107" s="351"/>
      <c r="AT107" s="351"/>
      <c r="AU107" s="256">
        <f>SUM(AG107:AT107)</f>
        <v>0</v>
      </c>
    </row>
    <row r="108" spans="1:47" ht="16" hidden="1" outlineLevel="1">
      <c r="B108" s="254" t="s">
        <v>266</v>
      </c>
      <c r="C108" s="251" t="s">
        <v>163</v>
      </c>
      <c r="D108" s="255"/>
      <c r="E108" s="255"/>
      <c r="F108" s="255"/>
      <c r="G108" s="255"/>
      <c r="H108" s="255"/>
      <c r="I108" s="255"/>
      <c r="J108" s="255"/>
      <c r="K108" s="255"/>
      <c r="L108" s="255"/>
      <c r="M108" s="255"/>
      <c r="N108" s="255"/>
      <c r="O108" s="255"/>
      <c r="P108" s="255"/>
      <c r="Q108" s="255"/>
      <c r="R108" s="251"/>
      <c r="S108" s="255"/>
      <c r="T108" s="255"/>
      <c r="U108" s="255"/>
      <c r="V108" s="255"/>
      <c r="W108" s="255"/>
      <c r="X108" s="255"/>
      <c r="Y108" s="255"/>
      <c r="Z108" s="255"/>
      <c r="AA108" s="255"/>
      <c r="AB108" s="255"/>
      <c r="AC108" s="255"/>
      <c r="AD108" s="255"/>
      <c r="AE108" s="255"/>
      <c r="AF108" s="255"/>
      <c r="AG108" s="352"/>
      <c r="AH108" s="352"/>
      <c r="AI108" s="352"/>
      <c r="AJ108" s="352"/>
      <c r="AK108" s="352"/>
      <c r="AL108" s="352"/>
      <c r="AM108" s="352"/>
      <c r="AN108" s="352"/>
      <c r="AO108" s="352">
        <f t="shared" ref="AO108" si="86">AO107</f>
        <v>0</v>
      </c>
      <c r="AP108" s="352">
        <f t="shared" ref="AP108" si="87">AP107</f>
        <v>0</v>
      </c>
      <c r="AQ108" s="352">
        <f t="shared" ref="AQ108" si="88">AQ107</f>
        <v>0</v>
      </c>
      <c r="AR108" s="352">
        <f t="shared" ref="AR108" si="89">AR107</f>
        <v>0</v>
      </c>
      <c r="AS108" s="352">
        <f t="shared" ref="AS108" si="90">AS107</f>
        <v>0</v>
      </c>
      <c r="AT108" s="352">
        <f t="shared" ref="AT108" si="91">AT107</f>
        <v>0</v>
      </c>
      <c r="AU108" s="266"/>
    </row>
    <row r="109" spans="1:47" ht="16" hidden="1" outlineLevel="1">
      <c r="B109" s="254"/>
      <c r="C109" s="251"/>
      <c r="D109" s="251"/>
      <c r="E109" s="251"/>
      <c r="F109" s="251"/>
      <c r="G109" s="251"/>
      <c r="H109" s="251"/>
      <c r="I109" s="251"/>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363"/>
      <c r="AH109" s="366"/>
      <c r="AI109" s="366"/>
      <c r="AJ109" s="366"/>
      <c r="AK109" s="366"/>
      <c r="AL109" s="366"/>
      <c r="AM109" s="366"/>
      <c r="AN109" s="366"/>
      <c r="AO109" s="366"/>
      <c r="AP109" s="366"/>
      <c r="AQ109" s="366"/>
      <c r="AR109" s="366"/>
      <c r="AS109" s="366"/>
      <c r="AT109" s="366"/>
      <c r="AU109" s="266"/>
    </row>
    <row r="110" spans="1:47" ht="17" hidden="1" outlineLevel="1">
      <c r="A110" s="446">
        <v>22</v>
      </c>
      <c r="B110" s="273" t="s">
        <v>114</v>
      </c>
      <c r="C110" s="251" t="s">
        <v>25</v>
      </c>
      <c r="D110" s="255"/>
      <c r="E110" s="255"/>
      <c r="F110" s="255"/>
      <c r="G110" s="255"/>
      <c r="H110" s="255"/>
      <c r="I110" s="255"/>
      <c r="J110" s="255"/>
      <c r="K110" s="255"/>
      <c r="L110" s="255"/>
      <c r="M110" s="255"/>
      <c r="N110" s="255"/>
      <c r="O110" s="255"/>
      <c r="P110" s="255"/>
      <c r="Q110" s="255"/>
      <c r="R110" s="251"/>
      <c r="S110" s="255"/>
      <c r="T110" s="255"/>
      <c r="U110" s="255"/>
      <c r="V110" s="255"/>
      <c r="W110" s="255"/>
      <c r="X110" s="255"/>
      <c r="Y110" s="255"/>
      <c r="Z110" s="255"/>
      <c r="AA110" s="255"/>
      <c r="AB110" s="255"/>
      <c r="AC110" s="255"/>
      <c r="AD110" s="255"/>
      <c r="AE110" s="255"/>
      <c r="AF110" s="255"/>
      <c r="AG110" s="453"/>
      <c r="AH110" s="351"/>
      <c r="AI110" s="351"/>
      <c r="AJ110" s="351"/>
      <c r="AK110" s="351"/>
      <c r="AL110" s="351"/>
      <c r="AM110" s="351"/>
      <c r="AN110" s="351"/>
      <c r="AO110" s="351"/>
      <c r="AP110" s="351"/>
      <c r="AQ110" s="351"/>
      <c r="AR110" s="351"/>
      <c r="AS110" s="351"/>
      <c r="AT110" s="351"/>
      <c r="AU110" s="256">
        <f>SUM(AG110:AT110)</f>
        <v>0</v>
      </c>
    </row>
    <row r="111" spans="1:47" ht="16" hidden="1" outlineLevel="1">
      <c r="B111" s="254" t="s">
        <v>266</v>
      </c>
      <c r="C111" s="251" t="s">
        <v>163</v>
      </c>
      <c r="D111" s="255"/>
      <c r="E111" s="255"/>
      <c r="F111" s="255"/>
      <c r="G111" s="255"/>
      <c r="H111" s="255"/>
      <c r="I111" s="255"/>
      <c r="J111" s="255"/>
      <c r="K111" s="255"/>
      <c r="L111" s="255"/>
      <c r="M111" s="255"/>
      <c r="N111" s="255"/>
      <c r="O111" s="255"/>
      <c r="P111" s="255"/>
      <c r="Q111" s="255"/>
      <c r="R111" s="251"/>
      <c r="S111" s="255"/>
      <c r="T111" s="255"/>
      <c r="U111" s="255"/>
      <c r="V111" s="255"/>
      <c r="W111" s="255"/>
      <c r="X111" s="255"/>
      <c r="Y111" s="255"/>
      <c r="Z111" s="255"/>
      <c r="AA111" s="255"/>
      <c r="AB111" s="255"/>
      <c r="AC111" s="255"/>
      <c r="AD111" s="255"/>
      <c r="AE111" s="255"/>
      <c r="AF111" s="255"/>
      <c r="AG111" s="352"/>
      <c r="AH111" s="352"/>
      <c r="AI111" s="352"/>
      <c r="AJ111" s="352"/>
      <c r="AK111" s="352"/>
      <c r="AL111" s="352"/>
      <c r="AM111" s="352"/>
      <c r="AN111" s="352"/>
      <c r="AO111" s="352">
        <f t="shared" ref="AO111" si="92">AO110</f>
        <v>0</v>
      </c>
      <c r="AP111" s="352">
        <f t="shared" ref="AP111" si="93">AP110</f>
        <v>0</v>
      </c>
      <c r="AQ111" s="352">
        <f t="shared" ref="AQ111" si="94">AQ110</f>
        <v>0</v>
      </c>
      <c r="AR111" s="352">
        <f t="shared" ref="AR111" si="95">AR110</f>
        <v>0</v>
      </c>
      <c r="AS111" s="352">
        <f t="shared" ref="AS111" si="96">AS110</f>
        <v>0</v>
      </c>
      <c r="AT111" s="352">
        <f t="shared" ref="AT111" si="97">AT110</f>
        <v>0</v>
      </c>
      <c r="AU111" s="266"/>
    </row>
    <row r="112" spans="1:47" ht="16" hidden="1" outlineLevel="1">
      <c r="B112" s="254"/>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363"/>
      <c r="AH112" s="366"/>
      <c r="AI112" s="366"/>
      <c r="AJ112" s="366"/>
      <c r="AK112" s="366"/>
      <c r="AL112" s="366"/>
      <c r="AM112" s="366"/>
      <c r="AN112" s="366"/>
      <c r="AO112" s="366"/>
      <c r="AP112" s="366"/>
      <c r="AQ112" s="366"/>
      <c r="AR112" s="366"/>
      <c r="AS112" s="366"/>
      <c r="AT112" s="366"/>
      <c r="AU112" s="266"/>
    </row>
    <row r="113" spans="1:47" ht="17" hidden="1" outlineLevel="1">
      <c r="A113" s="446">
        <v>23</v>
      </c>
      <c r="B113" s="273" t="s">
        <v>115</v>
      </c>
      <c r="C113" s="251" t="s">
        <v>25</v>
      </c>
      <c r="D113" s="255"/>
      <c r="E113" s="255"/>
      <c r="F113" s="255"/>
      <c r="G113" s="255"/>
      <c r="H113" s="255"/>
      <c r="I113" s="255"/>
      <c r="J113" s="255"/>
      <c r="K113" s="255"/>
      <c r="L113" s="255"/>
      <c r="M113" s="255"/>
      <c r="N113" s="255"/>
      <c r="O113" s="255"/>
      <c r="P113" s="255"/>
      <c r="Q113" s="255"/>
      <c r="R113" s="251"/>
      <c r="S113" s="255"/>
      <c r="T113" s="255"/>
      <c r="U113" s="255"/>
      <c r="V113" s="255"/>
      <c r="W113" s="255"/>
      <c r="X113" s="255"/>
      <c r="Y113" s="255"/>
      <c r="Z113" s="255"/>
      <c r="AA113" s="255"/>
      <c r="AB113" s="255"/>
      <c r="AC113" s="255"/>
      <c r="AD113" s="255"/>
      <c r="AE113" s="255"/>
      <c r="AF113" s="255"/>
      <c r="AG113" s="351"/>
      <c r="AH113" s="351"/>
      <c r="AI113" s="351"/>
      <c r="AJ113" s="351"/>
      <c r="AK113" s="351"/>
      <c r="AL113" s="351"/>
      <c r="AM113" s="351"/>
      <c r="AN113" s="351"/>
      <c r="AO113" s="351"/>
      <c r="AP113" s="351"/>
      <c r="AQ113" s="351"/>
      <c r="AR113" s="351"/>
      <c r="AS113" s="351"/>
      <c r="AT113" s="351"/>
      <c r="AU113" s="256">
        <f>SUM(AG113:AT113)</f>
        <v>0</v>
      </c>
    </row>
    <row r="114" spans="1:47" ht="16" hidden="1" outlineLevel="1">
      <c r="B114" s="254" t="s">
        <v>266</v>
      </c>
      <c r="C114" s="251" t="s">
        <v>163</v>
      </c>
      <c r="D114" s="255"/>
      <c r="E114" s="255"/>
      <c r="F114" s="255"/>
      <c r="G114" s="255"/>
      <c r="H114" s="255"/>
      <c r="I114" s="255"/>
      <c r="J114" s="255"/>
      <c r="K114" s="255"/>
      <c r="L114" s="255"/>
      <c r="M114" s="255"/>
      <c r="N114" s="255"/>
      <c r="O114" s="255"/>
      <c r="P114" s="255"/>
      <c r="Q114" s="255"/>
      <c r="R114" s="251"/>
      <c r="S114" s="255"/>
      <c r="T114" s="255"/>
      <c r="U114" s="255"/>
      <c r="V114" s="255"/>
      <c r="W114" s="255"/>
      <c r="X114" s="255"/>
      <c r="Y114" s="255"/>
      <c r="Z114" s="255"/>
      <c r="AA114" s="255"/>
      <c r="AB114" s="255"/>
      <c r="AC114" s="255"/>
      <c r="AD114" s="255"/>
      <c r="AE114" s="255"/>
      <c r="AF114" s="255"/>
      <c r="AG114" s="352"/>
      <c r="AH114" s="352"/>
      <c r="AI114" s="352"/>
      <c r="AJ114" s="352"/>
      <c r="AK114" s="352"/>
      <c r="AL114" s="352"/>
      <c r="AM114" s="352"/>
      <c r="AN114" s="352"/>
      <c r="AO114" s="352">
        <f t="shared" ref="AO114" si="98">AO113</f>
        <v>0</v>
      </c>
      <c r="AP114" s="352">
        <f t="shared" ref="AP114" si="99">AP113</f>
        <v>0</v>
      </c>
      <c r="AQ114" s="352">
        <f t="shared" ref="AQ114" si="100">AQ113</f>
        <v>0</v>
      </c>
      <c r="AR114" s="352">
        <f t="shared" ref="AR114" si="101">AR113</f>
        <v>0</v>
      </c>
      <c r="AS114" s="352">
        <f t="shared" ref="AS114" si="102">AS113</f>
        <v>0</v>
      </c>
      <c r="AT114" s="352">
        <f t="shared" ref="AT114" si="103">AT113</f>
        <v>0</v>
      </c>
      <c r="AU114" s="266"/>
    </row>
    <row r="115" spans="1:47" ht="16" hidden="1" outlineLevel="1">
      <c r="B115" s="28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363"/>
      <c r="AH115" s="366"/>
      <c r="AI115" s="366"/>
      <c r="AJ115" s="366"/>
      <c r="AK115" s="366"/>
      <c r="AL115" s="366"/>
      <c r="AM115" s="366"/>
      <c r="AN115" s="366"/>
      <c r="AO115" s="366"/>
      <c r="AP115" s="366"/>
      <c r="AQ115" s="366"/>
      <c r="AR115" s="366"/>
      <c r="AS115" s="366"/>
      <c r="AT115" s="366"/>
      <c r="AU115" s="266"/>
    </row>
    <row r="116" spans="1:47" ht="17" hidden="1" outlineLevel="1">
      <c r="A116" s="446">
        <v>24</v>
      </c>
      <c r="B116" s="273" t="s">
        <v>116</v>
      </c>
      <c r="C116" s="251" t="s">
        <v>25</v>
      </c>
      <c r="D116" s="255"/>
      <c r="E116" s="255"/>
      <c r="F116" s="255"/>
      <c r="G116" s="255"/>
      <c r="H116" s="255"/>
      <c r="I116" s="255"/>
      <c r="J116" s="255"/>
      <c r="K116" s="255"/>
      <c r="L116" s="255"/>
      <c r="M116" s="255"/>
      <c r="N116" s="255"/>
      <c r="O116" s="255"/>
      <c r="P116" s="255"/>
      <c r="Q116" s="255"/>
      <c r="R116" s="251"/>
      <c r="S116" s="255"/>
      <c r="T116" s="255"/>
      <c r="U116" s="255"/>
      <c r="V116" s="255"/>
      <c r="W116" s="255"/>
      <c r="X116" s="255"/>
      <c r="Y116" s="255"/>
      <c r="Z116" s="255"/>
      <c r="AA116" s="255"/>
      <c r="AB116" s="255"/>
      <c r="AC116" s="255"/>
      <c r="AD116" s="255"/>
      <c r="AE116" s="255"/>
      <c r="AF116" s="255"/>
      <c r="AG116" s="351"/>
      <c r="AH116" s="351"/>
      <c r="AI116" s="351"/>
      <c r="AJ116" s="351"/>
      <c r="AK116" s="351"/>
      <c r="AL116" s="351"/>
      <c r="AM116" s="351"/>
      <c r="AN116" s="351"/>
      <c r="AO116" s="351"/>
      <c r="AP116" s="351"/>
      <c r="AQ116" s="351"/>
      <c r="AR116" s="351"/>
      <c r="AS116" s="351"/>
      <c r="AT116" s="351"/>
      <c r="AU116" s="256">
        <f>SUM(AG116:AT116)</f>
        <v>0</v>
      </c>
    </row>
    <row r="117" spans="1:47" ht="16" hidden="1" outlineLevel="1">
      <c r="B117" s="254" t="s">
        <v>266</v>
      </c>
      <c r="C117" s="251" t="s">
        <v>163</v>
      </c>
      <c r="D117" s="255"/>
      <c r="E117" s="255"/>
      <c r="F117" s="255"/>
      <c r="G117" s="255"/>
      <c r="H117" s="255"/>
      <c r="I117" s="255"/>
      <c r="J117" s="255"/>
      <c r="K117" s="255"/>
      <c r="L117" s="255"/>
      <c r="M117" s="255"/>
      <c r="N117" s="255"/>
      <c r="O117" s="255"/>
      <c r="P117" s="255"/>
      <c r="Q117" s="255"/>
      <c r="R117" s="251"/>
      <c r="S117" s="255"/>
      <c r="T117" s="255"/>
      <c r="U117" s="255"/>
      <c r="V117" s="255"/>
      <c r="W117" s="255"/>
      <c r="X117" s="255"/>
      <c r="Y117" s="255"/>
      <c r="Z117" s="255"/>
      <c r="AA117" s="255"/>
      <c r="AB117" s="255"/>
      <c r="AC117" s="255"/>
      <c r="AD117" s="255"/>
      <c r="AE117" s="255"/>
      <c r="AF117" s="255"/>
      <c r="AG117" s="352"/>
      <c r="AH117" s="352"/>
      <c r="AI117" s="352"/>
      <c r="AJ117" s="352"/>
      <c r="AK117" s="352"/>
      <c r="AL117" s="352"/>
      <c r="AM117" s="352"/>
      <c r="AN117" s="352"/>
      <c r="AO117" s="352">
        <f t="shared" ref="AO117" si="104">AO116</f>
        <v>0</v>
      </c>
      <c r="AP117" s="352">
        <f t="shared" ref="AP117" si="105">AP116</f>
        <v>0</v>
      </c>
      <c r="AQ117" s="352">
        <f t="shared" ref="AQ117" si="106">AQ116</f>
        <v>0</v>
      </c>
      <c r="AR117" s="352">
        <f t="shared" ref="AR117" si="107">AR116</f>
        <v>0</v>
      </c>
      <c r="AS117" s="352">
        <f t="shared" ref="AS117" si="108">AS116</f>
        <v>0</v>
      </c>
      <c r="AT117" s="352">
        <f t="shared" ref="AT117" si="109">AT116</f>
        <v>0</v>
      </c>
      <c r="AU117" s="266"/>
    </row>
    <row r="118" spans="1:47" ht="16" hidden="1" outlineLevel="1">
      <c r="B118" s="254"/>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353"/>
      <c r="AH118" s="366"/>
      <c r="AI118" s="366"/>
      <c r="AJ118" s="366"/>
      <c r="AK118" s="366"/>
      <c r="AL118" s="366"/>
      <c r="AM118" s="366"/>
      <c r="AN118" s="366"/>
      <c r="AO118" s="366"/>
      <c r="AP118" s="366"/>
      <c r="AQ118" s="366"/>
      <c r="AR118" s="366"/>
      <c r="AS118" s="366"/>
      <c r="AT118" s="366"/>
      <c r="AU118" s="266"/>
    </row>
    <row r="119" spans="1:47" ht="16" outlineLevel="1">
      <c r="B119" s="248" t="s">
        <v>497</v>
      </c>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353"/>
      <c r="AH119" s="366"/>
      <c r="AI119" s="366"/>
      <c r="AJ119" s="366"/>
      <c r="AK119" s="366"/>
      <c r="AL119" s="366"/>
      <c r="AM119" s="366"/>
      <c r="AN119" s="366"/>
      <c r="AO119" s="366"/>
      <c r="AP119" s="366"/>
      <c r="AQ119" s="366"/>
      <c r="AR119" s="366"/>
      <c r="AS119" s="366"/>
      <c r="AT119" s="366"/>
      <c r="AU119" s="266"/>
    </row>
    <row r="120" spans="1:47" ht="17" hidden="1" outlineLevel="1">
      <c r="A120" s="446">
        <v>25</v>
      </c>
      <c r="B120" s="273" t="s">
        <v>117</v>
      </c>
      <c r="C120" s="251" t="s">
        <v>25</v>
      </c>
      <c r="D120" s="255"/>
      <c r="E120" s="255"/>
      <c r="F120" s="255"/>
      <c r="G120" s="255"/>
      <c r="H120" s="255"/>
      <c r="I120" s="255"/>
      <c r="J120" s="255"/>
      <c r="K120" s="255"/>
      <c r="L120" s="255"/>
      <c r="M120" s="255"/>
      <c r="N120" s="255"/>
      <c r="O120" s="255"/>
      <c r="P120" s="255"/>
      <c r="Q120" s="255"/>
      <c r="R120" s="255">
        <v>12</v>
      </c>
      <c r="S120" s="255"/>
      <c r="T120" s="255"/>
      <c r="U120" s="255"/>
      <c r="V120" s="255"/>
      <c r="W120" s="255"/>
      <c r="X120" s="255"/>
      <c r="Y120" s="255"/>
      <c r="Z120" s="255"/>
      <c r="AA120" s="255"/>
      <c r="AB120" s="255"/>
      <c r="AC120" s="255"/>
      <c r="AD120" s="255"/>
      <c r="AE120" s="255"/>
      <c r="AF120" s="255"/>
      <c r="AG120" s="367"/>
      <c r="AH120" s="351"/>
      <c r="AI120" s="351"/>
      <c r="AJ120" s="351"/>
      <c r="AK120" s="351"/>
      <c r="AL120" s="351"/>
      <c r="AM120" s="351"/>
      <c r="AN120" s="356"/>
      <c r="AO120" s="356"/>
      <c r="AP120" s="356"/>
      <c r="AQ120" s="356"/>
      <c r="AR120" s="356"/>
      <c r="AS120" s="356"/>
      <c r="AT120" s="356"/>
      <c r="AU120" s="256">
        <f>SUM(AG120:AT120)</f>
        <v>0</v>
      </c>
    </row>
    <row r="121" spans="1:47" ht="16" hidden="1" outlineLevel="1">
      <c r="B121" s="254" t="s">
        <v>266</v>
      </c>
      <c r="C121" s="251" t="s">
        <v>163</v>
      </c>
      <c r="D121" s="255"/>
      <c r="E121" s="255"/>
      <c r="F121" s="255"/>
      <c r="G121" s="255"/>
      <c r="H121" s="255"/>
      <c r="I121" s="255"/>
      <c r="J121" s="255"/>
      <c r="K121" s="255"/>
      <c r="L121" s="255"/>
      <c r="M121" s="255"/>
      <c r="N121" s="255"/>
      <c r="O121" s="255"/>
      <c r="P121" s="255"/>
      <c r="Q121" s="255"/>
      <c r="R121" s="255">
        <f>R120</f>
        <v>12</v>
      </c>
      <c r="S121" s="255"/>
      <c r="T121" s="255"/>
      <c r="U121" s="255"/>
      <c r="V121" s="255"/>
      <c r="W121" s="255"/>
      <c r="X121" s="255"/>
      <c r="Y121" s="255"/>
      <c r="Z121" s="255"/>
      <c r="AA121" s="255"/>
      <c r="AB121" s="255"/>
      <c r="AC121" s="255"/>
      <c r="AD121" s="255"/>
      <c r="AE121" s="255"/>
      <c r="AF121" s="255"/>
      <c r="AG121" s="352"/>
      <c r="AH121" s="352"/>
      <c r="AI121" s="352"/>
      <c r="AJ121" s="352"/>
      <c r="AK121" s="352"/>
      <c r="AL121" s="352"/>
      <c r="AM121" s="352"/>
      <c r="AN121" s="352"/>
      <c r="AO121" s="352">
        <f t="shared" ref="AO121" si="110">AO120</f>
        <v>0</v>
      </c>
      <c r="AP121" s="352">
        <f t="shared" ref="AP121" si="111">AP120</f>
        <v>0</v>
      </c>
      <c r="AQ121" s="352">
        <f t="shared" ref="AQ121" si="112">AQ120</f>
        <v>0</v>
      </c>
      <c r="AR121" s="352">
        <f t="shared" ref="AR121" si="113">AR120</f>
        <v>0</v>
      </c>
      <c r="AS121" s="352">
        <f t="shared" ref="AS121" si="114">AS120</f>
        <v>0</v>
      </c>
      <c r="AT121" s="352">
        <f t="shared" ref="AT121" si="115">AT120</f>
        <v>0</v>
      </c>
      <c r="AU121" s="266"/>
    </row>
    <row r="122" spans="1:47" ht="16" hidden="1" outlineLevel="1">
      <c r="B122" s="254"/>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353"/>
      <c r="AH122" s="366"/>
      <c r="AI122" s="366"/>
      <c r="AJ122" s="366"/>
      <c r="AK122" s="366"/>
      <c r="AL122" s="366"/>
      <c r="AM122" s="366"/>
      <c r="AN122" s="366"/>
      <c r="AO122" s="366"/>
      <c r="AP122" s="366"/>
      <c r="AQ122" s="366"/>
      <c r="AR122" s="366"/>
      <c r="AS122" s="366"/>
      <c r="AT122" s="366"/>
      <c r="AU122" s="266"/>
    </row>
    <row r="123" spans="1:47" ht="17" outlineLevel="1">
      <c r="A123" s="446">
        <v>26</v>
      </c>
      <c r="B123" s="273" t="s">
        <v>118</v>
      </c>
      <c r="C123" s="251" t="s">
        <v>25</v>
      </c>
      <c r="D123" s="255">
        <v>659315</v>
      </c>
      <c r="E123" s="255">
        <v>659315</v>
      </c>
      <c r="F123" s="255">
        <v>654657</v>
      </c>
      <c r="G123" s="255">
        <v>654657</v>
      </c>
      <c r="H123" s="255">
        <v>654657</v>
      </c>
      <c r="I123" s="255">
        <v>654657</v>
      </c>
      <c r="J123" s="255">
        <v>632190</v>
      </c>
      <c r="K123" s="255">
        <v>632190</v>
      </c>
      <c r="L123" s="255">
        <v>632190</v>
      </c>
      <c r="M123" s="255">
        <v>558960</v>
      </c>
      <c r="N123" s="255">
        <v>384108</v>
      </c>
      <c r="O123" s="255">
        <v>384108</v>
      </c>
      <c r="P123" s="255">
        <v>184057</v>
      </c>
      <c r="Q123" s="255">
        <v>137782</v>
      </c>
      <c r="R123" s="255">
        <v>12</v>
      </c>
      <c r="S123" s="255">
        <v>113</v>
      </c>
      <c r="T123" s="255">
        <v>113</v>
      </c>
      <c r="U123" s="255">
        <v>112</v>
      </c>
      <c r="V123" s="255">
        <v>112</v>
      </c>
      <c r="W123" s="255">
        <v>112</v>
      </c>
      <c r="X123" s="255">
        <v>112</v>
      </c>
      <c r="Y123" s="255">
        <v>108</v>
      </c>
      <c r="Z123" s="255">
        <v>108</v>
      </c>
      <c r="AA123" s="255">
        <v>108</v>
      </c>
      <c r="AB123" s="255">
        <v>96</v>
      </c>
      <c r="AC123" s="255">
        <v>67</v>
      </c>
      <c r="AD123" s="255">
        <v>67</v>
      </c>
      <c r="AE123" s="255">
        <v>51</v>
      </c>
      <c r="AF123" s="255">
        <v>36</v>
      </c>
      <c r="AG123" s="367">
        <f>'3-a. VRZ Rate Class Alloc.'!P406</f>
        <v>6.9925461497898703E-3</v>
      </c>
      <c r="AH123" s="367">
        <f>'3-a. VRZ Rate Class Alloc.'!Q406</f>
        <v>0.12447965824236444</v>
      </c>
      <c r="AI123" s="367">
        <f>'3-a. VRZ Rate Class Alloc.'!R406</f>
        <v>0.79756221425665585</v>
      </c>
      <c r="AJ123" s="367">
        <f>'3-a. VRZ Rate Class Alloc.'!S406</f>
        <v>4.8785112201558054E-3</v>
      </c>
      <c r="AK123" s="367">
        <f>'3-a. VRZ Rate Class Alloc.'!T406</f>
        <v>3.5866486523444631E-2</v>
      </c>
      <c r="AL123" s="367">
        <f>'3-a. VRZ Rate Class Alloc.'!U406</f>
        <v>1.2681546952648278E-4</v>
      </c>
      <c r="AM123" s="351"/>
      <c r="AN123" s="356"/>
      <c r="AO123" s="356"/>
      <c r="AP123" s="356"/>
      <c r="AQ123" s="356"/>
      <c r="AR123" s="356"/>
      <c r="AS123" s="356"/>
      <c r="AT123" s="356"/>
      <c r="AU123" s="256">
        <f>SUM(AG123:AT123)</f>
        <v>0.96990623186193714</v>
      </c>
    </row>
    <row r="124" spans="1:47" ht="16" outlineLevel="1">
      <c r="B124" s="254" t="s">
        <v>266</v>
      </c>
      <c r="C124" s="298" t="s">
        <v>1131</v>
      </c>
      <c r="D124" s="255">
        <v>1290375</v>
      </c>
      <c r="E124" s="255">
        <v>1254573</v>
      </c>
      <c r="F124" s="255">
        <v>1253719</v>
      </c>
      <c r="G124" s="255">
        <v>1253719</v>
      </c>
      <c r="H124" s="255">
        <v>1253719</v>
      </c>
      <c r="I124" s="255">
        <v>1253719</v>
      </c>
      <c r="J124" s="255">
        <v>1209472</v>
      </c>
      <c r="K124" s="255">
        <v>1209472</v>
      </c>
      <c r="L124" s="255">
        <v>1209225</v>
      </c>
      <c r="M124" s="255">
        <v>1069402</v>
      </c>
      <c r="N124" s="255">
        <v>664432</v>
      </c>
      <c r="O124" s="255">
        <v>607667</v>
      </c>
      <c r="P124" s="255">
        <v>484714</v>
      </c>
      <c r="Q124" s="255">
        <v>484714</v>
      </c>
      <c r="R124" s="255">
        <f>R123</f>
        <v>12</v>
      </c>
      <c r="S124" s="255">
        <v>311</v>
      </c>
      <c r="T124" s="255">
        <v>299</v>
      </c>
      <c r="U124" s="255">
        <v>299</v>
      </c>
      <c r="V124" s="255">
        <v>299</v>
      </c>
      <c r="W124" s="255">
        <v>299</v>
      </c>
      <c r="X124" s="255">
        <v>299</v>
      </c>
      <c r="Y124" s="255">
        <v>290</v>
      </c>
      <c r="Z124" s="255">
        <v>290</v>
      </c>
      <c r="AA124" s="255">
        <v>290</v>
      </c>
      <c r="AB124" s="255">
        <v>263</v>
      </c>
      <c r="AC124" s="255">
        <v>178</v>
      </c>
      <c r="AD124" s="255">
        <v>161</v>
      </c>
      <c r="AE124" s="255">
        <v>145</v>
      </c>
      <c r="AF124" s="255">
        <v>145</v>
      </c>
      <c r="AG124" s="352">
        <f>AG123</f>
        <v>6.9925461497898703E-3</v>
      </c>
      <c r="AH124" s="352">
        <f t="shared" ref="AH124:AK125" si="116">AH123</f>
        <v>0.12447965824236444</v>
      </c>
      <c r="AI124" s="352">
        <f t="shared" si="116"/>
        <v>0.79756221425665585</v>
      </c>
      <c r="AJ124" s="352">
        <f t="shared" si="116"/>
        <v>4.8785112201558054E-3</v>
      </c>
      <c r="AK124" s="352">
        <f t="shared" si="116"/>
        <v>3.5866486523444631E-2</v>
      </c>
      <c r="AL124" s="352"/>
      <c r="AM124" s="352"/>
      <c r="AN124" s="352"/>
      <c r="AO124" s="352">
        <f t="shared" ref="AO124" si="117">AO123</f>
        <v>0</v>
      </c>
      <c r="AP124" s="352">
        <f t="shared" ref="AP124" si="118">AP123</f>
        <v>0</v>
      </c>
      <c r="AQ124" s="352">
        <f t="shared" ref="AQ124" si="119">AQ123</f>
        <v>0</v>
      </c>
      <c r="AR124" s="352">
        <f t="shared" ref="AR124" si="120">AR123</f>
        <v>0</v>
      </c>
      <c r="AS124" s="352">
        <f t="shared" ref="AS124" si="121">AS123</f>
        <v>0</v>
      </c>
      <c r="AT124" s="352">
        <f t="shared" ref="AT124" si="122">AT123</f>
        <v>0</v>
      </c>
      <c r="AU124" s="266"/>
    </row>
    <row r="125" spans="1:47" ht="16" outlineLevel="1">
      <c r="B125" s="254" t="s">
        <v>266</v>
      </c>
      <c r="C125" s="298" t="s">
        <v>1132</v>
      </c>
      <c r="D125" s="255">
        <v>60827</v>
      </c>
      <c r="E125" s="255">
        <v>96630</v>
      </c>
      <c r="F125" s="255">
        <v>102142</v>
      </c>
      <c r="G125" s="255">
        <v>104944</v>
      </c>
      <c r="H125" s="255">
        <v>104944</v>
      </c>
      <c r="I125" s="255">
        <v>104944</v>
      </c>
      <c r="J125" s="255">
        <v>171658</v>
      </c>
      <c r="K125" s="255">
        <v>171658</v>
      </c>
      <c r="L125" s="255">
        <v>171904</v>
      </c>
      <c r="M125" s="255">
        <v>146686</v>
      </c>
      <c r="N125" s="255">
        <v>52114</v>
      </c>
      <c r="O125" s="255">
        <v>61057</v>
      </c>
      <c r="P125" s="255">
        <v>45063</v>
      </c>
      <c r="Q125" s="255">
        <v>24262</v>
      </c>
      <c r="R125" s="255">
        <v>12</v>
      </c>
      <c r="S125" s="255">
        <v>8</v>
      </c>
      <c r="T125" s="255">
        <v>19</v>
      </c>
      <c r="U125" s="255">
        <v>21</v>
      </c>
      <c r="V125" s="255">
        <v>22</v>
      </c>
      <c r="W125" s="255">
        <v>22</v>
      </c>
      <c r="X125" s="255">
        <v>22</v>
      </c>
      <c r="Y125" s="255">
        <v>34</v>
      </c>
      <c r="Z125" s="255">
        <v>34</v>
      </c>
      <c r="AA125" s="255">
        <v>34</v>
      </c>
      <c r="AB125" s="255">
        <v>30</v>
      </c>
      <c r="AC125" s="255">
        <v>8</v>
      </c>
      <c r="AD125" s="255">
        <v>11</v>
      </c>
      <c r="AE125" s="255">
        <v>10</v>
      </c>
      <c r="AF125" s="255">
        <v>4</v>
      </c>
      <c r="AG125" s="352">
        <f>AG124</f>
        <v>6.9925461497898703E-3</v>
      </c>
      <c r="AH125" s="352">
        <f t="shared" si="116"/>
        <v>0.12447965824236444</v>
      </c>
      <c r="AI125" s="352">
        <f t="shared" si="116"/>
        <v>0.79756221425665585</v>
      </c>
      <c r="AJ125" s="352">
        <f t="shared" si="116"/>
        <v>4.8785112201558054E-3</v>
      </c>
      <c r="AK125" s="352">
        <f t="shared" si="116"/>
        <v>3.5866486523444631E-2</v>
      </c>
      <c r="AL125" s="352"/>
      <c r="AM125" s="352"/>
      <c r="AN125" s="352"/>
      <c r="AO125" s="352"/>
      <c r="AP125" s="352"/>
      <c r="AQ125" s="352"/>
      <c r="AR125" s="352"/>
      <c r="AS125" s="352"/>
      <c r="AT125" s="352"/>
      <c r="AU125" s="266"/>
    </row>
    <row r="126" spans="1:47" ht="16" outlineLevel="1">
      <c r="B126" s="767" t="s">
        <v>1133</v>
      </c>
      <c r="C126" s="298" t="s">
        <v>1134</v>
      </c>
      <c r="D126" s="255">
        <f>'3-a. VRZ Rate Class Alloc.'!W28</f>
        <v>35027.417722965496</v>
      </c>
      <c r="E126" s="255">
        <f>SUM(E123:E125)/SUM(D123:D125)*D126</f>
        <v>35027.43514506027</v>
      </c>
      <c r="F126" s="255">
        <f t="shared" ref="F126:Q126" si="123">SUM(F123:F125)/SUM(E123:E125)*E126</f>
        <v>35027.43514506027</v>
      </c>
      <c r="G126" s="255">
        <f t="shared" si="123"/>
        <v>35076.251854622911</v>
      </c>
      <c r="H126" s="255">
        <f t="shared" si="123"/>
        <v>35076.251854622911</v>
      </c>
      <c r="I126" s="255">
        <f t="shared" si="123"/>
        <v>35076.251854622911</v>
      </c>
      <c r="J126" s="255">
        <f t="shared" si="123"/>
        <v>35076.251854622911</v>
      </c>
      <c r="K126" s="255">
        <f t="shared" si="123"/>
        <v>35076.251854622911</v>
      </c>
      <c r="L126" s="255">
        <f t="shared" si="123"/>
        <v>35076.234432528137</v>
      </c>
      <c r="M126" s="255">
        <f t="shared" si="123"/>
        <v>30925.054488131391</v>
      </c>
      <c r="N126" s="255">
        <f t="shared" si="123"/>
        <v>19175.698303696445</v>
      </c>
      <c r="O126" s="255">
        <f t="shared" si="123"/>
        <v>18342.538887313665</v>
      </c>
      <c r="P126" s="255">
        <f t="shared" si="123"/>
        <v>12436.483602404431</v>
      </c>
      <c r="Q126" s="255">
        <f t="shared" si="123"/>
        <v>11267.879173202573</v>
      </c>
      <c r="R126" s="255">
        <v>12</v>
      </c>
      <c r="S126" s="255">
        <f t="shared" ref="S126:AF126" si="124">SUM(S123:S125)/SUM(D123:D125)*D126</f>
        <v>7.5263449432763281</v>
      </c>
      <c r="T126" s="255">
        <f t="shared" si="124"/>
        <v>7.5089228485002248</v>
      </c>
      <c r="U126" s="255">
        <f t="shared" si="124"/>
        <v>7.5263449432763281</v>
      </c>
      <c r="V126" s="255">
        <f t="shared" si="124"/>
        <v>7.5437670380524313</v>
      </c>
      <c r="W126" s="255">
        <f t="shared" si="124"/>
        <v>7.5437670380524313</v>
      </c>
      <c r="X126" s="255">
        <f t="shared" si="124"/>
        <v>7.5437670380524313</v>
      </c>
      <c r="Y126" s="255">
        <f t="shared" si="124"/>
        <v>7.526344943276329</v>
      </c>
      <c r="Z126" s="255">
        <f t="shared" si="124"/>
        <v>7.526344943276329</v>
      </c>
      <c r="AA126" s="255">
        <f t="shared" si="124"/>
        <v>7.526344943276329</v>
      </c>
      <c r="AB126" s="255">
        <f t="shared" si="124"/>
        <v>6.7771948679039165</v>
      </c>
      <c r="AC126" s="255">
        <f t="shared" si="124"/>
        <v>4.4077899783539607</v>
      </c>
      <c r="AD126" s="255">
        <f t="shared" si="124"/>
        <v>4.1638806514885243</v>
      </c>
      <c r="AE126" s="255">
        <f t="shared" si="124"/>
        <v>3.5889515238771379</v>
      </c>
      <c r="AF126" s="255">
        <f t="shared" si="124"/>
        <v>3.2230875335789833</v>
      </c>
      <c r="AG126" s="352">
        <f>'3-a. VRZ Rate Class Alloc.'!P28</f>
        <v>0</v>
      </c>
      <c r="AH126" s="352">
        <f>'3-a. VRZ Rate Class Alloc.'!Q28</f>
        <v>0.52650036392509758</v>
      </c>
      <c r="AI126" s="352">
        <f>'3-a. VRZ Rate Class Alloc.'!R28</f>
        <v>0</v>
      </c>
      <c r="AJ126" s="352">
        <f>'3-a. VRZ Rate Class Alloc.'!S28</f>
        <v>0</v>
      </c>
      <c r="AK126" s="352">
        <f>'3-a. VRZ Rate Class Alloc.'!T28</f>
        <v>0</v>
      </c>
      <c r="AL126" s="352"/>
      <c r="AM126" s="352"/>
      <c r="AN126" s="352"/>
      <c r="AO126" s="352"/>
      <c r="AP126" s="352"/>
      <c r="AQ126" s="352"/>
      <c r="AR126" s="352"/>
      <c r="AS126" s="352"/>
      <c r="AT126" s="352"/>
      <c r="AU126" s="266"/>
    </row>
    <row r="127" spans="1:47" ht="16" outlineLevel="1">
      <c r="B127" s="254"/>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c r="AF127" s="251"/>
      <c r="AG127" s="353"/>
      <c r="AH127" s="366"/>
      <c r="AI127" s="366"/>
      <c r="AJ127" s="366"/>
      <c r="AK127" s="366"/>
      <c r="AL127" s="366"/>
      <c r="AM127" s="366"/>
      <c r="AN127" s="366"/>
      <c r="AO127" s="366"/>
      <c r="AP127" s="366"/>
      <c r="AQ127" s="366"/>
      <c r="AR127" s="366"/>
      <c r="AS127" s="366"/>
      <c r="AT127" s="366"/>
      <c r="AU127" s="266"/>
    </row>
    <row r="128" spans="1:47" ht="17" hidden="1" outlineLevel="1">
      <c r="A128" s="446">
        <v>27</v>
      </c>
      <c r="B128" s="273" t="s">
        <v>119</v>
      </c>
      <c r="C128" s="251" t="s">
        <v>25</v>
      </c>
      <c r="D128" s="255"/>
      <c r="E128" s="255"/>
      <c r="F128" s="255"/>
      <c r="G128" s="255"/>
      <c r="H128" s="255"/>
      <c r="I128" s="255"/>
      <c r="J128" s="255"/>
      <c r="K128" s="255"/>
      <c r="L128" s="255"/>
      <c r="M128" s="255"/>
      <c r="N128" s="255"/>
      <c r="O128" s="255"/>
      <c r="P128" s="255"/>
      <c r="Q128" s="255"/>
      <c r="R128" s="255">
        <v>12</v>
      </c>
      <c r="S128" s="255"/>
      <c r="T128" s="255"/>
      <c r="U128" s="255"/>
      <c r="V128" s="255"/>
      <c r="W128" s="255"/>
      <c r="X128" s="255"/>
      <c r="Y128" s="255"/>
      <c r="Z128" s="255"/>
      <c r="AA128" s="255"/>
      <c r="AB128" s="255"/>
      <c r="AC128" s="255"/>
      <c r="AD128" s="255"/>
      <c r="AE128" s="255"/>
      <c r="AF128" s="255"/>
      <c r="AG128" s="367"/>
      <c r="AH128" s="351"/>
      <c r="AI128" s="351"/>
      <c r="AJ128" s="351"/>
      <c r="AK128" s="351"/>
      <c r="AL128" s="351"/>
      <c r="AM128" s="351"/>
      <c r="AN128" s="356"/>
      <c r="AO128" s="356"/>
      <c r="AP128" s="356"/>
      <c r="AQ128" s="356"/>
      <c r="AR128" s="356"/>
      <c r="AS128" s="356"/>
      <c r="AT128" s="356"/>
      <c r="AU128" s="256">
        <f>SUM(AG128:AT128)</f>
        <v>0</v>
      </c>
    </row>
    <row r="129" spans="1:47" ht="16" hidden="1" outlineLevel="1">
      <c r="B129" s="254" t="s">
        <v>266</v>
      </c>
      <c r="C129" s="251" t="s">
        <v>163</v>
      </c>
      <c r="D129" s="255"/>
      <c r="E129" s="255"/>
      <c r="F129" s="255"/>
      <c r="G129" s="255"/>
      <c r="H129" s="255"/>
      <c r="I129" s="255"/>
      <c r="J129" s="255"/>
      <c r="K129" s="255"/>
      <c r="L129" s="255"/>
      <c r="M129" s="255"/>
      <c r="N129" s="255"/>
      <c r="O129" s="255"/>
      <c r="P129" s="255"/>
      <c r="Q129" s="255"/>
      <c r="R129" s="255">
        <f>R128</f>
        <v>12</v>
      </c>
      <c r="S129" s="255"/>
      <c r="T129" s="255"/>
      <c r="U129" s="255"/>
      <c r="V129" s="255"/>
      <c r="W129" s="255"/>
      <c r="X129" s="255"/>
      <c r="Y129" s="255"/>
      <c r="Z129" s="255"/>
      <c r="AA129" s="255"/>
      <c r="AB129" s="255"/>
      <c r="AC129" s="255"/>
      <c r="AD129" s="255"/>
      <c r="AE129" s="255"/>
      <c r="AF129" s="255"/>
      <c r="AG129" s="352"/>
      <c r="AH129" s="352"/>
      <c r="AI129" s="352"/>
      <c r="AJ129" s="352"/>
      <c r="AK129" s="352"/>
      <c r="AL129" s="352"/>
      <c r="AM129" s="352"/>
      <c r="AN129" s="352"/>
      <c r="AO129" s="352">
        <f t="shared" ref="AO129" si="125">AO128</f>
        <v>0</v>
      </c>
      <c r="AP129" s="352">
        <f t="shared" ref="AP129" si="126">AP128</f>
        <v>0</v>
      </c>
      <c r="AQ129" s="352">
        <f t="shared" ref="AQ129" si="127">AQ128</f>
        <v>0</v>
      </c>
      <c r="AR129" s="352">
        <f t="shared" ref="AR129" si="128">AR128</f>
        <v>0</v>
      </c>
      <c r="AS129" s="352">
        <f t="shared" ref="AS129" si="129">AS128</f>
        <v>0</v>
      </c>
      <c r="AT129" s="352">
        <f t="shared" ref="AT129" si="130">AT128</f>
        <v>0</v>
      </c>
      <c r="AU129" s="266"/>
    </row>
    <row r="130" spans="1:47" ht="16" hidden="1" outlineLevel="1">
      <c r="B130" s="254"/>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353"/>
      <c r="AH130" s="366"/>
      <c r="AI130" s="366"/>
      <c r="AJ130" s="366"/>
      <c r="AK130" s="366"/>
      <c r="AL130" s="366"/>
      <c r="AM130" s="366"/>
      <c r="AN130" s="366"/>
      <c r="AO130" s="366"/>
      <c r="AP130" s="366"/>
      <c r="AQ130" s="366"/>
      <c r="AR130" s="366"/>
      <c r="AS130" s="366"/>
      <c r="AT130" s="366"/>
      <c r="AU130" s="266"/>
    </row>
    <row r="131" spans="1:47" ht="34" outlineLevel="1">
      <c r="A131" s="446">
        <v>28</v>
      </c>
      <c r="B131" s="273" t="s">
        <v>120</v>
      </c>
      <c r="C131" s="251" t="s">
        <v>25</v>
      </c>
      <c r="D131" s="255"/>
      <c r="E131" s="255"/>
      <c r="F131" s="255"/>
      <c r="G131" s="255"/>
      <c r="H131" s="255"/>
      <c r="I131" s="255"/>
      <c r="J131" s="255"/>
      <c r="K131" s="255"/>
      <c r="L131" s="255"/>
      <c r="M131" s="255"/>
      <c r="N131" s="255"/>
      <c r="O131" s="255"/>
      <c r="P131" s="255"/>
      <c r="Q131" s="255"/>
      <c r="R131" s="255">
        <v>12</v>
      </c>
      <c r="S131" s="255"/>
      <c r="T131" s="255"/>
      <c r="U131" s="255"/>
      <c r="V131" s="255"/>
      <c r="W131" s="255"/>
      <c r="X131" s="255"/>
      <c r="Y131" s="255"/>
      <c r="Z131" s="255"/>
      <c r="AA131" s="255"/>
      <c r="AB131" s="255"/>
      <c r="AC131" s="255"/>
      <c r="AD131" s="255"/>
      <c r="AE131" s="255"/>
      <c r="AF131" s="255"/>
      <c r="AG131" s="367"/>
      <c r="AH131" s="351"/>
      <c r="AI131" s="351">
        <v>1</v>
      </c>
      <c r="AJ131" s="351"/>
      <c r="AK131" s="351"/>
      <c r="AL131" s="351"/>
      <c r="AM131" s="351"/>
      <c r="AN131" s="356"/>
      <c r="AO131" s="356"/>
      <c r="AP131" s="356"/>
      <c r="AQ131" s="356"/>
      <c r="AR131" s="356"/>
      <c r="AS131" s="356"/>
      <c r="AT131" s="356"/>
      <c r="AU131" s="256">
        <f>SUM(AG131:AT131)</f>
        <v>1</v>
      </c>
    </row>
    <row r="132" spans="1:47" ht="16" outlineLevel="1">
      <c r="B132" s="254" t="s">
        <v>1135</v>
      </c>
      <c r="C132" s="298" t="s">
        <v>1134</v>
      </c>
      <c r="D132" s="255">
        <v>88821.162376296503</v>
      </c>
      <c r="E132" s="255">
        <f>D132+($I132-$D132)/5</f>
        <v>88635.879302159825</v>
      </c>
      <c r="F132" s="255">
        <f>E132+($I132-$D132)/5</f>
        <v>88450.596228023147</v>
      </c>
      <c r="G132" s="255">
        <f>F132+($I132-$D132)/5</f>
        <v>88265.313153886469</v>
      </c>
      <c r="H132" s="255">
        <f>G132+($I132-$D132)/5</f>
        <v>88080.030079749791</v>
      </c>
      <c r="I132" s="255">
        <v>87894.747005613142</v>
      </c>
      <c r="J132" s="255">
        <v>87796.680462959994</v>
      </c>
      <c r="K132" s="255">
        <v>87796.680462959994</v>
      </c>
      <c r="L132" s="255">
        <v>87796.680462959994</v>
      </c>
      <c r="M132" s="255">
        <v>87796.680462959994</v>
      </c>
      <c r="N132" s="255">
        <v>87796.680462959994</v>
      </c>
      <c r="O132" s="255">
        <v>87796.680462959994</v>
      </c>
      <c r="P132" s="255">
        <v>87796.680462959994</v>
      </c>
      <c r="Q132" s="255">
        <v>87796.680462959994</v>
      </c>
      <c r="R132" s="255">
        <f>R131</f>
        <v>12</v>
      </c>
      <c r="S132" s="255">
        <f>D132/SUM(D329:D330)*SUM(S329:S330)</f>
        <v>44.55000620757567</v>
      </c>
      <c r="T132" s="255">
        <f t="shared" ref="T132:AF132" si="131">E132/SUM(E329:E330)*SUM(T329:T330)</f>
        <v>44.457073826574188</v>
      </c>
      <c r="U132" s="255">
        <f t="shared" si="131"/>
        <v>44.36414144557272</v>
      </c>
      <c r="V132" s="255">
        <f t="shared" si="131"/>
        <v>44.271209064571245</v>
      </c>
      <c r="W132" s="255">
        <f t="shared" si="131"/>
        <v>44.17827668356977</v>
      </c>
      <c r="X132" s="255">
        <f t="shared" si="131"/>
        <v>44.085344302568309</v>
      </c>
      <c r="Y132" s="255">
        <f t="shared" si="131"/>
        <v>44.036157093494829</v>
      </c>
      <c r="Z132" s="255">
        <f t="shared" si="131"/>
        <v>44.036157093494829</v>
      </c>
      <c r="AA132" s="255">
        <f t="shared" si="131"/>
        <v>44.036157093494829</v>
      </c>
      <c r="AB132" s="255">
        <f t="shared" si="131"/>
        <v>44.036157093494829</v>
      </c>
      <c r="AC132" s="255">
        <f t="shared" si="131"/>
        <v>44.036157093494829</v>
      </c>
      <c r="AD132" s="255">
        <f t="shared" si="131"/>
        <v>44.036157093494829</v>
      </c>
      <c r="AE132" s="255">
        <f t="shared" si="131"/>
        <v>44.036157093494829</v>
      </c>
      <c r="AF132" s="255">
        <f t="shared" si="131"/>
        <v>44.036157093494829</v>
      </c>
      <c r="AG132" s="352">
        <f t="shared" ref="AG132:AH132" si="132">AG131</f>
        <v>0</v>
      </c>
      <c r="AH132" s="352">
        <f t="shared" si="132"/>
        <v>0</v>
      </c>
      <c r="AI132" s="352">
        <f>AI131</f>
        <v>1</v>
      </c>
      <c r="AJ132" s="352">
        <f t="shared" ref="AJ132:AN132" si="133">AJ131</f>
        <v>0</v>
      </c>
      <c r="AK132" s="352">
        <f t="shared" si="133"/>
        <v>0</v>
      </c>
      <c r="AL132" s="352">
        <f t="shared" si="133"/>
        <v>0</v>
      </c>
      <c r="AM132" s="352">
        <f t="shared" si="133"/>
        <v>0</v>
      </c>
      <c r="AN132" s="352">
        <f t="shared" si="133"/>
        <v>0</v>
      </c>
      <c r="AO132" s="352">
        <f t="shared" ref="AO132" si="134">AO131</f>
        <v>0</v>
      </c>
      <c r="AP132" s="352">
        <f t="shared" ref="AP132" si="135">AP131</f>
        <v>0</v>
      </c>
      <c r="AQ132" s="352">
        <f t="shared" ref="AQ132" si="136">AQ131</f>
        <v>0</v>
      </c>
      <c r="AR132" s="352">
        <f t="shared" ref="AR132" si="137">AR131</f>
        <v>0</v>
      </c>
      <c r="AS132" s="352">
        <f t="shared" ref="AS132" si="138">AS131</f>
        <v>0</v>
      </c>
      <c r="AT132" s="352">
        <f t="shared" ref="AT132" si="139">AT131</f>
        <v>0</v>
      </c>
      <c r="AU132" s="266"/>
    </row>
    <row r="133" spans="1:47" ht="16" outlineLevel="1">
      <c r="B133" s="254"/>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353"/>
      <c r="AH133" s="366"/>
      <c r="AI133" s="366"/>
      <c r="AJ133" s="366"/>
      <c r="AK133" s="366"/>
      <c r="AL133" s="366"/>
      <c r="AM133" s="366"/>
      <c r="AN133" s="366"/>
      <c r="AO133" s="366"/>
      <c r="AP133" s="366"/>
      <c r="AQ133" s="366"/>
      <c r="AR133" s="366"/>
      <c r="AS133" s="366"/>
      <c r="AT133" s="366"/>
      <c r="AU133" s="266"/>
    </row>
    <row r="134" spans="1:47" ht="34" hidden="1" outlineLevel="1">
      <c r="A134" s="446">
        <v>29</v>
      </c>
      <c r="B134" s="273" t="s">
        <v>121</v>
      </c>
      <c r="C134" s="251" t="s">
        <v>25</v>
      </c>
      <c r="D134" s="255"/>
      <c r="E134" s="255"/>
      <c r="F134" s="255"/>
      <c r="G134" s="255"/>
      <c r="H134" s="255"/>
      <c r="I134" s="255"/>
      <c r="J134" s="255"/>
      <c r="K134" s="255"/>
      <c r="L134" s="255"/>
      <c r="M134" s="255"/>
      <c r="N134" s="255"/>
      <c r="O134" s="255"/>
      <c r="P134" s="255"/>
      <c r="Q134" s="255"/>
      <c r="R134" s="255">
        <v>3</v>
      </c>
      <c r="S134" s="255"/>
      <c r="T134" s="255"/>
      <c r="U134" s="255"/>
      <c r="V134" s="255"/>
      <c r="W134" s="255"/>
      <c r="X134" s="255"/>
      <c r="Y134" s="255"/>
      <c r="Z134" s="255"/>
      <c r="AA134" s="255"/>
      <c r="AB134" s="255"/>
      <c r="AC134" s="255"/>
      <c r="AD134" s="255"/>
      <c r="AE134" s="255"/>
      <c r="AF134" s="255"/>
      <c r="AG134" s="367"/>
      <c r="AH134" s="351"/>
      <c r="AI134" s="351"/>
      <c r="AJ134" s="351"/>
      <c r="AK134" s="351"/>
      <c r="AL134" s="351"/>
      <c r="AM134" s="351"/>
      <c r="AN134" s="356"/>
      <c r="AO134" s="356"/>
      <c r="AP134" s="356"/>
      <c r="AQ134" s="356"/>
      <c r="AR134" s="356"/>
      <c r="AS134" s="356"/>
      <c r="AT134" s="356"/>
      <c r="AU134" s="256">
        <f>SUM(AG134:AT134)</f>
        <v>0</v>
      </c>
    </row>
    <row r="135" spans="1:47" ht="16" hidden="1" outlineLevel="1">
      <c r="B135" s="254" t="s">
        <v>266</v>
      </c>
      <c r="C135" s="251" t="s">
        <v>163</v>
      </c>
      <c r="D135" s="255"/>
      <c r="E135" s="255"/>
      <c r="F135" s="255"/>
      <c r="G135" s="255"/>
      <c r="H135" s="255"/>
      <c r="I135" s="255"/>
      <c r="J135" s="255"/>
      <c r="K135" s="255"/>
      <c r="L135" s="255"/>
      <c r="M135" s="255"/>
      <c r="N135" s="255"/>
      <c r="O135" s="255"/>
      <c r="P135" s="255"/>
      <c r="Q135" s="255"/>
      <c r="R135" s="255">
        <f>R134</f>
        <v>3</v>
      </c>
      <c r="S135" s="255"/>
      <c r="T135" s="255"/>
      <c r="U135" s="255"/>
      <c r="V135" s="255"/>
      <c r="W135" s="255"/>
      <c r="X135" s="255"/>
      <c r="Y135" s="255"/>
      <c r="Z135" s="255"/>
      <c r="AA135" s="255"/>
      <c r="AB135" s="255"/>
      <c r="AC135" s="255"/>
      <c r="AD135" s="255"/>
      <c r="AE135" s="255"/>
      <c r="AF135" s="255"/>
      <c r="AG135" s="352">
        <f>AG134</f>
        <v>0</v>
      </c>
      <c r="AH135" s="352">
        <f t="shared" ref="AH135" si="140">AH134</f>
        <v>0</v>
      </c>
      <c r="AI135" s="352">
        <f t="shared" ref="AI135" si="141">AI134</f>
        <v>0</v>
      </c>
      <c r="AJ135" s="352">
        <f t="shared" ref="AJ135" si="142">AJ134</f>
        <v>0</v>
      </c>
      <c r="AK135" s="352">
        <f t="shared" ref="AK135" si="143">AK134</f>
        <v>0</v>
      </c>
      <c r="AL135" s="352">
        <f t="shared" ref="AL135" si="144">AL134</f>
        <v>0</v>
      </c>
      <c r="AM135" s="352">
        <f t="shared" ref="AM135" si="145">AM134</f>
        <v>0</v>
      </c>
      <c r="AN135" s="352">
        <f t="shared" ref="AN135" si="146">AN134</f>
        <v>0</v>
      </c>
      <c r="AO135" s="352">
        <f t="shared" ref="AO135" si="147">AO134</f>
        <v>0</v>
      </c>
      <c r="AP135" s="352">
        <f t="shared" ref="AP135" si="148">AP134</f>
        <v>0</v>
      </c>
      <c r="AQ135" s="352">
        <f t="shared" ref="AQ135" si="149">AQ134</f>
        <v>0</v>
      </c>
      <c r="AR135" s="352">
        <f t="shared" ref="AR135" si="150">AR134</f>
        <v>0</v>
      </c>
      <c r="AS135" s="352">
        <f t="shared" ref="AS135" si="151">AS134</f>
        <v>0</v>
      </c>
      <c r="AT135" s="352">
        <f t="shared" ref="AT135" si="152">AT134</f>
        <v>0</v>
      </c>
      <c r="AU135" s="266"/>
    </row>
    <row r="136" spans="1:47" ht="16" hidden="1" outlineLevel="1">
      <c r="B136" s="254"/>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353"/>
      <c r="AH136" s="366"/>
      <c r="AI136" s="366"/>
      <c r="AJ136" s="366"/>
      <c r="AK136" s="366"/>
      <c r="AL136" s="366"/>
      <c r="AM136" s="366"/>
      <c r="AN136" s="366"/>
      <c r="AO136" s="366"/>
      <c r="AP136" s="366"/>
      <c r="AQ136" s="366"/>
      <c r="AR136" s="366"/>
      <c r="AS136" s="366"/>
      <c r="AT136" s="366"/>
      <c r="AU136" s="266"/>
    </row>
    <row r="137" spans="1:47" ht="17" hidden="1" outlineLevel="1">
      <c r="A137" s="446">
        <v>30</v>
      </c>
      <c r="B137" s="273" t="s">
        <v>122</v>
      </c>
      <c r="C137" s="251" t="s">
        <v>25</v>
      </c>
      <c r="D137" s="255"/>
      <c r="E137" s="255"/>
      <c r="F137" s="255"/>
      <c r="G137" s="255"/>
      <c r="H137" s="255"/>
      <c r="I137" s="255"/>
      <c r="J137" s="255"/>
      <c r="K137" s="255"/>
      <c r="L137" s="255"/>
      <c r="M137" s="255"/>
      <c r="N137" s="255"/>
      <c r="O137" s="255"/>
      <c r="P137" s="255"/>
      <c r="Q137" s="255"/>
      <c r="R137" s="255">
        <v>12</v>
      </c>
      <c r="S137" s="255"/>
      <c r="T137" s="255"/>
      <c r="U137" s="255"/>
      <c r="V137" s="255"/>
      <c r="W137" s="255"/>
      <c r="X137" s="255"/>
      <c r="Y137" s="255"/>
      <c r="Z137" s="255"/>
      <c r="AA137" s="255"/>
      <c r="AB137" s="255"/>
      <c r="AC137" s="255"/>
      <c r="AD137" s="255"/>
      <c r="AE137" s="255"/>
      <c r="AF137" s="255"/>
      <c r="AG137" s="367"/>
      <c r="AH137" s="351"/>
      <c r="AI137" s="351"/>
      <c r="AJ137" s="351"/>
      <c r="AK137" s="351"/>
      <c r="AL137" s="351"/>
      <c r="AM137" s="351"/>
      <c r="AN137" s="356"/>
      <c r="AO137" s="356"/>
      <c r="AP137" s="356"/>
      <c r="AQ137" s="356"/>
      <c r="AR137" s="356"/>
      <c r="AS137" s="356"/>
      <c r="AT137" s="356"/>
      <c r="AU137" s="256">
        <f>SUM(AG137:AT137)</f>
        <v>0</v>
      </c>
    </row>
    <row r="138" spans="1:47" ht="16" hidden="1" outlineLevel="1">
      <c r="B138" s="254" t="s">
        <v>266</v>
      </c>
      <c r="C138" s="251" t="s">
        <v>163</v>
      </c>
      <c r="D138" s="255"/>
      <c r="E138" s="255"/>
      <c r="F138" s="255"/>
      <c r="G138" s="255"/>
      <c r="H138" s="255"/>
      <c r="I138" s="255"/>
      <c r="J138" s="255"/>
      <c r="K138" s="255"/>
      <c r="L138" s="255"/>
      <c r="M138" s="255"/>
      <c r="N138" s="255"/>
      <c r="O138" s="255"/>
      <c r="P138" s="255"/>
      <c r="Q138" s="255"/>
      <c r="R138" s="255">
        <f>R137</f>
        <v>12</v>
      </c>
      <c r="S138" s="255"/>
      <c r="T138" s="255"/>
      <c r="U138" s="255"/>
      <c r="V138" s="255"/>
      <c r="W138" s="255"/>
      <c r="X138" s="255"/>
      <c r="Y138" s="255"/>
      <c r="Z138" s="255"/>
      <c r="AA138" s="255"/>
      <c r="AB138" s="255"/>
      <c r="AC138" s="255"/>
      <c r="AD138" s="255"/>
      <c r="AE138" s="255"/>
      <c r="AF138" s="255"/>
      <c r="AG138" s="352">
        <f>AG137</f>
        <v>0</v>
      </c>
      <c r="AH138" s="352">
        <f t="shared" ref="AH138" si="153">AH137</f>
        <v>0</v>
      </c>
      <c r="AI138" s="352">
        <f t="shared" ref="AI138" si="154">AI137</f>
        <v>0</v>
      </c>
      <c r="AJ138" s="352">
        <f t="shared" ref="AJ138" si="155">AJ137</f>
        <v>0</v>
      </c>
      <c r="AK138" s="352">
        <f t="shared" ref="AK138" si="156">AK137</f>
        <v>0</v>
      </c>
      <c r="AL138" s="352">
        <f t="shared" ref="AL138" si="157">AL137</f>
        <v>0</v>
      </c>
      <c r="AM138" s="352">
        <f t="shared" ref="AM138" si="158">AM137</f>
        <v>0</v>
      </c>
      <c r="AN138" s="352">
        <f t="shared" ref="AN138" si="159">AN137</f>
        <v>0</v>
      </c>
      <c r="AO138" s="352">
        <f t="shared" ref="AO138" si="160">AO137</f>
        <v>0</v>
      </c>
      <c r="AP138" s="352">
        <f t="shared" ref="AP138" si="161">AP137</f>
        <v>0</v>
      </c>
      <c r="AQ138" s="352">
        <f t="shared" ref="AQ138" si="162">AQ137</f>
        <v>0</v>
      </c>
      <c r="AR138" s="352">
        <f t="shared" ref="AR138" si="163">AR137</f>
        <v>0</v>
      </c>
      <c r="AS138" s="352">
        <f t="shared" ref="AS138" si="164">AS137</f>
        <v>0</v>
      </c>
      <c r="AT138" s="352">
        <f t="shared" ref="AT138" si="165">AT137</f>
        <v>0</v>
      </c>
      <c r="AU138" s="266"/>
    </row>
    <row r="139" spans="1:47" ht="16" hidden="1" outlineLevel="1">
      <c r="B139" s="254"/>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353"/>
      <c r="AH139" s="366"/>
      <c r="AI139" s="366"/>
      <c r="AJ139" s="366"/>
      <c r="AK139" s="366"/>
      <c r="AL139" s="366"/>
      <c r="AM139" s="366"/>
      <c r="AN139" s="366"/>
      <c r="AO139" s="366"/>
      <c r="AP139" s="366"/>
      <c r="AQ139" s="366"/>
      <c r="AR139" s="366"/>
      <c r="AS139" s="366"/>
      <c r="AT139" s="366"/>
      <c r="AU139" s="266"/>
    </row>
    <row r="140" spans="1:47" ht="17" hidden="1" outlineLevel="1">
      <c r="A140" s="446">
        <v>31</v>
      </c>
      <c r="B140" s="273" t="s">
        <v>123</v>
      </c>
      <c r="C140" s="251" t="s">
        <v>25</v>
      </c>
      <c r="D140" s="255"/>
      <c r="E140" s="255"/>
      <c r="F140" s="255"/>
      <c r="G140" s="255"/>
      <c r="H140" s="255"/>
      <c r="I140" s="255"/>
      <c r="J140" s="255"/>
      <c r="K140" s="255"/>
      <c r="L140" s="255"/>
      <c r="M140" s="255"/>
      <c r="N140" s="255"/>
      <c r="O140" s="255"/>
      <c r="P140" s="255"/>
      <c r="Q140" s="255"/>
      <c r="R140" s="255">
        <v>12</v>
      </c>
      <c r="S140" s="255"/>
      <c r="T140" s="255"/>
      <c r="U140" s="255"/>
      <c r="V140" s="255"/>
      <c r="W140" s="255"/>
      <c r="X140" s="255"/>
      <c r="Y140" s="255"/>
      <c r="Z140" s="255"/>
      <c r="AA140" s="255"/>
      <c r="AB140" s="255"/>
      <c r="AC140" s="255"/>
      <c r="AD140" s="255"/>
      <c r="AE140" s="255"/>
      <c r="AF140" s="255"/>
      <c r="AG140" s="367"/>
      <c r="AH140" s="351"/>
      <c r="AI140" s="351"/>
      <c r="AJ140" s="351"/>
      <c r="AK140" s="351"/>
      <c r="AL140" s="351"/>
      <c r="AM140" s="351"/>
      <c r="AN140" s="356"/>
      <c r="AO140" s="356"/>
      <c r="AP140" s="356"/>
      <c r="AQ140" s="356"/>
      <c r="AR140" s="356"/>
      <c r="AS140" s="356"/>
      <c r="AT140" s="356"/>
      <c r="AU140" s="256">
        <f>SUM(AG140:AT140)</f>
        <v>0</v>
      </c>
    </row>
    <row r="141" spans="1:47" ht="16" hidden="1" outlineLevel="1">
      <c r="B141" s="254" t="s">
        <v>266</v>
      </c>
      <c r="C141" s="251" t="s">
        <v>163</v>
      </c>
      <c r="D141" s="255"/>
      <c r="E141" s="255"/>
      <c r="F141" s="255"/>
      <c r="G141" s="255"/>
      <c r="H141" s="255"/>
      <c r="I141" s="255"/>
      <c r="J141" s="255"/>
      <c r="K141" s="255"/>
      <c r="L141" s="255"/>
      <c r="M141" s="255"/>
      <c r="N141" s="255"/>
      <c r="O141" s="255"/>
      <c r="P141" s="255"/>
      <c r="Q141" s="255"/>
      <c r="R141" s="255">
        <f>R140</f>
        <v>12</v>
      </c>
      <c r="S141" s="255"/>
      <c r="T141" s="255"/>
      <c r="U141" s="255"/>
      <c r="V141" s="255"/>
      <c r="W141" s="255"/>
      <c r="X141" s="255"/>
      <c r="Y141" s="255"/>
      <c r="Z141" s="255"/>
      <c r="AA141" s="255"/>
      <c r="AB141" s="255"/>
      <c r="AC141" s="255"/>
      <c r="AD141" s="255"/>
      <c r="AE141" s="255"/>
      <c r="AF141" s="255"/>
      <c r="AG141" s="352">
        <f>AG140</f>
        <v>0</v>
      </c>
      <c r="AH141" s="352">
        <f t="shared" ref="AH141" si="166">AH140</f>
        <v>0</v>
      </c>
      <c r="AI141" s="352">
        <f t="shared" ref="AI141" si="167">AI140</f>
        <v>0</v>
      </c>
      <c r="AJ141" s="352">
        <f t="shared" ref="AJ141" si="168">AJ140</f>
        <v>0</v>
      </c>
      <c r="AK141" s="352">
        <f t="shared" ref="AK141" si="169">AK140</f>
        <v>0</v>
      </c>
      <c r="AL141" s="352">
        <f t="shared" ref="AL141" si="170">AL140</f>
        <v>0</v>
      </c>
      <c r="AM141" s="352">
        <f t="shared" ref="AM141" si="171">AM140</f>
        <v>0</v>
      </c>
      <c r="AN141" s="352">
        <f t="shared" ref="AN141" si="172">AN140</f>
        <v>0</v>
      </c>
      <c r="AO141" s="352">
        <f t="shared" ref="AO141" si="173">AO140</f>
        <v>0</v>
      </c>
      <c r="AP141" s="352">
        <f t="shared" ref="AP141" si="174">AP140</f>
        <v>0</v>
      </c>
      <c r="AQ141" s="352">
        <f t="shared" ref="AQ141" si="175">AQ140</f>
        <v>0</v>
      </c>
      <c r="AR141" s="352">
        <f t="shared" ref="AR141" si="176">AR140</f>
        <v>0</v>
      </c>
      <c r="AS141" s="352">
        <f t="shared" ref="AS141" si="177">AS140</f>
        <v>0</v>
      </c>
      <c r="AT141" s="352">
        <f t="shared" ref="AT141" si="178">AT140</f>
        <v>0</v>
      </c>
      <c r="AU141" s="266"/>
    </row>
    <row r="142" spans="1:47" ht="16" hidden="1" outlineLevel="1">
      <c r="B142" s="273"/>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c r="AF142" s="251"/>
      <c r="AG142" s="353"/>
      <c r="AH142" s="366"/>
      <c r="AI142" s="366"/>
      <c r="AJ142" s="366"/>
      <c r="AK142" s="366"/>
      <c r="AL142" s="366"/>
      <c r="AM142" s="366"/>
      <c r="AN142" s="366"/>
      <c r="AO142" s="366"/>
      <c r="AP142" s="366"/>
      <c r="AQ142" s="366"/>
      <c r="AR142" s="366"/>
      <c r="AS142" s="366"/>
      <c r="AT142" s="366"/>
      <c r="AU142" s="266"/>
    </row>
    <row r="143" spans="1:47" ht="15.75" hidden="1" customHeight="1" outlineLevel="1">
      <c r="A143" s="446">
        <v>32</v>
      </c>
      <c r="B143" s="273" t="s">
        <v>124</v>
      </c>
      <c r="C143" s="251" t="s">
        <v>25</v>
      </c>
      <c r="D143" s="255"/>
      <c r="E143" s="255"/>
      <c r="F143" s="255"/>
      <c r="G143" s="255"/>
      <c r="H143" s="255"/>
      <c r="I143" s="255"/>
      <c r="J143" s="255"/>
      <c r="K143" s="255"/>
      <c r="L143" s="255"/>
      <c r="M143" s="255"/>
      <c r="N143" s="255"/>
      <c r="O143" s="255"/>
      <c r="P143" s="255"/>
      <c r="Q143" s="255"/>
      <c r="R143" s="255">
        <v>12</v>
      </c>
      <c r="S143" s="255"/>
      <c r="T143" s="255"/>
      <c r="U143" s="255"/>
      <c r="V143" s="255"/>
      <c r="W143" s="255"/>
      <c r="X143" s="255"/>
      <c r="Y143" s="255"/>
      <c r="Z143" s="255"/>
      <c r="AA143" s="255"/>
      <c r="AB143" s="255"/>
      <c r="AC143" s="255"/>
      <c r="AD143" s="255"/>
      <c r="AE143" s="255"/>
      <c r="AF143" s="255"/>
      <c r="AG143" s="367"/>
      <c r="AH143" s="351"/>
      <c r="AI143" s="351"/>
      <c r="AJ143" s="351"/>
      <c r="AK143" s="351"/>
      <c r="AL143" s="351"/>
      <c r="AM143" s="351"/>
      <c r="AN143" s="356"/>
      <c r="AO143" s="356"/>
      <c r="AP143" s="356"/>
      <c r="AQ143" s="356"/>
      <c r="AR143" s="356"/>
      <c r="AS143" s="356"/>
      <c r="AT143" s="356"/>
      <c r="AU143" s="256">
        <f>SUM(AG143:AT143)</f>
        <v>0</v>
      </c>
    </row>
    <row r="144" spans="1:47" ht="16" hidden="1" outlineLevel="1">
      <c r="B144" s="254" t="s">
        <v>266</v>
      </c>
      <c r="C144" s="251" t="s">
        <v>163</v>
      </c>
      <c r="D144" s="255"/>
      <c r="E144" s="255"/>
      <c r="F144" s="255"/>
      <c r="G144" s="255"/>
      <c r="H144" s="255"/>
      <c r="I144" s="255"/>
      <c r="J144" s="255"/>
      <c r="K144" s="255"/>
      <c r="L144" s="255"/>
      <c r="M144" s="255"/>
      <c r="N144" s="255"/>
      <c r="O144" s="255"/>
      <c r="P144" s="255"/>
      <c r="Q144" s="255"/>
      <c r="R144" s="255">
        <f>R143</f>
        <v>12</v>
      </c>
      <c r="S144" s="255"/>
      <c r="T144" s="255"/>
      <c r="U144" s="255"/>
      <c r="V144" s="255"/>
      <c r="W144" s="255"/>
      <c r="X144" s="255"/>
      <c r="Y144" s="255"/>
      <c r="Z144" s="255"/>
      <c r="AA144" s="255"/>
      <c r="AB144" s="255"/>
      <c r="AC144" s="255"/>
      <c r="AD144" s="255"/>
      <c r="AE144" s="255"/>
      <c r="AF144" s="255"/>
      <c r="AG144" s="352">
        <f>AG143</f>
        <v>0</v>
      </c>
      <c r="AH144" s="352">
        <f t="shared" ref="AH144" si="179">AH143</f>
        <v>0</v>
      </c>
      <c r="AI144" s="352">
        <f t="shared" ref="AI144" si="180">AI143</f>
        <v>0</v>
      </c>
      <c r="AJ144" s="352">
        <f t="shared" ref="AJ144" si="181">AJ143</f>
        <v>0</v>
      </c>
      <c r="AK144" s="352">
        <f t="shared" ref="AK144" si="182">AK143</f>
        <v>0</v>
      </c>
      <c r="AL144" s="352">
        <f t="shared" ref="AL144" si="183">AL143</f>
        <v>0</v>
      </c>
      <c r="AM144" s="352">
        <f t="shared" ref="AM144" si="184">AM143</f>
        <v>0</v>
      </c>
      <c r="AN144" s="352">
        <f t="shared" ref="AN144" si="185">AN143</f>
        <v>0</v>
      </c>
      <c r="AO144" s="352">
        <f t="shared" ref="AO144" si="186">AO143</f>
        <v>0</v>
      </c>
      <c r="AP144" s="352">
        <f t="shared" ref="AP144" si="187">AP143</f>
        <v>0</v>
      </c>
      <c r="AQ144" s="352">
        <f t="shared" ref="AQ144" si="188">AQ143</f>
        <v>0</v>
      </c>
      <c r="AR144" s="352">
        <f t="shared" ref="AR144" si="189">AR143</f>
        <v>0</v>
      </c>
      <c r="AS144" s="352">
        <f t="shared" ref="AS144" si="190">AS143</f>
        <v>0</v>
      </c>
      <c r="AT144" s="352">
        <f t="shared" ref="AT144" si="191">AT143</f>
        <v>0</v>
      </c>
      <c r="AU144" s="266"/>
    </row>
    <row r="145" spans="1:47" ht="16" hidden="1" outlineLevel="1">
      <c r="B145" s="273"/>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353"/>
      <c r="AH145" s="366"/>
      <c r="AI145" s="366"/>
      <c r="AJ145" s="366"/>
      <c r="AK145" s="366"/>
      <c r="AL145" s="366"/>
      <c r="AM145" s="366"/>
      <c r="AN145" s="366"/>
      <c r="AO145" s="366"/>
      <c r="AP145" s="366"/>
      <c r="AQ145" s="366"/>
      <c r="AR145" s="366"/>
      <c r="AS145" s="366"/>
      <c r="AT145" s="366"/>
      <c r="AU145" s="266"/>
    </row>
    <row r="146" spans="1:47" ht="18" outlineLevel="1">
      <c r="B146" s="1" t="s">
        <v>1272</v>
      </c>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c r="AF146" s="251"/>
      <c r="AG146" s="353"/>
      <c r="AH146" s="366"/>
      <c r="AI146" s="366"/>
      <c r="AJ146" s="366"/>
      <c r="AK146" s="366"/>
      <c r="AL146" s="366"/>
      <c r="AM146" s="366"/>
      <c r="AN146" s="366"/>
      <c r="AO146" s="366"/>
      <c r="AP146" s="366"/>
      <c r="AQ146" s="366"/>
      <c r="AR146" s="366"/>
      <c r="AS146" s="366"/>
      <c r="AT146" s="366"/>
      <c r="AU146" s="266"/>
    </row>
    <row r="147" spans="1:47" ht="16" outlineLevel="1">
      <c r="B147" s="443" t="s">
        <v>501</v>
      </c>
      <c r="C147" s="249"/>
      <c r="D147" s="249"/>
      <c r="E147" s="249"/>
      <c r="F147" s="249"/>
      <c r="G147" s="249"/>
      <c r="H147" s="249"/>
      <c r="I147" s="249"/>
      <c r="J147" s="249"/>
      <c r="K147" s="249"/>
      <c r="L147" s="249"/>
      <c r="M147" s="249"/>
      <c r="N147" s="249"/>
      <c r="O147" s="249"/>
      <c r="P147" s="249"/>
      <c r="Q147" s="249"/>
      <c r="R147" s="250"/>
      <c r="S147" s="249"/>
      <c r="T147" s="249"/>
      <c r="U147" s="249"/>
      <c r="V147" s="249"/>
      <c r="W147" s="249"/>
      <c r="X147" s="249"/>
      <c r="Y147" s="249"/>
      <c r="Z147" s="249"/>
      <c r="AA147" s="249"/>
      <c r="AB147" s="249"/>
      <c r="AC147" s="249"/>
      <c r="AD147" s="249"/>
      <c r="AE147" s="249"/>
      <c r="AF147" s="249"/>
      <c r="AG147" s="251"/>
      <c r="AH147" s="251"/>
      <c r="AI147" s="251"/>
      <c r="AJ147" s="251"/>
      <c r="AK147" s="251"/>
      <c r="AL147" s="251"/>
      <c r="AM147" s="251"/>
      <c r="AN147" s="251"/>
      <c r="AO147" s="251"/>
      <c r="AP147" s="251"/>
      <c r="AQ147" s="251"/>
      <c r="AR147" s="251"/>
      <c r="AS147" s="251"/>
      <c r="AT147" s="251"/>
      <c r="AU147" s="252"/>
    </row>
    <row r="148" spans="1:47" ht="16" outlineLevel="1">
      <c r="B148" s="248" t="s">
        <v>494</v>
      </c>
      <c r="C148" s="249"/>
      <c r="D148" s="249"/>
      <c r="E148" s="249"/>
      <c r="F148" s="249"/>
      <c r="G148" s="249"/>
      <c r="H148" s="249"/>
      <c r="I148" s="249"/>
      <c r="J148" s="249"/>
      <c r="K148" s="249"/>
      <c r="L148" s="249"/>
      <c r="M148" s="249"/>
      <c r="N148" s="249"/>
      <c r="O148" s="249"/>
      <c r="P148" s="249"/>
      <c r="Q148" s="249"/>
      <c r="R148" s="250"/>
      <c r="S148" s="249"/>
      <c r="T148" s="249"/>
      <c r="U148" s="249"/>
      <c r="V148" s="249"/>
      <c r="W148" s="249"/>
      <c r="X148" s="249"/>
      <c r="Y148" s="249"/>
      <c r="Z148" s="249"/>
      <c r="AA148" s="249"/>
      <c r="AB148" s="249"/>
      <c r="AC148" s="249"/>
      <c r="AD148" s="249"/>
      <c r="AE148" s="249"/>
      <c r="AF148" s="249"/>
      <c r="AG148" s="251"/>
      <c r="AH148" s="251"/>
      <c r="AI148" s="251"/>
      <c r="AJ148" s="251"/>
      <c r="AK148" s="251"/>
      <c r="AL148" s="251"/>
      <c r="AM148" s="251"/>
      <c r="AN148" s="251"/>
      <c r="AO148" s="251"/>
      <c r="AP148" s="251"/>
      <c r="AQ148" s="251"/>
      <c r="AR148" s="251"/>
      <c r="AS148" s="251"/>
      <c r="AT148" s="251"/>
      <c r="AU148" s="252"/>
    </row>
    <row r="149" spans="1:47" ht="17" outlineLevel="1">
      <c r="A149" s="446">
        <v>1</v>
      </c>
      <c r="B149" s="273" t="s">
        <v>95</v>
      </c>
      <c r="C149" s="251" t="s">
        <v>25</v>
      </c>
      <c r="D149" s="255">
        <v>463048</v>
      </c>
      <c r="E149" s="255">
        <v>458886</v>
      </c>
      <c r="F149" s="255">
        <v>458886</v>
      </c>
      <c r="G149" s="255">
        <v>458886</v>
      </c>
      <c r="H149" s="255">
        <v>458886</v>
      </c>
      <c r="I149" s="255">
        <v>458886</v>
      </c>
      <c r="J149" s="255">
        <v>458886</v>
      </c>
      <c r="K149" s="255">
        <v>458791</v>
      </c>
      <c r="L149" s="255">
        <v>458791</v>
      </c>
      <c r="M149" s="255">
        <v>458791</v>
      </c>
      <c r="N149" s="255">
        <v>420228</v>
      </c>
      <c r="O149" s="255">
        <v>418769</v>
      </c>
      <c r="P149" s="255">
        <v>418769</v>
      </c>
      <c r="Q149" s="255">
        <v>415345</v>
      </c>
      <c r="R149" s="251"/>
      <c r="S149" s="255">
        <v>31</v>
      </c>
      <c r="T149" s="255">
        <v>31</v>
      </c>
      <c r="U149" s="255">
        <v>31</v>
      </c>
      <c r="V149" s="255">
        <v>31</v>
      </c>
      <c r="W149" s="255">
        <v>31</v>
      </c>
      <c r="X149" s="255">
        <v>31</v>
      </c>
      <c r="Y149" s="255">
        <v>31</v>
      </c>
      <c r="Z149" s="255">
        <v>31</v>
      </c>
      <c r="AA149" s="255">
        <v>31</v>
      </c>
      <c r="AB149" s="255">
        <v>31</v>
      </c>
      <c r="AC149" s="255">
        <v>26</v>
      </c>
      <c r="AD149" s="255">
        <v>26</v>
      </c>
      <c r="AE149" s="255">
        <v>26</v>
      </c>
      <c r="AF149" s="255">
        <v>26</v>
      </c>
      <c r="AG149" s="351"/>
      <c r="AH149" s="351"/>
      <c r="AI149" s="351"/>
      <c r="AJ149" s="351"/>
      <c r="AK149" s="351"/>
      <c r="AL149" s="351"/>
      <c r="AM149" s="351"/>
      <c r="AN149" s="351"/>
      <c r="AO149" s="351">
        <v>1</v>
      </c>
      <c r="AP149" s="351"/>
      <c r="AQ149" s="351"/>
      <c r="AR149" s="351"/>
      <c r="AS149" s="351"/>
      <c r="AT149" s="351"/>
      <c r="AU149" s="256">
        <f>SUM(AG149:AT149)</f>
        <v>1</v>
      </c>
    </row>
    <row r="150" spans="1:47" ht="16" outlineLevel="1">
      <c r="B150" s="254" t="s">
        <v>266</v>
      </c>
      <c r="C150" s="251" t="s">
        <v>163</v>
      </c>
      <c r="D150" s="255">
        <v>87602</v>
      </c>
      <c r="E150" s="255">
        <v>86378</v>
      </c>
      <c r="F150" s="255">
        <v>86378</v>
      </c>
      <c r="G150" s="255">
        <v>86378</v>
      </c>
      <c r="H150" s="255">
        <v>86378</v>
      </c>
      <c r="I150" s="255">
        <v>86378</v>
      </c>
      <c r="J150" s="255">
        <v>86378</v>
      </c>
      <c r="K150" s="255">
        <v>86349</v>
      </c>
      <c r="L150" s="255">
        <v>86349</v>
      </c>
      <c r="M150" s="255">
        <v>86349</v>
      </c>
      <c r="N150" s="255">
        <v>83486</v>
      </c>
      <c r="O150" s="255">
        <v>83407</v>
      </c>
      <c r="P150" s="255">
        <v>83407</v>
      </c>
      <c r="Q150" s="255">
        <v>82566</v>
      </c>
      <c r="R150" s="404"/>
      <c r="S150" s="255">
        <v>6</v>
      </c>
      <c r="T150" s="255">
        <v>6</v>
      </c>
      <c r="U150" s="255">
        <v>6</v>
      </c>
      <c r="V150" s="255">
        <v>6</v>
      </c>
      <c r="W150" s="255">
        <v>6</v>
      </c>
      <c r="X150" s="255">
        <v>6</v>
      </c>
      <c r="Y150" s="255">
        <v>6</v>
      </c>
      <c r="Z150" s="255">
        <v>6</v>
      </c>
      <c r="AA150" s="255">
        <v>6</v>
      </c>
      <c r="AB150" s="255">
        <v>6</v>
      </c>
      <c r="AC150" s="255">
        <v>5</v>
      </c>
      <c r="AD150" s="255">
        <v>5</v>
      </c>
      <c r="AE150" s="255">
        <v>5</v>
      </c>
      <c r="AF150" s="255">
        <v>5</v>
      </c>
      <c r="AG150" s="352">
        <f>AG149</f>
        <v>0</v>
      </c>
      <c r="AH150" s="352">
        <f t="shared" ref="AH150:AT150" si="192">AH149</f>
        <v>0</v>
      </c>
      <c r="AI150" s="352">
        <f t="shared" si="192"/>
        <v>0</v>
      </c>
      <c r="AJ150" s="352">
        <f t="shared" si="192"/>
        <v>0</v>
      </c>
      <c r="AK150" s="352">
        <f t="shared" si="192"/>
        <v>0</v>
      </c>
      <c r="AL150" s="352">
        <f t="shared" si="192"/>
        <v>0</v>
      </c>
      <c r="AM150" s="352">
        <f t="shared" si="192"/>
        <v>0</v>
      </c>
      <c r="AN150" s="352">
        <f t="shared" si="192"/>
        <v>0</v>
      </c>
      <c r="AO150" s="352">
        <f>AO149</f>
        <v>1</v>
      </c>
      <c r="AP150" s="352">
        <f t="shared" ref="AP150:AR150" si="193">AP149</f>
        <v>0</v>
      </c>
      <c r="AQ150" s="352">
        <f t="shared" si="193"/>
        <v>0</v>
      </c>
      <c r="AR150" s="352">
        <f t="shared" si="193"/>
        <v>0</v>
      </c>
      <c r="AS150" s="352">
        <f t="shared" si="192"/>
        <v>0</v>
      </c>
      <c r="AT150" s="352">
        <f t="shared" si="192"/>
        <v>0</v>
      </c>
      <c r="AU150" s="257"/>
    </row>
    <row r="151" spans="1:47" ht="16" outlineLevel="1">
      <c r="B151" s="258"/>
      <c r="C151" s="259"/>
      <c r="D151" s="259"/>
      <c r="E151" s="259"/>
      <c r="F151" s="259"/>
      <c r="G151" s="259"/>
      <c r="H151" s="259"/>
      <c r="I151" s="259"/>
      <c r="J151" s="259"/>
      <c r="K151" s="259"/>
      <c r="L151" s="259"/>
      <c r="M151" s="259"/>
      <c r="N151" s="259"/>
      <c r="O151" s="259"/>
      <c r="P151" s="259"/>
      <c r="Q151" s="259"/>
      <c r="R151" s="260"/>
      <c r="S151" s="259"/>
      <c r="T151" s="259"/>
      <c r="U151" s="259"/>
      <c r="V151" s="259"/>
      <c r="W151" s="259"/>
      <c r="X151" s="259"/>
      <c r="Y151" s="259"/>
      <c r="Z151" s="259"/>
      <c r="AA151" s="259"/>
      <c r="AB151" s="259"/>
      <c r="AC151" s="259"/>
      <c r="AD151" s="259"/>
      <c r="AE151" s="259"/>
      <c r="AF151" s="259"/>
      <c r="AG151" s="353"/>
      <c r="AH151" s="354"/>
      <c r="AI151" s="354"/>
      <c r="AJ151" s="354"/>
      <c r="AK151" s="354"/>
      <c r="AL151" s="354"/>
      <c r="AM151" s="354"/>
      <c r="AN151" s="354"/>
      <c r="AO151" s="353"/>
      <c r="AP151" s="354"/>
      <c r="AQ151" s="354"/>
      <c r="AR151" s="354"/>
      <c r="AS151" s="354"/>
      <c r="AT151" s="354"/>
      <c r="AU151" s="262"/>
    </row>
    <row r="152" spans="1:47" ht="17" outlineLevel="1">
      <c r="A152" s="446">
        <v>2</v>
      </c>
      <c r="B152" s="273" t="s">
        <v>96</v>
      </c>
      <c r="C152" s="251" t="s">
        <v>25</v>
      </c>
      <c r="D152" s="255">
        <v>812151</v>
      </c>
      <c r="E152" s="255">
        <v>797717</v>
      </c>
      <c r="F152" s="255">
        <v>797717</v>
      </c>
      <c r="G152" s="255">
        <v>797717</v>
      </c>
      <c r="H152" s="255">
        <v>797717</v>
      </c>
      <c r="I152" s="255">
        <v>797717</v>
      </c>
      <c r="J152" s="255">
        <v>797717</v>
      </c>
      <c r="K152" s="255">
        <v>797300</v>
      </c>
      <c r="L152" s="255">
        <v>797300</v>
      </c>
      <c r="M152" s="255">
        <v>797300</v>
      </c>
      <c r="N152" s="255">
        <v>735225</v>
      </c>
      <c r="O152" s="255">
        <v>697368</v>
      </c>
      <c r="P152" s="255">
        <v>697368</v>
      </c>
      <c r="Q152" s="255">
        <v>682368</v>
      </c>
      <c r="R152" s="251"/>
      <c r="S152" s="255">
        <v>55</v>
      </c>
      <c r="T152" s="255">
        <v>54</v>
      </c>
      <c r="U152" s="255">
        <v>54</v>
      </c>
      <c r="V152" s="255">
        <v>54</v>
      </c>
      <c r="W152" s="255">
        <v>54</v>
      </c>
      <c r="X152" s="255">
        <v>54</v>
      </c>
      <c r="Y152" s="255">
        <v>54</v>
      </c>
      <c r="Z152" s="255">
        <v>54</v>
      </c>
      <c r="AA152" s="255">
        <v>54</v>
      </c>
      <c r="AB152" s="255">
        <v>54</v>
      </c>
      <c r="AC152" s="255">
        <v>45</v>
      </c>
      <c r="AD152" s="255">
        <v>43</v>
      </c>
      <c r="AE152" s="255">
        <v>43</v>
      </c>
      <c r="AF152" s="255">
        <v>43</v>
      </c>
      <c r="AG152" s="351"/>
      <c r="AH152" s="351"/>
      <c r="AI152" s="351"/>
      <c r="AJ152" s="351"/>
      <c r="AK152" s="351"/>
      <c r="AL152" s="351"/>
      <c r="AM152" s="351"/>
      <c r="AN152" s="351"/>
      <c r="AO152" s="351">
        <v>1</v>
      </c>
      <c r="AP152" s="351"/>
      <c r="AQ152" s="351"/>
      <c r="AR152" s="351"/>
      <c r="AS152" s="351"/>
      <c r="AT152" s="351"/>
      <c r="AU152" s="256">
        <f>SUM(AG152:AT152)</f>
        <v>1</v>
      </c>
    </row>
    <row r="153" spans="1:47" ht="16" outlineLevel="1">
      <c r="B153" s="254" t="s">
        <v>266</v>
      </c>
      <c r="C153" s="251" t="s">
        <v>163</v>
      </c>
      <c r="D153" s="255">
        <v>8401</v>
      </c>
      <c r="E153" s="255">
        <v>8302</v>
      </c>
      <c r="F153" s="255">
        <v>8302</v>
      </c>
      <c r="G153" s="255">
        <v>8302</v>
      </c>
      <c r="H153" s="255">
        <v>8302</v>
      </c>
      <c r="I153" s="255">
        <v>8302</v>
      </c>
      <c r="J153" s="255">
        <v>8302</v>
      </c>
      <c r="K153" s="255">
        <v>8281</v>
      </c>
      <c r="L153" s="255">
        <v>8281</v>
      </c>
      <c r="M153" s="255">
        <v>8281</v>
      </c>
      <c r="N153" s="255">
        <v>7023</v>
      </c>
      <c r="O153" s="255">
        <v>6966</v>
      </c>
      <c r="P153" s="255">
        <v>6966</v>
      </c>
      <c r="Q153" s="255">
        <v>6752</v>
      </c>
      <c r="R153" s="404"/>
      <c r="S153" s="255">
        <v>1</v>
      </c>
      <c r="T153" s="255">
        <v>1</v>
      </c>
      <c r="U153" s="255">
        <v>1</v>
      </c>
      <c r="V153" s="255">
        <v>1</v>
      </c>
      <c r="W153" s="255">
        <v>1</v>
      </c>
      <c r="X153" s="255">
        <v>1</v>
      </c>
      <c r="Y153" s="255">
        <v>1</v>
      </c>
      <c r="Z153" s="255">
        <v>1</v>
      </c>
      <c r="AA153" s="255">
        <v>1</v>
      </c>
      <c r="AB153" s="255">
        <v>1</v>
      </c>
      <c r="AC153" s="255">
        <v>0</v>
      </c>
      <c r="AD153" s="255">
        <v>0</v>
      </c>
      <c r="AE153" s="255">
        <v>0</v>
      </c>
      <c r="AF153" s="255">
        <v>0</v>
      </c>
      <c r="AG153" s="352">
        <f>AG152</f>
        <v>0</v>
      </c>
      <c r="AH153" s="352">
        <f t="shared" ref="AH153:AT153" si="194">AH152</f>
        <v>0</v>
      </c>
      <c r="AI153" s="352">
        <f t="shared" si="194"/>
        <v>0</v>
      </c>
      <c r="AJ153" s="352">
        <f t="shared" si="194"/>
        <v>0</v>
      </c>
      <c r="AK153" s="352">
        <f t="shared" si="194"/>
        <v>0</v>
      </c>
      <c r="AL153" s="352">
        <f t="shared" si="194"/>
        <v>0</v>
      </c>
      <c r="AM153" s="352">
        <f t="shared" si="194"/>
        <v>0</v>
      </c>
      <c r="AN153" s="352">
        <f t="shared" si="194"/>
        <v>0</v>
      </c>
      <c r="AO153" s="352">
        <f>AO152</f>
        <v>1</v>
      </c>
      <c r="AP153" s="352">
        <f t="shared" ref="AP153:AR153" si="195">AP152</f>
        <v>0</v>
      </c>
      <c r="AQ153" s="352">
        <f t="shared" si="195"/>
        <v>0</v>
      </c>
      <c r="AR153" s="352">
        <f t="shared" si="195"/>
        <v>0</v>
      </c>
      <c r="AS153" s="352">
        <f t="shared" si="194"/>
        <v>0</v>
      </c>
      <c r="AT153" s="352">
        <f t="shared" si="194"/>
        <v>0</v>
      </c>
      <c r="AU153" s="257"/>
    </row>
    <row r="154" spans="1:47" ht="16" outlineLevel="1">
      <c r="B154" s="258"/>
      <c r="C154" s="259"/>
      <c r="D154" s="264"/>
      <c r="E154" s="264"/>
      <c r="F154" s="264"/>
      <c r="G154" s="264"/>
      <c r="H154" s="264"/>
      <c r="I154" s="264"/>
      <c r="J154" s="264"/>
      <c r="K154" s="264"/>
      <c r="L154" s="264"/>
      <c r="M154" s="264"/>
      <c r="N154" s="264"/>
      <c r="O154" s="264"/>
      <c r="P154" s="264"/>
      <c r="Q154" s="264"/>
      <c r="R154" s="260"/>
      <c r="S154" s="264"/>
      <c r="T154" s="264"/>
      <c r="U154" s="264"/>
      <c r="V154" s="264"/>
      <c r="W154" s="264"/>
      <c r="X154" s="264"/>
      <c r="Y154" s="264"/>
      <c r="Z154" s="264"/>
      <c r="AA154" s="264"/>
      <c r="AB154" s="264"/>
      <c r="AC154" s="264"/>
      <c r="AD154" s="264"/>
      <c r="AE154" s="264"/>
      <c r="AF154" s="264"/>
      <c r="AG154" s="353"/>
      <c r="AH154" s="354"/>
      <c r="AI154" s="354"/>
      <c r="AJ154" s="354"/>
      <c r="AK154" s="354"/>
      <c r="AL154" s="354"/>
      <c r="AM154" s="354"/>
      <c r="AN154" s="354"/>
      <c r="AO154" s="353"/>
      <c r="AP154" s="354"/>
      <c r="AQ154" s="354"/>
      <c r="AR154" s="354"/>
      <c r="AS154" s="354"/>
      <c r="AT154" s="354"/>
      <c r="AU154" s="262"/>
    </row>
    <row r="155" spans="1:47" ht="17" outlineLevel="1">
      <c r="A155" s="446">
        <v>3</v>
      </c>
      <c r="B155" s="273" t="s">
        <v>97</v>
      </c>
      <c r="C155" s="251" t="s">
        <v>25</v>
      </c>
      <c r="D155" s="255">
        <v>12724</v>
      </c>
      <c r="E155" s="255">
        <v>12724</v>
      </c>
      <c r="F155" s="255">
        <v>12724</v>
      </c>
      <c r="G155" s="255">
        <v>12619</v>
      </c>
      <c r="H155" s="255">
        <v>8546</v>
      </c>
      <c r="I155" s="255">
        <v>0</v>
      </c>
      <c r="J155" s="255">
        <v>0</v>
      </c>
      <c r="K155" s="255">
        <v>0</v>
      </c>
      <c r="L155" s="255">
        <v>0</v>
      </c>
      <c r="M155" s="255">
        <v>0</v>
      </c>
      <c r="N155" s="255">
        <v>0</v>
      </c>
      <c r="O155" s="255">
        <v>0</v>
      </c>
      <c r="P155" s="255">
        <v>0</v>
      </c>
      <c r="Q155" s="255">
        <v>0</v>
      </c>
      <c r="R155" s="251"/>
      <c r="S155" s="255">
        <v>2</v>
      </c>
      <c r="T155" s="255">
        <v>2</v>
      </c>
      <c r="U155" s="255">
        <v>2</v>
      </c>
      <c r="V155" s="255">
        <v>2</v>
      </c>
      <c r="W155" s="255">
        <v>1</v>
      </c>
      <c r="X155" s="255">
        <v>0</v>
      </c>
      <c r="Y155" s="255">
        <v>0</v>
      </c>
      <c r="Z155" s="255">
        <v>0</v>
      </c>
      <c r="AA155" s="255">
        <v>0</v>
      </c>
      <c r="AB155" s="255">
        <v>0</v>
      </c>
      <c r="AC155" s="255">
        <v>0</v>
      </c>
      <c r="AD155" s="255">
        <v>0</v>
      </c>
      <c r="AE155" s="255">
        <v>0</v>
      </c>
      <c r="AF155" s="255">
        <v>0</v>
      </c>
      <c r="AG155" s="351"/>
      <c r="AH155" s="351"/>
      <c r="AI155" s="351"/>
      <c r="AJ155" s="351"/>
      <c r="AK155" s="351"/>
      <c r="AL155" s="351"/>
      <c r="AM155" s="351"/>
      <c r="AN155" s="351"/>
      <c r="AO155" s="351">
        <v>1</v>
      </c>
      <c r="AP155" s="351"/>
      <c r="AQ155" s="351"/>
      <c r="AR155" s="351"/>
      <c r="AS155" s="351"/>
      <c r="AT155" s="351"/>
      <c r="AU155" s="256">
        <f>SUM(AG155:AT155)</f>
        <v>1</v>
      </c>
    </row>
    <row r="156" spans="1:47" ht="16" outlineLevel="1">
      <c r="B156" s="254" t="s">
        <v>266</v>
      </c>
      <c r="C156" s="251" t="s">
        <v>163</v>
      </c>
      <c r="D156" s="255"/>
      <c r="E156" s="255"/>
      <c r="F156" s="255"/>
      <c r="G156" s="255"/>
      <c r="H156" s="255"/>
      <c r="I156" s="255"/>
      <c r="J156" s="255"/>
      <c r="K156" s="255"/>
      <c r="L156" s="255"/>
      <c r="M156" s="255"/>
      <c r="N156" s="255"/>
      <c r="O156" s="255"/>
      <c r="P156" s="255"/>
      <c r="Q156" s="255"/>
      <c r="R156" s="404"/>
      <c r="S156" s="255"/>
      <c r="T156" s="255"/>
      <c r="U156" s="255"/>
      <c r="V156" s="255"/>
      <c r="W156" s="255"/>
      <c r="X156" s="255"/>
      <c r="Y156" s="255"/>
      <c r="Z156" s="255"/>
      <c r="AA156" s="255"/>
      <c r="AB156" s="255"/>
      <c r="AC156" s="255"/>
      <c r="AD156" s="255"/>
      <c r="AE156" s="255"/>
      <c r="AF156" s="255"/>
      <c r="AG156" s="352">
        <f>AG155</f>
        <v>0</v>
      </c>
      <c r="AH156" s="352">
        <f t="shared" ref="AH156:AT156" si="196">AH155</f>
        <v>0</v>
      </c>
      <c r="AI156" s="352">
        <f t="shared" si="196"/>
        <v>0</v>
      </c>
      <c r="AJ156" s="352">
        <f t="shared" si="196"/>
        <v>0</v>
      </c>
      <c r="AK156" s="352">
        <f t="shared" si="196"/>
        <v>0</v>
      </c>
      <c r="AL156" s="352">
        <f t="shared" si="196"/>
        <v>0</v>
      </c>
      <c r="AM156" s="352">
        <f t="shared" si="196"/>
        <v>0</v>
      </c>
      <c r="AN156" s="352">
        <f t="shared" si="196"/>
        <v>0</v>
      </c>
      <c r="AO156" s="352">
        <f>AO155</f>
        <v>1</v>
      </c>
      <c r="AP156" s="352">
        <f t="shared" ref="AP156:AR156" si="197">AP155</f>
        <v>0</v>
      </c>
      <c r="AQ156" s="352">
        <f t="shared" si="197"/>
        <v>0</v>
      </c>
      <c r="AR156" s="352">
        <f t="shared" si="197"/>
        <v>0</v>
      </c>
      <c r="AS156" s="352">
        <f t="shared" si="196"/>
        <v>0</v>
      </c>
      <c r="AT156" s="352">
        <f t="shared" si="196"/>
        <v>0</v>
      </c>
      <c r="AU156" s="257"/>
    </row>
    <row r="157" spans="1:47" ht="16" outlineLevel="1">
      <c r="B157" s="254"/>
      <c r="C157" s="265"/>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353"/>
      <c r="AH157" s="353"/>
      <c r="AI157" s="353"/>
      <c r="AJ157" s="353"/>
      <c r="AK157" s="353"/>
      <c r="AL157" s="353"/>
      <c r="AM157" s="353"/>
      <c r="AN157" s="353"/>
      <c r="AO157" s="353"/>
      <c r="AP157" s="353"/>
      <c r="AQ157" s="353"/>
      <c r="AR157" s="353"/>
      <c r="AS157" s="353"/>
      <c r="AT157" s="353"/>
      <c r="AU157" s="266"/>
    </row>
    <row r="158" spans="1:47" ht="17" outlineLevel="1">
      <c r="A158" s="446">
        <v>4</v>
      </c>
      <c r="B158" s="273" t="s">
        <v>660</v>
      </c>
      <c r="C158" s="251" t="s">
        <v>25</v>
      </c>
      <c r="D158" s="255">
        <v>1140449</v>
      </c>
      <c r="E158" s="255">
        <v>1140449</v>
      </c>
      <c r="F158" s="255">
        <v>1140449</v>
      </c>
      <c r="G158" s="255">
        <v>1140449</v>
      </c>
      <c r="H158" s="255">
        <v>1140449</v>
      </c>
      <c r="I158" s="255">
        <v>1140449</v>
      </c>
      <c r="J158" s="255">
        <v>1140449</v>
      </c>
      <c r="K158" s="255">
        <v>1140449</v>
      </c>
      <c r="L158" s="255">
        <v>1140449</v>
      </c>
      <c r="M158" s="255">
        <v>1140449</v>
      </c>
      <c r="N158" s="255">
        <v>1140449</v>
      </c>
      <c r="O158" s="255">
        <v>1140449</v>
      </c>
      <c r="P158" s="255">
        <v>1140449</v>
      </c>
      <c r="Q158" s="255">
        <v>1140449</v>
      </c>
      <c r="R158" s="251"/>
      <c r="S158" s="255">
        <v>599</v>
      </c>
      <c r="T158" s="255">
        <v>599</v>
      </c>
      <c r="U158" s="255">
        <v>599</v>
      </c>
      <c r="V158" s="255">
        <v>599</v>
      </c>
      <c r="W158" s="255">
        <v>599</v>
      </c>
      <c r="X158" s="255">
        <v>599</v>
      </c>
      <c r="Y158" s="255">
        <v>599</v>
      </c>
      <c r="Z158" s="255">
        <v>599</v>
      </c>
      <c r="AA158" s="255">
        <v>599</v>
      </c>
      <c r="AB158" s="255">
        <v>599</v>
      </c>
      <c r="AC158" s="255">
        <v>599</v>
      </c>
      <c r="AD158" s="255">
        <v>599</v>
      </c>
      <c r="AE158" s="255">
        <v>599</v>
      </c>
      <c r="AF158" s="255">
        <v>599</v>
      </c>
      <c r="AG158" s="351"/>
      <c r="AH158" s="351"/>
      <c r="AI158" s="351"/>
      <c r="AJ158" s="351"/>
      <c r="AK158" s="351"/>
      <c r="AL158" s="351"/>
      <c r="AM158" s="351"/>
      <c r="AN158" s="351"/>
      <c r="AO158" s="351">
        <v>1</v>
      </c>
      <c r="AP158" s="351"/>
      <c r="AQ158" s="351"/>
      <c r="AR158" s="351"/>
      <c r="AS158" s="351"/>
      <c r="AT158" s="351"/>
      <c r="AU158" s="256">
        <f>SUM(AG158:AT158)</f>
        <v>1</v>
      </c>
    </row>
    <row r="159" spans="1:47" ht="16" outlineLevel="1">
      <c r="B159" s="254" t="s">
        <v>266</v>
      </c>
      <c r="C159" s="251" t="s">
        <v>163</v>
      </c>
      <c r="D159" s="255">
        <v>29105</v>
      </c>
      <c r="E159" s="255">
        <v>29105</v>
      </c>
      <c r="F159" s="255">
        <v>29105</v>
      </c>
      <c r="G159" s="255">
        <v>29105</v>
      </c>
      <c r="H159" s="255">
        <v>29105</v>
      </c>
      <c r="I159" s="255">
        <v>29105</v>
      </c>
      <c r="J159" s="255">
        <v>29105</v>
      </c>
      <c r="K159" s="255">
        <v>29105</v>
      </c>
      <c r="L159" s="255">
        <v>29105</v>
      </c>
      <c r="M159" s="255">
        <v>29105</v>
      </c>
      <c r="N159" s="255">
        <v>29105</v>
      </c>
      <c r="O159" s="255">
        <v>29105</v>
      </c>
      <c r="P159" s="255">
        <v>29105</v>
      </c>
      <c r="Q159" s="255">
        <v>29105</v>
      </c>
      <c r="R159" s="404"/>
      <c r="S159" s="255">
        <v>15</v>
      </c>
      <c r="T159" s="255">
        <v>15</v>
      </c>
      <c r="U159" s="255">
        <v>15</v>
      </c>
      <c r="V159" s="255">
        <v>15</v>
      </c>
      <c r="W159" s="255">
        <v>15</v>
      </c>
      <c r="X159" s="255">
        <v>15</v>
      </c>
      <c r="Y159" s="255">
        <v>15</v>
      </c>
      <c r="Z159" s="255">
        <v>15</v>
      </c>
      <c r="AA159" s="255">
        <v>15</v>
      </c>
      <c r="AB159" s="255">
        <v>15</v>
      </c>
      <c r="AC159" s="255">
        <v>15</v>
      </c>
      <c r="AD159" s="255">
        <v>15</v>
      </c>
      <c r="AE159" s="255">
        <v>15</v>
      </c>
      <c r="AF159" s="255">
        <v>15</v>
      </c>
      <c r="AG159" s="352">
        <f>AG158</f>
        <v>0</v>
      </c>
      <c r="AH159" s="352">
        <f t="shared" ref="AH159:AT159" si="198">AH158</f>
        <v>0</v>
      </c>
      <c r="AI159" s="352">
        <f t="shared" si="198"/>
        <v>0</v>
      </c>
      <c r="AJ159" s="352">
        <f t="shared" si="198"/>
        <v>0</v>
      </c>
      <c r="AK159" s="352">
        <f t="shared" si="198"/>
        <v>0</v>
      </c>
      <c r="AL159" s="352">
        <f t="shared" si="198"/>
        <v>0</v>
      </c>
      <c r="AM159" s="352">
        <f t="shared" si="198"/>
        <v>0</v>
      </c>
      <c r="AN159" s="352">
        <f t="shared" si="198"/>
        <v>0</v>
      </c>
      <c r="AO159" s="352">
        <f>AO158</f>
        <v>1</v>
      </c>
      <c r="AP159" s="352">
        <f t="shared" ref="AP159:AR159" si="199">AP158</f>
        <v>0</v>
      </c>
      <c r="AQ159" s="352">
        <f t="shared" si="199"/>
        <v>0</v>
      </c>
      <c r="AR159" s="352">
        <f t="shared" si="199"/>
        <v>0</v>
      </c>
      <c r="AS159" s="352">
        <f t="shared" si="198"/>
        <v>0</v>
      </c>
      <c r="AT159" s="352">
        <f t="shared" si="198"/>
        <v>0</v>
      </c>
      <c r="AU159" s="257"/>
    </row>
    <row r="160" spans="1:47" ht="16" outlineLevel="1">
      <c r="B160" s="254"/>
      <c r="C160" s="265"/>
      <c r="D160" s="264"/>
      <c r="E160" s="264"/>
      <c r="F160" s="264"/>
      <c r="G160" s="264"/>
      <c r="H160" s="264"/>
      <c r="I160" s="264"/>
      <c r="J160" s="264"/>
      <c r="K160" s="264"/>
      <c r="L160" s="264"/>
      <c r="M160" s="264"/>
      <c r="N160" s="264"/>
      <c r="O160" s="264"/>
      <c r="P160" s="264"/>
      <c r="Q160" s="264"/>
      <c r="R160" s="251"/>
      <c r="S160" s="264"/>
      <c r="T160" s="264"/>
      <c r="U160" s="264"/>
      <c r="V160" s="264"/>
      <c r="W160" s="264"/>
      <c r="X160" s="264"/>
      <c r="Y160" s="264"/>
      <c r="Z160" s="264"/>
      <c r="AA160" s="264"/>
      <c r="AB160" s="264"/>
      <c r="AC160" s="264"/>
      <c r="AD160" s="264"/>
      <c r="AE160" s="264"/>
      <c r="AF160" s="264"/>
      <c r="AG160" s="353"/>
      <c r="AH160" s="353"/>
      <c r="AI160" s="353"/>
      <c r="AJ160" s="353"/>
      <c r="AK160" s="353"/>
      <c r="AL160" s="353"/>
      <c r="AM160" s="353"/>
      <c r="AN160" s="353"/>
      <c r="AO160" s="353"/>
      <c r="AP160" s="353"/>
      <c r="AQ160" s="353"/>
      <c r="AR160" s="353"/>
      <c r="AS160" s="353"/>
      <c r="AT160" s="353"/>
      <c r="AU160" s="266"/>
    </row>
    <row r="161" spans="1:47" ht="17" outlineLevel="1">
      <c r="B161" s="278" t="s">
        <v>495</v>
      </c>
      <c r="C161" s="249"/>
      <c r="D161" s="249"/>
      <c r="E161" s="249"/>
      <c r="F161" s="249"/>
      <c r="G161" s="249"/>
      <c r="H161" s="249"/>
      <c r="I161" s="249"/>
      <c r="J161" s="249"/>
      <c r="K161" s="249"/>
      <c r="L161" s="249"/>
      <c r="M161" s="249"/>
      <c r="N161" s="249"/>
      <c r="O161" s="249"/>
      <c r="P161" s="249"/>
      <c r="Q161" s="249"/>
      <c r="R161" s="250"/>
      <c r="S161" s="249"/>
      <c r="T161" s="249"/>
      <c r="U161" s="249"/>
      <c r="V161" s="249"/>
      <c r="W161" s="249"/>
      <c r="X161" s="249"/>
      <c r="Y161" s="249"/>
      <c r="Z161" s="249"/>
      <c r="AA161" s="249"/>
      <c r="AB161" s="249"/>
      <c r="AC161" s="249"/>
      <c r="AD161" s="249"/>
      <c r="AE161" s="249"/>
      <c r="AF161" s="249"/>
      <c r="AG161" s="355"/>
      <c r="AH161" s="355"/>
      <c r="AI161" s="355"/>
      <c r="AJ161" s="355"/>
      <c r="AK161" s="355"/>
      <c r="AL161" s="355"/>
      <c r="AM161" s="355"/>
      <c r="AN161" s="355"/>
      <c r="AO161" s="355"/>
      <c r="AP161" s="355"/>
      <c r="AQ161" s="355"/>
      <c r="AR161" s="355"/>
      <c r="AS161" s="355"/>
      <c r="AT161" s="355"/>
      <c r="AU161" s="252"/>
    </row>
    <row r="162" spans="1:47" ht="34" outlineLevel="1">
      <c r="A162" s="446">
        <v>7</v>
      </c>
      <c r="B162" s="894" t="s">
        <v>1128</v>
      </c>
      <c r="C162" s="251" t="s">
        <v>25</v>
      </c>
      <c r="D162" s="255">
        <v>2113157</v>
      </c>
      <c r="E162" s="255">
        <v>2113157</v>
      </c>
      <c r="F162" s="255">
        <v>2109896</v>
      </c>
      <c r="G162" s="255">
        <v>2109896</v>
      </c>
      <c r="H162" s="255">
        <v>2109896</v>
      </c>
      <c r="I162" s="255">
        <v>2109896</v>
      </c>
      <c r="J162" s="255">
        <v>2046725</v>
      </c>
      <c r="K162" s="255">
        <v>2046725</v>
      </c>
      <c r="L162" s="255">
        <v>1939081</v>
      </c>
      <c r="M162" s="255">
        <v>1726209</v>
      </c>
      <c r="N162" s="255">
        <v>1167364</v>
      </c>
      <c r="O162" s="255">
        <v>1118794</v>
      </c>
      <c r="P162" s="255">
        <v>325771</v>
      </c>
      <c r="Q162" s="255">
        <v>181418</v>
      </c>
      <c r="R162" s="255">
        <v>12</v>
      </c>
      <c r="S162" s="255">
        <v>296</v>
      </c>
      <c r="T162" s="255">
        <v>296</v>
      </c>
      <c r="U162" s="255">
        <v>295</v>
      </c>
      <c r="V162" s="255">
        <v>295</v>
      </c>
      <c r="W162" s="255">
        <v>295</v>
      </c>
      <c r="X162" s="255">
        <v>295</v>
      </c>
      <c r="Y162" s="255">
        <v>287</v>
      </c>
      <c r="Z162" s="255">
        <v>287</v>
      </c>
      <c r="AA162" s="255">
        <v>257</v>
      </c>
      <c r="AB162" s="255">
        <v>229</v>
      </c>
      <c r="AC162" s="255">
        <v>159</v>
      </c>
      <c r="AD162" s="255">
        <v>155</v>
      </c>
      <c r="AE162" s="255">
        <v>91</v>
      </c>
      <c r="AF162" s="255">
        <v>45</v>
      </c>
      <c r="AG162" s="453"/>
      <c r="AH162" s="1049"/>
      <c r="AI162" s="1049"/>
      <c r="AJ162" s="351"/>
      <c r="AK162" s="453"/>
      <c r="AL162" s="351"/>
      <c r="AM162" s="351"/>
      <c r="AN162" s="356"/>
      <c r="AO162" s="453"/>
      <c r="AP162" s="1049">
        <v>0.21099200000000001</v>
      </c>
      <c r="AQ162" s="1049">
        <v>0.78900800000000004</v>
      </c>
      <c r="AR162" s="351"/>
      <c r="AS162" s="356"/>
      <c r="AT162" s="356"/>
      <c r="AU162" s="256">
        <f>SUM(AG162:AT162)</f>
        <v>1</v>
      </c>
    </row>
    <row r="163" spans="1:47" ht="16" outlineLevel="1">
      <c r="B163" s="767" t="s">
        <v>1129</v>
      </c>
      <c r="C163" s="251" t="s">
        <v>163</v>
      </c>
      <c r="D163" s="255">
        <v>9845</v>
      </c>
      <c r="E163" s="255">
        <v>9845</v>
      </c>
      <c r="F163" s="255">
        <v>9845</v>
      </c>
      <c r="G163" s="255">
        <v>9845</v>
      </c>
      <c r="H163" s="255">
        <v>9845</v>
      </c>
      <c r="I163" s="255">
        <v>9845</v>
      </c>
      <c r="J163" s="255">
        <v>9845</v>
      </c>
      <c r="K163" s="255">
        <v>9845</v>
      </c>
      <c r="L163" s="255">
        <v>9845</v>
      </c>
      <c r="M163" s="255">
        <v>9845</v>
      </c>
      <c r="N163" s="255">
        <v>9845</v>
      </c>
      <c r="O163" s="255">
        <v>9845</v>
      </c>
      <c r="P163" s="255">
        <v>9845</v>
      </c>
      <c r="Q163" s="255">
        <v>9845</v>
      </c>
      <c r="R163" s="255">
        <f>R162</f>
        <v>12</v>
      </c>
      <c r="S163" s="255">
        <v>3</v>
      </c>
      <c r="T163" s="255">
        <v>3</v>
      </c>
      <c r="U163" s="255">
        <v>3</v>
      </c>
      <c r="V163" s="255">
        <v>3</v>
      </c>
      <c r="W163" s="255">
        <v>3</v>
      </c>
      <c r="X163" s="255">
        <v>3</v>
      </c>
      <c r="Y163" s="255">
        <v>3</v>
      </c>
      <c r="Z163" s="255">
        <v>3</v>
      </c>
      <c r="AA163" s="255">
        <v>3</v>
      </c>
      <c r="AB163" s="255">
        <v>3</v>
      </c>
      <c r="AC163" s="255">
        <v>3</v>
      </c>
      <c r="AD163" s="255">
        <v>3</v>
      </c>
      <c r="AE163" s="255">
        <v>3</v>
      </c>
      <c r="AF163" s="255">
        <v>3</v>
      </c>
      <c r="AG163" s="352">
        <f>AG162</f>
        <v>0</v>
      </c>
      <c r="AH163" s="352">
        <f>AH162</f>
        <v>0</v>
      </c>
      <c r="AI163" s="352">
        <f t="shared" ref="AI163:AT164" si="200">AI162</f>
        <v>0</v>
      </c>
      <c r="AJ163" s="352">
        <f t="shared" si="200"/>
        <v>0</v>
      </c>
      <c r="AK163" s="352">
        <f t="shared" si="200"/>
        <v>0</v>
      </c>
      <c r="AL163" s="352">
        <f t="shared" si="200"/>
        <v>0</v>
      </c>
      <c r="AM163" s="352">
        <f t="shared" si="200"/>
        <v>0</v>
      </c>
      <c r="AN163" s="352">
        <f t="shared" si="200"/>
        <v>0</v>
      </c>
      <c r="AO163" s="352">
        <f>AO162</f>
        <v>0</v>
      </c>
      <c r="AP163" s="352">
        <f>AP162</f>
        <v>0.21099200000000001</v>
      </c>
      <c r="AQ163" s="352">
        <f t="shared" ref="AQ163:AR163" si="201">AQ162</f>
        <v>0.78900800000000004</v>
      </c>
      <c r="AR163" s="352">
        <f t="shared" si="201"/>
        <v>0</v>
      </c>
      <c r="AS163" s="352">
        <f t="shared" si="200"/>
        <v>0</v>
      </c>
      <c r="AT163" s="352">
        <f t="shared" si="200"/>
        <v>0</v>
      </c>
      <c r="AU163" s="270"/>
    </row>
    <row r="164" spans="1:47" ht="16" outlineLevel="1">
      <c r="B164" s="767" t="s">
        <v>1130</v>
      </c>
      <c r="C164" s="251"/>
      <c r="D164" s="255">
        <v>135577</v>
      </c>
      <c r="E164" s="255">
        <v>135577</v>
      </c>
      <c r="F164" s="255">
        <v>138837</v>
      </c>
      <c r="G164" s="255">
        <v>139403</v>
      </c>
      <c r="H164" s="255">
        <v>139403</v>
      </c>
      <c r="I164" s="255">
        <v>139403</v>
      </c>
      <c r="J164" s="255">
        <v>202574</v>
      </c>
      <c r="K164" s="255">
        <v>202574</v>
      </c>
      <c r="L164" s="255">
        <v>220867</v>
      </c>
      <c r="M164" s="255">
        <v>199651</v>
      </c>
      <c r="N164" s="255">
        <v>117752</v>
      </c>
      <c r="O164" s="255">
        <v>76129</v>
      </c>
      <c r="P164" s="255">
        <v>88930</v>
      </c>
      <c r="Q164" s="255">
        <v>913</v>
      </c>
      <c r="R164" s="656">
        <v>12</v>
      </c>
      <c r="S164" s="255">
        <v>38</v>
      </c>
      <c r="T164" s="255">
        <v>38</v>
      </c>
      <c r="U164" s="255">
        <v>39</v>
      </c>
      <c r="V164" s="255">
        <v>39</v>
      </c>
      <c r="W164" s="255">
        <v>39</v>
      </c>
      <c r="X164" s="255">
        <v>39</v>
      </c>
      <c r="Y164" s="255">
        <v>48</v>
      </c>
      <c r="Z164" s="255">
        <v>48</v>
      </c>
      <c r="AA164" s="255">
        <v>50</v>
      </c>
      <c r="AB164" s="255">
        <v>46</v>
      </c>
      <c r="AC164" s="255">
        <v>35</v>
      </c>
      <c r="AD164" s="255">
        <v>25</v>
      </c>
      <c r="AE164" s="255">
        <v>27</v>
      </c>
      <c r="AF164" s="255">
        <v>-1</v>
      </c>
      <c r="AG164" s="352">
        <f>AG163</f>
        <v>0</v>
      </c>
      <c r="AH164" s="352">
        <f>AH163</f>
        <v>0</v>
      </c>
      <c r="AI164" s="352">
        <f t="shared" si="200"/>
        <v>0</v>
      </c>
      <c r="AJ164" s="352">
        <f t="shared" si="200"/>
        <v>0</v>
      </c>
      <c r="AK164" s="352">
        <f t="shared" si="200"/>
        <v>0</v>
      </c>
      <c r="AL164" s="352">
        <f t="shared" si="200"/>
        <v>0</v>
      </c>
      <c r="AM164" s="352">
        <f t="shared" si="200"/>
        <v>0</v>
      </c>
      <c r="AN164" s="352">
        <f t="shared" si="200"/>
        <v>0</v>
      </c>
      <c r="AO164" s="352">
        <f>AO163</f>
        <v>0</v>
      </c>
      <c r="AP164" s="352">
        <f>AP163</f>
        <v>0.21099200000000001</v>
      </c>
      <c r="AQ164" s="352">
        <f t="shared" ref="AQ164:AR164" si="202">AQ163</f>
        <v>0.78900800000000004</v>
      </c>
      <c r="AR164" s="352">
        <f t="shared" si="202"/>
        <v>0</v>
      </c>
      <c r="AS164" s="352">
        <f t="shared" si="200"/>
        <v>0</v>
      </c>
      <c r="AT164" s="352">
        <f t="shared" si="200"/>
        <v>0</v>
      </c>
      <c r="AU164" s="270"/>
    </row>
    <row r="165" spans="1:47" ht="16" outlineLevel="1">
      <c r="B165" s="894"/>
      <c r="C165" s="27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357"/>
      <c r="AH165" s="358"/>
      <c r="AI165" s="357"/>
      <c r="AJ165" s="357"/>
      <c r="AK165" s="357"/>
      <c r="AL165" s="357"/>
      <c r="AM165" s="357"/>
      <c r="AN165" s="357"/>
      <c r="AO165" s="357"/>
      <c r="AP165" s="358"/>
      <c r="AQ165" s="357"/>
      <c r="AR165" s="357"/>
      <c r="AS165" s="357"/>
      <c r="AT165" s="357"/>
      <c r="AU165" s="272"/>
    </row>
    <row r="166" spans="1:47" ht="34" outlineLevel="1">
      <c r="B166" s="894" t="s">
        <v>1274</v>
      </c>
      <c r="C166" s="251" t="s">
        <v>25</v>
      </c>
      <c r="D166" s="255">
        <v>1502580</v>
      </c>
      <c r="E166" s="255">
        <v>1502580</v>
      </c>
      <c r="F166" s="255">
        <v>1502580</v>
      </c>
      <c r="G166" s="255">
        <v>1502580</v>
      </c>
      <c r="H166" s="255">
        <v>1502580</v>
      </c>
      <c r="I166" s="255">
        <v>1502580</v>
      </c>
      <c r="J166" s="255">
        <v>1502580</v>
      </c>
      <c r="K166" s="255">
        <v>1502580</v>
      </c>
      <c r="L166" s="255">
        <v>1502580</v>
      </c>
      <c r="M166" s="255">
        <v>1502580</v>
      </c>
      <c r="N166" s="255">
        <v>1502580</v>
      </c>
      <c r="O166" s="255">
        <v>1502580</v>
      </c>
      <c r="P166" s="255">
        <v>0</v>
      </c>
      <c r="Q166" s="255">
        <v>0</v>
      </c>
      <c r="R166" s="255">
        <v>12</v>
      </c>
      <c r="S166" s="255">
        <f>'8-b.  Streetlighting - WRZ'!C24</f>
        <v>76.346871584699471</v>
      </c>
      <c r="T166" s="255">
        <f>'8-b.  Streetlighting - WRZ'!D24</f>
        <v>245.38945901639343</v>
      </c>
      <c r="U166" s="255">
        <f>'8-b.  Streetlighting - WRZ'!E24</f>
        <v>245.38945901639343</v>
      </c>
      <c r="V166" s="255">
        <f>'8-b.  Streetlighting - WRZ'!F24</f>
        <v>245.38945901639343</v>
      </c>
      <c r="W166" s="255">
        <f>'8-b.  Streetlighting - WRZ'!G24</f>
        <v>245.38945901639343</v>
      </c>
      <c r="X166" s="255">
        <f>'8-b.  Streetlighting - WRZ'!H24</f>
        <v>245.38945901639343</v>
      </c>
      <c r="Y166" s="255">
        <f>'8-b.  Streetlighting - WRZ'!I24</f>
        <v>245.38945901639343</v>
      </c>
      <c r="Z166" s="255">
        <f>'8-b.  Streetlighting - WRZ'!J24</f>
        <v>245.38945901639343</v>
      </c>
      <c r="AA166" s="255">
        <f>'8-b.  Streetlighting - WRZ'!K24</f>
        <v>245.38945901639343</v>
      </c>
      <c r="AB166" s="255">
        <f>'8-b.  Streetlighting - WRZ'!L24</f>
        <v>245.38945901639343</v>
      </c>
      <c r="AC166" s="255">
        <f>'8-b.  Streetlighting - WRZ'!M24</f>
        <v>245.38945901639343</v>
      </c>
      <c r="AD166" s="255">
        <f>'8-b.  Streetlighting - WRZ'!N24</f>
        <v>245.38945901639343</v>
      </c>
      <c r="AE166" s="255">
        <f>'8-b.  Streetlighting - WRZ'!O24</f>
        <v>169.04258743169399</v>
      </c>
      <c r="AF166" s="255">
        <f>'8-b.  Streetlighting - WRZ'!P24</f>
        <v>0</v>
      </c>
      <c r="AG166" s="453"/>
      <c r="AH166" s="1049"/>
      <c r="AI166" s="1049"/>
      <c r="AJ166" s="351"/>
      <c r="AK166" s="453"/>
      <c r="AL166" s="351"/>
      <c r="AM166" s="351"/>
      <c r="AN166" s="356"/>
      <c r="AO166" s="453"/>
      <c r="AP166" s="1049"/>
      <c r="AQ166" s="1049"/>
      <c r="AR166" s="351">
        <v>1</v>
      </c>
      <c r="AS166" s="356"/>
      <c r="AT166" s="356"/>
      <c r="AU166" s="256">
        <f>SUM(AG166:AT166)</f>
        <v>1</v>
      </c>
    </row>
    <row r="167" spans="1:47" ht="16" outlineLevel="1">
      <c r="B167" s="767" t="s">
        <v>1129</v>
      </c>
      <c r="C167" s="251" t="s">
        <v>163</v>
      </c>
      <c r="D167" s="255">
        <v>0</v>
      </c>
      <c r="E167" s="255">
        <v>0</v>
      </c>
      <c r="F167" s="255">
        <v>0</v>
      </c>
      <c r="G167" s="255">
        <v>0</v>
      </c>
      <c r="H167" s="255">
        <v>0</v>
      </c>
      <c r="I167" s="255">
        <v>0</v>
      </c>
      <c r="J167" s="255">
        <v>0</v>
      </c>
      <c r="K167" s="255">
        <v>0</v>
      </c>
      <c r="L167" s="255">
        <v>0</v>
      </c>
      <c r="M167" s="255">
        <v>0</v>
      </c>
      <c r="N167" s="255">
        <v>0</v>
      </c>
      <c r="O167" s="255">
        <v>0</v>
      </c>
      <c r="P167" s="255">
        <v>0</v>
      </c>
      <c r="Q167" s="255">
        <v>0</v>
      </c>
      <c r="R167" s="255">
        <f>R166</f>
        <v>12</v>
      </c>
      <c r="S167" s="255">
        <v>0</v>
      </c>
      <c r="T167" s="255">
        <v>0</v>
      </c>
      <c r="U167" s="255">
        <v>0</v>
      </c>
      <c r="V167" s="255">
        <v>0</v>
      </c>
      <c r="W167" s="255">
        <v>0</v>
      </c>
      <c r="X167" s="255">
        <v>0</v>
      </c>
      <c r="Y167" s="255">
        <v>0</v>
      </c>
      <c r="Z167" s="255">
        <v>0</v>
      </c>
      <c r="AA167" s="255">
        <v>0</v>
      </c>
      <c r="AB167" s="255">
        <v>0</v>
      </c>
      <c r="AC167" s="255">
        <v>0</v>
      </c>
      <c r="AD167" s="255">
        <v>0</v>
      </c>
      <c r="AE167" s="255">
        <v>0</v>
      </c>
      <c r="AF167" s="255">
        <v>0</v>
      </c>
      <c r="AG167" s="352">
        <f>AG166</f>
        <v>0</v>
      </c>
      <c r="AH167" s="352">
        <f>AH166</f>
        <v>0</v>
      </c>
      <c r="AI167" s="352">
        <f t="shared" ref="AI167:AT167" si="203">AI166</f>
        <v>0</v>
      </c>
      <c r="AJ167" s="352">
        <f t="shared" si="203"/>
        <v>0</v>
      </c>
      <c r="AK167" s="352">
        <f t="shared" si="203"/>
        <v>0</v>
      </c>
      <c r="AL167" s="352">
        <f t="shared" si="203"/>
        <v>0</v>
      </c>
      <c r="AM167" s="352">
        <f t="shared" si="203"/>
        <v>0</v>
      </c>
      <c r="AN167" s="352">
        <f t="shared" si="203"/>
        <v>0</v>
      </c>
      <c r="AO167" s="352">
        <f>AO166</f>
        <v>0</v>
      </c>
      <c r="AP167" s="352">
        <f>AP166</f>
        <v>0</v>
      </c>
      <c r="AQ167" s="352">
        <f t="shared" ref="AQ167:AR167" si="204">AQ166</f>
        <v>0</v>
      </c>
      <c r="AR167" s="352">
        <f t="shared" si="204"/>
        <v>1</v>
      </c>
      <c r="AS167" s="352">
        <f t="shared" si="203"/>
        <v>0</v>
      </c>
      <c r="AT167" s="352">
        <f t="shared" si="203"/>
        <v>0</v>
      </c>
      <c r="AU167" s="270"/>
    </row>
    <row r="168" spans="1:47" ht="16" outlineLevel="1">
      <c r="B168" s="273"/>
      <c r="C168" s="27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357"/>
      <c r="AH168" s="358"/>
      <c r="AI168" s="357"/>
      <c r="AJ168" s="357"/>
      <c r="AK168" s="357"/>
      <c r="AL168" s="357"/>
      <c r="AM168" s="357"/>
      <c r="AN168" s="357"/>
      <c r="AO168" s="357"/>
      <c r="AP168" s="358"/>
      <c r="AQ168" s="357"/>
      <c r="AR168" s="357"/>
      <c r="AS168" s="357"/>
      <c r="AT168" s="357"/>
      <c r="AU168" s="272"/>
    </row>
    <row r="169" spans="1:47" ht="17" outlineLevel="1">
      <c r="A169" s="446">
        <v>8</v>
      </c>
      <c r="B169" s="273" t="s">
        <v>101</v>
      </c>
      <c r="C169" s="251" t="s">
        <v>25</v>
      </c>
      <c r="D169" s="255">
        <v>155411</v>
      </c>
      <c r="E169" s="255">
        <v>129008</v>
      </c>
      <c r="F169" s="255">
        <v>115975</v>
      </c>
      <c r="G169" s="255">
        <v>115975</v>
      </c>
      <c r="H169" s="255">
        <v>115975</v>
      </c>
      <c r="I169" s="255">
        <v>115975</v>
      </c>
      <c r="J169" s="255">
        <v>115975</v>
      </c>
      <c r="K169" s="255">
        <v>115975</v>
      </c>
      <c r="L169" s="255">
        <v>115975</v>
      </c>
      <c r="M169" s="255">
        <v>115975</v>
      </c>
      <c r="N169" s="255">
        <v>107771</v>
      </c>
      <c r="O169" s="255">
        <v>8548</v>
      </c>
      <c r="P169" s="255">
        <v>0</v>
      </c>
      <c r="Q169" s="255">
        <v>0</v>
      </c>
      <c r="R169" s="255">
        <v>12</v>
      </c>
      <c r="S169" s="255">
        <v>33</v>
      </c>
      <c r="T169" s="255">
        <v>27</v>
      </c>
      <c r="U169" s="255">
        <v>23</v>
      </c>
      <c r="V169" s="255">
        <v>23</v>
      </c>
      <c r="W169" s="255">
        <v>23</v>
      </c>
      <c r="X169" s="255">
        <v>23</v>
      </c>
      <c r="Y169" s="255">
        <v>23</v>
      </c>
      <c r="Z169" s="255">
        <v>23</v>
      </c>
      <c r="AA169" s="255">
        <v>23</v>
      </c>
      <c r="AB169" s="255">
        <v>23</v>
      </c>
      <c r="AC169" s="255">
        <v>23</v>
      </c>
      <c r="AD169" s="255">
        <v>2</v>
      </c>
      <c r="AE169" s="255">
        <v>0</v>
      </c>
      <c r="AF169" s="255">
        <v>0</v>
      </c>
      <c r="AG169" s="356"/>
      <c r="AH169" s="453"/>
      <c r="AI169" s="351"/>
      <c r="AJ169" s="351"/>
      <c r="AK169" s="351"/>
      <c r="AL169" s="351"/>
      <c r="AM169" s="351"/>
      <c r="AN169" s="356"/>
      <c r="AO169" s="356"/>
      <c r="AP169" s="453">
        <v>1</v>
      </c>
      <c r="AQ169" s="351"/>
      <c r="AR169" s="351"/>
      <c r="AS169" s="356"/>
      <c r="AT169" s="356"/>
      <c r="AU169" s="256">
        <f>SUM(AG169:AT169)</f>
        <v>1</v>
      </c>
    </row>
    <row r="170" spans="1:47" ht="16" outlineLevel="1">
      <c r="B170" s="254" t="s">
        <v>1130</v>
      </c>
      <c r="C170" s="251" t="s">
        <v>163</v>
      </c>
      <c r="D170" s="255">
        <v>-40159</v>
      </c>
      <c r="E170" s="255">
        <v>-13755</v>
      </c>
      <c r="F170" s="255">
        <v>-723</v>
      </c>
      <c r="G170" s="255">
        <v>5019</v>
      </c>
      <c r="H170" s="255">
        <v>5019</v>
      </c>
      <c r="I170" s="255">
        <v>5019</v>
      </c>
      <c r="J170" s="255">
        <v>5019</v>
      </c>
      <c r="K170" s="255">
        <v>5019</v>
      </c>
      <c r="L170" s="255">
        <v>5019</v>
      </c>
      <c r="M170" s="255">
        <v>5019</v>
      </c>
      <c r="N170" s="255">
        <v>5019</v>
      </c>
      <c r="O170" s="255">
        <v>502</v>
      </c>
      <c r="P170" s="255">
        <v>0</v>
      </c>
      <c r="Q170" s="255">
        <v>0</v>
      </c>
      <c r="R170" s="255">
        <f>R169</f>
        <v>12</v>
      </c>
      <c r="S170" s="255">
        <v>-9</v>
      </c>
      <c r="T170" s="255">
        <v>-4</v>
      </c>
      <c r="U170" s="255">
        <v>0</v>
      </c>
      <c r="V170" s="255">
        <v>1</v>
      </c>
      <c r="W170" s="255">
        <v>1</v>
      </c>
      <c r="X170" s="255">
        <v>1</v>
      </c>
      <c r="Y170" s="255">
        <v>1</v>
      </c>
      <c r="Z170" s="255">
        <v>1</v>
      </c>
      <c r="AA170" s="255">
        <v>1</v>
      </c>
      <c r="AB170" s="255">
        <v>1</v>
      </c>
      <c r="AC170" s="255">
        <v>1</v>
      </c>
      <c r="AD170" s="255">
        <v>0</v>
      </c>
      <c r="AE170" s="255">
        <v>0</v>
      </c>
      <c r="AF170" s="255">
        <v>0</v>
      </c>
      <c r="AG170" s="352">
        <f>AG169</f>
        <v>0</v>
      </c>
      <c r="AH170" s="352">
        <f t="shared" ref="AH170:AT170" si="205">AH169</f>
        <v>0</v>
      </c>
      <c r="AI170" s="352">
        <f t="shared" si="205"/>
        <v>0</v>
      </c>
      <c r="AJ170" s="352">
        <f t="shared" si="205"/>
        <v>0</v>
      </c>
      <c r="AK170" s="352">
        <f t="shared" si="205"/>
        <v>0</v>
      </c>
      <c r="AL170" s="352">
        <f t="shared" si="205"/>
        <v>0</v>
      </c>
      <c r="AM170" s="352">
        <f t="shared" si="205"/>
        <v>0</v>
      </c>
      <c r="AN170" s="352">
        <f t="shared" si="205"/>
        <v>0</v>
      </c>
      <c r="AO170" s="352">
        <f>AO169</f>
        <v>0</v>
      </c>
      <c r="AP170" s="352">
        <f t="shared" ref="AP170:AR170" si="206">AP169</f>
        <v>1</v>
      </c>
      <c r="AQ170" s="352">
        <f t="shared" si="206"/>
        <v>0</v>
      </c>
      <c r="AR170" s="352">
        <f t="shared" si="206"/>
        <v>0</v>
      </c>
      <c r="AS170" s="352">
        <f t="shared" si="205"/>
        <v>0</v>
      </c>
      <c r="AT170" s="352">
        <f t="shared" si="205"/>
        <v>0</v>
      </c>
      <c r="AU170" s="270"/>
    </row>
    <row r="171" spans="1:47" ht="16" outlineLevel="1">
      <c r="B171" s="273"/>
      <c r="C171" s="271"/>
      <c r="D171" s="275"/>
      <c r="E171" s="275"/>
      <c r="F171" s="275"/>
      <c r="G171" s="275"/>
      <c r="H171" s="275"/>
      <c r="I171" s="275"/>
      <c r="J171" s="275"/>
      <c r="K171" s="275"/>
      <c r="L171" s="275"/>
      <c r="M171" s="275"/>
      <c r="N171" s="275"/>
      <c r="O171" s="275"/>
      <c r="P171" s="275"/>
      <c r="Q171" s="275"/>
      <c r="R171" s="251"/>
      <c r="S171" s="275"/>
      <c r="T171" s="275"/>
      <c r="U171" s="275"/>
      <c r="V171" s="275"/>
      <c r="W171" s="275"/>
      <c r="X171" s="275"/>
      <c r="Y171" s="275"/>
      <c r="Z171" s="275"/>
      <c r="AA171" s="275"/>
      <c r="AB171" s="275"/>
      <c r="AC171" s="275"/>
      <c r="AD171" s="275"/>
      <c r="AE171" s="275"/>
      <c r="AF171" s="275"/>
      <c r="AG171" s="357"/>
      <c r="AH171" s="358"/>
      <c r="AI171" s="357"/>
      <c r="AJ171" s="357"/>
      <c r="AK171" s="357"/>
      <c r="AL171" s="357"/>
      <c r="AM171" s="357"/>
      <c r="AN171" s="357"/>
      <c r="AO171" s="357"/>
      <c r="AP171" s="358"/>
      <c r="AQ171" s="357"/>
      <c r="AR171" s="357"/>
      <c r="AS171" s="357"/>
      <c r="AT171" s="357"/>
      <c r="AU171" s="272"/>
    </row>
    <row r="172" spans="1:47" ht="17" outlineLevel="1">
      <c r="A172" s="446">
        <v>9</v>
      </c>
      <c r="B172" s="273" t="s">
        <v>102</v>
      </c>
      <c r="C172" s="251" t="s">
        <v>25</v>
      </c>
      <c r="D172" s="255"/>
      <c r="E172" s="255"/>
      <c r="F172" s="255"/>
      <c r="G172" s="255"/>
      <c r="H172" s="255"/>
      <c r="I172" s="255"/>
      <c r="J172" s="255"/>
      <c r="K172" s="255"/>
      <c r="L172" s="255"/>
      <c r="M172" s="255"/>
      <c r="N172" s="255"/>
      <c r="O172" s="255"/>
      <c r="P172" s="255"/>
      <c r="Q172" s="255"/>
      <c r="R172" s="255">
        <v>12</v>
      </c>
      <c r="S172" s="255"/>
      <c r="T172" s="255"/>
      <c r="U172" s="255"/>
      <c r="V172" s="255"/>
      <c r="W172" s="255"/>
      <c r="X172" s="255"/>
      <c r="Y172" s="255"/>
      <c r="Z172" s="255"/>
      <c r="AA172" s="255"/>
      <c r="AB172" s="255"/>
      <c r="AC172" s="255"/>
      <c r="AD172" s="255"/>
      <c r="AE172" s="255"/>
      <c r="AF172" s="255"/>
      <c r="AG172" s="356"/>
      <c r="AH172" s="351"/>
      <c r="AI172" s="351"/>
      <c r="AJ172" s="351"/>
      <c r="AK172" s="351"/>
      <c r="AL172" s="351"/>
      <c r="AM172" s="351"/>
      <c r="AN172" s="356"/>
      <c r="AO172" s="356"/>
      <c r="AP172" s="351"/>
      <c r="AQ172" s="351">
        <v>1</v>
      </c>
      <c r="AR172" s="351"/>
      <c r="AS172" s="356"/>
      <c r="AT172" s="356"/>
      <c r="AU172" s="256">
        <f>SUM(AG172:AT172)</f>
        <v>1</v>
      </c>
    </row>
    <row r="173" spans="1:47" ht="16" outlineLevel="1">
      <c r="B173" s="254" t="s">
        <v>266</v>
      </c>
      <c r="C173" s="251" t="s">
        <v>163</v>
      </c>
      <c r="D173" s="255">
        <v>84385</v>
      </c>
      <c r="E173" s="255">
        <v>84385</v>
      </c>
      <c r="F173" s="255">
        <v>84385</v>
      </c>
      <c r="G173" s="255">
        <v>84385</v>
      </c>
      <c r="H173" s="255">
        <v>84385</v>
      </c>
      <c r="I173" s="255">
        <v>84385</v>
      </c>
      <c r="J173" s="255">
        <v>84385</v>
      </c>
      <c r="K173" s="255">
        <v>84385</v>
      </c>
      <c r="L173" s="255">
        <v>84385</v>
      </c>
      <c r="M173" s="255">
        <v>84385</v>
      </c>
      <c r="N173" s="255">
        <v>84385</v>
      </c>
      <c r="O173" s="255">
        <v>84385</v>
      </c>
      <c r="P173" s="255">
        <v>84385</v>
      </c>
      <c r="Q173" s="255">
        <v>84385</v>
      </c>
      <c r="R173" s="255">
        <f>R172</f>
        <v>12</v>
      </c>
      <c r="S173" s="255">
        <v>30</v>
      </c>
      <c r="T173" s="255">
        <v>30</v>
      </c>
      <c r="U173" s="255">
        <v>30</v>
      </c>
      <c r="V173" s="255">
        <v>30</v>
      </c>
      <c r="W173" s="255">
        <v>30</v>
      </c>
      <c r="X173" s="255">
        <v>30</v>
      </c>
      <c r="Y173" s="255">
        <v>30</v>
      </c>
      <c r="Z173" s="255">
        <v>30</v>
      </c>
      <c r="AA173" s="255">
        <v>30</v>
      </c>
      <c r="AB173" s="255">
        <v>30</v>
      </c>
      <c r="AC173" s="255">
        <v>30</v>
      </c>
      <c r="AD173" s="255">
        <v>30</v>
      </c>
      <c r="AE173" s="255">
        <v>30</v>
      </c>
      <c r="AF173" s="255">
        <v>30</v>
      </c>
      <c r="AG173" s="352">
        <f>AG172</f>
        <v>0</v>
      </c>
      <c r="AH173" s="352">
        <f t="shared" ref="AH173:AT173" si="207">AH172</f>
        <v>0</v>
      </c>
      <c r="AI173" s="352">
        <f t="shared" si="207"/>
        <v>0</v>
      </c>
      <c r="AJ173" s="352">
        <f t="shared" si="207"/>
        <v>0</v>
      </c>
      <c r="AK173" s="352">
        <f t="shared" si="207"/>
        <v>0</v>
      </c>
      <c r="AL173" s="352">
        <f t="shared" si="207"/>
        <v>0</v>
      </c>
      <c r="AM173" s="352">
        <f t="shared" si="207"/>
        <v>0</v>
      </c>
      <c r="AN173" s="352">
        <f t="shared" si="207"/>
        <v>0</v>
      </c>
      <c r="AO173" s="352">
        <f>AO172</f>
        <v>0</v>
      </c>
      <c r="AP173" s="352">
        <f t="shared" ref="AP173:AR173" si="208">AP172</f>
        <v>0</v>
      </c>
      <c r="AQ173" s="352">
        <f t="shared" si="208"/>
        <v>1</v>
      </c>
      <c r="AR173" s="352">
        <f t="shared" si="208"/>
        <v>0</v>
      </c>
      <c r="AS173" s="352">
        <f t="shared" si="207"/>
        <v>0</v>
      </c>
      <c r="AT173" s="352">
        <f t="shared" si="207"/>
        <v>0</v>
      </c>
      <c r="AU173" s="270"/>
    </row>
    <row r="174" spans="1:47" ht="16" outlineLevel="1">
      <c r="B174" s="273"/>
      <c r="C174" s="271"/>
      <c r="D174" s="275"/>
      <c r="E174" s="275"/>
      <c r="F174" s="275"/>
      <c r="G174" s="275"/>
      <c r="H174" s="275"/>
      <c r="I174" s="275"/>
      <c r="J174" s="275"/>
      <c r="K174" s="275"/>
      <c r="L174" s="275"/>
      <c r="M174" s="275"/>
      <c r="N174" s="275"/>
      <c r="O174" s="275"/>
      <c r="P174" s="275"/>
      <c r="Q174" s="275"/>
      <c r="R174" s="251"/>
      <c r="S174" s="275"/>
      <c r="T174" s="275"/>
      <c r="U174" s="275"/>
      <c r="V174" s="275"/>
      <c r="W174" s="275"/>
      <c r="X174" s="275"/>
      <c r="Y174" s="275"/>
      <c r="Z174" s="275"/>
      <c r="AA174" s="275"/>
      <c r="AB174" s="275"/>
      <c r="AC174" s="275"/>
      <c r="AD174" s="275"/>
      <c r="AE174" s="275"/>
      <c r="AF174" s="275"/>
      <c r="AG174" s="357"/>
      <c r="AH174" s="357"/>
      <c r="AI174" s="357"/>
      <c r="AJ174" s="357"/>
      <c r="AK174" s="357"/>
      <c r="AL174" s="357"/>
      <c r="AM174" s="357"/>
      <c r="AN174" s="357"/>
      <c r="AO174" s="357"/>
      <c r="AP174" s="357"/>
      <c r="AQ174" s="357"/>
      <c r="AR174" s="357"/>
      <c r="AS174" s="357"/>
      <c r="AT174" s="357"/>
      <c r="AU174" s="272"/>
    </row>
    <row r="175" spans="1:47" ht="16" outlineLevel="1">
      <c r="B175" s="248" t="s">
        <v>10</v>
      </c>
      <c r="C175" s="249"/>
      <c r="D175" s="249"/>
      <c r="E175" s="249"/>
      <c r="F175" s="249"/>
      <c r="G175" s="249"/>
      <c r="H175" s="249"/>
      <c r="I175" s="249"/>
      <c r="J175" s="249"/>
      <c r="K175" s="249"/>
      <c r="L175" s="249"/>
      <c r="M175" s="249"/>
      <c r="N175" s="249"/>
      <c r="O175" s="249"/>
      <c r="P175" s="249"/>
      <c r="Q175" s="249"/>
      <c r="R175" s="250"/>
      <c r="S175" s="249"/>
      <c r="T175" s="249"/>
      <c r="U175" s="249"/>
      <c r="V175" s="249"/>
      <c r="W175" s="249"/>
      <c r="X175" s="249"/>
      <c r="Y175" s="249"/>
      <c r="Z175" s="249"/>
      <c r="AA175" s="249"/>
      <c r="AB175" s="249"/>
      <c r="AC175" s="249"/>
      <c r="AD175" s="249"/>
      <c r="AE175" s="249"/>
      <c r="AF175" s="249"/>
      <c r="AG175" s="355"/>
      <c r="AH175" s="355"/>
      <c r="AI175" s="355"/>
      <c r="AJ175" s="355"/>
      <c r="AK175" s="355"/>
      <c r="AL175" s="355"/>
      <c r="AM175" s="355"/>
      <c r="AN175" s="355"/>
      <c r="AO175" s="355"/>
      <c r="AP175" s="355"/>
      <c r="AQ175" s="355"/>
      <c r="AR175" s="355"/>
      <c r="AS175" s="355"/>
      <c r="AT175" s="355"/>
      <c r="AU175" s="252"/>
    </row>
    <row r="176" spans="1:47" ht="34" outlineLevel="1">
      <c r="A176" s="446">
        <v>12</v>
      </c>
      <c r="B176" s="273" t="s">
        <v>105</v>
      </c>
      <c r="C176" s="251" t="s">
        <v>25</v>
      </c>
      <c r="D176" s="255">
        <v>244000</v>
      </c>
      <c r="E176" s="255">
        <v>0</v>
      </c>
      <c r="F176" s="255">
        <v>0</v>
      </c>
      <c r="G176" s="255">
        <v>0</v>
      </c>
      <c r="H176" s="255">
        <v>0</v>
      </c>
      <c r="I176" s="255">
        <v>0</v>
      </c>
      <c r="J176" s="255">
        <v>0</v>
      </c>
      <c r="K176" s="255">
        <v>0</v>
      </c>
      <c r="L176" s="255">
        <v>0</v>
      </c>
      <c r="M176" s="255">
        <v>0</v>
      </c>
      <c r="N176" s="255">
        <v>0</v>
      </c>
      <c r="O176" s="255">
        <v>0</v>
      </c>
      <c r="P176" s="255">
        <v>0</v>
      </c>
      <c r="Q176" s="255">
        <v>0</v>
      </c>
      <c r="R176" s="255">
        <v>12</v>
      </c>
      <c r="S176" s="255">
        <v>0</v>
      </c>
      <c r="T176" s="255">
        <v>0</v>
      </c>
      <c r="U176" s="255">
        <v>0</v>
      </c>
      <c r="V176" s="255">
        <v>0</v>
      </c>
      <c r="W176" s="255">
        <v>0</v>
      </c>
      <c r="X176" s="255">
        <v>0</v>
      </c>
      <c r="Y176" s="255">
        <v>0</v>
      </c>
      <c r="Z176" s="255">
        <v>0</v>
      </c>
      <c r="AA176" s="255">
        <v>0</v>
      </c>
      <c r="AB176" s="255">
        <v>0</v>
      </c>
      <c r="AC176" s="255">
        <v>0</v>
      </c>
      <c r="AD176" s="255">
        <v>0</v>
      </c>
      <c r="AE176" s="255">
        <v>0</v>
      </c>
      <c r="AF176" s="255">
        <v>0</v>
      </c>
      <c r="AG176" s="351"/>
      <c r="AH176" s="351"/>
      <c r="AI176" s="351"/>
      <c r="AJ176" s="351"/>
      <c r="AK176" s="351"/>
      <c r="AL176" s="351"/>
      <c r="AM176" s="351"/>
      <c r="AN176" s="356"/>
      <c r="AO176" s="351"/>
      <c r="AP176" s="351"/>
      <c r="AQ176" s="351">
        <v>1</v>
      </c>
      <c r="AR176" s="351"/>
      <c r="AS176" s="356"/>
      <c r="AT176" s="356"/>
      <c r="AU176" s="256">
        <f>SUM(AG176:AT176)</f>
        <v>1</v>
      </c>
    </row>
    <row r="177" spans="1:47" ht="17" outlineLevel="1">
      <c r="B177" s="273" t="s">
        <v>266</v>
      </c>
      <c r="C177" s="251" t="s">
        <v>163</v>
      </c>
      <c r="D177" s="255"/>
      <c r="E177" s="255"/>
      <c r="F177" s="255"/>
      <c r="G177" s="255"/>
      <c r="H177" s="255"/>
      <c r="I177" s="255"/>
      <c r="J177" s="255"/>
      <c r="K177" s="255"/>
      <c r="L177" s="255"/>
      <c r="M177" s="255"/>
      <c r="N177" s="255"/>
      <c r="O177" s="255"/>
      <c r="P177" s="255"/>
      <c r="Q177" s="255"/>
      <c r="R177" s="255">
        <f>R176</f>
        <v>12</v>
      </c>
      <c r="S177" s="255"/>
      <c r="T177" s="255"/>
      <c r="U177" s="255"/>
      <c r="V177" s="255"/>
      <c r="W177" s="255"/>
      <c r="X177" s="255"/>
      <c r="Y177" s="255"/>
      <c r="Z177" s="255"/>
      <c r="AA177" s="255"/>
      <c r="AB177" s="255"/>
      <c r="AC177" s="255"/>
      <c r="AD177" s="255"/>
      <c r="AE177" s="255"/>
      <c r="AF177" s="255"/>
      <c r="AG177" s="352">
        <f>AG176</f>
        <v>0</v>
      </c>
      <c r="AH177" s="352">
        <f t="shared" ref="AH177:AT177" si="209">AH176</f>
        <v>0</v>
      </c>
      <c r="AI177" s="352">
        <f t="shared" si="209"/>
        <v>0</v>
      </c>
      <c r="AJ177" s="352">
        <f t="shared" si="209"/>
        <v>0</v>
      </c>
      <c r="AK177" s="352">
        <f t="shared" si="209"/>
        <v>0</v>
      </c>
      <c r="AL177" s="352">
        <f t="shared" si="209"/>
        <v>0</v>
      </c>
      <c r="AM177" s="352">
        <f t="shared" si="209"/>
        <v>0</v>
      </c>
      <c r="AN177" s="352">
        <f t="shared" si="209"/>
        <v>0</v>
      </c>
      <c r="AO177" s="352">
        <f>AO176</f>
        <v>0</v>
      </c>
      <c r="AP177" s="352">
        <f t="shared" ref="AP177:AR177" si="210">AP176</f>
        <v>0</v>
      </c>
      <c r="AQ177" s="352">
        <f t="shared" si="210"/>
        <v>1</v>
      </c>
      <c r="AR177" s="352">
        <f t="shared" si="210"/>
        <v>0</v>
      </c>
      <c r="AS177" s="352">
        <f t="shared" si="209"/>
        <v>0</v>
      </c>
      <c r="AT177" s="352">
        <f t="shared" si="209"/>
        <v>0</v>
      </c>
      <c r="AU177" s="257"/>
    </row>
    <row r="178" spans="1:47" ht="16" outlineLevel="1">
      <c r="B178" s="273"/>
      <c r="C178" s="265"/>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c r="AA178" s="251"/>
      <c r="AB178" s="251"/>
      <c r="AC178" s="251"/>
      <c r="AD178" s="251"/>
      <c r="AE178" s="251"/>
      <c r="AF178" s="251"/>
      <c r="AG178" s="363"/>
      <c r="AH178" s="363"/>
      <c r="AI178" s="353"/>
      <c r="AJ178" s="353"/>
      <c r="AK178" s="353"/>
      <c r="AL178" s="353"/>
      <c r="AM178" s="353"/>
      <c r="AN178" s="353"/>
      <c r="AO178" s="363"/>
      <c r="AP178" s="363"/>
      <c r="AQ178" s="353"/>
      <c r="AR178" s="353"/>
      <c r="AS178" s="353"/>
      <c r="AT178" s="353"/>
      <c r="AU178" s="266"/>
    </row>
    <row r="179" spans="1:47" ht="34" outlineLevel="1">
      <c r="A179" s="446">
        <v>13</v>
      </c>
      <c r="B179" s="273" t="s">
        <v>106</v>
      </c>
      <c r="C179" s="251" t="s">
        <v>25</v>
      </c>
      <c r="D179" s="255">
        <v>10350</v>
      </c>
      <c r="E179" s="255">
        <v>0</v>
      </c>
      <c r="F179" s="255">
        <v>0</v>
      </c>
      <c r="G179" s="255">
        <v>0</v>
      </c>
      <c r="H179" s="255">
        <v>0</v>
      </c>
      <c r="I179" s="255">
        <v>0</v>
      </c>
      <c r="J179" s="255">
        <v>0</v>
      </c>
      <c r="K179" s="255">
        <v>0</v>
      </c>
      <c r="L179" s="255">
        <v>0</v>
      </c>
      <c r="M179" s="255">
        <v>0</v>
      </c>
      <c r="N179" s="255">
        <v>0</v>
      </c>
      <c r="O179" s="255">
        <v>0</v>
      </c>
      <c r="P179" s="255">
        <v>0</v>
      </c>
      <c r="Q179" s="255">
        <v>0</v>
      </c>
      <c r="R179" s="255">
        <v>12</v>
      </c>
      <c r="S179" s="255">
        <v>0</v>
      </c>
      <c r="T179" s="255">
        <v>0</v>
      </c>
      <c r="U179" s="255">
        <v>0</v>
      </c>
      <c r="V179" s="255">
        <v>0</v>
      </c>
      <c r="W179" s="255">
        <v>0</v>
      </c>
      <c r="X179" s="255">
        <v>0</v>
      </c>
      <c r="Y179" s="255">
        <v>0</v>
      </c>
      <c r="Z179" s="255">
        <v>0</v>
      </c>
      <c r="AA179" s="255">
        <v>0</v>
      </c>
      <c r="AB179" s="255">
        <v>0</v>
      </c>
      <c r="AC179" s="255">
        <v>0</v>
      </c>
      <c r="AD179" s="255">
        <v>0</v>
      </c>
      <c r="AE179" s="255">
        <v>0</v>
      </c>
      <c r="AF179" s="255">
        <v>0</v>
      </c>
      <c r="AG179" s="351"/>
      <c r="AH179" s="351"/>
      <c r="AI179" s="351"/>
      <c r="AJ179" s="351"/>
      <c r="AK179" s="351"/>
      <c r="AL179" s="351"/>
      <c r="AM179" s="351"/>
      <c r="AN179" s="356"/>
      <c r="AO179" s="351"/>
      <c r="AP179" s="351"/>
      <c r="AQ179" s="351">
        <v>1</v>
      </c>
      <c r="AR179" s="351"/>
      <c r="AS179" s="356"/>
      <c r="AT179" s="356"/>
      <c r="AU179" s="256">
        <f>SUM(AG179:AT179)</f>
        <v>1</v>
      </c>
    </row>
    <row r="180" spans="1:47" ht="17" outlineLevel="1">
      <c r="B180" s="273" t="s">
        <v>266</v>
      </c>
      <c r="C180" s="251" t="s">
        <v>163</v>
      </c>
      <c r="D180" s="255"/>
      <c r="E180" s="255"/>
      <c r="F180" s="255"/>
      <c r="G180" s="255"/>
      <c r="H180" s="255"/>
      <c r="I180" s="255"/>
      <c r="J180" s="255"/>
      <c r="K180" s="255"/>
      <c r="L180" s="255"/>
      <c r="M180" s="255"/>
      <c r="N180" s="255"/>
      <c r="O180" s="255"/>
      <c r="P180" s="255"/>
      <c r="Q180" s="255"/>
      <c r="R180" s="255">
        <f>R179</f>
        <v>12</v>
      </c>
      <c r="S180" s="255"/>
      <c r="T180" s="255"/>
      <c r="U180" s="255"/>
      <c r="V180" s="255"/>
      <c r="W180" s="255"/>
      <c r="X180" s="255"/>
      <c r="Y180" s="255"/>
      <c r="Z180" s="255"/>
      <c r="AA180" s="255"/>
      <c r="AB180" s="255"/>
      <c r="AC180" s="255"/>
      <c r="AD180" s="255"/>
      <c r="AE180" s="255"/>
      <c r="AF180" s="255"/>
      <c r="AG180" s="352">
        <f>AG179</f>
        <v>0</v>
      </c>
      <c r="AH180" s="352">
        <f t="shared" ref="AH180:AT180" si="211">AH179</f>
        <v>0</v>
      </c>
      <c r="AI180" s="352">
        <f t="shared" si="211"/>
        <v>0</v>
      </c>
      <c r="AJ180" s="352">
        <f t="shared" si="211"/>
        <v>0</v>
      </c>
      <c r="AK180" s="352">
        <f t="shared" si="211"/>
        <v>0</v>
      </c>
      <c r="AL180" s="352">
        <f t="shared" si="211"/>
        <v>0</v>
      </c>
      <c r="AM180" s="352">
        <f t="shared" si="211"/>
        <v>0</v>
      </c>
      <c r="AN180" s="352">
        <f t="shared" si="211"/>
        <v>0</v>
      </c>
      <c r="AO180" s="352">
        <f>AO179</f>
        <v>0</v>
      </c>
      <c r="AP180" s="352">
        <f t="shared" ref="AP180:AR180" si="212">AP179</f>
        <v>0</v>
      </c>
      <c r="AQ180" s="352">
        <f t="shared" si="212"/>
        <v>1</v>
      </c>
      <c r="AR180" s="352">
        <f t="shared" si="212"/>
        <v>0</v>
      </c>
      <c r="AS180" s="352">
        <f t="shared" si="211"/>
        <v>0</v>
      </c>
      <c r="AT180" s="352">
        <f t="shared" si="211"/>
        <v>0</v>
      </c>
      <c r="AU180" s="266"/>
    </row>
    <row r="181" spans="1:47" ht="16" outlineLevel="1">
      <c r="B181" s="273"/>
      <c r="C181" s="265"/>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251"/>
      <c r="AE181" s="251"/>
      <c r="AF181" s="251"/>
      <c r="AG181" s="353"/>
      <c r="AH181" s="353"/>
      <c r="AI181" s="353"/>
      <c r="AJ181" s="353"/>
      <c r="AK181" s="353"/>
      <c r="AL181" s="353"/>
      <c r="AM181" s="353"/>
      <c r="AN181" s="353"/>
      <c r="AO181" s="353"/>
      <c r="AP181" s="353"/>
      <c r="AQ181" s="353"/>
      <c r="AR181" s="353"/>
      <c r="AS181" s="353"/>
      <c r="AT181" s="353"/>
      <c r="AU181" s="266"/>
    </row>
    <row r="182" spans="1:47" ht="16" outlineLevel="1">
      <c r="B182" s="248" t="s">
        <v>107</v>
      </c>
      <c r="C182" s="249"/>
      <c r="D182" s="250"/>
      <c r="E182" s="250"/>
      <c r="F182" s="250"/>
      <c r="G182" s="250"/>
      <c r="H182" s="250"/>
      <c r="I182" s="250"/>
      <c r="J182" s="250"/>
      <c r="K182" s="250"/>
      <c r="L182" s="250"/>
      <c r="M182" s="250"/>
      <c r="N182" s="250"/>
      <c r="O182" s="250"/>
      <c r="P182" s="250"/>
      <c r="Q182" s="250"/>
      <c r="R182" s="250"/>
      <c r="S182" s="250"/>
      <c r="T182" s="250"/>
      <c r="U182" s="250"/>
      <c r="V182" s="250"/>
      <c r="W182" s="250"/>
      <c r="X182" s="250"/>
      <c r="Y182" s="250"/>
      <c r="Z182" s="250"/>
      <c r="AA182" s="250"/>
      <c r="AB182" s="250"/>
      <c r="AC182" s="250"/>
      <c r="AD182" s="250"/>
      <c r="AE182" s="250"/>
      <c r="AF182" s="250"/>
      <c r="AG182" s="355"/>
      <c r="AH182" s="355"/>
      <c r="AI182" s="355"/>
      <c r="AJ182" s="355"/>
      <c r="AK182" s="355"/>
      <c r="AL182" s="355"/>
      <c r="AM182" s="355"/>
      <c r="AN182" s="355"/>
      <c r="AO182" s="355"/>
      <c r="AP182" s="355"/>
      <c r="AQ182" s="355"/>
      <c r="AR182" s="355"/>
      <c r="AS182" s="355"/>
      <c r="AT182" s="355"/>
      <c r="AU182" s="252"/>
    </row>
    <row r="183" spans="1:47" ht="17" outlineLevel="1">
      <c r="A183" s="446">
        <v>14</v>
      </c>
      <c r="B183" s="274" t="s">
        <v>108</v>
      </c>
      <c r="C183" s="251" t="s">
        <v>25</v>
      </c>
      <c r="D183" s="255">
        <v>14599</v>
      </c>
      <c r="E183" s="255">
        <v>11059</v>
      </c>
      <c r="F183" s="255">
        <v>10434</v>
      </c>
      <c r="G183" s="255">
        <v>9837</v>
      </c>
      <c r="H183" s="255">
        <v>9837</v>
      </c>
      <c r="I183" s="255">
        <v>9837</v>
      </c>
      <c r="J183" s="255">
        <v>9085</v>
      </c>
      <c r="K183" s="255">
        <v>9085</v>
      </c>
      <c r="L183" s="255">
        <v>3977</v>
      </c>
      <c r="M183" s="255">
        <v>3977</v>
      </c>
      <c r="N183" s="255">
        <v>3924</v>
      </c>
      <c r="O183" s="255">
        <v>3924</v>
      </c>
      <c r="P183" s="255">
        <v>3682</v>
      </c>
      <c r="Q183" s="255">
        <v>3682</v>
      </c>
      <c r="R183" s="255">
        <v>12</v>
      </c>
      <c r="S183" s="255">
        <v>1</v>
      </c>
      <c r="T183" s="255">
        <v>1</v>
      </c>
      <c r="U183" s="255">
        <v>1</v>
      </c>
      <c r="V183" s="255">
        <v>1</v>
      </c>
      <c r="W183" s="255">
        <v>1</v>
      </c>
      <c r="X183" s="255">
        <v>1</v>
      </c>
      <c r="Y183" s="255">
        <v>1</v>
      </c>
      <c r="Z183" s="255">
        <v>1</v>
      </c>
      <c r="AA183" s="255">
        <v>1</v>
      </c>
      <c r="AB183" s="255">
        <v>1</v>
      </c>
      <c r="AC183" s="255">
        <v>1</v>
      </c>
      <c r="AD183" s="255">
        <v>1</v>
      </c>
      <c r="AE183" s="255">
        <v>0</v>
      </c>
      <c r="AF183" s="255">
        <v>0</v>
      </c>
      <c r="AG183" s="453"/>
      <c r="AH183" s="351"/>
      <c r="AI183" s="351"/>
      <c r="AJ183" s="351"/>
      <c r="AK183" s="351"/>
      <c r="AL183" s="351"/>
      <c r="AM183" s="351"/>
      <c r="AN183" s="351"/>
      <c r="AO183" s="453">
        <v>1</v>
      </c>
      <c r="AP183" s="351"/>
      <c r="AQ183" s="351"/>
      <c r="AR183" s="351"/>
      <c r="AS183" s="351"/>
      <c r="AT183" s="351"/>
      <c r="AU183" s="256">
        <f>SUM(AG183:AT183)</f>
        <v>1</v>
      </c>
    </row>
    <row r="184" spans="1:47" ht="16" outlineLevel="1">
      <c r="B184" s="254" t="s">
        <v>266</v>
      </c>
      <c r="C184" s="251" t="s">
        <v>163</v>
      </c>
      <c r="D184" s="255"/>
      <c r="E184" s="255"/>
      <c r="F184" s="255"/>
      <c r="G184" s="255"/>
      <c r="H184" s="255"/>
      <c r="I184" s="255"/>
      <c r="J184" s="255"/>
      <c r="K184" s="255"/>
      <c r="L184" s="255"/>
      <c r="M184" s="255"/>
      <c r="N184" s="255"/>
      <c r="O184" s="255"/>
      <c r="P184" s="255"/>
      <c r="Q184" s="255"/>
      <c r="R184" s="255">
        <f>R183</f>
        <v>12</v>
      </c>
      <c r="S184" s="255"/>
      <c r="T184" s="255"/>
      <c r="U184" s="255"/>
      <c r="V184" s="255"/>
      <c r="W184" s="255"/>
      <c r="X184" s="255"/>
      <c r="Y184" s="255"/>
      <c r="Z184" s="255"/>
      <c r="AA184" s="255"/>
      <c r="AB184" s="255"/>
      <c r="AC184" s="255"/>
      <c r="AD184" s="255"/>
      <c r="AE184" s="255"/>
      <c r="AF184" s="255"/>
      <c r="AG184" s="352">
        <f>AG183</f>
        <v>0</v>
      </c>
      <c r="AH184" s="352">
        <f t="shared" ref="AH184:AK184" si="213">AH183</f>
        <v>0</v>
      </c>
      <c r="AI184" s="352">
        <f t="shared" si="213"/>
        <v>0</v>
      </c>
      <c r="AJ184" s="352">
        <f t="shared" si="213"/>
        <v>0</v>
      </c>
      <c r="AK184" s="352">
        <f t="shared" si="213"/>
        <v>0</v>
      </c>
      <c r="AL184" s="352">
        <f>AL183</f>
        <v>0</v>
      </c>
      <c r="AM184" s="352">
        <f t="shared" ref="AM184:AT184" si="214">AM183</f>
        <v>0</v>
      </c>
      <c r="AN184" s="352">
        <f t="shared" si="214"/>
        <v>0</v>
      </c>
      <c r="AO184" s="352">
        <f>AO183</f>
        <v>1</v>
      </c>
      <c r="AP184" s="352">
        <f t="shared" ref="AP184:AR184" si="215">AP183</f>
        <v>0</v>
      </c>
      <c r="AQ184" s="352">
        <f t="shared" si="215"/>
        <v>0</v>
      </c>
      <c r="AR184" s="352">
        <f t="shared" si="215"/>
        <v>0</v>
      </c>
      <c r="AS184" s="352">
        <f t="shared" si="214"/>
        <v>0</v>
      </c>
      <c r="AT184" s="352">
        <f t="shared" si="214"/>
        <v>0</v>
      </c>
      <c r="AU184" s="257"/>
    </row>
    <row r="185" spans="1:47" ht="16" outlineLevel="1">
      <c r="B185" s="254"/>
      <c r="C185" s="251"/>
      <c r="D185" s="251"/>
      <c r="E185" s="251"/>
      <c r="F185" s="251"/>
      <c r="G185" s="251"/>
      <c r="H185" s="251"/>
      <c r="I185" s="251"/>
      <c r="J185" s="251"/>
      <c r="K185" s="251"/>
      <c r="L185" s="251"/>
      <c r="M185" s="251"/>
      <c r="N185" s="251"/>
      <c r="O185" s="251"/>
      <c r="P185" s="251"/>
      <c r="Q185" s="251"/>
      <c r="R185" s="404"/>
      <c r="S185" s="251"/>
      <c r="T185" s="251"/>
      <c r="U185" s="251"/>
      <c r="V185" s="251"/>
      <c r="W185" s="251"/>
      <c r="X185" s="251"/>
      <c r="Y185" s="251"/>
      <c r="Z185" s="251"/>
      <c r="AA185" s="251"/>
      <c r="AB185" s="251"/>
      <c r="AC185" s="251"/>
      <c r="AD185" s="251"/>
      <c r="AE185" s="251"/>
      <c r="AF185" s="251"/>
      <c r="AG185" s="352"/>
      <c r="AH185" s="352"/>
      <c r="AI185" s="352"/>
      <c r="AJ185" s="352"/>
      <c r="AK185" s="352"/>
      <c r="AL185" s="352"/>
      <c r="AM185" s="352"/>
      <c r="AN185" s="352"/>
      <c r="AO185" s="352"/>
      <c r="AP185" s="352"/>
      <c r="AQ185" s="352"/>
      <c r="AR185" s="352"/>
      <c r="AS185" s="352"/>
      <c r="AT185" s="352"/>
      <c r="AU185" s="441"/>
    </row>
    <row r="186" spans="1:47" ht="16" outlineLevel="1">
      <c r="B186" s="443" t="s">
        <v>500</v>
      </c>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363"/>
      <c r="AH186" s="366"/>
      <c r="AI186" s="366"/>
      <c r="AJ186" s="366"/>
      <c r="AK186" s="366"/>
      <c r="AL186" s="366"/>
      <c r="AM186" s="366"/>
      <c r="AN186" s="366"/>
      <c r="AO186" s="363"/>
      <c r="AP186" s="366"/>
      <c r="AQ186" s="366"/>
      <c r="AR186" s="366"/>
      <c r="AS186" s="366"/>
      <c r="AT186" s="366"/>
      <c r="AU186" s="266"/>
    </row>
    <row r="187" spans="1:47" ht="16" hidden="1" outlineLevel="1">
      <c r="B187" s="248" t="s">
        <v>496</v>
      </c>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251"/>
      <c r="Z187" s="251"/>
      <c r="AA187" s="251"/>
      <c r="AB187" s="251"/>
      <c r="AC187" s="251"/>
      <c r="AD187" s="251"/>
      <c r="AE187" s="251"/>
      <c r="AF187" s="251"/>
      <c r="AG187" s="363"/>
      <c r="AH187" s="366"/>
      <c r="AI187" s="366"/>
      <c r="AJ187" s="366"/>
      <c r="AK187" s="366"/>
      <c r="AL187" s="366"/>
      <c r="AM187" s="366"/>
      <c r="AN187" s="366"/>
      <c r="AO187" s="363"/>
      <c r="AP187" s="366"/>
      <c r="AQ187" s="366"/>
      <c r="AR187" s="366"/>
      <c r="AS187" s="366"/>
      <c r="AT187" s="366"/>
      <c r="AU187" s="266"/>
    </row>
    <row r="188" spans="1:47" ht="17" hidden="1" outlineLevel="1">
      <c r="A188" s="446">
        <v>21</v>
      </c>
      <c r="B188" s="273" t="s">
        <v>113</v>
      </c>
      <c r="C188" s="251" t="s">
        <v>25</v>
      </c>
      <c r="D188" s="255"/>
      <c r="E188" s="255"/>
      <c r="F188" s="255"/>
      <c r="G188" s="255"/>
      <c r="H188" s="255"/>
      <c r="I188" s="255"/>
      <c r="J188" s="255"/>
      <c r="K188" s="255"/>
      <c r="L188" s="255"/>
      <c r="M188" s="255"/>
      <c r="N188" s="255"/>
      <c r="O188" s="255"/>
      <c r="P188" s="255"/>
      <c r="Q188" s="255"/>
      <c r="R188" s="251"/>
      <c r="S188" s="255"/>
      <c r="T188" s="255"/>
      <c r="U188" s="255"/>
      <c r="V188" s="255"/>
      <c r="W188" s="255"/>
      <c r="X188" s="255"/>
      <c r="Y188" s="255"/>
      <c r="Z188" s="255"/>
      <c r="AA188" s="255"/>
      <c r="AB188" s="255"/>
      <c r="AC188" s="255"/>
      <c r="AD188" s="255"/>
      <c r="AE188" s="255"/>
      <c r="AF188" s="255"/>
      <c r="AG188" s="453"/>
      <c r="AH188" s="351"/>
      <c r="AI188" s="351"/>
      <c r="AJ188" s="351"/>
      <c r="AK188" s="351"/>
      <c r="AL188" s="351"/>
      <c r="AM188" s="351"/>
      <c r="AN188" s="351"/>
      <c r="AO188" s="453"/>
      <c r="AP188" s="351"/>
      <c r="AQ188" s="351"/>
      <c r="AR188" s="351"/>
      <c r="AS188" s="351"/>
      <c r="AT188" s="351"/>
      <c r="AU188" s="256">
        <f>SUM(AG188:AT188)</f>
        <v>0</v>
      </c>
    </row>
    <row r="189" spans="1:47" ht="16" hidden="1" outlineLevel="1">
      <c r="B189" s="254" t="s">
        <v>266</v>
      </c>
      <c r="C189" s="251" t="s">
        <v>163</v>
      </c>
      <c r="D189" s="255"/>
      <c r="E189" s="255"/>
      <c r="F189" s="255"/>
      <c r="G189" s="255"/>
      <c r="H189" s="255"/>
      <c r="I189" s="255"/>
      <c r="J189" s="255"/>
      <c r="K189" s="255"/>
      <c r="L189" s="255"/>
      <c r="M189" s="255"/>
      <c r="N189" s="255"/>
      <c r="O189" s="255"/>
      <c r="P189" s="255"/>
      <c r="Q189" s="255"/>
      <c r="R189" s="251"/>
      <c r="S189" s="255"/>
      <c r="T189" s="255"/>
      <c r="U189" s="255"/>
      <c r="V189" s="255"/>
      <c r="W189" s="255"/>
      <c r="X189" s="255"/>
      <c r="Y189" s="255"/>
      <c r="Z189" s="255"/>
      <c r="AA189" s="255"/>
      <c r="AB189" s="255"/>
      <c r="AC189" s="255"/>
      <c r="AD189" s="255"/>
      <c r="AE189" s="255"/>
      <c r="AF189" s="255"/>
      <c r="AG189" s="352">
        <f>AG188</f>
        <v>0</v>
      </c>
      <c r="AH189" s="352">
        <f t="shared" ref="AH189:AT189" si="216">AH188</f>
        <v>0</v>
      </c>
      <c r="AI189" s="352">
        <f t="shared" si="216"/>
        <v>0</v>
      </c>
      <c r="AJ189" s="352">
        <f t="shared" si="216"/>
        <v>0</v>
      </c>
      <c r="AK189" s="352">
        <f t="shared" si="216"/>
        <v>0</v>
      </c>
      <c r="AL189" s="352">
        <f t="shared" si="216"/>
        <v>0</v>
      </c>
      <c r="AM189" s="352">
        <f t="shared" si="216"/>
        <v>0</v>
      </c>
      <c r="AN189" s="352">
        <f t="shared" si="216"/>
        <v>0</v>
      </c>
      <c r="AO189" s="352">
        <f>AO188</f>
        <v>0</v>
      </c>
      <c r="AP189" s="352">
        <f t="shared" ref="AP189:AR189" si="217">AP188</f>
        <v>0</v>
      </c>
      <c r="AQ189" s="352">
        <f t="shared" si="217"/>
        <v>0</v>
      </c>
      <c r="AR189" s="352">
        <f t="shared" si="217"/>
        <v>0</v>
      </c>
      <c r="AS189" s="352">
        <f t="shared" si="216"/>
        <v>0</v>
      </c>
      <c r="AT189" s="352">
        <f t="shared" si="216"/>
        <v>0</v>
      </c>
      <c r="AU189" s="266"/>
    </row>
    <row r="190" spans="1:47" ht="16" hidden="1" outlineLevel="1">
      <c r="B190" s="254"/>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353"/>
      <c r="AH190" s="366"/>
      <c r="AI190" s="366"/>
      <c r="AJ190" s="366"/>
      <c r="AK190" s="366"/>
      <c r="AL190" s="366"/>
      <c r="AM190" s="366"/>
      <c r="AN190" s="366"/>
      <c r="AO190" s="353"/>
      <c r="AP190" s="366"/>
      <c r="AQ190" s="366"/>
      <c r="AR190" s="366"/>
      <c r="AS190" s="366"/>
      <c r="AT190" s="366"/>
      <c r="AU190" s="266"/>
    </row>
    <row r="191" spans="1:47" ht="16" outlineLevel="1">
      <c r="B191" s="248" t="s">
        <v>497</v>
      </c>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251"/>
      <c r="AG191" s="353"/>
      <c r="AH191" s="366"/>
      <c r="AI191" s="366"/>
      <c r="AJ191" s="366"/>
      <c r="AK191" s="366"/>
      <c r="AL191" s="366"/>
      <c r="AM191" s="366"/>
      <c r="AN191" s="366"/>
      <c r="AO191" s="353"/>
      <c r="AP191" s="366"/>
      <c r="AQ191" s="366"/>
      <c r="AR191" s="366"/>
      <c r="AS191" s="366"/>
      <c r="AT191" s="366"/>
      <c r="AU191" s="266"/>
    </row>
    <row r="192" spans="1:47" ht="17" hidden="1" outlineLevel="1">
      <c r="A192" s="446">
        <v>25</v>
      </c>
      <c r="B192" s="273" t="s">
        <v>117</v>
      </c>
      <c r="C192" s="251" t="s">
        <v>25</v>
      </c>
      <c r="D192" s="255"/>
      <c r="E192" s="255"/>
      <c r="F192" s="255"/>
      <c r="G192" s="255"/>
      <c r="H192" s="255"/>
      <c r="I192" s="255"/>
      <c r="J192" s="255"/>
      <c r="K192" s="255"/>
      <c r="L192" s="255"/>
      <c r="M192" s="255"/>
      <c r="N192" s="255"/>
      <c r="O192" s="255"/>
      <c r="P192" s="255"/>
      <c r="Q192" s="255"/>
      <c r="R192" s="255">
        <v>12</v>
      </c>
      <c r="S192" s="255"/>
      <c r="T192" s="255"/>
      <c r="U192" s="255"/>
      <c r="V192" s="255"/>
      <c r="W192" s="255"/>
      <c r="X192" s="255"/>
      <c r="Y192" s="255"/>
      <c r="Z192" s="255"/>
      <c r="AA192" s="255"/>
      <c r="AB192" s="255"/>
      <c r="AC192" s="255"/>
      <c r="AD192" s="255"/>
      <c r="AE192" s="255"/>
      <c r="AF192" s="255"/>
      <c r="AG192" s="367"/>
      <c r="AH192" s="351"/>
      <c r="AI192" s="351"/>
      <c r="AJ192" s="351"/>
      <c r="AK192" s="351"/>
      <c r="AL192" s="351"/>
      <c r="AM192" s="351"/>
      <c r="AN192" s="356"/>
      <c r="AO192" s="367"/>
      <c r="AP192" s="351"/>
      <c r="AQ192" s="351"/>
      <c r="AR192" s="351"/>
      <c r="AS192" s="356"/>
      <c r="AT192" s="356"/>
      <c r="AU192" s="256">
        <f>SUM(AG192:AT192)</f>
        <v>0</v>
      </c>
    </row>
    <row r="193" spans="1:47" ht="16" hidden="1" outlineLevel="1">
      <c r="B193" s="254" t="s">
        <v>266</v>
      </c>
      <c r="C193" s="251" t="s">
        <v>163</v>
      </c>
      <c r="D193" s="255"/>
      <c r="E193" s="255"/>
      <c r="F193" s="255"/>
      <c r="G193" s="255"/>
      <c r="H193" s="255"/>
      <c r="I193" s="255"/>
      <c r="J193" s="255"/>
      <c r="K193" s="255"/>
      <c r="L193" s="255"/>
      <c r="M193" s="255"/>
      <c r="N193" s="255"/>
      <c r="O193" s="255"/>
      <c r="P193" s="255"/>
      <c r="Q193" s="255"/>
      <c r="R193" s="255">
        <f>R192</f>
        <v>12</v>
      </c>
      <c r="S193" s="255"/>
      <c r="T193" s="255"/>
      <c r="U193" s="255"/>
      <c r="V193" s="255"/>
      <c r="W193" s="255"/>
      <c r="X193" s="255"/>
      <c r="Y193" s="255"/>
      <c r="Z193" s="255"/>
      <c r="AA193" s="255"/>
      <c r="AB193" s="255"/>
      <c r="AC193" s="255"/>
      <c r="AD193" s="255"/>
      <c r="AE193" s="255"/>
      <c r="AF193" s="255"/>
      <c r="AG193" s="352">
        <f>AG192</f>
        <v>0</v>
      </c>
      <c r="AH193" s="352">
        <f t="shared" ref="AH193:AT193" si="218">AH192</f>
        <v>0</v>
      </c>
      <c r="AI193" s="352">
        <f t="shared" si="218"/>
        <v>0</v>
      </c>
      <c r="AJ193" s="352">
        <f t="shared" si="218"/>
        <v>0</v>
      </c>
      <c r="AK193" s="352">
        <f t="shared" si="218"/>
        <v>0</v>
      </c>
      <c r="AL193" s="352">
        <f t="shared" si="218"/>
        <v>0</v>
      </c>
      <c r="AM193" s="352">
        <f t="shared" si="218"/>
        <v>0</v>
      </c>
      <c r="AN193" s="352">
        <f t="shared" si="218"/>
        <v>0</v>
      </c>
      <c r="AO193" s="352">
        <f>AO192</f>
        <v>0</v>
      </c>
      <c r="AP193" s="352">
        <f t="shared" ref="AP193:AR193" si="219">AP192</f>
        <v>0</v>
      </c>
      <c r="AQ193" s="352">
        <f t="shared" si="219"/>
        <v>0</v>
      </c>
      <c r="AR193" s="352">
        <f t="shared" si="219"/>
        <v>0</v>
      </c>
      <c r="AS193" s="352">
        <f t="shared" si="218"/>
        <v>0</v>
      </c>
      <c r="AT193" s="352">
        <f t="shared" si="218"/>
        <v>0</v>
      </c>
      <c r="AU193" s="266"/>
    </row>
    <row r="194" spans="1:47" ht="16" hidden="1" outlineLevel="1">
      <c r="B194" s="254"/>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353"/>
      <c r="AH194" s="366"/>
      <c r="AI194" s="366"/>
      <c r="AJ194" s="366"/>
      <c r="AK194" s="366"/>
      <c r="AL194" s="366"/>
      <c r="AM194" s="366"/>
      <c r="AN194" s="366"/>
      <c r="AO194" s="353"/>
      <c r="AP194" s="366"/>
      <c r="AQ194" s="366"/>
      <c r="AR194" s="366"/>
      <c r="AS194" s="366"/>
      <c r="AT194" s="366"/>
      <c r="AU194" s="266"/>
    </row>
    <row r="195" spans="1:47" ht="17" outlineLevel="1">
      <c r="A195" s="446">
        <v>26</v>
      </c>
      <c r="B195" s="273" t="s">
        <v>118</v>
      </c>
      <c r="C195" s="251" t="s">
        <v>25</v>
      </c>
      <c r="D195" s="255">
        <v>75468</v>
      </c>
      <c r="E195" s="255">
        <v>75468</v>
      </c>
      <c r="F195" s="255">
        <v>75468</v>
      </c>
      <c r="G195" s="255">
        <v>75468</v>
      </c>
      <c r="H195" s="255">
        <v>75468</v>
      </c>
      <c r="I195" s="255">
        <v>75468</v>
      </c>
      <c r="J195" s="255">
        <v>71900</v>
      </c>
      <c r="K195" s="255">
        <v>71900</v>
      </c>
      <c r="L195" s="255">
        <v>63716</v>
      </c>
      <c r="M195" s="255">
        <v>52087</v>
      </c>
      <c r="N195" s="255">
        <v>24322</v>
      </c>
      <c r="O195" s="255">
        <v>24322</v>
      </c>
      <c r="P195" s="255">
        <v>154</v>
      </c>
      <c r="Q195" s="255">
        <v>154</v>
      </c>
      <c r="R195" s="255">
        <v>12</v>
      </c>
      <c r="S195" s="255">
        <v>10</v>
      </c>
      <c r="T195" s="255">
        <v>10</v>
      </c>
      <c r="U195" s="255">
        <v>10</v>
      </c>
      <c r="V195" s="255">
        <v>10</v>
      </c>
      <c r="W195" s="255">
        <v>10</v>
      </c>
      <c r="X195" s="255">
        <v>10</v>
      </c>
      <c r="Y195" s="255">
        <v>10</v>
      </c>
      <c r="Z195" s="255">
        <v>10</v>
      </c>
      <c r="AA195" s="255">
        <v>7</v>
      </c>
      <c r="AB195" s="255">
        <v>6</v>
      </c>
      <c r="AC195" s="255">
        <v>2</v>
      </c>
      <c r="AD195" s="255">
        <v>2</v>
      </c>
      <c r="AE195" s="255">
        <v>0</v>
      </c>
      <c r="AF195" s="255">
        <v>0</v>
      </c>
      <c r="AG195" s="367"/>
      <c r="AH195" s="453"/>
      <c r="AI195" s="453"/>
      <c r="AJ195" s="351"/>
      <c r="AK195" s="453"/>
      <c r="AL195" s="351"/>
      <c r="AM195" s="351"/>
      <c r="AN195" s="356"/>
      <c r="AO195" s="367"/>
      <c r="AP195" s="453">
        <v>0.21099200000000001</v>
      </c>
      <c r="AQ195" s="453">
        <v>0.78900800000000004</v>
      </c>
      <c r="AR195" s="351"/>
      <c r="AS195" s="356"/>
      <c r="AT195" s="356"/>
      <c r="AU195" s="256">
        <f>SUM(AG195:AT195)</f>
        <v>1</v>
      </c>
    </row>
    <row r="196" spans="1:47" ht="16" outlineLevel="1">
      <c r="B196" s="767" t="s">
        <v>1129</v>
      </c>
      <c r="C196" s="251" t="s">
        <v>163</v>
      </c>
      <c r="D196" s="255">
        <v>192374</v>
      </c>
      <c r="E196" s="255">
        <v>192374</v>
      </c>
      <c r="F196" s="255">
        <v>192374</v>
      </c>
      <c r="G196" s="255">
        <v>192374</v>
      </c>
      <c r="H196" s="255">
        <v>192374</v>
      </c>
      <c r="I196" s="255">
        <v>192374</v>
      </c>
      <c r="J196" s="255">
        <v>178364</v>
      </c>
      <c r="K196" s="255">
        <v>178364</v>
      </c>
      <c r="L196" s="255">
        <v>178364</v>
      </c>
      <c r="M196" s="255">
        <v>134120</v>
      </c>
      <c r="N196" s="255">
        <v>27879</v>
      </c>
      <c r="O196" s="255">
        <v>27879</v>
      </c>
      <c r="P196" s="255">
        <v>0</v>
      </c>
      <c r="Q196" s="255">
        <v>0</v>
      </c>
      <c r="R196" s="255">
        <f>R195</f>
        <v>12</v>
      </c>
      <c r="S196" s="255">
        <v>24</v>
      </c>
      <c r="T196" s="255">
        <v>24</v>
      </c>
      <c r="U196" s="255">
        <v>24</v>
      </c>
      <c r="V196" s="255">
        <v>24</v>
      </c>
      <c r="W196" s="255">
        <v>24</v>
      </c>
      <c r="X196" s="255">
        <v>24</v>
      </c>
      <c r="Y196" s="255">
        <v>22</v>
      </c>
      <c r="Z196" s="255">
        <v>22</v>
      </c>
      <c r="AA196" s="255">
        <v>22</v>
      </c>
      <c r="AB196" s="255">
        <v>16</v>
      </c>
      <c r="AC196" s="255">
        <v>1</v>
      </c>
      <c r="AD196" s="255">
        <v>1</v>
      </c>
      <c r="AE196" s="255">
        <v>0</v>
      </c>
      <c r="AF196" s="255">
        <v>0</v>
      </c>
      <c r="AG196" s="352">
        <f>AG195</f>
        <v>0</v>
      </c>
      <c r="AH196" s="352">
        <f t="shared" ref="AH196:AT197" si="220">AH195</f>
        <v>0</v>
      </c>
      <c r="AI196" s="352">
        <f t="shared" si="220"/>
        <v>0</v>
      </c>
      <c r="AJ196" s="352">
        <f t="shared" si="220"/>
        <v>0</v>
      </c>
      <c r="AK196" s="352">
        <f t="shared" si="220"/>
        <v>0</v>
      </c>
      <c r="AL196" s="352">
        <f t="shared" si="220"/>
        <v>0</v>
      </c>
      <c r="AM196" s="352">
        <f t="shared" si="220"/>
        <v>0</v>
      </c>
      <c r="AN196" s="352">
        <f t="shared" si="220"/>
        <v>0</v>
      </c>
      <c r="AO196" s="352">
        <f>AO195</f>
        <v>0</v>
      </c>
      <c r="AP196" s="352">
        <f t="shared" ref="AP196:AR196" si="221">AP195</f>
        <v>0.21099200000000001</v>
      </c>
      <c r="AQ196" s="352">
        <f t="shared" si="221"/>
        <v>0.78900800000000004</v>
      </c>
      <c r="AR196" s="352">
        <f t="shared" si="221"/>
        <v>0</v>
      </c>
      <c r="AS196" s="352">
        <f t="shared" si="220"/>
        <v>0</v>
      </c>
      <c r="AT196" s="352">
        <f t="shared" si="220"/>
        <v>0</v>
      </c>
      <c r="AU196" s="266"/>
    </row>
    <row r="197" spans="1:47" ht="16" outlineLevel="1">
      <c r="B197" s="767" t="s">
        <v>1130</v>
      </c>
      <c r="C197" s="251" t="s">
        <v>163</v>
      </c>
      <c r="D197" s="255">
        <v>17538</v>
      </c>
      <c r="E197" s="255">
        <v>17538</v>
      </c>
      <c r="F197" s="255">
        <v>17538</v>
      </c>
      <c r="G197" s="255">
        <v>17555</v>
      </c>
      <c r="H197" s="255">
        <v>17555</v>
      </c>
      <c r="I197" s="255">
        <v>17555</v>
      </c>
      <c r="J197" s="255">
        <v>35132</v>
      </c>
      <c r="K197" s="255">
        <v>35132</v>
      </c>
      <c r="L197" s="255">
        <v>35132</v>
      </c>
      <c r="M197" s="255">
        <v>29944</v>
      </c>
      <c r="N197" s="255">
        <v>16736</v>
      </c>
      <c r="O197" s="255">
        <v>16736</v>
      </c>
      <c r="P197" s="255">
        <v>-67</v>
      </c>
      <c r="Q197" s="255">
        <v>-67</v>
      </c>
      <c r="R197" s="255">
        <v>12</v>
      </c>
      <c r="S197" s="255">
        <v>3</v>
      </c>
      <c r="T197" s="255">
        <v>3</v>
      </c>
      <c r="U197" s="255">
        <v>3</v>
      </c>
      <c r="V197" s="255">
        <v>3</v>
      </c>
      <c r="W197" s="255">
        <v>3</v>
      </c>
      <c r="X197" s="255">
        <v>3</v>
      </c>
      <c r="Y197" s="255">
        <v>6</v>
      </c>
      <c r="Z197" s="255">
        <v>6</v>
      </c>
      <c r="AA197" s="255">
        <v>6</v>
      </c>
      <c r="AB197" s="255">
        <v>5</v>
      </c>
      <c r="AC197" s="255">
        <v>3</v>
      </c>
      <c r="AD197" s="255">
        <v>3</v>
      </c>
      <c r="AE197" s="255">
        <v>0</v>
      </c>
      <c r="AF197" s="255">
        <v>0</v>
      </c>
      <c r="AG197" s="352">
        <f>AG196</f>
        <v>0</v>
      </c>
      <c r="AH197" s="352">
        <f t="shared" si="220"/>
        <v>0</v>
      </c>
      <c r="AI197" s="352">
        <f t="shared" si="220"/>
        <v>0</v>
      </c>
      <c r="AJ197" s="352">
        <f t="shared" si="220"/>
        <v>0</v>
      </c>
      <c r="AK197" s="352">
        <f t="shared" si="220"/>
        <v>0</v>
      </c>
      <c r="AL197" s="352">
        <f t="shared" si="220"/>
        <v>0</v>
      </c>
      <c r="AM197" s="352">
        <f t="shared" si="220"/>
        <v>0</v>
      </c>
      <c r="AN197" s="352">
        <f t="shared" si="220"/>
        <v>0</v>
      </c>
      <c r="AO197" s="352">
        <f>AO196</f>
        <v>0</v>
      </c>
      <c r="AP197" s="352">
        <f t="shared" ref="AP197:AR197" si="222">AP196</f>
        <v>0.21099200000000001</v>
      </c>
      <c r="AQ197" s="352">
        <f t="shared" si="222"/>
        <v>0.78900800000000004</v>
      </c>
      <c r="AR197" s="352">
        <f t="shared" si="222"/>
        <v>0</v>
      </c>
      <c r="AS197" s="352">
        <f t="shared" si="220"/>
        <v>0</v>
      </c>
      <c r="AT197" s="352">
        <f t="shared" si="220"/>
        <v>0</v>
      </c>
      <c r="AU197" s="266"/>
    </row>
    <row r="198" spans="1:47" ht="16" outlineLevel="1">
      <c r="B198" s="254"/>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251"/>
      <c r="AE198" s="251"/>
      <c r="AF198" s="251"/>
      <c r="AG198" s="353"/>
      <c r="AH198" s="366"/>
      <c r="AI198" s="366"/>
      <c r="AJ198" s="366"/>
      <c r="AK198" s="366"/>
      <c r="AL198" s="366"/>
      <c r="AM198" s="366"/>
      <c r="AN198" s="366"/>
      <c r="AO198" s="366"/>
      <c r="AP198" s="366"/>
      <c r="AQ198" s="366"/>
      <c r="AR198" s="366"/>
      <c r="AS198" s="366"/>
      <c r="AT198" s="366"/>
      <c r="AU198" s="266"/>
    </row>
    <row r="199" spans="1:47" ht="16">
      <c r="B199" s="286" t="s">
        <v>270</v>
      </c>
      <c r="C199" s="288"/>
      <c r="D199" s="288">
        <f>SUM(D39:D197)</f>
        <v>29806599.580099262</v>
      </c>
      <c r="E199" s="288"/>
      <c r="F199" s="288"/>
      <c r="G199" s="288"/>
      <c r="H199" s="288"/>
      <c r="I199" s="288"/>
      <c r="J199" s="288"/>
      <c r="K199" s="288"/>
      <c r="L199" s="288"/>
      <c r="M199" s="288"/>
      <c r="N199" s="288"/>
      <c r="O199" s="288"/>
      <c r="P199" s="288"/>
      <c r="Q199" s="288"/>
      <c r="R199" s="288"/>
      <c r="S199" s="288">
        <f>SUM(S39:S197)</f>
        <v>5541.4232227355506</v>
      </c>
      <c r="T199" s="288"/>
      <c r="U199" s="288"/>
      <c r="V199" s="288"/>
      <c r="W199" s="288"/>
      <c r="X199" s="288"/>
      <c r="Y199" s="288"/>
      <c r="Z199" s="288"/>
      <c r="AA199" s="288"/>
      <c r="AB199" s="288"/>
      <c r="AC199" s="288"/>
      <c r="AD199" s="288"/>
      <c r="AE199" s="288"/>
      <c r="AF199" s="288"/>
      <c r="AG199" s="288">
        <f>IF(AG36="kWh",SUMPRODUCT(D39:D197,AG39:AG197))</f>
        <v>5825381.9042129181</v>
      </c>
      <c r="AH199" s="288">
        <f>IF(AH36="kWh",SUMPRODUCT(D39:D197,AH39:AH197))</f>
        <v>2842232.4223225922</v>
      </c>
      <c r="AI199" s="288">
        <f>IF(AI36="kw",SUMPRODUCT(R39:R197,S39:S197,AI39:AI197),SUMPRODUCT(D39:D197,AI39:AI197))</f>
        <v>19588.961934212515</v>
      </c>
      <c r="AJ199" s="288">
        <f>IF(AJ36="kw",SUMPRODUCT(R39:R197,S39:S197,AJ39:AJ197),SUMPRODUCT(D39:D197,AJ39:AJ197))</f>
        <v>103.09269910433248</v>
      </c>
      <c r="AK199" s="288">
        <f>IF(AK36="kw",SUMPRODUCT(R39:R197,S39:S197,AK39:AK197),SUMPRODUCT(D39:D197,AK39:AK197))</f>
        <v>9747.5086500054931</v>
      </c>
      <c r="AL199" s="288">
        <f>IF(AL36="kw",SUMPRODUCT(R39:R197,S39:S197,AL39:AL197),SUMPRODUCT(D39:D197,AL39:AL197))</f>
        <v>1134.6951096589137</v>
      </c>
      <c r="AM199" s="288">
        <f>IF(AM36="kw",SUMPRODUCT(R39:R197,S39:S197,AM39:AM197),SUMPRODUCT(D39:D197,AM39:AM197))</f>
        <v>0</v>
      </c>
      <c r="AN199" s="288">
        <f>IF(AN36="kw",SUMPRODUCT(R39:R197,S39:S197,AN39:AN197),SUMPRODUCT(D39:D197,AN39:AN197))</f>
        <v>0</v>
      </c>
      <c r="AO199" s="288">
        <f>IF(AO36="kw",SUMPRODUCT(R39:R197,S39:S197,AO39:AO197),SUMPRODUCT(D39:D197,AO39:AO197))</f>
        <v>2568079</v>
      </c>
      <c r="AP199" s="288">
        <f>IF(AP36="kw",SUMPRODUCT(R39:R197,S39:S197,AP39:AP197),SUMPRODUCT(D39:D197,AP39:AP197))</f>
        <v>652006.99732800014</v>
      </c>
      <c r="AQ199" s="288">
        <f>IF(AQ36="kw",SUMPRODUCT(R39:R197,S39:S197,AQ39:AQ197),SUMPRODUCT(D39:D197,AQ39:AQ197))</f>
        <v>3901.0679040000009</v>
      </c>
      <c r="AR199" s="288">
        <f>IF(AR36="kw",SUMPRODUCT(R39:R197,S39:S197,AR39:AR197),SUMPRODUCT(D39:D197,AR39:AR197))</f>
        <v>916.16245901639365</v>
      </c>
      <c r="AS199" s="288">
        <f>IF(AS36="kw",SUMPRODUCT(R39:R197,S39:S197,AS39:AS197),SUMPRODUCT(D39:D197,AS39:AS197))</f>
        <v>0</v>
      </c>
      <c r="AT199" s="288">
        <f>IF(AT36="kw",SUMPRODUCT(R39:R197,S39:S197,AT39:AT197),SUMPRODUCT(D39:D197,AT39:AT197))</f>
        <v>0</v>
      </c>
      <c r="AU199" s="289"/>
    </row>
    <row r="200" spans="1:47" ht="16">
      <c r="B200" s="337" t="s">
        <v>271</v>
      </c>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c r="AA200" s="338"/>
      <c r="AB200" s="338"/>
      <c r="AC200" s="338"/>
      <c r="AD200" s="338"/>
      <c r="AE200" s="338"/>
      <c r="AF200" s="338"/>
      <c r="AG200" s="338">
        <f>HLOOKUP(AG35,'2. LRAMVA Threshold'!$B$42:$Q$60,7,FALSE)</f>
        <v>8730096.5944305398</v>
      </c>
      <c r="AH200" s="338">
        <f>HLOOKUP(AH35,'2. LRAMVA Threshold'!$B$42:$Q$53,7,FALSE)</f>
        <v>7519432.0553718666</v>
      </c>
      <c r="AI200" s="338">
        <f>HLOOKUP(AI35,'2. LRAMVA Threshold'!$B$42:$Q$53,7,FALSE)</f>
        <v>19267</v>
      </c>
      <c r="AJ200" s="338">
        <f>HLOOKUP(AJ35,'2. LRAMVA Threshold'!$B$42:$Q$53,7,FALSE)</f>
        <v>54</v>
      </c>
      <c r="AK200" s="338">
        <f>HLOOKUP(AK35,'2. LRAMVA Threshold'!$B$42:$Q$53,7,FALSE)</f>
        <v>450</v>
      </c>
      <c r="AL200" s="338">
        <f>HLOOKUP(AL35,'2. LRAMVA Threshold'!$B$42:$Q$53,7,FALSE)</f>
        <v>0</v>
      </c>
      <c r="AM200" s="338">
        <f>HLOOKUP(AM35,'2. LRAMVA Threshold'!$B$42:$Q$53,7,FALSE)</f>
        <v>0</v>
      </c>
      <c r="AN200" s="338">
        <f>HLOOKUP(AN35,'2. LRAMVA Threshold'!$B$42:$Q$53,7,FALSE)</f>
        <v>0</v>
      </c>
      <c r="AO200" s="338">
        <f>HLOOKUP(AO35,'2. LRAMVA Threshold'!$B$42:$Q$53,7,FALSE)</f>
        <v>0</v>
      </c>
      <c r="AP200" s="338">
        <f>HLOOKUP(AP35,'2. LRAMVA Threshold'!$B$42:$Q$53,7,FALSE)</f>
        <v>0</v>
      </c>
      <c r="AQ200" s="338">
        <f>HLOOKUP(AQ35,'2. LRAMVA Threshold'!$B$42:$Q$53,7,FALSE)</f>
        <v>0</v>
      </c>
      <c r="AR200" s="338">
        <f>HLOOKUP(AR35,'2. LRAMVA Threshold'!$B$42:$Q$53,7,FALSE)</f>
        <v>0</v>
      </c>
      <c r="AS200" s="338">
        <f>HLOOKUP(AS35,'2. LRAMVA Threshold'!$B$42:$Q$53,7,FALSE)</f>
        <v>0</v>
      </c>
      <c r="AT200" s="338">
        <f>HLOOKUP(AT35,'2. LRAMVA Threshold'!$B$42:$Q$53,7,FALSE)</f>
        <v>0</v>
      </c>
      <c r="AU200" s="339"/>
    </row>
    <row r="201" spans="1:47" ht="16">
      <c r="B201" s="445"/>
      <c r="C201" s="373"/>
      <c r="D201" s="374"/>
      <c r="E201" s="374"/>
      <c r="F201" s="374"/>
      <c r="G201" s="374"/>
      <c r="H201" s="374"/>
      <c r="I201" s="374"/>
      <c r="J201" s="374"/>
      <c r="K201" s="374"/>
      <c r="L201" s="374"/>
      <c r="M201" s="374"/>
      <c r="N201" s="342"/>
      <c r="O201" s="342"/>
      <c r="P201" s="342"/>
      <c r="Q201" s="342"/>
      <c r="R201" s="374"/>
      <c r="S201" s="375"/>
      <c r="T201" s="374"/>
      <c r="U201" s="374"/>
      <c r="V201" s="374"/>
      <c r="W201" s="376"/>
      <c r="X201" s="376"/>
      <c r="Y201" s="376"/>
      <c r="Z201" s="376"/>
      <c r="AA201" s="374"/>
      <c r="AB201" s="374"/>
      <c r="AC201" s="342"/>
      <c r="AD201" s="342"/>
      <c r="AE201" s="342"/>
      <c r="AF201" s="342"/>
      <c r="AG201" s="377"/>
      <c r="AH201" s="377"/>
      <c r="AI201" s="377"/>
      <c r="AJ201" s="377"/>
      <c r="AK201" s="377"/>
      <c r="AL201" s="377"/>
      <c r="AM201" s="377"/>
      <c r="AN201" s="345"/>
      <c r="AO201" s="345"/>
      <c r="AP201" s="345"/>
      <c r="AQ201" s="345"/>
      <c r="AR201" s="345"/>
      <c r="AS201" s="345"/>
      <c r="AT201" s="345"/>
      <c r="AU201" s="346"/>
    </row>
    <row r="202" spans="1:47" ht="16">
      <c r="B202" s="283" t="s">
        <v>168</v>
      </c>
      <c r="C202" s="296"/>
      <c r="D202" s="296"/>
      <c r="E202" s="323"/>
      <c r="F202" s="323"/>
      <c r="G202" s="323"/>
      <c r="H202" s="323"/>
      <c r="I202" s="323"/>
      <c r="J202" s="323"/>
      <c r="K202" s="323"/>
      <c r="L202" s="323"/>
      <c r="M202" s="323"/>
      <c r="N202" s="323"/>
      <c r="O202" s="323"/>
      <c r="P202" s="323"/>
      <c r="Q202" s="323"/>
      <c r="R202" s="323"/>
      <c r="S202" s="251"/>
      <c r="T202" s="298"/>
      <c r="U202" s="298"/>
      <c r="V202" s="298"/>
      <c r="W202" s="297"/>
      <c r="X202" s="297"/>
      <c r="Y202" s="297"/>
      <c r="Z202" s="297"/>
      <c r="AA202" s="298"/>
      <c r="AB202" s="298"/>
      <c r="AC202" s="298"/>
      <c r="AD202" s="298"/>
      <c r="AE202" s="298"/>
      <c r="AF202" s="298"/>
      <c r="AG202" s="719">
        <f>HLOOKUP(AG$35,'3.  Distribution Rates'!$C$122:$P$135,7,FALSE)</f>
        <v>0</v>
      </c>
      <c r="AH202" s="719">
        <f>HLOOKUP(AH$35,'3.  Distribution Rates'!$C$122:$P$135,7,FALSE)</f>
        <v>0</v>
      </c>
      <c r="AI202" s="299">
        <f>HLOOKUP(AI$35,'3.  Distribution Rates'!$C$122:$P$135,7,FALSE)</f>
        <v>0</v>
      </c>
      <c r="AJ202" s="299">
        <f>HLOOKUP(AJ$35,'3.  Distribution Rates'!$C$122:$P$135,7,FALSE)</f>
        <v>0</v>
      </c>
      <c r="AK202" s="299">
        <f>HLOOKUP(AK$35,'3.  Distribution Rates'!$C$122:$P$135,7,FALSE)</f>
        <v>0</v>
      </c>
      <c r="AL202" s="299">
        <f>HLOOKUP(AL$35,'3.  Distribution Rates'!$C$122:$P$135,7,FALSE)</f>
        <v>0</v>
      </c>
      <c r="AM202" s="299">
        <f>HLOOKUP(AM$35,'3.  Distribution Rates'!$C$122:$P$135,7,FALSE)</f>
        <v>0</v>
      </c>
      <c r="AN202" s="299">
        <f>HLOOKUP(AN$35,'3.  Distribution Rates'!$C$122:$P$135,7,FALSE)</f>
        <v>0</v>
      </c>
      <c r="AO202" s="299">
        <f>HLOOKUP(AO$35,'3.  Distribution Rates'!$C$122:$P$135,7,FALSE)</f>
        <v>0</v>
      </c>
      <c r="AP202" s="299">
        <f>HLOOKUP(AP$35,'3.  Distribution Rates'!$C$122:$P$135,7,FALSE)</f>
        <v>0</v>
      </c>
      <c r="AQ202" s="299">
        <f>HLOOKUP(AQ$35,'3.  Distribution Rates'!$C$122:$P$135,7,FALSE)</f>
        <v>0</v>
      </c>
      <c r="AR202" s="299">
        <f>HLOOKUP(AR$35,'3.  Distribution Rates'!$C$122:$P$135,7,FALSE)</f>
        <v>0</v>
      </c>
      <c r="AS202" s="299">
        <f>HLOOKUP(AS$35,'3.  Distribution Rates'!$C$122:$P$135,7,FALSE)</f>
        <v>0</v>
      </c>
      <c r="AT202" s="299">
        <f>HLOOKUP(AT$35,'3.  Distribution Rates'!$C$122:$P$135,7,FALSE)</f>
        <v>0</v>
      </c>
      <c r="AU202" s="304"/>
    </row>
    <row r="203" spans="1:47" ht="16">
      <c r="B203" s="283" t="s">
        <v>149</v>
      </c>
      <c r="C203" s="301"/>
      <c r="D203" s="243"/>
      <c r="E203" s="240"/>
      <c r="F203" s="240"/>
      <c r="G203" s="240"/>
      <c r="H203" s="240"/>
      <c r="I203" s="240"/>
      <c r="J203" s="240"/>
      <c r="K203" s="240"/>
      <c r="L203" s="240"/>
      <c r="M203" s="240"/>
      <c r="N203" s="240"/>
      <c r="O203" s="240"/>
      <c r="P203" s="240"/>
      <c r="Q203" s="240"/>
      <c r="R203" s="240"/>
      <c r="S203" s="251"/>
      <c r="T203" s="240"/>
      <c r="U203" s="240"/>
      <c r="V203" s="240"/>
      <c r="W203" s="243"/>
      <c r="X203" s="243"/>
      <c r="Y203" s="243"/>
      <c r="Z203" s="243"/>
      <c r="AA203" s="240"/>
      <c r="AB203" s="240"/>
      <c r="AC203" s="240"/>
      <c r="AD203" s="240"/>
      <c r="AE203" s="240"/>
      <c r="AF203" s="240"/>
      <c r="AG203" s="325">
        <f>'4.  2011-2014 LRAM'!AO138*AG202</f>
        <v>0</v>
      </c>
      <c r="AH203" s="325">
        <f>'4.  2011-2014 LRAM'!AP138*AH202</f>
        <v>0</v>
      </c>
      <c r="AI203" s="325">
        <f>'4.  2011-2014 LRAM'!AQ138*AI202</f>
        <v>0</v>
      </c>
      <c r="AJ203" s="325">
        <f>'4.  2011-2014 LRAM'!AR138*AJ202</f>
        <v>0</v>
      </c>
      <c r="AK203" s="325">
        <f>'4.  2011-2014 LRAM'!AS138*AK202</f>
        <v>0</v>
      </c>
      <c r="AL203" s="325">
        <f>'4.  2011-2014 LRAM'!AT138*AL202</f>
        <v>0</v>
      </c>
      <c r="AM203" s="325">
        <f>'4.  2011-2014 LRAM'!AU138*AM202</f>
        <v>0</v>
      </c>
      <c r="AN203" s="325">
        <f>'4.  2011-2014 LRAM'!AV138*AN202</f>
        <v>0</v>
      </c>
      <c r="AO203" s="325">
        <f>'4.  2011-2014 LRAM'!AW138*AO202</f>
        <v>0</v>
      </c>
      <c r="AP203" s="325">
        <f>'4.  2011-2014 LRAM'!AX138*AP202</f>
        <v>0</v>
      </c>
      <c r="AQ203" s="325">
        <f>'4.  2011-2014 LRAM'!AY138*AQ202</f>
        <v>0</v>
      </c>
      <c r="AR203" s="325">
        <f>'4.  2011-2014 LRAM'!AZ138*AR202</f>
        <v>0</v>
      </c>
      <c r="AS203" s="325">
        <f>'4.  2011-2014 LRAM'!BA138*AS202</f>
        <v>0</v>
      </c>
      <c r="AT203" s="325">
        <f>'4.  2011-2014 LRAM'!BB138*AT202</f>
        <v>0</v>
      </c>
      <c r="AU203" s="531">
        <f>SUM(AG203:AT203)</f>
        <v>0</v>
      </c>
    </row>
    <row r="204" spans="1:47" ht="16">
      <c r="B204" s="283" t="s">
        <v>150</v>
      </c>
      <c r="C204" s="301"/>
      <c r="D204" s="243"/>
      <c r="E204" s="240"/>
      <c r="F204" s="240"/>
      <c r="G204" s="240"/>
      <c r="H204" s="240"/>
      <c r="I204" s="240"/>
      <c r="J204" s="240"/>
      <c r="K204" s="240"/>
      <c r="L204" s="240"/>
      <c r="M204" s="240"/>
      <c r="N204" s="240"/>
      <c r="O204" s="240"/>
      <c r="P204" s="240"/>
      <c r="Q204" s="240"/>
      <c r="R204" s="240"/>
      <c r="S204" s="251"/>
      <c r="T204" s="240"/>
      <c r="U204" s="240"/>
      <c r="V204" s="240"/>
      <c r="W204" s="243"/>
      <c r="X204" s="243"/>
      <c r="Y204" s="243"/>
      <c r="Z204" s="243"/>
      <c r="AA204" s="240"/>
      <c r="AB204" s="240"/>
      <c r="AC204" s="240"/>
      <c r="AD204" s="240"/>
      <c r="AE204" s="240"/>
      <c r="AF204" s="240"/>
      <c r="AG204" s="325">
        <f>'4.  2011-2014 LRAM'!AO277*AG202</f>
        <v>0</v>
      </c>
      <c r="AH204" s="325">
        <f>'4.  2011-2014 LRAM'!AP277*AH202</f>
        <v>0</v>
      </c>
      <c r="AI204" s="325">
        <f>'4.  2011-2014 LRAM'!AQ277*AI202</f>
        <v>0</v>
      </c>
      <c r="AJ204" s="325">
        <f>'4.  2011-2014 LRAM'!AR277*AJ202</f>
        <v>0</v>
      </c>
      <c r="AK204" s="325">
        <f>'4.  2011-2014 LRAM'!AS277*AK202</f>
        <v>0</v>
      </c>
      <c r="AL204" s="325">
        <f>'4.  2011-2014 LRAM'!AT277*AL202</f>
        <v>0</v>
      </c>
      <c r="AM204" s="325">
        <f>'4.  2011-2014 LRAM'!AU277*AM202</f>
        <v>0</v>
      </c>
      <c r="AN204" s="325">
        <f>'4.  2011-2014 LRAM'!AV277*AN202</f>
        <v>0</v>
      </c>
      <c r="AO204" s="325">
        <f>'4.  2011-2014 LRAM'!AW277*AO202</f>
        <v>0</v>
      </c>
      <c r="AP204" s="325">
        <f>'4.  2011-2014 LRAM'!AX277*AP202</f>
        <v>0</v>
      </c>
      <c r="AQ204" s="325">
        <f>'4.  2011-2014 LRAM'!AY277*AQ202</f>
        <v>0</v>
      </c>
      <c r="AR204" s="325">
        <f>'4.  2011-2014 LRAM'!AZ277*AR202</f>
        <v>0</v>
      </c>
      <c r="AS204" s="325">
        <f>'4.  2011-2014 LRAM'!BA277*AS202</f>
        <v>0</v>
      </c>
      <c r="AT204" s="325">
        <f>'4.  2011-2014 LRAM'!BB277*AT202</f>
        <v>0</v>
      </c>
      <c r="AU204" s="531">
        <f>SUM(AG204:AT204)</f>
        <v>0</v>
      </c>
    </row>
    <row r="205" spans="1:47" ht="16">
      <c r="B205" s="283" t="s">
        <v>151</v>
      </c>
      <c r="C205" s="301"/>
      <c r="D205" s="243"/>
      <c r="E205" s="240"/>
      <c r="F205" s="240"/>
      <c r="G205" s="240"/>
      <c r="H205" s="240"/>
      <c r="I205" s="240"/>
      <c r="J205" s="240"/>
      <c r="K205" s="240"/>
      <c r="L205" s="240"/>
      <c r="M205" s="240"/>
      <c r="N205" s="240"/>
      <c r="O205" s="240"/>
      <c r="P205" s="240"/>
      <c r="Q205" s="240"/>
      <c r="R205" s="240"/>
      <c r="S205" s="251"/>
      <c r="T205" s="240"/>
      <c r="U205" s="240"/>
      <c r="V205" s="240"/>
      <c r="W205" s="243"/>
      <c r="X205" s="243"/>
      <c r="Y205" s="243"/>
      <c r="Z205" s="243"/>
      <c r="AA205" s="240"/>
      <c r="AB205" s="240"/>
      <c r="AC205" s="240"/>
      <c r="AD205" s="240"/>
      <c r="AE205" s="240"/>
      <c r="AF205" s="240"/>
      <c r="AG205" s="325">
        <f>'4.  2011-2014 LRAM'!AO422*AG202</f>
        <v>0</v>
      </c>
      <c r="AH205" s="325">
        <f>'4.  2011-2014 LRAM'!AP422*AH202</f>
        <v>0</v>
      </c>
      <c r="AI205" s="325">
        <f>'4.  2011-2014 LRAM'!AQ422*AI202</f>
        <v>0</v>
      </c>
      <c r="AJ205" s="325">
        <f>'4.  2011-2014 LRAM'!AR422*AJ202</f>
        <v>0</v>
      </c>
      <c r="AK205" s="325">
        <f>'4.  2011-2014 LRAM'!AS422*AK202</f>
        <v>0</v>
      </c>
      <c r="AL205" s="325">
        <f>'4.  2011-2014 LRAM'!AT422*AL202</f>
        <v>0</v>
      </c>
      <c r="AM205" s="325">
        <f>'4.  2011-2014 LRAM'!AU422*AM202</f>
        <v>0</v>
      </c>
      <c r="AN205" s="325">
        <f>'4.  2011-2014 LRAM'!AV422*AN202</f>
        <v>0</v>
      </c>
      <c r="AO205" s="325">
        <f>'4.  2011-2014 LRAM'!AW422*AO202</f>
        <v>0</v>
      </c>
      <c r="AP205" s="325">
        <f>'4.  2011-2014 LRAM'!AX422*AP202</f>
        <v>0</v>
      </c>
      <c r="AQ205" s="325">
        <f>'4.  2011-2014 LRAM'!AY422*AQ202</f>
        <v>0</v>
      </c>
      <c r="AR205" s="325">
        <f>'4.  2011-2014 LRAM'!AZ422*AR202</f>
        <v>0</v>
      </c>
      <c r="AS205" s="325">
        <f>'4.  2011-2014 LRAM'!BA422*AS202</f>
        <v>0</v>
      </c>
      <c r="AT205" s="325">
        <f>'4.  2011-2014 LRAM'!BB422*AT202</f>
        <v>0</v>
      </c>
      <c r="AU205" s="531">
        <f>SUM(AG205:AT205)</f>
        <v>0</v>
      </c>
    </row>
    <row r="206" spans="1:47" ht="16">
      <c r="B206" s="283" t="s">
        <v>152</v>
      </c>
      <c r="C206" s="301"/>
      <c r="D206" s="243"/>
      <c r="E206" s="240"/>
      <c r="F206" s="240"/>
      <c r="G206" s="240"/>
      <c r="H206" s="240"/>
      <c r="I206" s="240"/>
      <c r="J206" s="240"/>
      <c r="K206" s="240"/>
      <c r="L206" s="240"/>
      <c r="M206" s="240"/>
      <c r="N206" s="240"/>
      <c r="O206" s="240"/>
      <c r="P206" s="240"/>
      <c r="Q206" s="240"/>
      <c r="R206" s="240"/>
      <c r="S206" s="251"/>
      <c r="T206" s="240"/>
      <c r="U206" s="240"/>
      <c r="V206" s="240"/>
      <c r="W206" s="243"/>
      <c r="X206" s="243"/>
      <c r="Y206" s="243"/>
      <c r="Z206" s="243"/>
      <c r="AA206" s="240"/>
      <c r="AB206" s="240"/>
      <c r="AC206" s="240"/>
      <c r="AD206" s="240"/>
      <c r="AE206" s="240"/>
      <c r="AF206" s="240"/>
      <c r="AG206" s="325">
        <f>'4.  2011-2014 LRAM'!AO563*AG202</f>
        <v>0</v>
      </c>
      <c r="AH206" s="325">
        <f>'4.  2011-2014 LRAM'!AP563*AH202</f>
        <v>0</v>
      </c>
      <c r="AI206" s="325">
        <f>'4.  2011-2014 LRAM'!AQ563*AI202</f>
        <v>0</v>
      </c>
      <c r="AJ206" s="325">
        <f>'4.  2011-2014 LRAM'!AR563*AJ202</f>
        <v>0</v>
      </c>
      <c r="AK206" s="325">
        <f>'4.  2011-2014 LRAM'!AS563*AK202</f>
        <v>0</v>
      </c>
      <c r="AL206" s="325">
        <f>'4.  2011-2014 LRAM'!AT563*AL202</f>
        <v>0</v>
      </c>
      <c r="AM206" s="325">
        <f>'4.  2011-2014 LRAM'!AU563*AM202</f>
        <v>0</v>
      </c>
      <c r="AN206" s="325">
        <f>'4.  2011-2014 LRAM'!AV563*AN202</f>
        <v>0</v>
      </c>
      <c r="AO206" s="325">
        <f>'4.  2011-2014 LRAM'!AW563*AO202</f>
        <v>0</v>
      </c>
      <c r="AP206" s="325">
        <f>'4.  2011-2014 LRAM'!AX563*AP202</f>
        <v>0</v>
      </c>
      <c r="AQ206" s="325">
        <f>'4.  2011-2014 LRAM'!AY563*AQ202</f>
        <v>0</v>
      </c>
      <c r="AR206" s="325">
        <f>'4.  2011-2014 LRAM'!AZ563*AR202</f>
        <v>0</v>
      </c>
      <c r="AS206" s="325">
        <f>'4.  2011-2014 LRAM'!BA563*AS202</f>
        <v>0</v>
      </c>
      <c r="AT206" s="325">
        <f>'4.  2011-2014 LRAM'!BB563*AT202</f>
        <v>0</v>
      </c>
      <c r="AU206" s="531">
        <f>SUM(AG206:AT206)</f>
        <v>0</v>
      </c>
    </row>
    <row r="207" spans="1:47" ht="16">
      <c r="B207" s="283" t="s">
        <v>153</v>
      </c>
      <c r="C207" s="301"/>
      <c r="D207" s="243"/>
      <c r="E207" s="240"/>
      <c r="F207" s="240"/>
      <c r="G207" s="240"/>
      <c r="H207" s="240"/>
      <c r="I207" s="240"/>
      <c r="J207" s="240"/>
      <c r="K207" s="240"/>
      <c r="L207" s="240"/>
      <c r="M207" s="240"/>
      <c r="N207" s="240"/>
      <c r="O207" s="240"/>
      <c r="P207" s="240"/>
      <c r="Q207" s="240"/>
      <c r="R207" s="240"/>
      <c r="S207" s="251"/>
      <c r="T207" s="240"/>
      <c r="U207" s="240"/>
      <c r="V207" s="240"/>
      <c r="W207" s="243"/>
      <c r="X207" s="243"/>
      <c r="Y207" s="243"/>
      <c r="Z207" s="243"/>
      <c r="AA207" s="240"/>
      <c r="AB207" s="240"/>
      <c r="AC207" s="240"/>
      <c r="AD207" s="240"/>
      <c r="AE207" s="240"/>
      <c r="AF207" s="240"/>
      <c r="AG207" s="325">
        <f>AG199*AG202</f>
        <v>0</v>
      </c>
      <c r="AH207" s="325">
        <f t="shared" ref="AH207:AT207" si="223">AH199*AH202</f>
        <v>0</v>
      </c>
      <c r="AI207" s="325">
        <f t="shared" si="223"/>
        <v>0</v>
      </c>
      <c r="AJ207" s="325">
        <f t="shared" si="223"/>
        <v>0</v>
      </c>
      <c r="AK207" s="325">
        <f t="shared" si="223"/>
        <v>0</v>
      </c>
      <c r="AL207" s="325">
        <f t="shared" si="223"/>
        <v>0</v>
      </c>
      <c r="AM207" s="325">
        <f t="shared" si="223"/>
        <v>0</v>
      </c>
      <c r="AN207" s="325">
        <f t="shared" si="223"/>
        <v>0</v>
      </c>
      <c r="AO207" s="325">
        <f t="shared" si="223"/>
        <v>0</v>
      </c>
      <c r="AP207" s="325">
        <f t="shared" si="223"/>
        <v>0</v>
      </c>
      <c r="AQ207" s="325">
        <f t="shared" si="223"/>
        <v>0</v>
      </c>
      <c r="AR207" s="325">
        <f t="shared" si="223"/>
        <v>0</v>
      </c>
      <c r="AS207" s="325">
        <f t="shared" si="223"/>
        <v>0</v>
      </c>
      <c r="AT207" s="325">
        <f t="shared" si="223"/>
        <v>0</v>
      </c>
      <c r="AU207" s="531">
        <f>SUM(AG207:AT207)</f>
        <v>0</v>
      </c>
    </row>
    <row r="208" spans="1:47" ht="16">
      <c r="B208" s="305" t="s">
        <v>267</v>
      </c>
      <c r="C208" s="301"/>
      <c r="D208" s="263"/>
      <c r="E208" s="293"/>
      <c r="F208" s="293"/>
      <c r="G208" s="293"/>
      <c r="H208" s="293"/>
      <c r="I208" s="293"/>
      <c r="J208" s="293"/>
      <c r="K208" s="293"/>
      <c r="L208" s="293"/>
      <c r="M208" s="293"/>
      <c r="N208" s="293"/>
      <c r="O208" s="293"/>
      <c r="P208" s="293"/>
      <c r="Q208" s="293"/>
      <c r="R208" s="293"/>
      <c r="S208" s="260"/>
      <c r="T208" s="293"/>
      <c r="U208" s="293"/>
      <c r="V208" s="293"/>
      <c r="W208" s="263"/>
      <c r="X208" s="263"/>
      <c r="Y208" s="263"/>
      <c r="Z208" s="263"/>
      <c r="AA208" s="293"/>
      <c r="AB208" s="293"/>
      <c r="AC208" s="293"/>
      <c r="AD208" s="293"/>
      <c r="AE208" s="293"/>
      <c r="AF208" s="293"/>
      <c r="AG208" s="302">
        <f>SUM(AG203:AG207)</f>
        <v>0</v>
      </c>
      <c r="AH208" s="302">
        <f>SUM(AH203:AH207)</f>
        <v>0</v>
      </c>
      <c r="AI208" s="302">
        <f t="shared" ref="AI208:AM208" si="224">SUM(AI203:AI207)</f>
        <v>0</v>
      </c>
      <c r="AJ208" s="302">
        <f t="shared" si="224"/>
        <v>0</v>
      </c>
      <c r="AK208" s="302">
        <f t="shared" si="224"/>
        <v>0</v>
      </c>
      <c r="AL208" s="302">
        <f t="shared" si="224"/>
        <v>0</v>
      </c>
      <c r="AM208" s="302">
        <f t="shared" si="224"/>
        <v>0</v>
      </c>
      <c r="AN208" s="302">
        <f>SUM(AN203:AN207)</f>
        <v>0</v>
      </c>
      <c r="AO208" s="302">
        <f>SUM(AO203:AO207)</f>
        <v>0</v>
      </c>
      <c r="AP208" s="302">
        <f t="shared" ref="AP208:AT208" si="225">SUM(AP203:AP207)</f>
        <v>0</v>
      </c>
      <c r="AQ208" s="302">
        <f t="shared" si="225"/>
        <v>0</v>
      </c>
      <c r="AR208" s="302">
        <f t="shared" si="225"/>
        <v>0</v>
      </c>
      <c r="AS208" s="302">
        <f t="shared" si="225"/>
        <v>0</v>
      </c>
      <c r="AT208" s="302">
        <f t="shared" si="225"/>
        <v>0</v>
      </c>
      <c r="AU208" s="349">
        <f>SUM(AU203:AU207)</f>
        <v>0</v>
      </c>
    </row>
    <row r="209" spans="2:47" ht="16">
      <c r="B209" s="305" t="s">
        <v>268</v>
      </c>
      <c r="C209" s="301"/>
      <c r="D209" s="306"/>
      <c r="E209" s="293"/>
      <c r="F209" s="293"/>
      <c r="G209" s="293"/>
      <c r="H209" s="293"/>
      <c r="I209" s="293"/>
      <c r="J209" s="293"/>
      <c r="K209" s="293"/>
      <c r="L209" s="293"/>
      <c r="M209" s="293"/>
      <c r="N209" s="293"/>
      <c r="O209" s="293"/>
      <c r="P209" s="293"/>
      <c r="Q209" s="293"/>
      <c r="R209" s="293"/>
      <c r="S209" s="260"/>
      <c r="T209" s="293"/>
      <c r="U209" s="293"/>
      <c r="V209" s="293"/>
      <c r="W209" s="263"/>
      <c r="X209" s="263"/>
      <c r="Y209" s="263"/>
      <c r="Z209" s="263"/>
      <c r="AA209" s="293"/>
      <c r="AB209" s="293"/>
      <c r="AC209" s="293"/>
      <c r="AD209" s="293"/>
      <c r="AE209" s="293"/>
      <c r="AF209" s="293"/>
      <c r="AG209" s="303">
        <f>AG200*AG202</f>
        <v>0</v>
      </c>
      <c r="AH209" s="303">
        <f t="shared" ref="AH209:AM209" si="226">AH200*AH202</f>
        <v>0</v>
      </c>
      <c r="AI209" s="303">
        <f t="shared" si="226"/>
        <v>0</v>
      </c>
      <c r="AJ209" s="303">
        <f t="shared" si="226"/>
        <v>0</v>
      </c>
      <c r="AK209" s="303">
        <f t="shared" si="226"/>
        <v>0</v>
      </c>
      <c r="AL209" s="303">
        <f t="shared" si="226"/>
        <v>0</v>
      </c>
      <c r="AM209" s="303">
        <f t="shared" si="226"/>
        <v>0</v>
      </c>
      <c r="AN209" s="303">
        <f>AN200*AN202</f>
        <v>0</v>
      </c>
      <c r="AO209" s="303">
        <f t="shared" ref="AO209:AT209" si="227">AO200*AO202</f>
        <v>0</v>
      </c>
      <c r="AP209" s="303">
        <f t="shared" si="227"/>
        <v>0</v>
      </c>
      <c r="AQ209" s="303">
        <f t="shared" si="227"/>
        <v>0</v>
      </c>
      <c r="AR209" s="303">
        <f t="shared" si="227"/>
        <v>0</v>
      </c>
      <c r="AS209" s="303">
        <f t="shared" si="227"/>
        <v>0</v>
      </c>
      <c r="AT209" s="303">
        <f t="shared" si="227"/>
        <v>0</v>
      </c>
      <c r="AU209" s="349">
        <f>SUM(AG209:AT209)</f>
        <v>0</v>
      </c>
    </row>
    <row r="210" spans="2:47" ht="16">
      <c r="B210" s="305" t="s">
        <v>269</v>
      </c>
      <c r="C210" s="301"/>
      <c r="D210" s="306"/>
      <c r="E210" s="293"/>
      <c r="F210" s="293"/>
      <c r="G210" s="293"/>
      <c r="H210" s="293"/>
      <c r="I210" s="293"/>
      <c r="J210" s="293"/>
      <c r="K210" s="293"/>
      <c r="L210" s="293"/>
      <c r="M210" s="293"/>
      <c r="N210" s="293"/>
      <c r="O210" s="293"/>
      <c r="P210" s="293"/>
      <c r="Q210" s="293"/>
      <c r="R210" s="293"/>
      <c r="S210" s="260"/>
      <c r="T210" s="293"/>
      <c r="U210" s="293"/>
      <c r="V210" s="293"/>
      <c r="W210" s="306"/>
      <c r="X210" s="306"/>
      <c r="Y210" s="306"/>
      <c r="Z210" s="306"/>
      <c r="AA210" s="293"/>
      <c r="AB210" s="293"/>
      <c r="AC210" s="293"/>
      <c r="AD210" s="293"/>
      <c r="AE210" s="293"/>
      <c r="AF210" s="293"/>
      <c r="AG210" s="307"/>
      <c r="AH210" s="307"/>
      <c r="AI210" s="307"/>
      <c r="AJ210" s="307"/>
      <c r="AK210" s="307"/>
      <c r="AL210" s="307"/>
      <c r="AM210" s="307"/>
      <c r="AN210" s="307"/>
      <c r="AO210" s="307"/>
      <c r="AP210" s="307"/>
      <c r="AQ210" s="307"/>
      <c r="AR210" s="307"/>
      <c r="AS210" s="307"/>
      <c r="AT210" s="307"/>
      <c r="AU210" s="349">
        <f>AU208-AU209</f>
        <v>0</v>
      </c>
    </row>
    <row r="211" spans="2:47" ht="16">
      <c r="B211" s="283"/>
      <c r="C211" s="306"/>
      <c r="D211" s="306"/>
      <c r="E211" s="293"/>
      <c r="F211" s="293"/>
      <c r="G211" s="293"/>
      <c r="H211" s="293"/>
      <c r="I211" s="293"/>
      <c r="J211" s="293"/>
      <c r="K211" s="293"/>
      <c r="L211" s="293"/>
      <c r="M211" s="293"/>
      <c r="N211" s="293"/>
      <c r="O211" s="293"/>
      <c r="P211" s="293"/>
      <c r="Q211" s="293"/>
      <c r="R211" s="293"/>
      <c r="S211" s="260"/>
      <c r="T211" s="293"/>
      <c r="U211" s="293"/>
      <c r="V211" s="293"/>
      <c r="W211" s="306"/>
      <c r="X211" s="301"/>
      <c r="Y211" s="306"/>
      <c r="Z211" s="306"/>
      <c r="AA211" s="293"/>
      <c r="AB211" s="293"/>
      <c r="AC211" s="293"/>
      <c r="AD211" s="293"/>
      <c r="AE211" s="293"/>
      <c r="AF211" s="293"/>
      <c r="AG211" s="308"/>
      <c r="AH211" s="308"/>
      <c r="AI211" s="308"/>
      <c r="AJ211" s="308"/>
      <c r="AK211" s="308"/>
      <c r="AL211" s="308"/>
      <c r="AM211" s="308"/>
      <c r="AN211" s="308"/>
      <c r="AO211" s="308"/>
      <c r="AP211" s="308"/>
      <c r="AQ211" s="308"/>
      <c r="AR211" s="308"/>
      <c r="AS211" s="308"/>
      <c r="AT211" s="308"/>
      <c r="AU211" s="304"/>
    </row>
    <row r="212" spans="2:47" ht="16">
      <c r="B212" s="254" t="s">
        <v>144</v>
      </c>
      <c r="C212" s="264"/>
      <c r="D212" s="240"/>
      <c r="E212" s="240"/>
      <c r="F212" s="240"/>
      <c r="G212" s="240"/>
      <c r="H212" s="240"/>
      <c r="I212" s="240"/>
      <c r="J212" s="240"/>
      <c r="K212" s="240"/>
      <c r="L212" s="240"/>
      <c r="M212" s="240"/>
      <c r="N212" s="240"/>
      <c r="O212" s="240"/>
      <c r="P212" s="240"/>
      <c r="Q212" s="240"/>
      <c r="R212" s="240"/>
      <c r="S212" s="312"/>
      <c r="T212" s="240"/>
      <c r="U212" s="240"/>
      <c r="V212" s="240"/>
      <c r="W212" s="264"/>
      <c r="X212" s="243"/>
      <c r="Y212" s="243"/>
      <c r="Z212" s="240"/>
      <c r="AA212" s="240"/>
      <c r="AB212" s="243"/>
      <c r="AC212" s="243"/>
      <c r="AD212" s="243"/>
      <c r="AE212" s="243"/>
      <c r="AF212" s="243"/>
      <c r="AG212" s="251">
        <f>SUMPRODUCT($E$39:$E$197,AG39:AG197)</f>
        <v>5704147.911205464</v>
      </c>
      <c r="AH212" s="251">
        <f>SUMPRODUCT($E$39:$E$197,AH39:AH197)</f>
        <v>2842232.5559749901</v>
      </c>
      <c r="AI212" s="251">
        <f t="shared" ref="AI212:AT212" si="228">IF(AI36="kw",SUMPRODUCT($R$39:$R$197,$T$39:$T$197,AI39:AI197),SUMPRODUCT($E$39:$E$197,AI39:AI197))</f>
        <v>19578.275999069418</v>
      </c>
      <c r="AJ212" s="251">
        <f t="shared" si="228"/>
        <v>103.03415696969061</v>
      </c>
      <c r="AK212" s="251">
        <f t="shared" si="228"/>
        <v>9747.0782521672118</v>
      </c>
      <c r="AL212" s="251">
        <f t="shared" si="228"/>
        <v>1134.6951096589137</v>
      </c>
      <c r="AM212" s="251">
        <f t="shared" si="228"/>
        <v>0</v>
      </c>
      <c r="AN212" s="251">
        <f t="shared" si="228"/>
        <v>0</v>
      </c>
      <c r="AO212" s="251">
        <f t="shared" si="228"/>
        <v>2544620</v>
      </c>
      <c r="AP212" s="251">
        <f t="shared" si="228"/>
        <v>652007.99732800014</v>
      </c>
      <c r="AQ212" s="251">
        <f t="shared" si="228"/>
        <v>3901.0679040000009</v>
      </c>
      <c r="AR212" s="251">
        <f t="shared" si="228"/>
        <v>2944.6735081967213</v>
      </c>
      <c r="AS212" s="251">
        <f t="shared" si="228"/>
        <v>0</v>
      </c>
      <c r="AT212" s="251">
        <f t="shared" si="228"/>
        <v>0</v>
      </c>
      <c r="AU212" s="304"/>
    </row>
    <row r="213" spans="2:47" ht="16">
      <c r="B213" s="254" t="s">
        <v>145</v>
      </c>
      <c r="C213" s="264"/>
      <c r="D213" s="240"/>
      <c r="E213" s="240"/>
      <c r="F213" s="240"/>
      <c r="G213" s="240"/>
      <c r="H213" s="240"/>
      <c r="I213" s="240"/>
      <c r="J213" s="240"/>
      <c r="K213" s="240"/>
      <c r="L213" s="240"/>
      <c r="M213" s="240"/>
      <c r="N213" s="240"/>
      <c r="O213" s="240"/>
      <c r="P213" s="240"/>
      <c r="Q213" s="240"/>
      <c r="R213" s="240"/>
      <c r="S213" s="312"/>
      <c r="T213" s="240"/>
      <c r="U213" s="240"/>
      <c r="V213" s="240"/>
      <c r="W213" s="264"/>
      <c r="X213" s="243"/>
      <c r="Y213" s="243"/>
      <c r="Z213" s="240"/>
      <c r="AA213" s="240"/>
      <c r="AB213" s="243"/>
      <c r="AC213" s="243"/>
      <c r="AD213" s="243"/>
      <c r="AE213" s="243"/>
      <c r="AF213" s="243"/>
      <c r="AG213" s="251">
        <f>SUMPRODUCT($F$39:$F$197,AG39:AG197)</f>
        <v>5692276.911205464</v>
      </c>
      <c r="AH213" s="251">
        <f>SUMPRODUCT($F$39:$F$197,AH39:AH197)</f>
        <v>2769483.4778401726</v>
      </c>
      <c r="AI213" s="251">
        <f t="shared" ref="AI213:AT213" si="229">IF(AI36="kw",SUMPRODUCT($R$39:$R$197,$U$39:$U$197,AI39:AI197),SUMPRODUCT($F$39:$F$197,AI39:AI197))</f>
        <v>19558.955066762959</v>
      </c>
      <c r="AJ213" s="251">
        <f t="shared" si="229"/>
        <v>103.0926991043325</v>
      </c>
      <c r="AK213" s="251">
        <f t="shared" si="229"/>
        <v>4858.8463562345532</v>
      </c>
      <c r="AL213" s="251">
        <f t="shared" si="229"/>
        <v>1134.104403201859</v>
      </c>
      <c r="AM213" s="251">
        <f t="shared" si="229"/>
        <v>0</v>
      </c>
      <c r="AN213" s="251">
        <f t="shared" si="229"/>
        <v>0</v>
      </c>
      <c r="AO213" s="251">
        <f t="shared" si="229"/>
        <v>2543995</v>
      </c>
      <c r="AP213" s="251">
        <f t="shared" si="229"/>
        <v>652006.78633600008</v>
      </c>
      <c r="AQ213" s="251">
        <f t="shared" si="229"/>
        <v>3901.0679040000009</v>
      </c>
      <c r="AR213" s="251">
        <f t="shared" si="229"/>
        <v>2944.6735081967213</v>
      </c>
      <c r="AS213" s="251">
        <f t="shared" si="229"/>
        <v>0</v>
      </c>
      <c r="AT213" s="251">
        <f t="shared" si="229"/>
        <v>0</v>
      </c>
      <c r="AU213" s="295"/>
    </row>
    <row r="214" spans="2:47" ht="16">
      <c r="B214" s="254" t="s">
        <v>146</v>
      </c>
      <c r="C214" s="264"/>
      <c r="D214" s="240"/>
      <c r="E214" s="240"/>
      <c r="F214" s="240"/>
      <c r="G214" s="240"/>
      <c r="H214" s="240"/>
      <c r="I214" s="240"/>
      <c r="J214" s="240"/>
      <c r="K214" s="240"/>
      <c r="L214" s="240"/>
      <c r="M214" s="240"/>
      <c r="N214" s="240"/>
      <c r="O214" s="240"/>
      <c r="P214" s="240"/>
      <c r="Q214" s="240"/>
      <c r="R214" s="240"/>
      <c r="S214" s="312"/>
      <c r="T214" s="240"/>
      <c r="U214" s="240"/>
      <c r="V214" s="240"/>
      <c r="W214" s="264"/>
      <c r="X214" s="243"/>
      <c r="Y214" s="243"/>
      <c r="Z214" s="240"/>
      <c r="AA214" s="240"/>
      <c r="AB214" s="243"/>
      <c r="AC214" s="243"/>
      <c r="AD214" s="243"/>
      <c r="AE214" s="243"/>
      <c r="AF214" s="243"/>
      <c r="AG214" s="251">
        <f>SUMPRODUCT($G$39:$G$197,AG39:AG197)</f>
        <v>5680074.4297153736</v>
      </c>
      <c r="AH214" s="251">
        <f>SUMPRODUCT($G$39:$G$197,AH39:AH197)</f>
        <v>2854006.5690314695</v>
      </c>
      <c r="AI214" s="251">
        <f t="shared" ref="AI214:AT214" si="230">IF(AI36="kw",SUMPRODUCT($R$39:$R$197,$V$39:$V$197,AI39:AI197),SUMPRODUCT($G$39:$G$197,AI39:AI197))</f>
        <v>19596.122864475263</v>
      </c>
      <c r="AJ214" s="251">
        <f t="shared" si="230"/>
        <v>103.32686764289997</v>
      </c>
      <c r="AK214" s="251">
        <f t="shared" si="230"/>
        <v>4860.5679475876786</v>
      </c>
      <c r="AL214" s="251">
        <f t="shared" si="230"/>
        <v>1135.3906925092663</v>
      </c>
      <c r="AM214" s="251">
        <f t="shared" si="230"/>
        <v>0</v>
      </c>
      <c r="AN214" s="251">
        <f t="shared" si="230"/>
        <v>0</v>
      </c>
      <c r="AO214" s="251">
        <f t="shared" si="230"/>
        <v>2543293</v>
      </c>
      <c r="AP214" s="251">
        <f t="shared" si="230"/>
        <v>657871.79467199999</v>
      </c>
      <c r="AQ214" s="251">
        <f t="shared" si="230"/>
        <v>3901.0679040000009</v>
      </c>
      <c r="AR214" s="251">
        <f t="shared" si="230"/>
        <v>2944.6735081967213</v>
      </c>
      <c r="AS214" s="251">
        <f t="shared" si="230"/>
        <v>0</v>
      </c>
      <c r="AT214" s="251">
        <f t="shared" si="230"/>
        <v>0</v>
      </c>
      <c r="AU214" s="295"/>
    </row>
    <row r="215" spans="2:47" ht="16">
      <c r="B215" s="254" t="s">
        <v>147</v>
      </c>
      <c r="C215" s="264"/>
      <c r="D215" s="240"/>
      <c r="E215" s="240"/>
      <c r="F215" s="240"/>
      <c r="G215" s="240"/>
      <c r="H215" s="240"/>
      <c r="I215" s="240"/>
      <c r="J215" s="240"/>
      <c r="K215" s="240"/>
      <c r="L215" s="240"/>
      <c r="M215" s="240"/>
      <c r="N215" s="240"/>
      <c r="O215" s="240"/>
      <c r="P215" s="240"/>
      <c r="Q215" s="240"/>
      <c r="R215" s="240"/>
      <c r="S215" s="312"/>
      <c r="T215" s="240"/>
      <c r="U215" s="240"/>
      <c r="V215" s="240"/>
      <c r="W215" s="264"/>
      <c r="X215" s="243"/>
      <c r="Y215" s="243"/>
      <c r="Z215" s="240"/>
      <c r="AA215" s="240"/>
      <c r="AB215" s="243"/>
      <c r="AC215" s="243"/>
      <c r="AD215" s="243"/>
      <c r="AE215" s="243"/>
      <c r="AF215" s="243"/>
      <c r="AG215" s="251">
        <f>SUMPRODUCT($H$39:$H$197,AG39:AG197)</f>
        <v>5654936.4297153736</v>
      </c>
      <c r="AH215" s="251">
        <f>SUMPRODUCT($H$39:$H$197,AH39:AH197)</f>
        <v>2854006.7690314697</v>
      </c>
      <c r="AI215" s="251">
        <f t="shared" ref="AI215:AT215" si="231">IF(AI36="kw",SUMPRODUCT($R$39:$R$197,$W$39:$W$197,AI39:AI197),SUMPRODUCT($H$39:$H$197,AI39:AI197))</f>
        <v>19638.207675903246</v>
      </c>
      <c r="AJ215" s="251">
        <f t="shared" si="231"/>
        <v>103.32686764289997</v>
      </c>
      <c r="AK215" s="251">
        <f t="shared" si="231"/>
        <v>4860.5679475876786</v>
      </c>
      <c r="AL215" s="251">
        <f t="shared" si="231"/>
        <v>1135.3906925092663</v>
      </c>
      <c r="AM215" s="251">
        <f t="shared" si="231"/>
        <v>0</v>
      </c>
      <c r="AN215" s="251">
        <f t="shared" si="231"/>
        <v>0</v>
      </c>
      <c r="AO215" s="251">
        <f t="shared" si="231"/>
        <v>2539220</v>
      </c>
      <c r="AP215" s="251">
        <f t="shared" si="231"/>
        <v>657871.79467199999</v>
      </c>
      <c r="AQ215" s="251">
        <f t="shared" si="231"/>
        <v>3901.0679040000009</v>
      </c>
      <c r="AR215" s="251">
        <f t="shared" si="231"/>
        <v>2944.6735081967213</v>
      </c>
      <c r="AS215" s="251">
        <f t="shared" si="231"/>
        <v>0</v>
      </c>
      <c r="AT215" s="251">
        <f t="shared" si="231"/>
        <v>0</v>
      </c>
      <c r="AU215" s="295"/>
    </row>
    <row r="216" spans="2:47" ht="16">
      <c r="B216" s="254" t="s">
        <v>148</v>
      </c>
      <c r="C216" s="264"/>
      <c r="D216" s="240"/>
      <c r="E216" s="240"/>
      <c r="F216" s="240"/>
      <c r="G216" s="240"/>
      <c r="H216" s="240"/>
      <c r="I216" s="240"/>
      <c r="J216" s="240"/>
      <c r="K216" s="240"/>
      <c r="L216" s="240"/>
      <c r="M216" s="240"/>
      <c r="N216" s="240"/>
      <c r="O216" s="240"/>
      <c r="P216" s="240"/>
      <c r="Q216" s="240"/>
      <c r="R216" s="240"/>
      <c r="S216" s="312"/>
      <c r="T216" s="240"/>
      <c r="U216" s="240"/>
      <c r="V216" s="240"/>
      <c r="W216" s="264"/>
      <c r="X216" s="243"/>
      <c r="Y216" s="243"/>
      <c r="Z216" s="240"/>
      <c r="AA216" s="240"/>
      <c r="AB216" s="243"/>
      <c r="AC216" s="243"/>
      <c r="AD216" s="243"/>
      <c r="AE216" s="243"/>
      <c r="AF216" s="243"/>
      <c r="AG216" s="251">
        <f>SUMPRODUCT($I$39:$I$197,AG39:AG197)</f>
        <v>5633319.0202524774</v>
      </c>
      <c r="AH216" s="251">
        <f>SUMPRODUCT($I$39:$I$197,AH39:AH197)</f>
        <v>2853162.7969485866</v>
      </c>
      <c r="AI216" s="251">
        <f t="shared" ref="AI216:AT216" si="232">IF(AI36="kw",SUMPRODUCT($R$39:$R$197,$X$39:$X$197,AI39:AI197),SUMPRODUCT($I$39:$I$197,AI39:AI197))</f>
        <v>19617.950994189068</v>
      </c>
      <c r="AJ216" s="251">
        <f t="shared" si="232"/>
        <v>103.20978337361622</v>
      </c>
      <c r="AK216" s="251">
        <f t="shared" si="232"/>
        <v>4859.7071519111159</v>
      </c>
      <c r="AL216" s="251">
        <f t="shared" si="232"/>
        <v>1134.5308836258766</v>
      </c>
      <c r="AM216" s="251">
        <f t="shared" si="232"/>
        <v>0</v>
      </c>
      <c r="AN216" s="251">
        <f t="shared" si="232"/>
        <v>0</v>
      </c>
      <c r="AO216" s="251">
        <f t="shared" si="232"/>
        <v>2530674</v>
      </c>
      <c r="AP216" s="251">
        <f t="shared" si="232"/>
        <v>657871.79467199999</v>
      </c>
      <c r="AQ216" s="251">
        <f t="shared" si="232"/>
        <v>3901.0679040000009</v>
      </c>
      <c r="AR216" s="251">
        <f t="shared" si="232"/>
        <v>2944.6735081967213</v>
      </c>
      <c r="AS216" s="251">
        <f t="shared" si="232"/>
        <v>0</v>
      </c>
      <c r="AT216" s="251">
        <f t="shared" si="232"/>
        <v>0</v>
      </c>
      <c r="AU216" s="295"/>
    </row>
    <row r="217" spans="2:47" ht="16">
      <c r="B217" s="254" t="s">
        <v>830</v>
      </c>
      <c r="C217" s="264"/>
      <c r="D217" s="240"/>
      <c r="E217" s="240"/>
      <c r="F217" s="240"/>
      <c r="G217" s="240"/>
      <c r="H217" s="240"/>
      <c r="I217" s="240"/>
      <c r="J217" s="240"/>
      <c r="K217" s="240"/>
      <c r="L217" s="240"/>
      <c r="M217" s="240"/>
      <c r="N217" s="240"/>
      <c r="O217" s="240"/>
      <c r="P217" s="240"/>
      <c r="Q217" s="240"/>
      <c r="R217" s="240"/>
      <c r="S217" s="312"/>
      <c r="T217" s="240"/>
      <c r="U217" s="240"/>
      <c r="V217" s="240"/>
      <c r="W217" s="264"/>
      <c r="X217" s="243"/>
      <c r="Y217" s="243"/>
      <c r="Z217" s="240"/>
      <c r="AA217" s="240"/>
      <c r="AB217" s="243"/>
      <c r="AC217" s="243"/>
      <c r="AD217" s="243"/>
      <c r="AE217" s="243"/>
      <c r="AF217" s="243"/>
      <c r="AG217" s="251">
        <f>SUMPRODUCT($J$39:$J$197,AG39:AG197)</f>
        <v>5625344.0202524764</v>
      </c>
      <c r="AH217" s="251">
        <f>SUMPRODUCT($J$39:$J$197,AH39:AH197)</f>
        <v>2853162.7969485866</v>
      </c>
      <c r="AI217" s="251">
        <f t="shared" ref="AI217:AT217" si="233">IF(AI36="kw",SUMPRODUCT($R$39:$R$197,$Y$39:$Y$197,AI39:AI197),SUMPRODUCT($J$39:$J$197,AI39:AI197))</f>
        <v>19607.790001109104</v>
      </c>
      <c r="AJ217" s="251">
        <f t="shared" si="233"/>
        <v>103.15124123897435</v>
      </c>
      <c r="AK217" s="251">
        <f t="shared" si="233"/>
        <v>4859.2767540728337</v>
      </c>
      <c r="AL217" s="251">
        <f t="shared" si="233"/>
        <v>1131.6817204720253</v>
      </c>
      <c r="AM217" s="251">
        <f t="shared" si="233"/>
        <v>0</v>
      </c>
      <c r="AN217" s="251">
        <f t="shared" si="233"/>
        <v>0</v>
      </c>
      <c r="AO217" s="251">
        <f t="shared" si="233"/>
        <v>2529922</v>
      </c>
      <c r="AP217" s="251">
        <f t="shared" si="233"/>
        <v>657871.58367999992</v>
      </c>
      <c r="AQ217" s="251">
        <f t="shared" si="233"/>
        <v>3920.0040960000006</v>
      </c>
      <c r="AR217" s="251">
        <f t="shared" si="233"/>
        <v>2944.6735081967213</v>
      </c>
      <c r="AS217" s="251">
        <f t="shared" si="233"/>
        <v>0</v>
      </c>
      <c r="AT217" s="251">
        <f t="shared" si="233"/>
        <v>0</v>
      </c>
      <c r="AU217" s="295"/>
    </row>
    <row r="218" spans="2:47" ht="16">
      <c r="B218" s="254" t="s">
        <v>835</v>
      </c>
      <c r="C218" s="264"/>
      <c r="D218" s="240"/>
      <c r="E218" s="240"/>
      <c r="F218" s="240"/>
      <c r="G218" s="240"/>
      <c r="H218" s="240"/>
      <c r="I218" s="240"/>
      <c r="J218" s="240"/>
      <c r="K218" s="240"/>
      <c r="L218" s="240"/>
      <c r="M218" s="240"/>
      <c r="N218" s="240"/>
      <c r="O218" s="240"/>
      <c r="P218" s="240"/>
      <c r="Q218" s="240"/>
      <c r="R218" s="240"/>
      <c r="S218" s="312"/>
      <c r="T218" s="240"/>
      <c r="U218" s="240"/>
      <c r="V218" s="240"/>
      <c r="W218" s="264"/>
      <c r="X218" s="243"/>
      <c r="Y218" s="243"/>
      <c r="Z218" s="240"/>
      <c r="AA218" s="240"/>
      <c r="AB218" s="243"/>
      <c r="AC218" s="243"/>
      <c r="AD218" s="243"/>
      <c r="AE218" s="243"/>
      <c r="AF218" s="243"/>
      <c r="AG218" s="251">
        <f>SUMPRODUCT($K$35:$K$197,AG35:AG197)</f>
        <v>5623777.0202524764</v>
      </c>
      <c r="AH218" s="251">
        <f>SUMPRODUCT($K$35:$K$197,AH35:AH197)</f>
        <v>2853162.7969485866</v>
      </c>
      <c r="AI218" s="251">
        <f t="shared" ref="AI218:AT218" si="234">IF(AI36="kw",SUMPRODUCT($R$39:$R$197,$Z$39:$Z$197,AI39:AI197),SUMPRODUCT($K$39:$K$197,AI39:AI197))</f>
        <v>19607.790001109104</v>
      </c>
      <c r="AJ218" s="251">
        <f t="shared" si="234"/>
        <v>103.15124123897435</v>
      </c>
      <c r="AK218" s="251">
        <f t="shared" si="234"/>
        <v>4859.2767540728337</v>
      </c>
      <c r="AL218" s="251">
        <f t="shared" si="234"/>
        <v>1131.6817204720253</v>
      </c>
      <c r="AM218" s="251">
        <f t="shared" si="234"/>
        <v>0</v>
      </c>
      <c r="AN218" s="251">
        <f t="shared" si="234"/>
        <v>0</v>
      </c>
      <c r="AO218" s="251">
        <f t="shared" si="234"/>
        <v>2529360</v>
      </c>
      <c r="AP218" s="251">
        <f t="shared" si="234"/>
        <v>657871.58367999992</v>
      </c>
      <c r="AQ218" s="251">
        <f t="shared" si="234"/>
        <v>3920.0040960000006</v>
      </c>
      <c r="AR218" s="251">
        <f t="shared" si="234"/>
        <v>2944.6735081967213</v>
      </c>
      <c r="AS218" s="251">
        <f t="shared" si="234"/>
        <v>0</v>
      </c>
      <c r="AT218" s="251">
        <f t="shared" si="234"/>
        <v>0</v>
      </c>
      <c r="AU218" s="295"/>
    </row>
    <row r="219" spans="2:47" ht="16">
      <c r="B219" s="254" t="s">
        <v>836</v>
      </c>
      <c r="C219" s="264"/>
      <c r="D219" s="240"/>
      <c r="E219" s="240"/>
      <c r="F219" s="240"/>
      <c r="G219" s="240"/>
      <c r="H219" s="240"/>
      <c r="I219" s="240"/>
      <c r="J219" s="240"/>
      <c r="K219" s="240"/>
      <c r="L219" s="240"/>
      <c r="M219" s="240"/>
      <c r="N219" s="240"/>
      <c r="O219" s="240"/>
      <c r="P219" s="240"/>
      <c r="Q219" s="240"/>
      <c r="R219" s="240"/>
      <c r="S219" s="312"/>
      <c r="T219" s="240"/>
      <c r="U219" s="240"/>
      <c r="V219" s="240"/>
      <c r="W219" s="264"/>
      <c r="X219" s="243"/>
      <c r="Y219" s="243"/>
      <c r="Z219" s="240"/>
      <c r="AA219" s="240"/>
      <c r="AB219" s="243"/>
      <c r="AC219" s="243"/>
      <c r="AD219" s="243"/>
      <c r="AE219" s="243"/>
      <c r="AF219" s="243"/>
      <c r="AG219" s="251">
        <f>SUMPRODUCT($L$39:$L$197,AG39:AG197)</f>
        <v>5519837.1188000441</v>
      </c>
      <c r="AH219" s="251">
        <f>SUMPRODUCT($L$39:$L$197,AH39:AH197)</f>
        <v>2849735.790902874</v>
      </c>
      <c r="AI219" s="251">
        <f t="shared" ref="AI219:AT219" si="235">IF(AI36="kw",SUMPRODUCT($R$39:$R$197,$AA$39:$AA$197,AI39:AI197),SUMPRODUCT($L$39:$L$197,AI39:AI197))</f>
        <v>19559.607162918332</v>
      </c>
      <c r="AJ219" s="251">
        <f t="shared" si="235"/>
        <v>102.85853056576501</v>
      </c>
      <c r="AK219" s="251">
        <f t="shared" si="235"/>
        <v>4799.2022258557045</v>
      </c>
      <c r="AL219" s="251">
        <f t="shared" si="235"/>
        <v>1129.5798808800935</v>
      </c>
      <c r="AM219" s="251">
        <f t="shared" si="235"/>
        <v>0</v>
      </c>
      <c r="AN219" s="251">
        <f t="shared" si="235"/>
        <v>0</v>
      </c>
      <c r="AO219" s="251">
        <f t="shared" si="235"/>
        <v>2524252</v>
      </c>
      <c r="AP219" s="251">
        <f t="shared" si="235"/>
        <v>637292.47895999998</v>
      </c>
      <c r="AQ219" s="251">
        <f t="shared" si="235"/>
        <v>3626.4931200000001</v>
      </c>
      <c r="AR219" s="251">
        <f t="shared" si="235"/>
        <v>2944.6735081967213</v>
      </c>
      <c r="AS219" s="251">
        <f t="shared" si="235"/>
        <v>0</v>
      </c>
      <c r="AT219" s="251">
        <f t="shared" si="235"/>
        <v>0</v>
      </c>
      <c r="AU219" s="295"/>
    </row>
    <row r="220" spans="2:47" ht="16">
      <c r="B220" s="254" t="s">
        <v>837</v>
      </c>
      <c r="C220" s="264"/>
      <c r="D220" s="240"/>
      <c r="E220" s="240"/>
      <c r="F220" s="240"/>
      <c r="G220" s="240"/>
      <c r="H220" s="240"/>
      <c r="I220" s="240"/>
      <c r="J220" s="240"/>
      <c r="K220" s="240"/>
      <c r="L220" s="240"/>
      <c r="M220" s="240"/>
      <c r="N220" s="240"/>
      <c r="O220" s="240"/>
      <c r="P220" s="240"/>
      <c r="Q220" s="240"/>
      <c r="R220" s="240"/>
      <c r="S220" s="312"/>
      <c r="T220" s="240"/>
      <c r="U220" s="240"/>
      <c r="V220" s="240"/>
      <c r="W220" s="264"/>
      <c r="X220" s="243"/>
      <c r="Y220" s="243"/>
      <c r="Z220" s="240"/>
      <c r="AA220" s="240"/>
      <c r="AB220" s="243"/>
      <c r="AC220" s="243"/>
      <c r="AD220" s="243"/>
      <c r="AE220" s="243"/>
      <c r="AF220" s="243"/>
      <c r="AG220" s="251">
        <f>SUMPRODUCT($M$39:$M$197,AG39:AG197)</f>
        <v>5510076.7993014641</v>
      </c>
      <c r="AH220" s="251">
        <f>SUMPRODUCT($M$39:$M$197,AH39:AH197)</f>
        <v>2643572.1983076483</v>
      </c>
      <c r="AI220" s="251">
        <f t="shared" ref="AI220:AT220" si="236">IF(AI36="kw",SUMPRODUCT($R$39:$R$197,$AB$39:$AB$197,AI39:AI197),SUMPRODUCT($M$39:$M$197,AI39:AI197))</f>
        <v>17314.155261094176</v>
      </c>
      <c r="AJ220" s="251">
        <f t="shared" si="236"/>
        <v>89.218213194209369</v>
      </c>
      <c r="AK220" s="251">
        <f t="shared" si="236"/>
        <v>1976.5601953272183</v>
      </c>
      <c r="AL220" s="251">
        <f t="shared" si="236"/>
        <v>984.41611514517149</v>
      </c>
      <c r="AM220" s="251">
        <f t="shared" si="236"/>
        <v>0</v>
      </c>
      <c r="AN220" s="251">
        <f t="shared" si="236"/>
        <v>0</v>
      </c>
      <c r="AO220" s="251">
        <f t="shared" si="236"/>
        <v>2524252</v>
      </c>
      <c r="AP220" s="251">
        <f t="shared" si="236"/>
        <v>575018.40115200018</v>
      </c>
      <c r="AQ220" s="251">
        <f t="shared" si="236"/>
        <v>3247.76928</v>
      </c>
      <c r="AR220" s="251">
        <f t="shared" si="236"/>
        <v>2944.6735081967213</v>
      </c>
      <c r="AS220" s="251">
        <f t="shared" si="236"/>
        <v>0</v>
      </c>
      <c r="AT220" s="251">
        <f t="shared" si="236"/>
        <v>0</v>
      </c>
      <c r="AU220" s="295"/>
    </row>
    <row r="221" spans="2:47" ht="16">
      <c r="B221" s="254" t="s">
        <v>838</v>
      </c>
      <c r="C221" s="264"/>
      <c r="D221" s="240"/>
      <c r="E221" s="240"/>
      <c r="F221" s="240"/>
      <c r="G221" s="240"/>
      <c r="H221" s="240"/>
      <c r="I221" s="240"/>
      <c r="J221" s="240"/>
      <c r="K221" s="240"/>
      <c r="L221" s="240"/>
      <c r="M221" s="240"/>
      <c r="N221" s="240"/>
      <c r="O221" s="240"/>
      <c r="P221" s="240"/>
      <c r="Q221" s="240"/>
      <c r="R221" s="240"/>
      <c r="S221" s="312"/>
      <c r="T221" s="240"/>
      <c r="U221" s="240"/>
      <c r="V221" s="240"/>
      <c r="W221" s="264"/>
      <c r="X221" s="243"/>
      <c r="Y221" s="243"/>
      <c r="Z221" s="240"/>
      <c r="AA221" s="240"/>
      <c r="AB221" s="243"/>
      <c r="AC221" s="243"/>
      <c r="AD221" s="243"/>
      <c r="AE221" s="243"/>
      <c r="AF221" s="243"/>
      <c r="AG221" s="251">
        <f>SUMPRODUCT($N$39:$N$197,AG39:AG197)</f>
        <v>5211185.17987544</v>
      </c>
      <c r="AH221" s="251">
        <f>SUMPRODUCT($N$39:$N$197,AH39:AH197)</f>
        <v>2158489.2511798805</v>
      </c>
      <c r="AI221" s="251">
        <f t="shared" ref="AI221:AT221" si="237">IF(AI36="kw",SUMPRODUCT($R$39:$R$197,$AC$39:$AC$197,AI39:AI197),SUMPRODUCT($N$39:$N$197,AI39:AI197))</f>
        <v>11598.115820811878</v>
      </c>
      <c r="AJ221" s="251">
        <f t="shared" si="237"/>
        <v>54.268558813013172</v>
      </c>
      <c r="AK221" s="251">
        <f t="shared" si="237"/>
        <v>1314.1549126932064</v>
      </c>
      <c r="AL221" s="251">
        <f t="shared" si="237"/>
        <v>602.42978631926303</v>
      </c>
      <c r="AM221" s="251">
        <f t="shared" si="237"/>
        <v>0</v>
      </c>
      <c r="AN221" s="251">
        <f t="shared" si="237"/>
        <v>0</v>
      </c>
      <c r="AO221" s="251">
        <f t="shared" si="237"/>
        <v>2419440</v>
      </c>
      <c r="AP221" s="251">
        <f t="shared" si="237"/>
        <v>400561.56681599998</v>
      </c>
      <c r="AQ221" s="251">
        <f t="shared" si="237"/>
        <v>2282.0234880000007</v>
      </c>
      <c r="AR221" s="251">
        <f t="shared" si="237"/>
        <v>2944.6735081967213</v>
      </c>
      <c r="AS221" s="251">
        <f t="shared" si="237"/>
        <v>0</v>
      </c>
      <c r="AT221" s="251">
        <f t="shared" si="237"/>
        <v>0</v>
      </c>
      <c r="AU221" s="295"/>
    </row>
    <row r="222" spans="2:47" ht="16">
      <c r="B222" s="254" t="s">
        <v>839</v>
      </c>
      <c r="C222" s="264"/>
      <c r="D222" s="240"/>
      <c r="E222" s="240"/>
      <c r="F222" s="240"/>
      <c r="G222" s="240"/>
      <c r="H222" s="240"/>
      <c r="I222" s="240"/>
      <c r="J222" s="240"/>
      <c r="K222" s="240"/>
      <c r="L222" s="240"/>
      <c r="M222" s="240"/>
      <c r="N222" s="240"/>
      <c r="O222" s="240"/>
      <c r="P222" s="240"/>
      <c r="Q222" s="240"/>
      <c r="R222" s="240"/>
      <c r="S222" s="312"/>
      <c r="T222" s="240"/>
      <c r="U222" s="240"/>
      <c r="V222" s="240"/>
      <c r="W222" s="264"/>
      <c r="X222" s="243"/>
      <c r="Y222" s="243"/>
      <c r="Z222" s="240"/>
      <c r="AA222" s="240"/>
      <c r="AB222" s="243"/>
      <c r="AC222" s="243"/>
      <c r="AD222" s="243"/>
      <c r="AE222" s="243"/>
      <c r="AF222" s="243"/>
      <c r="AG222" s="251">
        <f>SUMPRODUCT($O$39:$O$197,AG39:AG197)</f>
        <v>5108064.1234263126</v>
      </c>
      <c r="AH222" s="251">
        <f>SUMPRODUCT($O$39:$O$197,AH39:AH197)</f>
        <v>1120094.8208645089</v>
      </c>
      <c r="AI222" s="251">
        <f t="shared" ref="AI222:AT222" si="238">IF(AI36="kw",SUMPRODUCT($R$39:$R$197,$AD$39:$AD$197,AI39:AI197),SUMPRODUCT($O$39:$O$197,AI39:AI197))</f>
        <v>11392.654310258124</v>
      </c>
      <c r="AJ222" s="251">
        <f t="shared" si="238"/>
        <v>53.039173985533914</v>
      </c>
      <c r="AK222" s="251">
        <f t="shared" si="238"/>
        <v>517.3700273394785</v>
      </c>
      <c r="AL222" s="251">
        <f t="shared" si="238"/>
        <v>577.84381761122472</v>
      </c>
      <c r="AM222" s="251">
        <f t="shared" si="238"/>
        <v>0</v>
      </c>
      <c r="AN222" s="251">
        <f t="shared" si="238"/>
        <v>0</v>
      </c>
      <c r="AO222" s="251">
        <f t="shared" si="238"/>
        <v>2379988</v>
      </c>
      <c r="AP222" s="251">
        <f t="shared" si="238"/>
        <v>277791.56536000001</v>
      </c>
      <c r="AQ222" s="251">
        <f t="shared" si="238"/>
        <v>2149.4701440000003</v>
      </c>
      <c r="AR222" s="251">
        <f t="shared" si="238"/>
        <v>2944.6735081967213</v>
      </c>
      <c r="AS222" s="251">
        <f t="shared" si="238"/>
        <v>0</v>
      </c>
      <c r="AT222" s="251">
        <f t="shared" si="238"/>
        <v>0</v>
      </c>
      <c r="AU222" s="295"/>
    </row>
    <row r="223" spans="2:47" ht="16">
      <c r="B223" s="254" t="s">
        <v>840</v>
      </c>
      <c r="C223" s="264"/>
      <c r="D223" s="240"/>
      <c r="E223" s="240"/>
      <c r="F223" s="240"/>
      <c r="G223" s="240"/>
      <c r="H223" s="240"/>
      <c r="I223" s="240"/>
      <c r="J223" s="240"/>
      <c r="K223" s="240"/>
      <c r="L223" s="240"/>
      <c r="M223" s="240"/>
      <c r="N223" s="240"/>
      <c r="O223" s="240"/>
      <c r="P223" s="240"/>
      <c r="Q223" s="240"/>
      <c r="R223" s="240"/>
      <c r="S223" s="312"/>
      <c r="T223" s="240"/>
      <c r="U223" s="240"/>
      <c r="V223" s="240"/>
      <c r="W223" s="264"/>
      <c r="X223" s="243"/>
      <c r="Y223" s="243"/>
      <c r="Z223" s="240"/>
      <c r="AA223" s="240"/>
      <c r="AB223" s="243"/>
      <c r="AC223" s="243"/>
      <c r="AD223" s="243"/>
      <c r="AE223" s="243"/>
      <c r="AF223" s="243"/>
      <c r="AG223" s="251">
        <f>SUMPRODUCT($P$39:$P$197,AG39:AG197)</f>
        <v>5091419.6202494474</v>
      </c>
      <c r="AH223" s="251">
        <f>SUMPRODUCT($P$39:$P$197,AH39:AH197)</f>
        <v>512118.42269866192</v>
      </c>
      <c r="AI223" s="251">
        <f t="shared" ref="AI223:AT223" si="239">IF(AI36="kw",SUMPRODUCT($R$39:$R$197,$AE$39:$AE$197,AI39:AI197),SUMPRODUCT($P$39:$P$197,AI39:AI197))</f>
        <v>9449.7927563289086</v>
      </c>
      <c r="AJ223" s="251">
        <f>IF(AJ$36="kw",SUMPRODUCT($R$39:$R$197,$AE$39:$AE$197,AJ$39:AJ$197),SUMPRODUCT($P$39:$P$197,AJ$39:AJ$197))</f>
        <v>41.155120653234377</v>
      </c>
      <c r="AK223" s="251">
        <f t="shared" si="239"/>
        <v>429.99926616836734</v>
      </c>
      <c r="AL223" s="251">
        <f t="shared" si="239"/>
        <v>350.98463869905584</v>
      </c>
      <c r="AM223" s="251">
        <f t="shared" si="239"/>
        <v>0</v>
      </c>
      <c r="AN223" s="251">
        <f t="shared" si="239"/>
        <v>0</v>
      </c>
      <c r="AO223" s="251">
        <f t="shared" si="239"/>
        <v>2379746</v>
      </c>
      <c r="AP223" s="251">
        <f t="shared" si="239"/>
        <v>89594.16593599999</v>
      </c>
      <c r="AQ223" s="251">
        <f t="shared" si="239"/>
        <v>1505.6396159999999</v>
      </c>
      <c r="AR223" s="251">
        <f t="shared" si="239"/>
        <v>2028.511049180328</v>
      </c>
      <c r="AS223" s="251">
        <f t="shared" si="239"/>
        <v>0</v>
      </c>
      <c r="AT223" s="251">
        <f t="shared" si="239"/>
        <v>0</v>
      </c>
      <c r="AU223" s="295"/>
    </row>
    <row r="224" spans="2:47" ht="16">
      <c r="B224" s="378" t="s">
        <v>1136</v>
      </c>
      <c r="C224" s="895"/>
      <c r="D224" s="896"/>
      <c r="E224" s="896"/>
      <c r="F224" s="896"/>
      <c r="G224" s="896"/>
      <c r="H224" s="896"/>
      <c r="I224" s="896"/>
      <c r="J224" s="896"/>
      <c r="K224" s="896"/>
      <c r="L224" s="896"/>
      <c r="M224" s="896"/>
      <c r="N224" s="896"/>
      <c r="O224" s="896"/>
      <c r="P224" s="896"/>
      <c r="Q224" s="896"/>
      <c r="R224" s="896"/>
      <c r="S224" s="897"/>
      <c r="T224" s="896"/>
      <c r="U224" s="896"/>
      <c r="V224" s="896"/>
      <c r="W224" s="895"/>
      <c r="X224" s="898"/>
      <c r="Y224" s="898"/>
      <c r="Z224" s="896"/>
      <c r="AA224" s="896"/>
      <c r="AB224" s="898"/>
      <c r="AC224" s="898"/>
      <c r="AD224" s="898"/>
      <c r="AE224" s="898"/>
      <c r="AF224" s="898"/>
      <c r="AG224" s="720">
        <f t="shared" ref="AG224:AI224" si="240">IF(AG$36="kw",SUMPRODUCT($R$39:$R$197,$AF$39:$AF$197,AG$39:AG$197),SUMPRODUCT($Q$39:$Q$197,AG$39:AG$197))</f>
        <v>5041764.6719814027</v>
      </c>
      <c r="AH224" s="720">
        <f t="shared" si="240"/>
        <v>469509.58800540591</v>
      </c>
      <c r="AI224" s="720">
        <f t="shared" si="240"/>
        <v>8446.4458797700336</v>
      </c>
      <c r="AJ224" s="720">
        <f>IF(AJ$36="kw",SUMPRODUCT($R$39:$R$197,$AF$39:$AF$197,AJ$39:AJ$197),SUMPRODUCT($Q$39:$Q$197,AJ$39:AJ$197))</f>
        <v>39.047603806127071</v>
      </c>
      <c r="AK224" s="720">
        <f t="shared" ref="AK224:AT224" si="241">IF(AK$36="kw",SUMPRODUCT($R$39:$R$197,$AF$39:$AF$197,AK$39:AK$197),SUMPRODUCT($Q$39:$Q$197,AK$39:AK$197))</f>
        <v>414.50494399023933</v>
      </c>
      <c r="AL224" s="720">
        <f t="shared" si="241"/>
        <v>339.3868567489809</v>
      </c>
      <c r="AM224" s="720">
        <f t="shared" si="241"/>
        <v>0</v>
      </c>
      <c r="AN224" s="720">
        <f t="shared" si="241"/>
        <v>0</v>
      </c>
      <c r="AO224" s="720">
        <f t="shared" si="241"/>
        <v>2360267</v>
      </c>
      <c r="AP224" s="720">
        <f t="shared" si="241"/>
        <v>40565.954895999996</v>
      </c>
      <c r="AQ224" s="720">
        <f t="shared" si="241"/>
        <v>805.00051200000007</v>
      </c>
      <c r="AR224" s="720">
        <f t="shared" si="241"/>
        <v>0</v>
      </c>
      <c r="AS224" s="720">
        <f t="shared" si="241"/>
        <v>0</v>
      </c>
      <c r="AT224" s="720">
        <f t="shared" si="241"/>
        <v>0</v>
      </c>
      <c r="AU224" s="750"/>
    </row>
    <row r="225" spans="1:47" ht="20.25" customHeight="1">
      <c r="B225" s="316" t="s">
        <v>1137</v>
      </c>
      <c r="C225" s="334"/>
      <c r="D225" s="335"/>
      <c r="E225" s="335"/>
      <c r="F225" s="335"/>
      <c r="G225" s="335"/>
      <c r="H225" s="335"/>
      <c r="I225" s="335"/>
      <c r="J225" s="335"/>
      <c r="K225" s="335"/>
      <c r="L225" s="335"/>
      <c r="M225" s="335"/>
      <c r="N225" s="335"/>
      <c r="O225" s="335"/>
      <c r="P225" s="335"/>
      <c r="Q225" s="335"/>
      <c r="R225" s="335"/>
      <c r="S225" s="335"/>
      <c r="T225" s="335"/>
      <c r="U225" s="335"/>
      <c r="V225" s="335"/>
      <c r="W225" s="319"/>
      <c r="X225" s="320"/>
      <c r="Y225" s="335"/>
      <c r="Z225" s="335"/>
      <c r="AA225" s="335"/>
      <c r="AB225" s="335"/>
      <c r="AC225" s="335"/>
      <c r="AD225" s="335"/>
      <c r="AE225" s="335"/>
      <c r="AF225" s="335"/>
      <c r="AG225" s="336"/>
      <c r="AH225" s="336"/>
      <c r="AI225" s="336"/>
      <c r="AJ225" s="336"/>
      <c r="AK225" s="336"/>
      <c r="AL225" s="336"/>
      <c r="AM225" s="336"/>
      <c r="AN225" s="336"/>
      <c r="AO225" s="336"/>
      <c r="AP225" s="336"/>
      <c r="AQ225" s="336"/>
      <c r="AR225" s="336"/>
      <c r="AS225" s="336"/>
      <c r="AT225" s="336"/>
      <c r="AU225" s="336"/>
    </row>
    <row r="226" spans="1:47" ht="16">
      <c r="B226" s="379"/>
    </row>
    <row r="227" spans="1:47" ht="16">
      <c r="B227" s="379"/>
    </row>
    <row r="228" spans="1:47" ht="16">
      <c r="B228" s="241" t="s">
        <v>272</v>
      </c>
      <c r="C228" s="242"/>
      <c r="D228" s="499" t="s">
        <v>523</v>
      </c>
      <c r="E228" s="217"/>
      <c r="F228" s="499"/>
      <c r="G228" s="217"/>
      <c r="H228" s="217"/>
      <c r="I228" s="217"/>
      <c r="J228" s="217"/>
      <c r="K228" s="217"/>
      <c r="L228" s="217"/>
      <c r="M228" s="217"/>
      <c r="N228" s="217"/>
      <c r="O228" s="217"/>
      <c r="P228" s="217"/>
      <c r="Q228" s="217"/>
      <c r="R228" s="217"/>
      <c r="S228" s="242"/>
      <c r="T228" s="217"/>
      <c r="U228" s="217"/>
      <c r="V228" s="217"/>
      <c r="W228" s="217"/>
      <c r="X228" s="217"/>
      <c r="Y228" s="217"/>
      <c r="Z228" s="217"/>
      <c r="AA228" s="217"/>
      <c r="AB228" s="217"/>
      <c r="AC228" s="217"/>
      <c r="AD228" s="217"/>
      <c r="AE228" s="217"/>
      <c r="AF228" s="217"/>
      <c r="AG228" s="231"/>
      <c r="AH228" s="229"/>
      <c r="AI228" s="229"/>
      <c r="AJ228" s="229"/>
      <c r="AK228" s="229"/>
      <c r="AL228" s="229"/>
      <c r="AM228" s="229"/>
      <c r="AN228" s="229"/>
      <c r="AO228" s="229"/>
      <c r="AP228" s="229"/>
      <c r="AQ228" s="229"/>
      <c r="AR228" s="229"/>
      <c r="AS228" s="229"/>
      <c r="AT228" s="229"/>
      <c r="AU228" s="229"/>
    </row>
    <row r="229" spans="1:47" ht="34.5" customHeight="1">
      <c r="B229" s="1133" t="s">
        <v>211</v>
      </c>
      <c r="C229" s="1135" t="s">
        <v>33</v>
      </c>
      <c r="D229" s="244" t="s">
        <v>421</v>
      </c>
      <c r="E229" s="1143" t="s">
        <v>209</v>
      </c>
      <c r="F229" s="1144"/>
      <c r="G229" s="1144"/>
      <c r="H229" s="1144"/>
      <c r="I229" s="1144"/>
      <c r="J229" s="1144"/>
      <c r="K229" s="1144"/>
      <c r="L229" s="1144"/>
      <c r="M229" s="1144"/>
      <c r="N229" s="1144"/>
      <c r="O229" s="1144"/>
      <c r="P229" s="1145"/>
      <c r="Q229" s="644"/>
      <c r="R229" s="1137" t="s">
        <v>213</v>
      </c>
      <c r="S229" s="244" t="s">
        <v>422</v>
      </c>
      <c r="T229" s="1130" t="s">
        <v>212</v>
      </c>
      <c r="U229" s="1131"/>
      <c r="V229" s="1131"/>
      <c r="W229" s="1131"/>
      <c r="X229" s="1131"/>
      <c r="Y229" s="1131"/>
      <c r="Z229" s="1131"/>
      <c r="AA229" s="1131"/>
      <c r="AB229" s="1131"/>
      <c r="AC229" s="1131"/>
      <c r="AD229" s="1131"/>
      <c r="AE229" s="1142"/>
      <c r="AF229" s="742"/>
      <c r="AG229" s="1130" t="s">
        <v>242</v>
      </c>
      <c r="AH229" s="1131"/>
      <c r="AI229" s="1131"/>
      <c r="AJ229" s="1131"/>
      <c r="AK229" s="1131"/>
      <c r="AL229" s="1131"/>
      <c r="AM229" s="1131"/>
      <c r="AN229" s="1131"/>
      <c r="AO229" s="1131"/>
      <c r="AP229" s="1131"/>
      <c r="AQ229" s="1131"/>
      <c r="AR229" s="1131"/>
      <c r="AS229" s="1131"/>
      <c r="AT229" s="1131"/>
      <c r="AU229" s="1132"/>
    </row>
    <row r="230" spans="1:47" ht="60.75" customHeight="1">
      <c r="B230" s="1134"/>
      <c r="C230" s="1136"/>
      <c r="D230" s="245">
        <v>2016</v>
      </c>
      <c r="E230" s="245">
        <v>2017</v>
      </c>
      <c r="F230" s="245">
        <v>2018</v>
      </c>
      <c r="G230" s="245">
        <v>2019</v>
      </c>
      <c r="H230" s="245">
        <v>2020</v>
      </c>
      <c r="I230" s="245">
        <v>2021</v>
      </c>
      <c r="J230" s="245">
        <v>2022</v>
      </c>
      <c r="K230" s="245">
        <v>2023</v>
      </c>
      <c r="L230" s="245">
        <v>2024</v>
      </c>
      <c r="M230" s="245">
        <v>2025</v>
      </c>
      <c r="N230" s="245">
        <v>2026</v>
      </c>
      <c r="O230" s="245">
        <v>2027</v>
      </c>
      <c r="P230" s="245">
        <v>2028</v>
      </c>
      <c r="Q230" s="370"/>
      <c r="R230" s="1138"/>
      <c r="S230" s="245">
        <v>2016</v>
      </c>
      <c r="T230" s="245">
        <v>2017</v>
      </c>
      <c r="U230" s="245">
        <v>2018</v>
      </c>
      <c r="V230" s="245">
        <v>2019</v>
      </c>
      <c r="W230" s="245">
        <v>2020</v>
      </c>
      <c r="X230" s="245">
        <v>2021</v>
      </c>
      <c r="Y230" s="245">
        <v>2022</v>
      </c>
      <c r="Z230" s="245">
        <v>2023</v>
      </c>
      <c r="AA230" s="245">
        <v>2024</v>
      </c>
      <c r="AB230" s="245">
        <v>2025</v>
      </c>
      <c r="AC230" s="245">
        <v>2026</v>
      </c>
      <c r="AD230" s="245">
        <v>2027</v>
      </c>
      <c r="AE230" s="245">
        <v>2028</v>
      </c>
      <c r="AF230" s="245"/>
      <c r="AG230" s="245" t="str">
        <f>'1.  LRAMVA Summary'!$D$53</f>
        <v>Residential - VRZ</v>
      </c>
      <c r="AH230" s="245" t="str">
        <f>'1.  LRAMVA Summary'!$E$53</f>
        <v>GS&lt;50 kW - VRZ</v>
      </c>
      <c r="AI230" s="245" t="str">
        <f>'1.  LRAMVA Summary'!$F$53</f>
        <v>GS 50 to 2,999 kW - VRZ</v>
      </c>
      <c r="AJ230" s="245" t="str">
        <f>'1.  LRAMVA Summary'!$G$53</f>
        <v>GS 3,000 to 4,999 kW - VRZ</v>
      </c>
      <c r="AK230" s="245" t="str">
        <f>'1.  LRAMVA Summary'!$H$53</f>
        <v>Large Use - VRZ</v>
      </c>
      <c r="AL230" s="245" t="str">
        <f>'1.  LRAMVA Summary'!$I$53</f>
        <v>Unmetered Scattered Load - VRZ</v>
      </c>
      <c r="AM230" s="245" t="str">
        <f>'1.  LRAMVA Summary'!$J$53</f>
        <v>Sentinel Lighting - VRZ</v>
      </c>
      <c r="AN230" s="245" t="str">
        <f>'1.  LRAMVA Summary'!$K$53</f>
        <v>Street Lighting - VRZ</v>
      </c>
      <c r="AO230" s="245" t="str">
        <f>'1.  LRAMVA Summary'!$L$53</f>
        <v>Residential - WRZ</v>
      </c>
      <c r="AP230" s="245" t="str">
        <f>'1.  LRAMVA Summary'!$M$53</f>
        <v>GS&lt;50 kW - WRZ</v>
      </c>
      <c r="AQ230" s="245" t="str">
        <f>'1.  LRAMVA Summary'!$N$53</f>
        <v>GS&gt;50 kw - WRZ</v>
      </c>
      <c r="AR230" s="245" t="str">
        <f>'1.  LRAMVA Summary'!$O$53</f>
        <v>Street Lighting - WRZ</v>
      </c>
      <c r="AS230" s="245" t="str">
        <f>'1.  LRAMVA Summary'!$P$53</f>
        <v/>
      </c>
      <c r="AT230" s="245" t="str">
        <f>'1.  LRAMVA Summary'!$Q$53</f>
        <v/>
      </c>
      <c r="AU230" s="247" t="str">
        <f>'1.  LRAMVA Summary'!$R$53</f>
        <v>Total</v>
      </c>
    </row>
    <row r="231" spans="1:47" ht="15.75" customHeight="1">
      <c r="B231" s="1054" t="s">
        <v>1273</v>
      </c>
      <c r="C231" s="249"/>
      <c r="D231" s="249"/>
      <c r="E231" s="249"/>
      <c r="F231" s="249"/>
      <c r="G231" s="249"/>
      <c r="H231" s="249"/>
      <c r="I231" s="249"/>
      <c r="J231" s="249"/>
      <c r="K231" s="249"/>
      <c r="L231" s="249"/>
      <c r="M231" s="249"/>
      <c r="N231" s="249"/>
      <c r="O231" s="249"/>
      <c r="P231" s="249"/>
      <c r="Q231" s="249"/>
      <c r="R231" s="250"/>
      <c r="S231" s="249"/>
      <c r="T231" s="249"/>
      <c r="U231" s="249"/>
      <c r="V231" s="249"/>
      <c r="W231" s="249"/>
      <c r="X231" s="249"/>
      <c r="Y231" s="249"/>
      <c r="Z231" s="249"/>
      <c r="AA231" s="249"/>
      <c r="AB231" s="249"/>
      <c r="AC231" s="249"/>
      <c r="AD231" s="249"/>
      <c r="AE231" s="249"/>
      <c r="AF231" s="249"/>
      <c r="AG231" s="251" t="str">
        <f>'1.  LRAMVA Summary'!$D$54</f>
        <v>kWh</v>
      </c>
      <c r="AH231" s="251" t="str">
        <f>'1.  LRAMVA Summary'!$E$54</f>
        <v>kWh</v>
      </c>
      <c r="AI231" s="251" t="str">
        <f>'1.  LRAMVA Summary'!$F$54</f>
        <v>kW</v>
      </c>
      <c r="AJ231" s="251" t="str">
        <f>'1.  LRAMVA Summary'!$G$54</f>
        <v>kW</v>
      </c>
      <c r="AK231" s="251" t="str">
        <f>'1.  LRAMVA Summary'!$H$54</f>
        <v>kW</v>
      </c>
      <c r="AL231" s="251" t="str">
        <f>'1.  LRAMVA Summary'!$I$54</f>
        <v>kWh</v>
      </c>
      <c r="AM231" s="251" t="str">
        <f>'1.  LRAMVA Summary'!$J$54</f>
        <v>kW</v>
      </c>
      <c r="AN231" s="251" t="str">
        <f>'1.  LRAMVA Summary'!$K$54</f>
        <v>kW</v>
      </c>
      <c r="AO231" s="251" t="str">
        <f>'1.  LRAMVA Summary'!$L$54</f>
        <v>kWh</v>
      </c>
      <c r="AP231" s="251" t="str">
        <f>'1.  LRAMVA Summary'!$M$54</f>
        <v>kWh</v>
      </c>
      <c r="AQ231" s="251" t="str">
        <f>'1.  LRAMVA Summary'!$N$54</f>
        <v>kW</v>
      </c>
      <c r="AR231" s="251" t="str">
        <f>'1.  LRAMVA Summary'!$O$54</f>
        <v>kW</v>
      </c>
      <c r="AS231" s="251">
        <f>'1.  LRAMVA Summary'!$P$54</f>
        <v>0</v>
      </c>
      <c r="AT231" s="251">
        <f>'1.  LRAMVA Summary'!$Q$54</f>
        <v>0</v>
      </c>
      <c r="AU231" s="252"/>
    </row>
    <row r="232" spans="1:47" ht="15.75" customHeight="1">
      <c r="B232" s="443" t="s">
        <v>501</v>
      </c>
      <c r="C232" s="249"/>
      <c r="D232" s="249"/>
      <c r="E232" s="249"/>
      <c r="F232" s="249"/>
      <c r="G232" s="249"/>
      <c r="H232" s="249"/>
      <c r="I232" s="249"/>
      <c r="J232" s="249"/>
      <c r="K232" s="249"/>
      <c r="L232" s="249"/>
      <c r="M232" s="249"/>
      <c r="N232" s="249"/>
      <c r="O232" s="249"/>
      <c r="P232" s="249"/>
      <c r="Q232" s="249"/>
      <c r="R232" s="250"/>
      <c r="S232" s="249"/>
      <c r="T232" s="249"/>
      <c r="U232" s="249"/>
      <c r="V232" s="249"/>
      <c r="W232" s="249"/>
      <c r="X232" s="249"/>
      <c r="Y232" s="249"/>
      <c r="Z232" s="249"/>
      <c r="AA232" s="249"/>
      <c r="AB232" s="249"/>
      <c r="AC232" s="249"/>
      <c r="AD232" s="249"/>
      <c r="AE232" s="249"/>
      <c r="AF232" s="249"/>
      <c r="AG232" s="251"/>
      <c r="AH232" s="251"/>
      <c r="AI232" s="251"/>
      <c r="AJ232" s="251"/>
      <c r="AK232" s="251"/>
      <c r="AL232" s="251"/>
      <c r="AM232" s="251"/>
      <c r="AN232" s="251"/>
      <c r="AO232" s="251"/>
      <c r="AP232" s="251"/>
      <c r="AQ232" s="251"/>
      <c r="AR232" s="251"/>
      <c r="AS232" s="251"/>
      <c r="AT232" s="251"/>
      <c r="AU232" s="252"/>
    </row>
    <row r="233" spans="1:47" ht="16" hidden="1" outlineLevel="1">
      <c r="B233" s="248" t="s">
        <v>494</v>
      </c>
      <c r="C233" s="249"/>
      <c r="D233" s="249"/>
      <c r="E233" s="249"/>
      <c r="F233" s="249"/>
      <c r="G233" s="249"/>
      <c r="H233" s="249"/>
      <c r="I233" s="249"/>
      <c r="J233" s="249"/>
      <c r="K233" s="249"/>
      <c r="L233" s="249"/>
      <c r="M233" s="249"/>
      <c r="N233" s="249"/>
      <c r="O233" s="249"/>
      <c r="P233" s="249"/>
      <c r="Q233" s="249"/>
      <c r="R233" s="250"/>
      <c r="S233" s="249"/>
      <c r="T233" s="249"/>
      <c r="U233" s="249"/>
      <c r="V233" s="249"/>
      <c r="W233" s="249"/>
      <c r="X233" s="249"/>
      <c r="Y233" s="249"/>
      <c r="Z233" s="249"/>
      <c r="AA233" s="249"/>
      <c r="AB233" s="249"/>
      <c r="AC233" s="249"/>
      <c r="AD233" s="249"/>
      <c r="AE233" s="249"/>
      <c r="AF233" s="249"/>
      <c r="AG233" s="251"/>
      <c r="AH233" s="251"/>
      <c r="AI233" s="251"/>
      <c r="AJ233" s="251"/>
      <c r="AK233" s="251"/>
      <c r="AL233" s="251"/>
      <c r="AM233" s="251"/>
      <c r="AN233" s="251"/>
      <c r="AO233" s="251"/>
      <c r="AP233" s="251"/>
      <c r="AQ233" s="251"/>
      <c r="AR233" s="251"/>
      <c r="AS233" s="251"/>
      <c r="AT233" s="251"/>
      <c r="AU233" s="252"/>
    </row>
    <row r="234" spans="1:47" ht="17" hidden="1" outlineLevel="1">
      <c r="A234" s="446">
        <v>1</v>
      </c>
      <c r="B234" s="273" t="s">
        <v>95</v>
      </c>
      <c r="C234" s="251" t="s">
        <v>25</v>
      </c>
      <c r="D234" s="255"/>
      <c r="E234" s="255"/>
      <c r="F234" s="255"/>
      <c r="G234" s="255"/>
      <c r="H234" s="255"/>
      <c r="I234" s="255"/>
      <c r="J234" s="255"/>
      <c r="K234" s="255"/>
      <c r="L234" s="255"/>
      <c r="M234" s="255"/>
      <c r="N234" s="255"/>
      <c r="O234" s="255"/>
      <c r="P234" s="255"/>
      <c r="Q234" s="656"/>
      <c r="R234" s="251"/>
      <c r="S234" s="255"/>
      <c r="T234" s="255"/>
      <c r="U234" s="255"/>
      <c r="V234" s="255"/>
      <c r="W234" s="255"/>
      <c r="X234" s="255"/>
      <c r="Y234" s="255"/>
      <c r="Z234" s="255"/>
      <c r="AA234" s="255"/>
      <c r="AB234" s="255"/>
      <c r="AC234" s="255"/>
      <c r="AD234" s="255"/>
      <c r="AE234" s="255"/>
      <c r="AF234" s="656"/>
      <c r="AG234" s="351"/>
      <c r="AH234" s="351"/>
      <c r="AI234" s="351"/>
      <c r="AJ234" s="351"/>
      <c r="AK234" s="351"/>
      <c r="AL234" s="351"/>
      <c r="AM234" s="351"/>
      <c r="AN234" s="351"/>
      <c r="AO234" s="351"/>
      <c r="AP234" s="351"/>
      <c r="AQ234" s="351"/>
      <c r="AR234" s="351"/>
      <c r="AS234" s="351"/>
      <c r="AT234" s="351"/>
      <c r="AU234" s="256">
        <f>SUM(AG234:AT234)</f>
        <v>0</v>
      </c>
    </row>
    <row r="235" spans="1:47" ht="16" hidden="1" outlineLevel="1">
      <c r="B235" s="254" t="s">
        <v>288</v>
      </c>
      <c r="C235" s="251" t="s">
        <v>163</v>
      </c>
      <c r="D235" s="255"/>
      <c r="E235" s="255"/>
      <c r="F235" s="255"/>
      <c r="G235" s="255"/>
      <c r="H235" s="255"/>
      <c r="I235" s="255"/>
      <c r="J235" s="255"/>
      <c r="K235" s="255"/>
      <c r="L235" s="255"/>
      <c r="M235" s="255"/>
      <c r="N235" s="255"/>
      <c r="O235" s="255"/>
      <c r="P235" s="255"/>
      <c r="Q235" s="656"/>
      <c r="R235" s="404"/>
      <c r="S235" s="255"/>
      <c r="T235" s="255"/>
      <c r="U235" s="255"/>
      <c r="V235" s="255"/>
      <c r="W235" s="255"/>
      <c r="X235" s="255"/>
      <c r="Y235" s="255"/>
      <c r="Z235" s="255"/>
      <c r="AA235" s="255"/>
      <c r="AB235" s="255"/>
      <c r="AC235" s="255"/>
      <c r="AD235" s="255"/>
      <c r="AE235" s="255"/>
      <c r="AF235" s="656"/>
      <c r="AG235" s="352">
        <f>AG234</f>
        <v>0</v>
      </c>
      <c r="AH235" s="352">
        <f t="shared" ref="AH235" si="242">AH234</f>
        <v>0</v>
      </c>
      <c r="AI235" s="352">
        <f t="shared" ref="AI235" si="243">AI234</f>
        <v>0</v>
      </c>
      <c r="AJ235" s="352">
        <f t="shared" ref="AJ235" si="244">AJ234</f>
        <v>0</v>
      </c>
      <c r="AK235" s="352">
        <f t="shared" ref="AK235" si="245">AK234</f>
        <v>0</v>
      </c>
      <c r="AL235" s="352">
        <f t="shared" ref="AL235" si="246">AL234</f>
        <v>0</v>
      </c>
      <c r="AM235" s="352">
        <f t="shared" ref="AM235" si="247">AM234</f>
        <v>0</v>
      </c>
      <c r="AN235" s="352">
        <f t="shared" ref="AN235" si="248">AN234</f>
        <v>0</v>
      </c>
      <c r="AO235" s="352">
        <f t="shared" ref="AO235" si="249">AO234</f>
        <v>0</v>
      </c>
      <c r="AP235" s="352">
        <f t="shared" ref="AP235" si="250">AP234</f>
        <v>0</v>
      </c>
      <c r="AQ235" s="352">
        <f t="shared" ref="AQ235" si="251">AQ234</f>
        <v>0</v>
      </c>
      <c r="AR235" s="352">
        <f t="shared" ref="AR235" si="252">AR234</f>
        <v>0</v>
      </c>
      <c r="AS235" s="352">
        <f t="shared" ref="AS235" si="253">AS234</f>
        <v>0</v>
      </c>
      <c r="AT235" s="352">
        <f t="shared" ref="AT235" si="254">AT234</f>
        <v>0</v>
      </c>
      <c r="AU235" s="257"/>
    </row>
    <row r="236" spans="1:47" ht="16" hidden="1" outlineLevel="1">
      <c r="B236" s="258"/>
      <c r="C236" s="259"/>
      <c r="D236" s="259"/>
      <c r="E236" s="259"/>
      <c r="F236" s="259"/>
      <c r="G236" s="259"/>
      <c r="H236" s="259"/>
      <c r="I236" s="259"/>
      <c r="J236" s="645"/>
      <c r="K236" s="259"/>
      <c r="L236" s="259"/>
      <c r="M236" s="259"/>
      <c r="N236" s="259"/>
      <c r="O236" s="259"/>
      <c r="P236" s="259"/>
      <c r="Q236" s="259"/>
      <c r="R236" s="260"/>
      <c r="S236" s="259"/>
      <c r="T236" s="259"/>
      <c r="U236" s="259"/>
      <c r="V236" s="259"/>
      <c r="W236" s="259"/>
      <c r="X236" s="259"/>
      <c r="Y236" s="259"/>
      <c r="Z236" s="259"/>
      <c r="AA236" s="259"/>
      <c r="AB236" s="259"/>
      <c r="AC236" s="259"/>
      <c r="AD236" s="259"/>
      <c r="AE236" s="259"/>
      <c r="AF236" s="259"/>
      <c r="AG236" s="353"/>
      <c r="AH236" s="354"/>
      <c r="AI236" s="354"/>
      <c r="AJ236" s="354"/>
      <c r="AK236" s="354"/>
      <c r="AL236" s="354"/>
      <c r="AM236" s="354"/>
      <c r="AN236" s="354"/>
      <c r="AO236" s="354"/>
      <c r="AP236" s="354"/>
      <c r="AQ236" s="354"/>
      <c r="AR236" s="354"/>
      <c r="AS236" s="354"/>
      <c r="AT236" s="354"/>
      <c r="AU236" s="262"/>
    </row>
    <row r="237" spans="1:47" ht="17" hidden="1" outlineLevel="1">
      <c r="A237" s="446">
        <v>2</v>
      </c>
      <c r="B237" s="273" t="s">
        <v>96</v>
      </c>
      <c r="C237" s="251" t="s">
        <v>25</v>
      </c>
      <c r="D237" s="255"/>
      <c r="E237" s="255"/>
      <c r="F237" s="255"/>
      <c r="G237" s="255"/>
      <c r="H237" s="255"/>
      <c r="I237" s="255"/>
      <c r="J237" s="255"/>
      <c r="K237" s="255"/>
      <c r="L237" s="255"/>
      <c r="M237" s="255"/>
      <c r="N237" s="255"/>
      <c r="O237" s="255"/>
      <c r="P237" s="255"/>
      <c r="Q237" s="656"/>
      <c r="R237" s="251"/>
      <c r="S237" s="255"/>
      <c r="T237" s="255"/>
      <c r="U237" s="255"/>
      <c r="V237" s="255"/>
      <c r="W237" s="255"/>
      <c r="X237" s="255"/>
      <c r="Y237" s="255"/>
      <c r="Z237" s="255"/>
      <c r="AA237" s="255"/>
      <c r="AB237" s="255"/>
      <c r="AC237" s="255"/>
      <c r="AD237" s="255"/>
      <c r="AE237" s="255"/>
      <c r="AF237" s="656"/>
      <c r="AG237" s="351"/>
      <c r="AH237" s="351"/>
      <c r="AI237" s="351"/>
      <c r="AJ237" s="351"/>
      <c r="AK237" s="351"/>
      <c r="AL237" s="351"/>
      <c r="AM237" s="351"/>
      <c r="AN237" s="351"/>
      <c r="AO237" s="351"/>
      <c r="AP237" s="351"/>
      <c r="AQ237" s="351"/>
      <c r="AR237" s="351"/>
      <c r="AS237" s="351"/>
      <c r="AT237" s="351"/>
      <c r="AU237" s="256">
        <f>SUM(AG237:AT237)</f>
        <v>0</v>
      </c>
    </row>
    <row r="238" spans="1:47" ht="16" hidden="1" outlineLevel="1">
      <c r="B238" s="254" t="s">
        <v>288</v>
      </c>
      <c r="C238" s="251" t="s">
        <v>163</v>
      </c>
      <c r="D238" s="255"/>
      <c r="E238" s="255"/>
      <c r="F238" s="255"/>
      <c r="G238" s="255"/>
      <c r="H238" s="255"/>
      <c r="I238" s="255"/>
      <c r="J238" s="255"/>
      <c r="K238" s="255"/>
      <c r="L238" s="255"/>
      <c r="M238" s="255"/>
      <c r="N238" s="255"/>
      <c r="O238" s="255"/>
      <c r="P238" s="255"/>
      <c r="Q238" s="656"/>
      <c r="R238" s="404"/>
      <c r="S238" s="255"/>
      <c r="T238" s="255"/>
      <c r="U238" s="255"/>
      <c r="V238" s="255"/>
      <c r="W238" s="255"/>
      <c r="X238" s="255"/>
      <c r="Y238" s="255"/>
      <c r="Z238" s="255"/>
      <c r="AA238" s="255"/>
      <c r="AB238" s="255"/>
      <c r="AC238" s="255"/>
      <c r="AD238" s="255"/>
      <c r="AE238" s="255"/>
      <c r="AF238" s="656"/>
      <c r="AG238" s="352">
        <f>AG237</f>
        <v>0</v>
      </c>
      <c r="AH238" s="352">
        <f t="shared" ref="AH238" si="255">AH237</f>
        <v>0</v>
      </c>
      <c r="AI238" s="352">
        <f t="shared" ref="AI238" si="256">AI237</f>
        <v>0</v>
      </c>
      <c r="AJ238" s="352">
        <f t="shared" ref="AJ238" si="257">AJ237</f>
        <v>0</v>
      </c>
      <c r="AK238" s="352">
        <f t="shared" ref="AK238" si="258">AK237</f>
        <v>0</v>
      </c>
      <c r="AL238" s="352">
        <f t="shared" ref="AL238" si="259">AL237</f>
        <v>0</v>
      </c>
      <c r="AM238" s="352">
        <f t="shared" ref="AM238" si="260">AM237</f>
        <v>0</v>
      </c>
      <c r="AN238" s="352">
        <f t="shared" ref="AN238" si="261">AN237</f>
        <v>0</v>
      </c>
      <c r="AO238" s="352">
        <f t="shared" ref="AO238" si="262">AO237</f>
        <v>0</v>
      </c>
      <c r="AP238" s="352">
        <f t="shared" ref="AP238" si="263">AP237</f>
        <v>0</v>
      </c>
      <c r="AQ238" s="352">
        <f t="shared" ref="AQ238" si="264">AQ237</f>
        <v>0</v>
      </c>
      <c r="AR238" s="352">
        <f t="shared" ref="AR238" si="265">AR237</f>
        <v>0</v>
      </c>
      <c r="AS238" s="352">
        <f t="shared" ref="AS238" si="266">AS237</f>
        <v>0</v>
      </c>
      <c r="AT238" s="352">
        <f t="shared" ref="AT238" si="267">AT237</f>
        <v>0</v>
      </c>
      <c r="AU238" s="257"/>
    </row>
    <row r="239" spans="1:47" ht="16" hidden="1" outlineLevel="1">
      <c r="B239" s="258"/>
      <c r="C239" s="259"/>
      <c r="D239" s="264"/>
      <c r="E239" s="264"/>
      <c r="F239" s="264"/>
      <c r="G239" s="264"/>
      <c r="H239" s="264"/>
      <c r="I239" s="264"/>
      <c r="J239" s="264"/>
      <c r="K239" s="264"/>
      <c r="L239" s="264"/>
      <c r="M239" s="264"/>
      <c r="N239" s="264"/>
      <c r="O239" s="264"/>
      <c r="P239" s="264"/>
      <c r="Q239" s="264"/>
      <c r="R239" s="260"/>
      <c r="S239" s="264"/>
      <c r="T239" s="264"/>
      <c r="U239" s="264"/>
      <c r="V239" s="264"/>
      <c r="W239" s="264"/>
      <c r="X239" s="264"/>
      <c r="Y239" s="264"/>
      <c r="Z239" s="264"/>
      <c r="AA239" s="264"/>
      <c r="AB239" s="264"/>
      <c r="AC239" s="264"/>
      <c r="AD239" s="264"/>
      <c r="AE239" s="264"/>
      <c r="AF239" s="264"/>
      <c r="AG239" s="353"/>
      <c r="AH239" s="354"/>
      <c r="AI239" s="354"/>
      <c r="AJ239" s="354"/>
      <c r="AK239" s="354"/>
      <c r="AL239" s="354"/>
      <c r="AM239" s="354"/>
      <c r="AN239" s="354"/>
      <c r="AO239" s="354"/>
      <c r="AP239" s="354"/>
      <c r="AQ239" s="354"/>
      <c r="AR239" s="354"/>
      <c r="AS239" s="354"/>
      <c r="AT239" s="354"/>
      <c r="AU239" s="262"/>
    </row>
    <row r="240" spans="1:47" ht="17" hidden="1" outlineLevel="1">
      <c r="A240" s="446">
        <v>3</v>
      </c>
      <c r="B240" s="273" t="s">
        <v>97</v>
      </c>
      <c r="C240" s="251" t="s">
        <v>25</v>
      </c>
      <c r="D240" s="255"/>
      <c r="E240" s="255"/>
      <c r="F240" s="255"/>
      <c r="G240" s="255"/>
      <c r="H240" s="255"/>
      <c r="I240" s="255"/>
      <c r="J240" s="255"/>
      <c r="K240" s="255"/>
      <c r="L240" s="255"/>
      <c r="M240" s="255"/>
      <c r="N240" s="255"/>
      <c r="O240" s="255"/>
      <c r="P240" s="255"/>
      <c r="Q240" s="656"/>
      <c r="R240" s="251"/>
      <c r="S240" s="255"/>
      <c r="T240" s="255"/>
      <c r="U240" s="255"/>
      <c r="V240" s="255"/>
      <c r="W240" s="255"/>
      <c r="X240" s="255"/>
      <c r="Y240" s="255"/>
      <c r="Z240" s="255"/>
      <c r="AA240" s="255"/>
      <c r="AB240" s="255"/>
      <c r="AC240" s="255"/>
      <c r="AD240" s="255"/>
      <c r="AE240" s="255"/>
      <c r="AF240" s="656"/>
      <c r="AG240" s="351"/>
      <c r="AH240" s="351"/>
      <c r="AI240" s="351"/>
      <c r="AJ240" s="351"/>
      <c r="AK240" s="351"/>
      <c r="AL240" s="351"/>
      <c r="AM240" s="351"/>
      <c r="AN240" s="351"/>
      <c r="AO240" s="351"/>
      <c r="AP240" s="351"/>
      <c r="AQ240" s="351"/>
      <c r="AR240" s="351"/>
      <c r="AS240" s="351"/>
      <c r="AT240" s="351"/>
      <c r="AU240" s="256">
        <f>SUM(AG240:AT240)</f>
        <v>0</v>
      </c>
    </row>
    <row r="241" spans="1:47" ht="16" hidden="1" outlineLevel="1">
      <c r="B241" s="254" t="s">
        <v>288</v>
      </c>
      <c r="C241" s="251" t="s">
        <v>163</v>
      </c>
      <c r="D241" s="255"/>
      <c r="E241" s="255"/>
      <c r="F241" s="255"/>
      <c r="G241" s="255"/>
      <c r="H241" s="255"/>
      <c r="I241" s="255"/>
      <c r="J241" s="255"/>
      <c r="K241" s="255"/>
      <c r="L241" s="255"/>
      <c r="M241" s="255"/>
      <c r="N241" s="255"/>
      <c r="O241" s="255"/>
      <c r="P241" s="255"/>
      <c r="Q241" s="656"/>
      <c r="R241" s="404"/>
      <c r="S241" s="255"/>
      <c r="T241" s="255"/>
      <c r="U241" s="255"/>
      <c r="V241" s="255"/>
      <c r="W241" s="255"/>
      <c r="X241" s="255"/>
      <c r="Y241" s="255"/>
      <c r="Z241" s="255"/>
      <c r="AA241" s="255"/>
      <c r="AB241" s="255"/>
      <c r="AC241" s="255"/>
      <c r="AD241" s="255"/>
      <c r="AE241" s="255"/>
      <c r="AF241" s="656"/>
      <c r="AG241" s="352">
        <f>AG240</f>
        <v>0</v>
      </c>
      <c r="AH241" s="352">
        <f t="shared" ref="AH241" si="268">AH240</f>
        <v>0</v>
      </c>
      <c r="AI241" s="352">
        <f t="shared" ref="AI241" si="269">AI240</f>
        <v>0</v>
      </c>
      <c r="AJ241" s="352">
        <f t="shared" ref="AJ241" si="270">AJ240</f>
        <v>0</v>
      </c>
      <c r="AK241" s="352">
        <f t="shared" ref="AK241" si="271">AK240</f>
        <v>0</v>
      </c>
      <c r="AL241" s="352">
        <f t="shared" ref="AL241" si="272">AL240</f>
        <v>0</v>
      </c>
      <c r="AM241" s="352">
        <f t="shared" ref="AM241" si="273">AM240</f>
        <v>0</v>
      </c>
      <c r="AN241" s="352">
        <f t="shared" ref="AN241" si="274">AN240</f>
        <v>0</v>
      </c>
      <c r="AO241" s="352">
        <f t="shared" ref="AO241" si="275">AO240</f>
        <v>0</v>
      </c>
      <c r="AP241" s="352">
        <f t="shared" ref="AP241" si="276">AP240</f>
        <v>0</v>
      </c>
      <c r="AQ241" s="352">
        <f t="shared" ref="AQ241" si="277">AQ240</f>
        <v>0</v>
      </c>
      <c r="AR241" s="352">
        <f t="shared" ref="AR241" si="278">AR240</f>
        <v>0</v>
      </c>
      <c r="AS241" s="352">
        <f t="shared" ref="AS241" si="279">AS240</f>
        <v>0</v>
      </c>
      <c r="AT241" s="352">
        <f t="shared" ref="AT241" si="280">AT240</f>
        <v>0</v>
      </c>
      <c r="AU241" s="257"/>
    </row>
    <row r="242" spans="1:47" ht="16" hidden="1" outlineLevel="1">
      <c r="B242" s="254"/>
      <c r="C242" s="265"/>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353"/>
      <c r="AH242" s="353"/>
      <c r="AI242" s="353"/>
      <c r="AJ242" s="353"/>
      <c r="AK242" s="353"/>
      <c r="AL242" s="353"/>
      <c r="AM242" s="353"/>
      <c r="AN242" s="353"/>
      <c r="AO242" s="353"/>
      <c r="AP242" s="353"/>
      <c r="AQ242" s="353"/>
      <c r="AR242" s="353"/>
      <c r="AS242" s="353"/>
      <c r="AT242" s="353"/>
      <c r="AU242" s="266"/>
    </row>
    <row r="243" spans="1:47" ht="17" hidden="1" outlineLevel="1">
      <c r="A243" s="446">
        <v>4</v>
      </c>
      <c r="B243" s="273" t="s">
        <v>660</v>
      </c>
      <c r="C243" s="251" t="s">
        <v>25</v>
      </c>
      <c r="D243" s="255"/>
      <c r="E243" s="255"/>
      <c r="F243" s="255"/>
      <c r="G243" s="255"/>
      <c r="H243" s="255"/>
      <c r="I243" s="255"/>
      <c r="J243" s="255"/>
      <c r="K243" s="255"/>
      <c r="L243" s="255"/>
      <c r="M243" s="255"/>
      <c r="N243" s="255"/>
      <c r="O243" s="255"/>
      <c r="P243" s="255"/>
      <c r="Q243" s="656"/>
      <c r="R243" s="251"/>
      <c r="S243" s="255"/>
      <c r="T243" s="255"/>
      <c r="U243" s="255"/>
      <c r="V243" s="255"/>
      <c r="W243" s="255"/>
      <c r="X243" s="255"/>
      <c r="Y243" s="255"/>
      <c r="Z243" s="255"/>
      <c r="AA243" s="255"/>
      <c r="AB243" s="255"/>
      <c r="AC243" s="255"/>
      <c r="AD243" s="255"/>
      <c r="AE243" s="255"/>
      <c r="AF243" s="656"/>
      <c r="AG243" s="351"/>
      <c r="AH243" s="351"/>
      <c r="AI243" s="351"/>
      <c r="AJ243" s="351"/>
      <c r="AK243" s="351"/>
      <c r="AL243" s="351"/>
      <c r="AM243" s="351"/>
      <c r="AN243" s="351"/>
      <c r="AO243" s="351"/>
      <c r="AP243" s="351"/>
      <c r="AQ243" s="351"/>
      <c r="AR243" s="351"/>
      <c r="AS243" s="351"/>
      <c r="AT243" s="351"/>
      <c r="AU243" s="256">
        <f>SUM(AG243:AT243)</f>
        <v>0</v>
      </c>
    </row>
    <row r="244" spans="1:47" ht="16" hidden="1" outlineLevel="1">
      <c r="B244" s="254" t="s">
        <v>288</v>
      </c>
      <c r="C244" s="251" t="s">
        <v>163</v>
      </c>
      <c r="D244" s="255"/>
      <c r="E244" s="255"/>
      <c r="F244" s="255"/>
      <c r="G244" s="255"/>
      <c r="H244" s="255"/>
      <c r="I244" s="255"/>
      <c r="J244" s="255"/>
      <c r="K244" s="255"/>
      <c r="L244" s="255"/>
      <c r="M244" s="255"/>
      <c r="N244" s="255"/>
      <c r="O244" s="255"/>
      <c r="P244" s="255"/>
      <c r="Q244" s="656"/>
      <c r="R244" s="404"/>
      <c r="S244" s="255"/>
      <c r="T244" s="255"/>
      <c r="U244" s="255"/>
      <c r="V244" s="255"/>
      <c r="W244" s="255"/>
      <c r="X244" s="255"/>
      <c r="Y244" s="255"/>
      <c r="Z244" s="255"/>
      <c r="AA244" s="255"/>
      <c r="AB244" s="255"/>
      <c r="AC244" s="255"/>
      <c r="AD244" s="255"/>
      <c r="AE244" s="255"/>
      <c r="AF244" s="656"/>
      <c r="AG244" s="352">
        <f>AG243</f>
        <v>0</v>
      </c>
      <c r="AH244" s="352">
        <f t="shared" ref="AH244" si="281">AH243</f>
        <v>0</v>
      </c>
      <c r="AI244" s="352">
        <f t="shared" ref="AI244" si="282">AI243</f>
        <v>0</v>
      </c>
      <c r="AJ244" s="352">
        <f t="shared" ref="AJ244" si="283">AJ243</f>
        <v>0</v>
      </c>
      <c r="AK244" s="352">
        <f t="shared" ref="AK244" si="284">AK243</f>
        <v>0</v>
      </c>
      <c r="AL244" s="352">
        <f t="shared" ref="AL244" si="285">AL243</f>
        <v>0</v>
      </c>
      <c r="AM244" s="352">
        <f t="shared" ref="AM244" si="286">AM243</f>
        <v>0</v>
      </c>
      <c r="AN244" s="352">
        <f t="shared" ref="AN244" si="287">AN243</f>
        <v>0</v>
      </c>
      <c r="AO244" s="352">
        <f t="shared" ref="AO244" si="288">AO243</f>
        <v>0</v>
      </c>
      <c r="AP244" s="352">
        <f t="shared" ref="AP244" si="289">AP243</f>
        <v>0</v>
      </c>
      <c r="AQ244" s="352">
        <f t="shared" ref="AQ244" si="290">AQ243</f>
        <v>0</v>
      </c>
      <c r="AR244" s="352">
        <f t="shared" ref="AR244" si="291">AR243</f>
        <v>0</v>
      </c>
      <c r="AS244" s="352">
        <f t="shared" ref="AS244" si="292">AS243</f>
        <v>0</v>
      </c>
      <c r="AT244" s="352">
        <f t="shared" ref="AT244" si="293">AT243</f>
        <v>0</v>
      </c>
      <c r="AU244" s="257"/>
    </row>
    <row r="245" spans="1:47" ht="16" hidden="1" outlineLevel="1">
      <c r="B245" s="254"/>
      <c r="C245" s="265"/>
      <c r="D245" s="264"/>
      <c r="E245" s="264"/>
      <c r="F245" s="264"/>
      <c r="G245" s="264"/>
      <c r="H245" s="264"/>
      <c r="I245" s="264"/>
      <c r="J245" s="264"/>
      <c r="K245" s="264"/>
      <c r="L245" s="264"/>
      <c r="M245" s="264"/>
      <c r="N245" s="264"/>
      <c r="O245" s="264"/>
      <c r="P245" s="264"/>
      <c r="Q245" s="264"/>
      <c r="R245" s="251"/>
      <c r="S245" s="264"/>
      <c r="T245" s="264"/>
      <c r="U245" s="264"/>
      <c r="V245" s="264"/>
      <c r="W245" s="264"/>
      <c r="X245" s="264"/>
      <c r="Y245" s="264"/>
      <c r="Z245" s="264"/>
      <c r="AA245" s="264"/>
      <c r="AB245" s="264"/>
      <c r="AC245" s="264"/>
      <c r="AD245" s="264"/>
      <c r="AE245" s="264"/>
      <c r="AF245" s="264"/>
      <c r="AG245" s="353"/>
      <c r="AH245" s="353"/>
      <c r="AI245" s="353"/>
      <c r="AJ245" s="353"/>
      <c r="AK245" s="353"/>
      <c r="AL245" s="353"/>
      <c r="AM245" s="353"/>
      <c r="AN245" s="353"/>
      <c r="AO245" s="353"/>
      <c r="AP245" s="353"/>
      <c r="AQ245" s="353"/>
      <c r="AR245" s="353"/>
      <c r="AS245" s="353"/>
      <c r="AT245" s="353"/>
      <c r="AU245" s="266"/>
    </row>
    <row r="246" spans="1:47" ht="34" hidden="1" outlineLevel="1">
      <c r="A246" s="446">
        <v>5</v>
      </c>
      <c r="B246" s="273" t="s">
        <v>98</v>
      </c>
      <c r="C246" s="251" t="s">
        <v>25</v>
      </c>
      <c r="D246" s="255"/>
      <c r="E246" s="255"/>
      <c r="F246" s="255"/>
      <c r="G246" s="255"/>
      <c r="H246" s="255"/>
      <c r="I246" s="255"/>
      <c r="J246" s="255"/>
      <c r="K246" s="255"/>
      <c r="L246" s="255"/>
      <c r="M246" s="255"/>
      <c r="N246" s="255"/>
      <c r="O246" s="255"/>
      <c r="P246" s="255"/>
      <c r="Q246" s="656"/>
      <c r="R246" s="251"/>
      <c r="S246" s="255"/>
      <c r="T246" s="255"/>
      <c r="U246" s="255"/>
      <c r="V246" s="255"/>
      <c r="W246" s="255"/>
      <c r="X246" s="255"/>
      <c r="Y246" s="255"/>
      <c r="Z246" s="255"/>
      <c r="AA246" s="255"/>
      <c r="AB246" s="255"/>
      <c r="AC246" s="255"/>
      <c r="AD246" s="255"/>
      <c r="AE246" s="255"/>
      <c r="AF246" s="656"/>
      <c r="AG246" s="351"/>
      <c r="AH246" s="351"/>
      <c r="AI246" s="351"/>
      <c r="AJ246" s="351"/>
      <c r="AK246" s="351"/>
      <c r="AL246" s="351"/>
      <c r="AM246" s="351"/>
      <c r="AN246" s="351"/>
      <c r="AO246" s="351"/>
      <c r="AP246" s="351"/>
      <c r="AQ246" s="351"/>
      <c r="AR246" s="351"/>
      <c r="AS246" s="351"/>
      <c r="AT246" s="351"/>
      <c r="AU246" s="256">
        <f>SUM(AG246:AT246)</f>
        <v>0</v>
      </c>
    </row>
    <row r="247" spans="1:47" ht="16" hidden="1" outlineLevel="1">
      <c r="B247" s="254" t="s">
        <v>288</v>
      </c>
      <c r="C247" s="251" t="s">
        <v>163</v>
      </c>
      <c r="D247" s="255"/>
      <c r="E247" s="255"/>
      <c r="F247" s="255"/>
      <c r="G247" s="255"/>
      <c r="H247" s="255"/>
      <c r="I247" s="255"/>
      <c r="J247" s="255"/>
      <c r="K247" s="255"/>
      <c r="L247" s="255"/>
      <c r="M247" s="255"/>
      <c r="N247" s="255"/>
      <c r="O247" s="255"/>
      <c r="P247" s="255"/>
      <c r="Q247" s="656"/>
      <c r="R247" s="404"/>
      <c r="S247" s="255"/>
      <c r="T247" s="255"/>
      <c r="U247" s="255"/>
      <c r="V247" s="255"/>
      <c r="W247" s="255"/>
      <c r="X247" s="255"/>
      <c r="Y247" s="255"/>
      <c r="Z247" s="255"/>
      <c r="AA247" s="255"/>
      <c r="AB247" s="255"/>
      <c r="AC247" s="255"/>
      <c r="AD247" s="255"/>
      <c r="AE247" s="255"/>
      <c r="AF247" s="656"/>
      <c r="AG247" s="352">
        <f>AG246</f>
        <v>0</v>
      </c>
      <c r="AH247" s="352">
        <f t="shared" ref="AH247" si="294">AH246</f>
        <v>0</v>
      </c>
      <c r="AI247" s="352">
        <f t="shared" ref="AI247" si="295">AI246</f>
        <v>0</v>
      </c>
      <c r="AJ247" s="352">
        <f t="shared" ref="AJ247" si="296">AJ246</f>
        <v>0</v>
      </c>
      <c r="AK247" s="352">
        <f t="shared" ref="AK247" si="297">AK246</f>
        <v>0</v>
      </c>
      <c r="AL247" s="352">
        <f t="shared" ref="AL247" si="298">AL246</f>
        <v>0</v>
      </c>
      <c r="AM247" s="352">
        <f t="shared" ref="AM247" si="299">AM246</f>
        <v>0</v>
      </c>
      <c r="AN247" s="352">
        <f t="shared" ref="AN247" si="300">AN246</f>
        <v>0</v>
      </c>
      <c r="AO247" s="352">
        <f t="shared" ref="AO247" si="301">AO246</f>
        <v>0</v>
      </c>
      <c r="AP247" s="352">
        <f t="shared" ref="AP247" si="302">AP246</f>
        <v>0</v>
      </c>
      <c r="AQ247" s="352">
        <f t="shared" ref="AQ247" si="303">AQ246</f>
        <v>0</v>
      </c>
      <c r="AR247" s="352">
        <f t="shared" ref="AR247" si="304">AR246</f>
        <v>0</v>
      </c>
      <c r="AS247" s="352">
        <f t="shared" ref="AS247" si="305">AS246</f>
        <v>0</v>
      </c>
      <c r="AT247" s="352">
        <f t="shared" ref="AT247" si="306">AT246</f>
        <v>0</v>
      </c>
      <c r="AU247" s="257"/>
    </row>
    <row r="248" spans="1:47" ht="16" hidden="1" outlineLevel="1">
      <c r="B248" s="254"/>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363"/>
      <c r="AH248" s="364"/>
      <c r="AI248" s="364"/>
      <c r="AJ248" s="364"/>
      <c r="AK248" s="364"/>
      <c r="AL248" s="364"/>
      <c r="AM248" s="364"/>
      <c r="AN248" s="364"/>
      <c r="AO248" s="364"/>
      <c r="AP248" s="364"/>
      <c r="AQ248" s="364"/>
      <c r="AR248" s="364"/>
      <c r="AS248" s="364"/>
      <c r="AT248" s="364"/>
      <c r="AU248" s="257"/>
    </row>
    <row r="249" spans="1:47" ht="17" hidden="1" outlineLevel="1">
      <c r="B249" s="278" t="s">
        <v>495</v>
      </c>
      <c r="C249" s="249"/>
      <c r="D249" s="249"/>
      <c r="E249" s="249"/>
      <c r="F249" s="249"/>
      <c r="G249" s="249"/>
      <c r="H249" s="249"/>
      <c r="I249" s="249"/>
      <c r="J249" s="249"/>
      <c r="K249" s="249"/>
      <c r="L249" s="249"/>
      <c r="M249" s="249"/>
      <c r="N249" s="249"/>
      <c r="O249" s="249"/>
      <c r="P249" s="249"/>
      <c r="Q249" s="249"/>
      <c r="R249" s="250"/>
      <c r="S249" s="249"/>
      <c r="T249" s="249"/>
      <c r="U249" s="249"/>
      <c r="V249" s="249"/>
      <c r="W249" s="249"/>
      <c r="X249" s="249"/>
      <c r="Y249" s="249"/>
      <c r="Z249" s="249"/>
      <c r="AA249" s="249"/>
      <c r="AB249" s="249"/>
      <c r="AC249" s="249"/>
      <c r="AD249" s="249"/>
      <c r="AE249" s="249"/>
      <c r="AF249" s="249"/>
      <c r="AG249" s="355"/>
      <c r="AH249" s="355"/>
      <c r="AI249" s="355"/>
      <c r="AJ249" s="355"/>
      <c r="AK249" s="355"/>
      <c r="AL249" s="355"/>
      <c r="AM249" s="355"/>
      <c r="AN249" s="355"/>
      <c r="AO249" s="355"/>
      <c r="AP249" s="355"/>
      <c r="AQ249" s="355"/>
      <c r="AR249" s="355"/>
      <c r="AS249" s="355"/>
      <c r="AT249" s="355"/>
      <c r="AU249" s="252"/>
    </row>
    <row r="250" spans="1:47" ht="17" hidden="1" outlineLevel="1">
      <c r="A250" s="446">
        <v>6</v>
      </c>
      <c r="B250" s="273" t="s">
        <v>99</v>
      </c>
      <c r="C250" s="251" t="s">
        <v>25</v>
      </c>
      <c r="D250" s="255"/>
      <c r="E250" s="255"/>
      <c r="F250" s="255"/>
      <c r="G250" s="255"/>
      <c r="H250" s="255"/>
      <c r="I250" s="255"/>
      <c r="J250" s="255"/>
      <c r="K250" s="255"/>
      <c r="L250" s="255"/>
      <c r="M250" s="255"/>
      <c r="N250" s="255"/>
      <c r="O250" s="255"/>
      <c r="P250" s="255"/>
      <c r="Q250" s="255"/>
      <c r="R250" s="255">
        <v>12</v>
      </c>
      <c r="S250" s="255"/>
      <c r="T250" s="255"/>
      <c r="U250" s="255"/>
      <c r="V250" s="255"/>
      <c r="W250" s="255"/>
      <c r="X250" s="255"/>
      <c r="Y250" s="255"/>
      <c r="Z250" s="255"/>
      <c r="AA250" s="255"/>
      <c r="AB250" s="255"/>
      <c r="AC250" s="255"/>
      <c r="AD250" s="255"/>
      <c r="AE250" s="255"/>
      <c r="AF250" s="656"/>
      <c r="AG250" s="356"/>
      <c r="AH250" s="351"/>
      <c r="AI250" s="351"/>
      <c r="AJ250" s="351"/>
      <c r="AK250" s="351"/>
      <c r="AL250" s="351"/>
      <c r="AM250" s="351"/>
      <c r="AN250" s="356"/>
      <c r="AO250" s="356"/>
      <c r="AP250" s="356"/>
      <c r="AQ250" s="356"/>
      <c r="AR250" s="356"/>
      <c r="AS250" s="356"/>
      <c r="AT250" s="356"/>
      <c r="AU250" s="256">
        <f>SUM(AG250:AT250)</f>
        <v>0</v>
      </c>
    </row>
    <row r="251" spans="1:47" ht="16" hidden="1" outlineLevel="1">
      <c r="B251" s="254" t="s">
        <v>288</v>
      </c>
      <c r="C251" s="251" t="s">
        <v>163</v>
      </c>
      <c r="D251" s="255"/>
      <c r="E251" s="255"/>
      <c r="F251" s="255"/>
      <c r="G251" s="255"/>
      <c r="H251" s="255"/>
      <c r="I251" s="255"/>
      <c r="J251" s="255"/>
      <c r="K251" s="255"/>
      <c r="L251" s="255"/>
      <c r="M251" s="255"/>
      <c r="N251" s="255"/>
      <c r="O251" s="255"/>
      <c r="P251" s="255"/>
      <c r="Q251" s="255"/>
      <c r="R251" s="255">
        <f>R250</f>
        <v>12</v>
      </c>
      <c r="S251" s="255"/>
      <c r="T251" s="255"/>
      <c r="U251" s="255"/>
      <c r="V251" s="255"/>
      <c r="W251" s="255"/>
      <c r="X251" s="255"/>
      <c r="Y251" s="255"/>
      <c r="Z251" s="255"/>
      <c r="AA251" s="255"/>
      <c r="AB251" s="255"/>
      <c r="AC251" s="255"/>
      <c r="AD251" s="255"/>
      <c r="AE251" s="255"/>
      <c r="AF251" s="656"/>
      <c r="AG251" s="352">
        <f>AG250</f>
        <v>0</v>
      </c>
      <c r="AH251" s="352">
        <f t="shared" ref="AH251" si="307">AH250</f>
        <v>0</v>
      </c>
      <c r="AI251" s="352">
        <f t="shared" ref="AI251" si="308">AI250</f>
        <v>0</v>
      </c>
      <c r="AJ251" s="352">
        <f t="shared" ref="AJ251" si="309">AJ250</f>
        <v>0</v>
      </c>
      <c r="AK251" s="352">
        <f t="shared" ref="AK251" si="310">AK250</f>
        <v>0</v>
      </c>
      <c r="AL251" s="352">
        <f t="shared" ref="AL251" si="311">AL250</f>
        <v>0</v>
      </c>
      <c r="AM251" s="352">
        <f t="shared" ref="AM251" si="312">AM250</f>
        <v>0</v>
      </c>
      <c r="AN251" s="352">
        <f t="shared" ref="AN251" si="313">AN250</f>
        <v>0</v>
      </c>
      <c r="AO251" s="352">
        <f t="shared" ref="AO251" si="314">AO250</f>
        <v>0</v>
      </c>
      <c r="AP251" s="352">
        <f t="shared" ref="AP251" si="315">AP250</f>
        <v>0</v>
      </c>
      <c r="AQ251" s="352">
        <f t="shared" ref="AQ251" si="316">AQ250</f>
        <v>0</v>
      </c>
      <c r="AR251" s="352">
        <f t="shared" ref="AR251" si="317">AR250</f>
        <v>0</v>
      </c>
      <c r="AS251" s="352">
        <f t="shared" ref="AS251" si="318">AS250</f>
        <v>0</v>
      </c>
      <c r="AT251" s="352">
        <f t="shared" ref="AT251" si="319">AT250</f>
        <v>0</v>
      </c>
      <c r="AU251" s="270"/>
    </row>
    <row r="252" spans="1:47" ht="16" hidden="1" outlineLevel="1">
      <c r="B252" s="269"/>
      <c r="C252" s="27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357"/>
      <c r="AH252" s="357"/>
      <c r="AI252" s="357"/>
      <c r="AJ252" s="357"/>
      <c r="AK252" s="357"/>
      <c r="AL252" s="357"/>
      <c r="AM252" s="357"/>
      <c r="AN252" s="357"/>
      <c r="AO252" s="357"/>
      <c r="AP252" s="357"/>
      <c r="AQ252" s="357"/>
      <c r="AR252" s="357"/>
      <c r="AS252" s="357"/>
      <c r="AT252" s="357"/>
      <c r="AU252" s="272"/>
    </row>
    <row r="253" spans="1:47" ht="17" hidden="1" outlineLevel="1">
      <c r="A253" s="446">
        <v>7</v>
      </c>
      <c r="B253" s="273" t="s">
        <v>100</v>
      </c>
      <c r="C253" s="251" t="s">
        <v>25</v>
      </c>
      <c r="D253" s="255"/>
      <c r="E253" s="255"/>
      <c r="F253" s="255"/>
      <c r="G253" s="255"/>
      <c r="H253" s="255"/>
      <c r="I253" s="255"/>
      <c r="J253" s="255"/>
      <c r="K253" s="255"/>
      <c r="L253" s="255"/>
      <c r="M253" s="255"/>
      <c r="N253" s="255"/>
      <c r="O253" s="255"/>
      <c r="P253" s="255"/>
      <c r="Q253" s="255"/>
      <c r="R253" s="255">
        <v>12</v>
      </c>
      <c r="S253" s="255"/>
      <c r="T253" s="255"/>
      <c r="U253" s="255"/>
      <c r="V253" s="255"/>
      <c r="W253" s="255"/>
      <c r="X253" s="255"/>
      <c r="Y253" s="255"/>
      <c r="Z253" s="255"/>
      <c r="AA253" s="255"/>
      <c r="AB253" s="255"/>
      <c r="AC253" s="255"/>
      <c r="AD253" s="255"/>
      <c r="AE253" s="255"/>
      <c r="AF253" s="656"/>
      <c r="AG253" s="356"/>
      <c r="AH253" s="351"/>
      <c r="AI253" s="351"/>
      <c r="AJ253" s="351"/>
      <c r="AK253" s="351"/>
      <c r="AL253" s="351"/>
      <c r="AM253" s="351"/>
      <c r="AN253" s="356"/>
      <c r="AO253" s="356"/>
      <c r="AP253" s="356"/>
      <c r="AQ253" s="356"/>
      <c r="AR253" s="356"/>
      <c r="AS253" s="356"/>
      <c r="AT253" s="356"/>
      <c r="AU253" s="256">
        <f>SUM(AG253:AT253)</f>
        <v>0</v>
      </c>
    </row>
    <row r="254" spans="1:47" ht="16" hidden="1" outlineLevel="1">
      <c r="B254" s="254" t="s">
        <v>288</v>
      </c>
      <c r="C254" s="251" t="s">
        <v>163</v>
      </c>
      <c r="D254" s="255"/>
      <c r="E254" s="255"/>
      <c r="F254" s="255"/>
      <c r="G254" s="255"/>
      <c r="H254" s="255"/>
      <c r="I254" s="255"/>
      <c r="J254" s="255"/>
      <c r="K254" s="255"/>
      <c r="L254" s="255"/>
      <c r="M254" s="255"/>
      <c r="N254" s="255"/>
      <c r="O254" s="255"/>
      <c r="P254" s="255"/>
      <c r="Q254" s="255"/>
      <c r="R254" s="255">
        <f>R253</f>
        <v>12</v>
      </c>
      <c r="S254" s="255"/>
      <c r="T254" s="255"/>
      <c r="U254" s="255"/>
      <c r="V254" s="255"/>
      <c r="W254" s="255"/>
      <c r="X254" s="255"/>
      <c r="Y254" s="255"/>
      <c r="Z254" s="255"/>
      <c r="AA254" s="255"/>
      <c r="AB254" s="255"/>
      <c r="AC254" s="255"/>
      <c r="AD254" s="255"/>
      <c r="AE254" s="255"/>
      <c r="AF254" s="656"/>
      <c r="AG254" s="352">
        <f>AG253</f>
        <v>0</v>
      </c>
      <c r="AH254" s="352">
        <f t="shared" ref="AH254" si="320">AH253</f>
        <v>0</v>
      </c>
      <c r="AI254" s="352">
        <f t="shared" ref="AI254" si="321">AI253</f>
        <v>0</v>
      </c>
      <c r="AJ254" s="352">
        <f t="shared" ref="AJ254" si="322">AJ253</f>
        <v>0</v>
      </c>
      <c r="AK254" s="352">
        <f t="shared" ref="AK254" si="323">AK253</f>
        <v>0</v>
      </c>
      <c r="AL254" s="352">
        <f t="shared" ref="AL254" si="324">AL253</f>
        <v>0</v>
      </c>
      <c r="AM254" s="352">
        <f t="shared" ref="AM254" si="325">AM253</f>
        <v>0</v>
      </c>
      <c r="AN254" s="352">
        <f t="shared" ref="AN254" si="326">AN253</f>
        <v>0</v>
      </c>
      <c r="AO254" s="352">
        <f t="shared" ref="AO254" si="327">AO253</f>
        <v>0</v>
      </c>
      <c r="AP254" s="352">
        <f t="shared" ref="AP254" si="328">AP253</f>
        <v>0</v>
      </c>
      <c r="AQ254" s="352">
        <f t="shared" ref="AQ254" si="329">AQ253</f>
        <v>0</v>
      </c>
      <c r="AR254" s="352">
        <f t="shared" ref="AR254" si="330">AR253</f>
        <v>0</v>
      </c>
      <c r="AS254" s="352">
        <f t="shared" ref="AS254" si="331">AS253</f>
        <v>0</v>
      </c>
      <c r="AT254" s="352">
        <f t="shared" ref="AT254" si="332">AT253</f>
        <v>0</v>
      </c>
      <c r="AU254" s="270"/>
    </row>
    <row r="255" spans="1:47" ht="16" hidden="1" outlineLevel="1">
      <c r="B255" s="273"/>
      <c r="C255" s="27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357"/>
      <c r="AH255" s="358"/>
      <c r="AI255" s="357"/>
      <c r="AJ255" s="357"/>
      <c r="AK255" s="357"/>
      <c r="AL255" s="357"/>
      <c r="AM255" s="357"/>
      <c r="AN255" s="357"/>
      <c r="AO255" s="357"/>
      <c r="AP255" s="357"/>
      <c r="AQ255" s="357"/>
      <c r="AR255" s="357"/>
      <c r="AS255" s="357"/>
      <c r="AT255" s="357"/>
      <c r="AU255" s="272"/>
    </row>
    <row r="256" spans="1:47" ht="17" hidden="1" outlineLevel="1">
      <c r="A256" s="446">
        <v>8</v>
      </c>
      <c r="B256" s="273" t="s">
        <v>101</v>
      </c>
      <c r="C256" s="251" t="s">
        <v>25</v>
      </c>
      <c r="D256" s="255"/>
      <c r="E256" s="255"/>
      <c r="F256" s="255"/>
      <c r="G256" s="255"/>
      <c r="H256" s="255"/>
      <c r="I256" s="255"/>
      <c r="J256" s="255"/>
      <c r="K256" s="255"/>
      <c r="L256" s="255"/>
      <c r="M256" s="255"/>
      <c r="N256" s="255"/>
      <c r="O256" s="255"/>
      <c r="P256" s="255"/>
      <c r="Q256" s="255"/>
      <c r="R256" s="255">
        <v>12</v>
      </c>
      <c r="S256" s="255"/>
      <c r="T256" s="255"/>
      <c r="U256" s="255"/>
      <c r="V256" s="255"/>
      <c r="W256" s="255"/>
      <c r="X256" s="255"/>
      <c r="Y256" s="255"/>
      <c r="Z256" s="255"/>
      <c r="AA256" s="255"/>
      <c r="AB256" s="255"/>
      <c r="AC256" s="255"/>
      <c r="AD256" s="255"/>
      <c r="AE256" s="255"/>
      <c r="AF256" s="656"/>
      <c r="AG256" s="356"/>
      <c r="AH256" s="351"/>
      <c r="AI256" s="351"/>
      <c r="AJ256" s="351"/>
      <c r="AK256" s="351"/>
      <c r="AL256" s="351"/>
      <c r="AM256" s="351"/>
      <c r="AN256" s="356"/>
      <c r="AO256" s="356"/>
      <c r="AP256" s="356"/>
      <c r="AQ256" s="356"/>
      <c r="AR256" s="356"/>
      <c r="AS256" s="356"/>
      <c r="AT256" s="356"/>
      <c r="AU256" s="256">
        <f>SUM(AG256:AT256)</f>
        <v>0</v>
      </c>
    </row>
    <row r="257" spans="1:47" ht="16" hidden="1" outlineLevel="1">
      <c r="B257" s="254" t="s">
        <v>288</v>
      </c>
      <c r="C257" s="251" t="s">
        <v>163</v>
      </c>
      <c r="D257" s="255"/>
      <c r="E257" s="255"/>
      <c r="F257" s="255"/>
      <c r="G257" s="255"/>
      <c r="H257" s="255"/>
      <c r="I257" s="255"/>
      <c r="J257" s="255"/>
      <c r="K257" s="255"/>
      <c r="L257" s="255"/>
      <c r="M257" s="255"/>
      <c r="N257" s="255"/>
      <c r="O257" s="255"/>
      <c r="P257" s="255"/>
      <c r="Q257" s="255"/>
      <c r="R257" s="255">
        <f>R256</f>
        <v>12</v>
      </c>
      <c r="S257" s="255"/>
      <c r="T257" s="255"/>
      <c r="U257" s="255"/>
      <c r="V257" s="255"/>
      <c r="W257" s="255"/>
      <c r="X257" s="255"/>
      <c r="Y257" s="255"/>
      <c r="Z257" s="255"/>
      <c r="AA257" s="255"/>
      <c r="AB257" s="255"/>
      <c r="AC257" s="255"/>
      <c r="AD257" s="255"/>
      <c r="AE257" s="255"/>
      <c r="AF257" s="656"/>
      <c r="AG257" s="352">
        <f>AG256</f>
        <v>0</v>
      </c>
      <c r="AH257" s="352">
        <f t="shared" ref="AH257" si="333">AH256</f>
        <v>0</v>
      </c>
      <c r="AI257" s="352">
        <f t="shared" ref="AI257" si="334">AI256</f>
        <v>0</v>
      </c>
      <c r="AJ257" s="352">
        <f t="shared" ref="AJ257" si="335">AJ256</f>
        <v>0</v>
      </c>
      <c r="AK257" s="352">
        <f t="shared" ref="AK257" si="336">AK256</f>
        <v>0</v>
      </c>
      <c r="AL257" s="352">
        <f t="shared" ref="AL257" si="337">AL256</f>
        <v>0</v>
      </c>
      <c r="AM257" s="352">
        <f t="shared" ref="AM257" si="338">AM256</f>
        <v>0</v>
      </c>
      <c r="AN257" s="352">
        <f t="shared" ref="AN257" si="339">AN256</f>
        <v>0</v>
      </c>
      <c r="AO257" s="352">
        <f t="shared" ref="AO257" si="340">AO256</f>
        <v>0</v>
      </c>
      <c r="AP257" s="352">
        <f t="shared" ref="AP257" si="341">AP256</f>
        <v>0</v>
      </c>
      <c r="AQ257" s="352">
        <f t="shared" ref="AQ257" si="342">AQ256</f>
        <v>0</v>
      </c>
      <c r="AR257" s="352">
        <f t="shared" ref="AR257" si="343">AR256</f>
        <v>0</v>
      </c>
      <c r="AS257" s="352">
        <f t="shared" ref="AS257" si="344">AS256</f>
        <v>0</v>
      </c>
      <c r="AT257" s="352">
        <f t="shared" ref="AT257" si="345">AT256</f>
        <v>0</v>
      </c>
      <c r="AU257" s="270"/>
    </row>
    <row r="258" spans="1:47" ht="16" hidden="1" outlineLevel="1">
      <c r="B258" s="273"/>
      <c r="C258" s="271"/>
      <c r="D258" s="275"/>
      <c r="E258" s="275"/>
      <c r="F258" s="275"/>
      <c r="G258" s="275"/>
      <c r="H258" s="275"/>
      <c r="I258" s="275"/>
      <c r="J258" s="275"/>
      <c r="K258" s="275"/>
      <c r="L258" s="275"/>
      <c r="M258" s="275"/>
      <c r="N258" s="275"/>
      <c r="O258" s="275"/>
      <c r="P258" s="275"/>
      <c r="Q258" s="275"/>
      <c r="R258" s="251"/>
      <c r="S258" s="275"/>
      <c r="T258" s="275"/>
      <c r="U258" s="275"/>
      <c r="V258" s="275"/>
      <c r="W258" s="275"/>
      <c r="X258" s="275"/>
      <c r="Y258" s="275"/>
      <c r="Z258" s="275"/>
      <c r="AA258" s="275"/>
      <c r="AB258" s="275"/>
      <c r="AC258" s="275"/>
      <c r="AD258" s="275"/>
      <c r="AE258" s="275"/>
      <c r="AF258" s="275"/>
      <c r="AG258" s="357"/>
      <c r="AH258" s="358"/>
      <c r="AI258" s="357"/>
      <c r="AJ258" s="357"/>
      <c r="AK258" s="357"/>
      <c r="AL258" s="357"/>
      <c r="AM258" s="357"/>
      <c r="AN258" s="357"/>
      <c r="AO258" s="357"/>
      <c r="AP258" s="357"/>
      <c r="AQ258" s="357"/>
      <c r="AR258" s="357"/>
      <c r="AS258" s="357"/>
      <c r="AT258" s="357"/>
      <c r="AU258" s="272"/>
    </row>
    <row r="259" spans="1:47" ht="17" hidden="1" outlineLevel="1">
      <c r="A259" s="446">
        <v>9</v>
      </c>
      <c r="B259" s="273" t="s">
        <v>102</v>
      </c>
      <c r="C259" s="251" t="s">
        <v>25</v>
      </c>
      <c r="D259" s="255"/>
      <c r="E259" s="255"/>
      <c r="F259" s="255"/>
      <c r="G259" s="255"/>
      <c r="H259" s="255"/>
      <c r="I259" s="255"/>
      <c r="J259" s="255"/>
      <c r="K259" s="255"/>
      <c r="L259" s="255"/>
      <c r="M259" s="255"/>
      <c r="N259" s="255"/>
      <c r="O259" s="255"/>
      <c r="P259" s="255"/>
      <c r="Q259" s="255"/>
      <c r="R259" s="255">
        <v>12</v>
      </c>
      <c r="S259" s="255"/>
      <c r="T259" s="255"/>
      <c r="U259" s="255"/>
      <c r="V259" s="255"/>
      <c r="W259" s="255"/>
      <c r="X259" s="255"/>
      <c r="Y259" s="255"/>
      <c r="Z259" s="255"/>
      <c r="AA259" s="255"/>
      <c r="AB259" s="255"/>
      <c r="AC259" s="255"/>
      <c r="AD259" s="255"/>
      <c r="AE259" s="255"/>
      <c r="AF259" s="656"/>
      <c r="AG259" s="356"/>
      <c r="AH259" s="351"/>
      <c r="AI259" s="351"/>
      <c r="AJ259" s="351"/>
      <c r="AK259" s="351"/>
      <c r="AL259" s="351"/>
      <c r="AM259" s="351"/>
      <c r="AN259" s="356"/>
      <c r="AO259" s="356"/>
      <c r="AP259" s="356"/>
      <c r="AQ259" s="356"/>
      <c r="AR259" s="356"/>
      <c r="AS259" s="356"/>
      <c r="AT259" s="356"/>
      <c r="AU259" s="256">
        <f>SUM(AG259:AT259)</f>
        <v>0</v>
      </c>
    </row>
    <row r="260" spans="1:47" ht="16" hidden="1" outlineLevel="1">
      <c r="B260" s="254" t="s">
        <v>288</v>
      </c>
      <c r="C260" s="251" t="s">
        <v>163</v>
      </c>
      <c r="D260" s="255"/>
      <c r="E260" s="255"/>
      <c r="F260" s="255"/>
      <c r="G260" s="255"/>
      <c r="H260" s="255"/>
      <c r="I260" s="255"/>
      <c r="J260" s="255"/>
      <c r="K260" s="255"/>
      <c r="L260" s="255"/>
      <c r="M260" s="255"/>
      <c r="N260" s="255"/>
      <c r="O260" s="255"/>
      <c r="P260" s="255"/>
      <c r="Q260" s="255"/>
      <c r="R260" s="255">
        <f>R259</f>
        <v>12</v>
      </c>
      <c r="S260" s="255"/>
      <c r="T260" s="255"/>
      <c r="U260" s="255"/>
      <c r="V260" s="255"/>
      <c r="W260" s="255"/>
      <c r="X260" s="255"/>
      <c r="Y260" s="255"/>
      <c r="Z260" s="255"/>
      <c r="AA260" s="255"/>
      <c r="AB260" s="255"/>
      <c r="AC260" s="255"/>
      <c r="AD260" s="255"/>
      <c r="AE260" s="255"/>
      <c r="AF260" s="656"/>
      <c r="AG260" s="352">
        <f>AG259</f>
        <v>0</v>
      </c>
      <c r="AH260" s="352">
        <f t="shared" ref="AH260" si="346">AH259</f>
        <v>0</v>
      </c>
      <c r="AI260" s="352">
        <f t="shared" ref="AI260" si="347">AI259</f>
        <v>0</v>
      </c>
      <c r="AJ260" s="352">
        <f t="shared" ref="AJ260" si="348">AJ259</f>
        <v>0</v>
      </c>
      <c r="AK260" s="352">
        <f t="shared" ref="AK260" si="349">AK259</f>
        <v>0</v>
      </c>
      <c r="AL260" s="352">
        <f t="shared" ref="AL260" si="350">AL259</f>
        <v>0</v>
      </c>
      <c r="AM260" s="352">
        <f t="shared" ref="AM260" si="351">AM259</f>
        <v>0</v>
      </c>
      <c r="AN260" s="352">
        <f t="shared" ref="AN260" si="352">AN259</f>
        <v>0</v>
      </c>
      <c r="AO260" s="352">
        <f t="shared" ref="AO260" si="353">AO259</f>
        <v>0</v>
      </c>
      <c r="AP260" s="352">
        <f t="shared" ref="AP260" si="354">AP259</f>
        <v>0</v>
      </c>
      <c r="AQ260" s="352">
        <f t="shared" ref="AQ260" si="355">AQ259</f>
        <v>0</v>
      </c>
      <c r="AR260" s="352">
        <f t="shared" ref="AR260" si="356">AR259</f>
        <v>0</v>
      </c>
      <c r="AS260" s="352">
        <f t="shared" ref="AS260" si="357">AS259</f>
        <v>0</v>
      </c>
      <c r="AT260" s="352">
        <f t="shared" ref="AT260" si="358">AT259</f>
        <v>0</v>
      </c>
      <c r="AU260" s="270"/>
    </row>
    <row r="261" spans="1:47" ht="16" hidden="1" outlineLevel="1">
      <c r="B261" s="273"/>
      <c r="C261" s="271"/>
      <c r="D261" s="275"/>
      <c r="E261" s="275"/>
      <c r="F261" s="275"/>
      <c r="G261" s="275"/>
      <c r="H261" s="275"/>
      <c r="I261" s="275"/>
      <c r="J261" s="275"/>
      <c r="K261" s="275"/>
      <c r="L261" s="275"/>
      <c r="M261" s="275"/>
      <c r="N261" s="275"/>
      <c r="O261" s="275"/>
      <c r="P261" s="275"/>
      <c r="Q261" s="275"/>
      <c r="R261" s="251"/>
      <c r="S261" s="275"/>
      <c r="T261" s="275"/>
      <c r="U261" s="275"/>
      <c r="V261" s="275"/>
      <c r="W261" s="275"/>
      <c r="X261" s="275"/>
      <c r="Y261" s="275"/>
      <c r="Z261" s="275"/>
      <c r="AA261" s="275"/>
      <c r="AB261" s="275"/>
      <c r="AC261" s="275"/>
      <c r="AD261" s="275"/>
      <c r="AE261" s="275"/>
      <c r="AF261" s="275"/>
      <c r="AG261" s="357"/>
      <c r="AH261" s="357"/>
      <c r="AI261" s="357"/>
      <c r="AJ261" s="357"/>
      <c r="AK261" s="357"/>
      <c r="AL261" s="357"/>
      <c r="AM261" s="357"/>
      <c r="AN261" s="357"/>
      <c r="AO261" s="357"/>
      <c r="AP261" s="357"/>
      <c r="AQ261" s="357"/>
      <c r="AR261" s="357"/>
      <c r="AS261" s="357"/>
      <c r="AT261" s="357"/>
      <c r="AU261" s="272"/>
    </row>
    <row r="262" spans="1:47" ht="17" hidden="1" outlineLevel="1">
      <c r="A262" s="446">
        <v>10</v>
      </c>
      <c r="B262" s="273" t="s">
        <v>103</v>
      </c>
      <c r="C262" s="251" t="s">
        <v>25</v>
      </c>
      <c r="D262" s="255"/>
      <c r="E262" s="255"/>
      <c r="F262" s="255"/>
      <c r="G262" s="255"/>
      <c r="H262" s="255"/>
      <c r="I262" s="255"/>
      <c r="J262" s="255"/>
      <c r="K262" s="255"/>
      <c r="L262" s="255"/>
      <c r="M262" s="255"/>
      <c r="N262" s="255"/>
      <c r="O262" s="255"/>
      <c r="P262" s="255"/>
      <c r="Q262" s="255"/>
      <c r="R262" s="255">
        <v>3</v>
      </c>
      <c r="S262" s="255"/>
      <c r="T262" s="255"/>
      <c r="U262" s="255"/>
      <c r="V262" s="255"/>
      <c r="W262" s="255"/>
      <c r="X262" s="255"/>
      <c r="Y262" s="255"/>
      <c r="Z262" s="255"/>
      <c r="AA262" s="255"/>
      <c r="AB262" s="255"/>
      <c r="AC262" s="255"/>
      <c r="AD262" s="255"/>
      <c r="AE262" s="255"/>
      <c r="AF262" s="656"/>
      <c r="AG262" s="356"/>
      <c r="AH262" s="351"/>
      <c r="AI262" s="351"/>
      <c r="AJ262" s="351"/>
      <c r="AK262" s="351"/>
      <c r="AL262" s="351"/>
      <c r="AM262" s="351"/>
      <c r="AN262" s="356"/>
      <c r="AO262" s="356"/>
      <c r="AP262" s="356"/>
      <c r="AQ262" s="356"/>
      <c r="AR262" s="356"/>
      <c r="AS262" s="356"/>
      <c r="AT262" s="356"/>
      <c r="AU262" s="256">
        <f>SUM(AG262:AT262)</f>
        <v>0</v>
      </c>
    </row>
    <row r="263" spans="1:47" ht="16" hidden="1" outlineLevel="1">
      <c r="B263" s="254" t="s">
        <v>288</v>
      </c>
      <c r="C263" s="251" t="s">
        <v>163</v>
      </c>
      <c r="D263" s="255"/>
      <c r="E263" s="255"/>
      <c r="F263" s="255"/>
      <c r="G263" s="255"/>
      <c r="H263" s="255"/>
      <c r="I263" s="255"/>
      <c r="J263" s="255"/>
      <c r="K263" s="255"/>
      <c r="L263" s="255"/>
      <c r="M263" s="255"/>
      <c r="N263" s="255"/>
      <c r="O263" s="255"/>
      <c r="P263" s="255"/>
      <c r="Q263" s="255"/>
      <c r="R263" s="255">
        <f>R262</f>
        <v>3</v>
      </c>
      <c r="S263" s="255"/>
      <c r="T263" s="255"/>
      <c r="U263" s="255"/>
      <c r="V263" s="255"/>
      <c r="W263" s="255"/>
      <c r="X263" s="255"/>
      <c r="Y263" s="255"/>
      <c r="Z263" s="255"/>
      <c r="AA263" s="255"/>
      <c r="AB263" s="255"/>
      <c r="AC263" s="255"/>
      <c r="AD263" s="255"/>
      <c r="AE263" s="255"/>
      <c r="AF263" s="656"/>
      <c r="AG263" s="352">
        <f>AG262</f>
        <v>0</v>
      </c>
      <c r="AH263" s="352">
        <f t="shared" ref="AH263" si="359">AH262</f>
        <v>0</v>
      </c>
      <c r="AI263" s="352">
        <f t="shared" ref="AI263" si="360">AI262</f>
        <v>0</v>
      </c>
      <c r="AJ263" s="352">
        <f t="shared" ref="AJ263" si="361">AJ262</f>
        <v>0</v>
      </c>
      <c r="AK263" s="352">
        <f t="shared" ref="AK263" si="362">AK262</f>
        <v>0</v>
      </c>
      <c r="AL263" s="352">
        <f t="shared" ref="AL263" si="363">AL262</f>
        <v>0</v>
      </c>
      <c r="AM263" s="352">
        <f t="shared" ref="AM263" si="364">AM262</f>
        <v>0</v>
      </c>
      <c r="AN263" s="352">
        <f t="shared" ref="AN263" si="365">AN262</f>
        <v>0</v>
      </c>
      <c r="AO263" s="352">
        <f t="shared" ref="AO263" si="366">AO262</f>
        <v>0</v>
      </c>
      <c r="AP263" s="352">
        <f t="shared" ref="AP263" si="367">AP262</f>
        <v>0</v>
      </c>
      <c r="AQ263" s="352">
        <f t="shared" ref="AQ263" si="368">AQ262</f>
        <v>0</v>
      </c>
      <c r="AR263" s="352">
        <f t="shared" ref="AR263" si="369">AR262</f>
        <v>0</v>
      </c>
      <c r="AS263" s="352">
        <f t="shared" ref="AS263" si="370">AS262</f>
        <v>0</v>
      </c>
      <c r="AT263" s="352">
        <f t="shared" ref="AT263" si="371">AT262</f>
        <v>0</v>
      </c>
      <c r="AU263" s="270"/>
    </row>
    <row r="264" spans="1:47" ht="16" hidden="1" outlineLevel="1">
      <c r="B264" s="273"/>
      <c r="C264" s="271"/>
      <c r="D264" s="275"/>
      <c r="E264" s="275"/>
      <c r="F264" s="275"/>
      <c r="G264" s="275"/>
      <c r="H264" s="275"/>
      <c r="I264" s="275"/>
      <c r="J264" s="275"/>
      <c r="K264" s="275"/>
      <c r="L264" s="275"/>
      <c r="M264" s="275"/>
      <c r="N264" s="275"/>
      <c r="O264" s="275"/>
      <c r="P264" s="275"/>
      <c r="Q264" s="275"/>
      <c r="R264" s="251"/>
      <c r="S264" s="275"/>
      <c r="T264" s="275"/>
      <c r="U264" s="275"/>
      <c r="V264" s="275"/>
      <c r="W264" s="275"/>
      <c r="X264" s="275"/>
      <c r="Y264" s="275"/>
      <c r="Z264" s="275"/>
      <c r="AA264" s="275"/>
      <c r="AB264" s="275"/>
      <c r="AC264" s="275"/>
      <c r="AD264" s="275"/>
      <c r="AE264" s="275"/>
      <c r="AF264" s="275"/>
      <c r="AG264" s="357"/>
      <c r="AH264" s="358"/>
      <c r="AI264" s="357"/>
      <c r="AJ264" s="357"/>
      <c r="AK264" s="357"/>
      <c r="AL264" s="357"/>
      <c r="AM264" s="357"/>
      <c r="AN264" s="357"/>
      <c r="AO264" s="357"/>
      <c r="AP264" s="357"/>
      <c r="AQ264" s="357"/>
      <c r="AR264" s="357"/>
      <c r="AS264" s="357"/>
      <c r="AT264" s="357"/>
      <c r="AU264" s="272"/>
    </row>
    <row r="265" spans="1:47" ht="16" hidden="1" outlineLevel="1">
      <c r="B265" s="248" t="s">
        <v>10</v>
      </c>
      <c r="C265" s="249"/>
      <c r="D265" s="249"/>
      <c r="E265" s="249"/>
      <c r="F265" s="249"/>
      <c r="G265" s="249"/>
      <c r="H265" s="249"/>
      <c r="I265" s="249"/>
      <c r="J265" s="249"/>
      <c r="K265" s="249"/>
      <c r="L265" s="249"/>
      <c r="M265" s="249"/>
      <c r="N265" s="249"/>
      <c r="O265" s="249"/>
      <c r="P265" s="249"/>
      <c r="Q265" s="249"/>
      <c r="R265" s="250"/>
      <c r="S265" s="249"/>
      <c r="T265" s="249"/>
      <c r="U265" s="249"/>
      <c r="V265" s="249"/>
      <c r="W265" s="249"/>
      <c r="X265" s="249"/>
      <c r="Y265" s="249"/>
      <c r="Z265" s="249"/>
      <c r="AA265" s="249"/>
      <c r="AB265" s="249"/>
      <c r="AC265" s="249"/>
      <c r="AD265" s="249"/>
      <c r="AE265" s="249"/>
      <c r="AF265" s="249"/>
      <c r="AG265" s="355"/>
      <c r="AH265" s="355"/>
      <c r="AI265" s="355"/>
      <c r="AJ265" s="355"/>
      <c r="AK265" s="355"/>
      <c r="AL265" s="355"/>
      <c r="AM265" s="355"/>
      <c r="AN265" s="355"/>
      <c r="AO265" s="355"/>
      <c r="AP265" s="355"/>
      <c r="AQ265" s="355"/>
      <c r="AR265" s="355"/>
      <c r="AS265" s="355"/>
      <c r="AT265" s="355"/>
      <c r="AU265" s="252"/>
    </row>
    <row r="266" spans="1:47" ht="34" hidden="1" outlineLevel="1">
      <c r="A266" s="446">
        <v>11</v>
      </c>
      <c r="B266" s="273" t="s">
        <v>104</v>
      </c>
      <c r="C266" s="251" t="s">
        <v>25</v>
      </c>
      <c r="D266" s="255"/>
      <c r="E266" s="255"/>
      <c r="F266" s="255"/>
      <c r="G266" s="255"/>
      <c r="H266" s="255"/>
      <c r="I266" s="255"/>
      <c r="J266" s="255"/>
      <c r="K266" s="255"/>
      <c r="L266" s="255"/>
      <c r="M266" s="255"/>
      <c r="N266" s="255"/>
      <c r="O266" s="255"/>
      <c r="P266" s="255"/>
      <c r="Q266" s="255"/>
      <c r="R266" s="255">
        <v>12</v>
      </c>
      <c r="S266" s="255"/>
      <c r="T266" s="255"/>
      <c r="U266" s="255"/>
      <c r="V266" s="255"/>
      <c r="W266" s="255"/>
      <c r="X266" s="255"/>
      <c r="Y266" s="255"/>
      <c r="Z266" s="255"/>
      <c r="AA266" s="255"/>
      <c r="AB266" s="255"/>
      <c r="AC266" s="255"/>
      <c r="AD266" s="255"/>
      <c r="AE266" s="255"/>
      <c r="AF266" s="656"/>
      <c r="AG266" s="367"/>
      <c r="AH266" s="351"/>
      <c r="AI266" s="351"/>
      <c r="AJ266" s="351"/>
      <c r="AK266" s="351"/>
      <c r="AL266" s="351"/>
      <c r="AM266" s="351"/>
      <c r="AN266" s="356"/>
      <c r="AO266" s="356"/>
      <c r="AP266" s="356"/>
      <c r="AQ266" s="356"/>
      <c r="AR266" s="356"/>
      <c r="AS266" s="356"/>
      <c r="AT266" s="356"/>
      <c r="AU266" s="256">
        <f>SUM(AG266:AT266)</f>
        <v>0</v>
      </c>
    </row>
    <row r="267" spans="1:47" ht="16" hidden="1" outlineLevel="1">
      <c r="B267" s="254" t="s">
        <v>288</v>
      </c>
      <c r="C267" s="251" t="s">
        <v>163</v>
      </c>
      <c r="D267" s="255"/>
      <c r="E267" s="255"/>
      <c r="F267" s="255"/>
      <c r="G267" s="255"/>
      <c r="H267" s="255"/>
      <c r="I267" s="255"/>
      <c r="J267" s="255"/>
      <c r="K267" s="255"/>
      <c r="L267" s="255"/>
      <c r="M267" s="255"/>
      <c r="N267" s="255"/>
      <c r="O267" s="255"/>
      <c r="P267" s="255"/>
      <c r="Q267" s="255"/>
      <c r="R267" s="255">
        <f>R266</f>
        <v>12</v>
      </c>
      <c r="S267" s="255"/>
      <c r="T267" s="255"/>
      <c r="U267" s="255"/>
      <c r="V267" s="255"/>
      <c r="W267" s="255"/>
      <c r="X267" s="255"/>
      <c r="Y267" s="255"/>
      <c r="Z267" s="255"/>
      <c r="AA267" s="255"/>
      <c r="AB267" s="255"/>
      <c r="AC267" s="255"/>
      <c r="AD267" s="255"/>
      <c r="AE267" s="255"/>
      <c r="AF267" s="656"/>
      <c r="AG267" s="352">
        <f>AG266</f>
        <v>0</v>
      </c>
      <c r="AH267" s="352">
        <f t="shared" ref="AH267" si="372">AH266</f>
        <v>0</v>
      </c>
      <c r="AI267" s="352">
        <f t="shared" ref="AI267" si="373">AI266</f>
        <v>0</v>
      </c>
      <c r="AJ267" s="352">
        <f t="shared" ref="AJ267" si="374">AJ266</f>
        <v>0</v>
      </c>
      <c r="AK267" s="352">
        <f t="shared" ref="AK267" si="375">AK266</f>
        <v>0</v>
      </c>
      <c r="AL267" s="352">
        <f t="shared" ref="AL267" si="376">AL266</f>
        <v>0</v>
      </c>
      <c r="AM267" s="352">
        <f t="shared" ref="AM267" si="377">AM266</f>
        <v>0</v>
      </c>
      <c r="AN267" s="352">
        <f t="shared" ref="AN267" si="378">AN266</f>
        <v>0</v>
      </c>
      <c r="AO267" s="352">
        <f t="shared" ref="AO267" si="379">AO266</f>
        <v>0</v>
      </c>
      <c r="AP267" s="352">
        <f t="shared" ref="AP267" si="380">AP266</f>
        <v>0</v>
      </c>
      <c r="AQ267" s="352">
        <f t="shared" ref="AQ267" si="381">AQ266</f>
        <v>0</v>
      </c>
      <c r="AR267" s="352">
        <f t="shared" ref="AR267" si="382">AR266</f>
        <v>0</v>
      </c>
      <c r="AS267" s="352">
        <f t="shared" ref="AS267" si="383">AS266</f>
        <v>0</v>
      </c>
      <c r="AT267" s="352">
        <f t="shared" ref="AT267" si="384">AT266</f>
        <v>0</v>
      </c>
      <c r="AU267" s="257"/>
    </row>
    <row r="268" spans="1:47" ht="16" hidden="1" outlineLevel="1">
      <c r="B268" s="274"/>
      <c r="C268" s="265"/>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251"/>
      <c r="AE268" s="251"/>
      <c r="AF268" s="251"/>
      <c r="AG268" s="353"/>
      <c r="AH268" s="362"/>
      <c r="AI268" s="362"/>
      <c r="AJ268" s="362"/>
      <c r="AK268" s="362"/>
      <c r="AL268" s="362"/>
      <c r="AM268" s="362"/>
      <c r="AN268" s="362"/>
      <c r="AO268" s="362"/>
      <c r="AP268" s="362"/>
      <c r="AQ268" s="362"/>
      <c r="AR268" s="362"/>
      <c r="AS268" s="362"/>
      <c r="AT268" s="362"/>
      <c r="AU268" s="266"/>
    </row>
    <row r="269" spans="1:47" ht="34" hidden="1" outlineLevel="1">
      <c r="A269" s="446">
        <v>12</v>
      </c>
      <c r="B269" s="273" t="s">
        <v>105</v>
      </c>
      <c r="C269" s="251" t="s">
        <v>25</v>
      </c>
      <c r="D269" s="255"/>
      <c r="E269" s="255"/>
      <c r="F269" s="255"/>
      <c r="G269" s="255"/>
      <c r="H269" s="255"/>
      <c r="I269" s="255"/>
      <c r="J269" s="255"/>
      <c r="K269" s="255"/>
      <c r="L269" s="255"/>
      <c r="M269" s="255"/>
      <c r="N269" s="255"/>
      <c r="O269" s="255"/>
      <c r="P269" s="255"/>
      <c r="Q269" s="255"/>
      <c r="R269" s="255">
        <v>12</v>
      </c>
      <c r="S269" s="255"/>
      <c r="T269" s="255"/>
      <c r="U269" s="255"/>
      <c r="V269" s="255"/>
      <c r="W269" s="255"/>
      <c r="X269" s="255"/>
      <c r="Y269" s="255"/>
      <c r="Z269" s="255"/>
      <c r="AA269" s="255"/>
      <c r="AB269" s="255"/>
      <c r="AC269" s="255"/>
      <c r="AD269" s="255"/>
      <c r="AE269" s="255"/>
      <c r="AF269" s="656"/>
      <c r="AG269" s="351"/>
      <c r="AH269" s="351"/>
      <c r="AI269" s="351"/>
      <c r="AJ269" s="351"/>
      <c r="AK269" s="351"/>
      <c r="AL269" s="351"/>
      <c r="AM269" s="351"/>
      <c r="AN269" s="356"/>
      <c r="AO269" s="356"/>
      <c r="AP269" s="356"/>
      <c r="AQ269" s="356"/>
      <c r="AR269" s="356"/>
      <c r="AS269" s="356"/>
      <c r="AT269" s="356"/>
      <c r="AU269" s="256">
        <f>SUM(AG269:AT269)</f>
        <v>0</v>
      </c>
    </row>
    <row r="270" spans="1:47" ht="16" hidden="1" outlineLevel="1">
      <c r="B270" s="254" t="s">
        <v>288</v>
      </c>
      <c r="C270" s="251" t="s">
        <v>163</v>
      </c>
      <c r="D270" s="255"/>
      <c r="E270" s="255"/>
      <c r="F270" s="255"/>
      <c r="G270" s="255"/>
      <c r="H270" s="255"/>
      <c r="I270" s="255"/>
      <c r="J270" s="255"/>
      <c r="K270" s="255"/>
      <c r="L270" s="255"/>
      <c r="M270" s="255"/>
      <c r="N270" s="255"/>
      <c r="O270" s="255"/>
      <c r="P270" s="255"/>
      <c r="Q270" s="255"/>
      <c r="R270" s="255">
        <f>R269</f>
        <v>12</v>
      </c>
      <c r="S270" s="255"/>
      <c r="T270" s="255"/>
      <c r="U270" s="255"/>
      <c r="V270" s="255"/>
      <c r="W270" s="255"/>
      <c r="X270" s="255"/>
      <c r="Y270" s="255"/>
      <c r="Z270" s="255"/>
      <c r="AA270" s="255"/>
      <c r="AB270" s="255"/>
      <c r="AC270" s="255"/>
      <c r="AD270" s="255"/>
      <c r="AE270" s="255"/>
      <c r="AF270" s="656"/>
      <c r="AG270" s="352">
        <f>AG269</f>
        <v>0</v>
      </c>
      <c r="AH270" s="352">
        <f t="shared" ref="AH270" si="385">AH269</f>
        <v>0</v>
      </c>
      <c r="AI270" s="352">
        <f t="shared" ref="AI270" si="386">AI269</f>
        <v>0</v>
      </c>
      <c r="AJ270" s="352">
        <f t="shared" ref="AJ270" si="387">AJ269</f>
        <v>0</v>
      </c>
      <c r="AK270" s="352">
        <f t="shared" ref="AK270" si="388">AK269</f>
        <v>0</v>
      </c>
      <c r="AL270" s="352">
        <f t="shared" ref="AL270" si="389">AL269</f>
        <v>0</v>
      </c>
      <c r="AM270" s="352">
        <f t="shared" ref="AM270" si="390">AM269</f>
        <v>0</v>
      </c>
      <c r="AN270" s="352">
        <f t="shared" ref="AN270" si="391">AN269</f>
        <v>0</v>
      </c>
      <c r="AO270" s="352">
        <f t="shared" ref="AO270" si="392">AO269</f>
        <v>0</v>
      </c>
      <c r="AP270" s="352">
        <f t="shared" ref="AP270" si="393">AP269</f>
        <v>0</v>
      </c>
      <c r="AQ270" s="352">
        <f t="shared" ref="AQ270" si="394">AQ269</f>
        <v>0</v>
      </c>
      <c r="AR270" s="352">
        <f t="shared" ref="AR270" si="395">AR269</f>
        <v>0</v>
      </c>
      <c r="AS270" s="352">
        <f t="shared" ref="AS270" si="396">AS269</f>
        <v>0</v>
      </c>
      <c r="AT270" s="352">
        <f t="shared" ref="AT270" si="397">AT269</f>
        <v>0</v>
      </c>
      <c r="AU270" s="257"/>
    </row>
    <row r="271" spans="1:47" ht="16" hidden="1" outlineLevel="1">
      <c r="B271" s="274"/>
      <c r="C271" s="265"/>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251"/>
      <c r="AE271" s="251"/>
      <c r="AF271" s="251"/>
      <c r="AG271" s="363"/>
      <c r="AH271" s="363"/>
      <c r="AI271" s="353"/>
      <c r="AJ271" s="353"/>
      <c r="AK271" s="353"/>
      <c r="AL271" s="353"/>
      <c r="AM271" s="353"/>
      <c r="AN271" s="353"/>
      <c r="AO271" s="353"/>
      <c r="AP271" s="353"/>
      <c r="AQ271" s="353"/>
      <c r="AR271" s="353"/>
      <c r="AS271" s="353"/>
      <c r="AT271" s="353"/>
      <c r="AU271" s="266"/>
    </row>
    <row r="272" spans="1:47" ht="34" hidden="1" outlineLevel="1">
      <c r="A272" s="446">
        <v>13</v>
      </c>
      <c r="B272" s="273" t="s">
        <v>106</v>
      </c>
      <c r="C272" s="251" t="s">
        <v>25</v>
      </c>
      <c r="D272" s="255"/>
      <c r="E272" s="255"/>
      <c r="F272" s="255"/>
      <c r="G272" s="255"/>
      <c r="H272" s="255"/>
      <c r="I272" s="255"/>
      <c r="J272" s="255"/>
      <c r="K272" s="255"/>
      <c r="L272" s="255"/>
      <c r="M272" s="255"/>
      <c r="N272" s="255"/>
      <c r="O272" s="255"/>
      <c r="P272" s="255"/>
      <c r="Q272" s="255"/>
      <c r="R272" s="255">
        <v>12</v>
      </c>
      <c r="S272" s="255"/>
      <c r="T272" s="255"/>
      <c r="U272" s="255"/>
      <c r="V272" s="255"/>
      <c r="W272" s="255"/>
      <c r="X272" s="255"/>
      <c r="Y272" s="255"/>
      <c r="Z272" s="255"/>
      <c r="AA272" s="255"/>
      <c r="AB272" s="255"/>
      <c r="AC272" s="255"/>
      <c r="AD272" s="255"/>
      <c r="AE272" s="255"/>
      <c r="AF272" s="656"/>
      <c r="AG272" s="351"/>
      <c r="AH272" s="351"/>
      <c r="AI272" s="351"/>
      <c r="AJ272" s="351"/>
      <c r="AK272" s="351"/>
      <c r="AL272" s="351"/>
      <c r="AM272" s="351"/>
      <c r="AN272" s="356"/>
      <c r="AO272" s="356"/>
      <c r="AP272" s="356"/>
      <c r="AQ272" s="356"/>
      <c r="AR272" s="356"/>
      <c r="AS272" s="356"/>
      <c r="AT272" s="356"/>
      <c r="AU272" s="256">
        <f>SUM(AG272:AT272)</f>
        <v>0</v>
      </c>
    </row>
    <row r="273" spans="1:48" ht="16" hidden="1" outlineLevel="1">
      <c r="B273" s="254" t="s">
        <v>288</v>
      </c>
      <c r="C273" s="251" t="s">
        <v>163</v>
      </c>
      <c r="D273" s="255"/>
      <c r="E273" s="255"/>
      <c r="F273" s="255"/>
      <c r="G273" s="255"/>
      <c r="H273" s="255"/>
      <c r="I273" s="255"/>
      <c r="J273" s="255"/>
      <c r="K273" s="255"/>
      <c r="L273" s="255"/>
      <c r="M273" s="255"/>
      <c r="N273" s="255"/>
      <c r="O273" s="255"/>
      <c r="P273" s="255"/>
      <c r="Q273" s="255"/>
      <c r="R273" s="255">
        <f>R272</f>
        <v>12</v>
      </c>
      <c r="S273" s="255"/>
      <c r="T273" s="255"/>
      <c r="U273" s="255"/>
      <c r="V273" s="255"/>
      <c r="W273" s="255"/>
      <c r="X273" s="255"/>
      <c r="Y273" s="255"/>
      <c r="Z273" s="255"/>
      <c r="AA273" s="255"/>
      <c r="AB273" s="255"/>
      <c r="AC273" s="255"/>
      <c r="AD273" s="255"/>
      <c r="AE273" s="255"/>
      <c r="AF273" s="656"/>
      <c r="AG273" s="352">
        <f>AG272</f>
        <v>0</v>
      </c>
      <c r="AH273" s="352">
        <f t="shared" ref="AH273" si="398">AH272</f>
        <v>0</v>
      </c>
      <c r="AI273" s="352">
        <f t="shared" ref="AI273" si="399">AI272</f>
        <v>0</v>
      </c>
      <c r="AJ273" s="352">
        <f t="shared" ref="AJ273" si="400">AJ272</f>
        <v>0</v>
      </c>
      <c r="AK273" s="352">
        <f t="shared" ref="AK273" si="401">AK272</f>
        <v>0</v>
      </c>
      <c r="AL273" s="352">
        <f t="shared" ref="AL273" si="402">AL272</f>
        <v>0</v>
      </c>
      <c r="AM273" s="352">
        <f t="shared" ref="AM273" si="403">AM272</f>
        <v>0</v>
      </c>
      <c r="AN273" s="352">
        <f t="shared" ref="AN273" si="404">AN272</f>
        <v>0</v>
      </c>
      <c r="AO273" s="352">
        <f t="shared" ref="AO273" si="405">AO272</f>
        <v>0</v>
      </c>
      <c r="AP273" s="352">
        <f t="shared" ref="AP273" si="406">AP272</f>
        <v>0</v>
      </c>
      <c r="AQ273" s="352">
        <f t="shared" ref="AQ273" si="407">AQ272</f>
        <v>0</v>
      </c>
      <c r="AR273" s="352">
        <f t="shared" ref="AR273" si="408">AR272</f>
        <v>0</v>
      </c>
      <c r="AS273" s="352">
        <f t="shared" ref="AS273" si="409">AS272</f>
        <v>0</v>
      </c>
      <c r="AT273" s="352">
        <f t="shared" ref="AT273" si="410">AT272</f>
        <v>0</v>
      </c>
      <c r="AU273" s="266"/>
    </row>
    <row r="274" spans="1:48" ht="16" hidden="1" outlineLevel="1">
      <c r="B274" s="274"/>
      <c r="C274" s="265"/>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251"/>
      <c r="AE274" s="251"/>
      <c r="AF274" s="251"/>
      <c r="AG274" s="353"/>
      <c r="AH274" s="353"/>
      <c r="AI274" s="353"/>
      <c r="AJ274" s="353"/>
      <c r="AK274" s="353"/>
      <c r="AL274" s="353"/>
      <c r="AM274" s="353"/>
      <c r="AN274" s="353"/>
      <c r="AO274" s="353"/>
      <c r="AP274" s="353"/>
      <c r="AQ274" s="353"/>
      <c r="AR274" s="353"/>
      <c r="AS274" s="353"/>
      <c r="AT274" s="353"/>
      <c r="AU274" s="266"/>
    </row>
    <row r="275" spans="1:48" ht="16" hidden="1" outlineLevel="1">
      <c r="B275" s="248" t="s">
        <v>107</v>
      </c>
      <c r="C275" s="249"/>
      <c r="D275" s="250"/>
      <c r="E275" s="250"/>
      <c r="F275" s="250"/>
      <c r="G275" s="250"/>
      <c r="H275" s="250"/>
      <c r="I275" s="250"/>
      <c r="J275" s="250"/>
      <c r="K275" s="250"/>
      <c r="L275" s="250"/>
      <c r="M275" s="250"/>
      <c r="N275" s="250"/>
      <c r="O275" s="250"/>
      <c r="P275" s="250"/>
      <c r="Q275" s="250"/>
      <c r="R275" s="250"/>
      <c r="S275" s="250"/>
      <c r="T275" s="249"/>
      <c r="U275" s="249"/>
      <c r="V275" s="249"/>
      <c r="W275" s="249"/>
      <c r="X275" s="249"/>
      <c r="Y275" s="249"/>
      <c r="Z275" s="249"/>
      <c r="AA275" s="249"/>
      <c r="AB275" s="249"/>
      <c r="AC275" s="249"/>
      <c r="AD275" s="249"/>
      <c r="AE275" s="249"/>
      <c r="AF275" s="249"/>
      <c r="AG275" s="355"/>
      <c r="AH275" s="355"/>
      <c r="AI275" s="355"/>
      <c r="AJ275" s="355"/>
      <c r="AK275" s="355"/>
      <c r="AL275" s="355"/>
      <c r="AM275" s="355"/>
      <c r="AN275" s="355"/>
      <c r="AO275" s="355"/>
      <c r="AP275" s="355"/>
      <c r="AQ275" s="355"/>
      <c r="AR275" s="355"/>
      <c r="AS275" s="355"/>
      <c r="AT275" s="355"/>
      <c r="AU275" s="252"/>
    </row>
    <row r="276" spans="1:48" ht="17" hidden="1" outlineLevel="1">
      <c r="A276" s="446">
        <v>14</v>
      </c>
      <c r="B276" s="274" t="s">
        <v>108</v>
      </c>
      <c r="C276" s="251" t="s">
        <v>25</v>
      </c>
      <c r="D276" s="255"/>
      <c r="E276" s="255"/>
      <c r="F276" s="255"/>
      <c r="G276" s="255"/>
      <c r="H276" s="255"/>
      <c r="I276" s="255"/>
      <c r="J276" s="255"/>
      <c r="K276" s="255"/>
      <c r="L276" s="255"/>
      <c r="M276" s="255"/>
      <c r="N276" s="255"/>
      <c r="O276" s="255"/>
      <c r="P276" s="255"/>
      <c r="Q276" s="255"/>
      <c r="R276" s="255">
        <v>12</v>
      </c>
      <c r="S276" s="255"/>
      <c r="T276" s="255"/>
      <c r="U276" s="255"/>
      <c r="V276" s="255"/>
      <c r="W276" s="255"/>
      <c r="X276" s="255"/>
      <c r="Y276" s="255"/>
      <c r="Z276" s="255"/>
      <c r="AA276" s="255"/>
      <c r="AB276" s="255"/>
      <c r="AC276" s="255"/>
      <c r="AD276" s="255"/>
      <c r="AE276" s="255"/>
      <c r="AF276" s="656"/>
      <c r="AG276" s="351"/>
      <c r="AH276" s="351"/>
      <c r="AI276" s="351"/>
      <c r="AJ276" s="351"/>
      <c r="AK276" s="351"/>
      <c r="AL276" s="351"/>
      <c r="AM276" s="351"/>
      <c r="AN276" s="351"/>
      <c r="AO276" s="351"/>
      <c r="AP276" s="351"/>
      <c r="AQ276" s="351"/>
      <c r="AR276" s="351"/>
      <c r="AS276" s="351"/>
      <c r="AT276" s="351"/>
      <c r="AU276" s="256">
        <f>SUM(AG276:AT276)</f>
        <v>0</v>
      </c>
    </row>
    <row r="277" spans="1:48" ht="16" hidden="1" outlineLevel="1">
      <c r="B277" s="254" t="s">
        <v>288</v>
      </c>
      <c r="C277" s="251" t="s">
        <v>163</v>
      </c>
      <c r="D277" s="255"/>
      <c r="E277" s="255"/>
      <c r="F277" s="255"/>
      <c r="G277" s="255"/>
      <c r="H277" s="255"/>
      <c r="I277" s="255"/>
      <c r="J277" s="255"/>
      <c r="K277" s="255"/>
      <c r="L277" s="255"/>
      <c r="M277" s="255"/>
      <c r="N277" s="255"/>
      <c r="O277" s="255"/>
      <c r="P277" s="255"/>
      <c r="Q277" s="255"/>
      <c r="R277" s="255">
        <f>R276</f>
        <v>12</v>
      </c>
      <c r="S277" s="255"/>
      <c r="T277" s="255"/>
      <c r="U277" s="255"/>
      <c r="V277" s="255"/>
      <c r="W277" s="255"/>
      <c r="X277" s="255"/>
      <c r="Y277" s="255"/>
      <c r="Z277" s="255"/>
      <c r="AA277" s="255"/>
      <c r="AB277" s="255"/>
      <c r="AC277" s="255"/>
      <c r="AD277" s="255"/>
      <c r="AE277" s="255"/>
      <c r="AF277" s="656"/>
      <c r="AG277" s="352">
        <f>AG276</f>
        <v>0</v>
      </c>
      <c r="AH277" s="352">
        <f t="shared" ref="AH277" si="411">AH276</f>
        <v>0</v>
      </c>
      <c r="AI277" s="352">
        <f t="shared" ref="AI277" si="412">AI276</f>
        <v>0</v>
      </c>
      <c r="AJ277" s="352">
        <f t="shared" ref="AJ277" si="413">AJ276</f>
        <v>0</v>
      </c>
      <c r="AK277" s="352">
        <f t="shared" ref="AK277" si="414">AK276</f>
        <v>0</v>
      </c>
      <c r="AL277" s="352">
        <f t="shared" ref="AL277" si="415">AL276</f>
        <v>0</v>
      </c>
      <c r="AM277" s="352">
        <f t="shared" ref="AM277" si="416">AM276</f>
        <v>0</v>
      </c>
      <c r="AN277" s="352">
        <f t="shared" ref="AN277" si="417">AN276</f>
        <v>0</v>
      </c>
      <c r="AO277" s="352">
        <f t="shared" ref="AO277" si="418">AO276</f>
        <v>0</v>
      </c>
      <c r="AP277" s="352">
        <f t="shared" ref="AP277" si="419">AP276</f>
        <v>0</v>
      </c>
      <c r="AQ277" s="352">
        <f t="shared" ref="AQ277" si="420">AQ276</f>
        <v>0</v>
      </c>
      <c r="AR277" s="352">
        <f t="shared" ref="AR277" si="421">AR276</f>
        <v>0</v>
      </c>
      <c r="AS277" s="352">
        <f t="shared" ref="AS277" si="422">AS276</f>
        <v>0</v>
      </c>
      <c r="AT277" s="352">
        <f t="shared" ref="AT277" si="423">AT276</f>
        <v>0</v>
      </c>
      <c r="AU277" s="257"/>
    </row>
    <row r="278" spans="1:48" ht="16" hidden="1" outlineLevel="1">
      <c r="B278" s="274"/>
      <c r="C278" s="265"/>
      <c r="D278" s="251"/>
      <c r="E278" s="251"/>
      <c r="F278" s="251"/>
      <c r="G278" s="251"/>
      <c r="H278" s="251"/>
      <c r="I278" s="251"/>
      <c r="J278" s="251"/>
      <c r="K278" s="251"/>
      <c r="L278" s="251"/>
      <c r="M278" s="251"/>
      <c r="N278" s="251"/>
      <c r="O278" s="251"/>
      <c r="P278" s="251"/>
      <c r="Q278" s="251"/>
      <c r="R278" s="404"/>
      <c r="S278" s="251"/>
      <c r="T278" s="251"/>
      <c r="U278" s="251"/>
      <c r="V278" s="251"/>
      <c r="W278" s="251"/>
      <c r="X278" s="251"/>
      <c r="Y278" s="251"/>
      <c r="Z278" s="251"/>
      <c r="AA278" s="251"/>
      <c r="AB278" s="251"/>
      <c r="AC278" s="251"/>
      <c r="AD278" s="251"/>
      <c r="AE278" s="251"/>
      <c r="AF278" s="251"/>
      <c r="AG278" s="353"/>
      <c r="AH278" s="353"/>
      <c r="AI278" s="353"/>
      <c r="AJ278" s="353"/>
      <c r="AK278" s="353"/>
      <c r="AL278" s="353"/>
      <c r="AM278" s="353"/>
      <c r="AN278" s="353"/>
      <c r="AO278" s="353"/>
      <c r="AP278" s="353"/>
      <c r="AQ278" s="353"/>
      <c r="AR278" s="353"/>
      <c r="AS278" s="353"/>
      <c r="AT278" s="353"/>
      <c r="AU278" s="261"/>
      <c r="AV278" s="532"/>
    </row>
    <row r="279" spans="1:48" s="243" customFormat="1" ht="16" hidden="1" outlineLevel="1">
      <c r="A279" s="446"/>
      <c r="B279" s="248" t="s">
        <v>487</v>
      </c>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251"/>
      <c r="AE279" s="251"/>
      <c r="AF279" s="251"/>
      <c r="AG279" s="353"/>
      <c r="AH279" s="353"/>
      <c r="AI279" s="353"/>
      <c r="AJ279" s="353"/>
      <c r="AK279" s="353"/>
      <c r="AL279" s="353"/>
      <c r="AM279" s="357"/>
      <c r="AN279" s="357"/>
      <c r="AO279" s="357"/>
      <c r="AP279" s="357"/>
      <c r="AQ279" s="357"/>
      <c r="AR279" s="357"/>
      <c r="AS279" s="357"/>
      <c r="AT279" s="357"/>
      <c r="AU279" s="442"/>
      <c r="AV279" s="533"/>
    </row>
    <row r="280" spans="1:48" ht="16" hidden="1" outlineLevel="1">
      <c r="A280" s="446">
        <v>15</v>
      </c>
      <c r="B280" s="254" t="s">
        <v>492</v>
      </c>
      <c r="C280" s="251" t="s">
        <v>25</v>
      </c>
      <c r="D280" s="255"/>
      <c r="E280" s="255"/>
      <c r="F280" s="255"/>
      <c r="G280" s="255"/>
      <c r="H280" s="255"/>
      <c r="I280" s="255"/>
      <c r="J280" s="255"/>
      <c r="K280" s="255"/>
      <c r="L280" s="255"/>
      <c r="M280" s="255"/>
      <c r="N280" s="255"/>
      <c r="O280" s="255"/>
      <c r="P280" s="255"/>
      <c r="Q280" s="255"/>
      <c r="R280" s="255">
        <v>0</v>
      </c>
      <c r="S280" s="255"/>
      <c r="T280" s="255"/>
      <c r="U280" s="255"/>
      <c r="V280" s="255"/>
      <c r="W280" s="255"/>
      <c r="X280" s="255"/>
      <c r="Y280" s="255"/>
      <c r="Z280" s="255"/>
      <c r="AA280" s="255"/>
      <c r="AB280" s="255"/>
      <c r="AC280" s="255"/>
      <c r="AD280" s="255"/>
      <c r="AE280" s="255"/>
      <c r="AF280" s="656"/>
      <c r="AG280" s="351"/>
      <c r="AH280" s="351"/>
      <c r="AI280" s="351"/>
      <c r="AJ280" s="351"/>
      <c r="AK280" s="351"/>
      <c r="AL280" s="351"/>
      <c r="AM280" s="351"/>
      <c r="AN280" s="351"/>
      <c r="AO280" s="351"/>
      <c r="AP280" s="351"/>
      <c r="AQ280" s="351"/>
      <c r="AR280" s="351"/>
      <c r="AS280" s="351"/>
      <c r="AT280" s="351"/>
      <c r="AU280" s="256">
        <f>SUM(AG280:AT280)</f>
        <v>0</v>
      </c>
    </row>
    <row r="281" spans="1:48" ht="16" hidden="1" outlineLevel="1">
      <c r="B281" s="254" t="s">
        <v>288</v>
      </c>
      <c r="C281" s="251" t="s">
        <v>163</v>
      </c>
      <c r="D281" s="255"/>
      <c r="E281" s="255"/>
      <c r="F281" s="255"/>
      <c r="G281" s="255"/>
      <c r="H281" s="255"/>
      <c r="I281" s="255"/>
      <c r="J281" s="255"/>
      <c r="K281" s="255"/>
      <c r="L281" s="255"/>
      <c r="M281" s="255"/>
      <c r="N281" s="255"/>
      <c r="O281" s="255"/>
      <c r="P281" s="255"/>
      <c r="Q281" s="255"/>
      <c r="R281" s="255">
        <f>R280</f>
        <v>0</v>
      </c>
      <c r="S281" s="255"/>
      <c r="T281" s="255"/>
      <c r="U281" s="255"/>
      <c r="V281" s="255"/>
      <c r="W281" s="255"/>
      <c r="X281" s="255"/>
      <c r="Y281" s="255"/>
      <c r="Z281" s="255"/>
      <c r="AA281" s="255"/>
      <c r="AB281" s="255"/>
      <c r="AC281" s="255"/>
      <c r="AD281" s="255"/>
      <c r="AE281" s="255"/>
      <c r="AF281" s="656"/>
      <c r="AG281" s="352">
        <f>AG280</f>
        <v>0</v>
      </c>
      <c r="AH281" s="352">
        <f t="shared" ref="AH281:AT281" si="424">AH280</f>
        <v>0</v>
      </c>
      <c r="AI281" s="352">
        <f t="shared" si="424"/>
        <v>0</v>
      </c>
      <c r="AJ281" s="352">
        <f t="shared" si="424"/>
        <v>0</v>
      </c>
      <c r="AK281" s="352">
        <f t="shared" si="424"/>
        <v>0</v>
      </c>
      <c r="AL281" s="352">
        <f t="shared" si="424"/>
        <v>0</v>
      </c>
      <c r="AM281" s="352">
        <f t="shared" si="424"/>
        <v>0</v>
      </c>
      <c r="AN281" s="352">
        <f t="shared" si="424"/>
        <v>0</v>
      </c>
      <c r="AO281" s="352">
        <f t="shared" si="424"/>
        <v>0</v>
      </c>
      <c r="AP281" s="352">
        <f t="shared" si="424"/>
        <v>0</v>
      </c>
      <c r="AQ281" s="352">
        <f t="shared" si="424"/>
        <v>0</v>
      </c>
      <c r="AR281" s="352">
        <f t="shared" si="424"/>
        <v>0</v>
      </c>
      <c r="AS281" s="352">
        <f t="shared" si="424"/>
        <v>0</v>
      </c>
      <c r="AT281" s="352">
        <f t="shared" si="424"/>
        <v>0</v>
      </c>
      <c r="AU281" s="257"/>
    </row>
    <row r="282" spans="1:48" ht="16" hidden="1" outlineLevel="1">
      <c r="B282" s="274"/>
      <c r="C282" s="265"/>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251"/>
      <c r="AE282" s="251"/>
      <c r="AF282" s="251"/>
      <c r="AG282" s="353"/>
      <c r="AH282" s="353"/>
      <c r="AI282" s="353"/>
      <c r="AJ282" s="353"/>
      <c r="AK282" s="353"/>
      <c r="AL282" s="353"/>
      <c r="AM282" s="353"/>
      <c r="AN282" s="353"/>
      <c r="AO282" s="353"/>
      <c r="AP282" s="353"/>
      <c r="AQ282" s="353"/>
      <c r="AR282" s="353"/>
      <c r="AS282" s="353"/>
      <c r="AT282" s="353"/>
      <c r="AU282" s="266"/>
    </row>
    <row r="283" spans="1:48" s="243" customFormat="1" ht="16" hidden="1" outlineLevel="1">
      <c r="A283" s="446">
        <v>16</v>
      </c>
      <c r="B283" s="283" t="s">
        <v>488</v>
      </c>
      <c r="C283" s="251" t="s">
        <v>25</v>
      </c>
      <c r="D283" s="255"/>
      <c r="E283" s="255"/>
      <c r="F283" s="255"/>
      <c r="G283" s="255"/>
      <c r="H283" s="255"/>
      <c r="I283" s="255"/>
      <c r="J283" s="255"/>
      <c r="K283" s="255"/>
      <c r="L283" s="255"/>
      <c r="M283" s="255"/>
      <c r="N283" s="255"/>
      <c r="O283" s="255"/>
      <c r="P283" s="255"/>
      <c r="Q283" s="255"/>
      <c r="R283" s="255">
        <v>0</v>
      </c>
      <c r="S283" s="255"/>
      <c r="T283" s="255"/>
      <c r="U283" s="255"/>
      <c r="V283" s="255"/>
      <c r="W283" s="255"/>
      <c r="X283" s="255"/>
      <c r="Y283" s="255"/>
      <c r="Z283" s="255"/>
      <c r="AA283" s="255"/>
      <c r="AB283" s="255"/>
      <c r="AC283" s="255"/>
      <c r="AD283" s="255"/>
      <c r="AE283" s="255"/>
      <c r="AF283" s="656"/>
      <c r="AG283" s="351"/>
      <c r="AH283" s="351"/>
      <c r="AI283" s="351"/>
      <c r="AJ283" s="351"/>
      <c r="AK283" s="351"/>
      <c r="AL283" s="351"/>
      <c r="AM283" s="351"/>
      <c r="AN283" s="351"/>
      <c r="AO283" s="351"/>
      <c r="AP283" s="351"/>
      <c r="AQ283" s="351"/>
      <c r="AR283" s="351"/>
      <c r="AS283" s="351"/>
      <c r="AT283" s="351"/>
      <c r="AU283" s="256">
        <f>SUM(AG283:AT283)</f>
        <v>0</v>
      </c>
    </row>
    <row r="284" spans="1:48" s="243" customFormat="1" ht="16" hidden="1" outlineLevel="1">
      <c r="A284" s="446"/>
      <c r="B284" s="283" t="s">
        <v>288</v>
      </c>
      <c r="C284" s="251" t="s">
        <v>163</v>
      </c>
      <c r="D284" s="255"/>
      <c r="E284" s="255"/>
      <c r="F284" s="255"/>
      <c r="G284" s="255"/>
      <c r="H284" s="255"/>
      <c r="I284" s="255"/>
      <c r="J284" s="255"/>
      <c r="K284" s="255"/>
      <c r="L284" s="255"/>
      <c r="M284" s="255"/>
      <c r="N284" s="255"/>
      <c r="O284" s="255"/>
      <c r="P284" s="255"/>
      <c r="Q284" s="255"/>
      <c r="R284" s="255">
        <f>R283</f>
        <v>0</v>
      </c>
      <c r="S284" s="255"/>
      <c r="T284" s="255"/>
      <c r="U284" s="255"/>
      <c r="V284" s="255"/>
      <c r="W284" s="255"/>
      <c r="X284" s="255"/>
      <c r="Y284" s="255"/>
      <c r="Z284" s="255"/>
      <c r="AA284" s="255"/>
      <c r="AB284" s="255"/>
      <c r="AC284" s="255"/>
      <c r="AD284" s="255"/>
      <c r="AE284" s="255"/>
      <c r="AF284" s="656"/>
      <c r="AG284" s="352">
        <f>AG283</f>
        <v>0</v>
      </c>
      <c r="AH284" s="352">
        <f t="shared" ref="AH284:AT284" si="425">AH283</f>
        <v>0</v>
      </c>
      <c r="AI284" s="352">
        <f t="shared" si="425"/>
        <v>0</v>
      </c>
      <c r="AJ284" s="352">
        <f t="shared" si="425"/>
        <v>0</v>
      </c>
      <c r="AK284" s="352">
        <f t="shared" si="425"/>
        <v>0</v>
      </c>
      <c r="AL284" s="352">
        <f t="shared" si="425"/>
        <v>0</v>
      </c>
      <c r="AM284" s="352">
        <f t="shared" si="425"/>
        <v>0</v>
      </c>
      <c r="AN284" s="352">
        <f t="shared" si="425"/>
        <v>0</v>
      </c>
      <c r="AO284" s="352">
        <f t="shared" si="425"/>
        <v>0</v>
      </c>
      <c r="AP284" s="352">
        <f t="shared" si="425"/>
        <v>0</v>
      </c>
      <c r="AQ284" s="352">
        <f t="shared" si="425"/>
        <v>0</v>
      </c>
      <c r="AR284" s="352">
        <f t="shared" si="425"/>
        <v>0</v>
      </c>
      <c r="AS284" s="352">
        <f t="shared" si="425"/>
        <v>0</v>
      </c>
      <c r="AT284" s="352">
        <f t="shared" si="425"/>
        <v>0</v>
      </c>
      <c r="AU284" s="257"/>
    </row>
    <row r="285" spans="1:48" s="243" customFormat="1" ht="16" hidden="1" outlineLevel="1">
      <c r="A285" s="446"/>
      <c r="B285" s="283"/>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251"/>
      <c r="AE285" s="251"/>
      <c r="AF285" s="251"/>
      <c r="AG285" s="353"/>
      <c r="AH285" s="353"/>
      <c r="AI285" s="353"/>
      <c r="AJ285" s="353"/>
      <c r="AK285" s="353"/>
      <c r="AL285" s="353"/>
      <c r="AM285" s="357"/>
      <c r="AN285" s="357"/>
      <c r="AO285" s="357"/>
      <c r="AP285" s="357"/>
      <c r="AQ285" s="357"/>
      <c r="AR285" s="357"/>
      <c r="AS285" s="357"/>
      <c r="AT285" s="357"/>
      <c r="AU285" s="272"/>
    </row>
    <row r="286" spans="1:48" ht="17" outlineLevel="1">
      <c r="B286" s="444" t="s">
        <v>493</v>
      </c>
      <c r="C286" s="279"/>
      <c r="D286" s="250"/>
      <c r="E286" s="249"/>
      <c r="F286" s="249"/>
      <c r="G286" s="249"/>
      <c r="H286" s="249"/>
      <c r="I286" s="249"/>
      <c r="J286" s="249"/>
      <c r="K286" s="249"/>
      <c r="L286" s="249"/>
      <c r="M286" s="249"/>
      <c r="N286" s="249"/>
      <c r="O286" s="249"/>
      <c r="P286" s="249"/>
      <c r="Q286" s="249"/>
      <c r="R286" s="250"/>
      <c r="S286" s="249"/>
      <c r="T286" s="249"/>
      <c r="U286" s="249"/>
      <c r="V286" s="249"/>
      <c r="W286" s="249"/>
      <c r="X286" s="249"/>
      <c r="Y286" s="249"/>
      <c r="Z286" s="249"/>
      <c r="AA286" s="249"/>
      <c r="AB286" s="249"/>
      <c r="AC286" s="249"/>
      <c r="AD286" s="249"/>
      <c r="AE286" s="249"/>
      <c r="AF286" s="249"/>
      <c r="AG286" s="355"/>
      <c r="AH286" s="355"/>
      <c r="AI286" s="355"/>
      <c r="AJ286" s="355"/>
      <c r="AK286" s="355"/>
      <c r="AL286" s="355"/>
      <c r="AM286" s="355"/>
      <c r="AN286" s="355"/>
      <c r="AO286" s="355"/>
      <c r="AP286" s="355"/>
      <c r="AQ286" s="355"/>
      <c r="AR286" s="355"/>
      <c r="AS286" s="355"/>
      <c r="AT286" s="355"/>
      <c r="AU286" s="252"/>
    </row>
    <row r="287" spans="1:48" ht="17" hidden="1" outlineLevel="1">
      <c r="A287" s="446">
        <v>17</v>
      </c>
      <c r="B287" s="273" t="s">
        <v>112</v>
      </c>
      <c r="C287" s="251" t="s">
        <v>25</v>
      </c>
      <c r="D287" s="255"/>
      <c r="E287" s="255"/>
      <c r="F287" s="255"/>
      <c r="G287" s="255"/>
      <c r="H287" s="255"/>
      <c r="I287" s="255"/>
      <c r="J287" s="255"/>
      <c r="K287" s="255"/>
      <c r="L287" s="255"/>
      <c r="M287" s="255"/>
      <c r="N287" s="255"/>
      <c r="O287" s="255"/>
      <c r="P287" s="255"/>
      <c r="Q287" s="255"/>
      <c r="R287" s="255">
        <v>12</v>
      </c>
      <c r="S287" s="255"/>
      <c r="T287" s="255"/>
      <c r="U287" s="255"/>
      <c r="V287" s="255"/>
      <c r="W287" s="255"/>
      <c r="X287" s="255"/>
      <c r="Y287" s="255"/>
      <c r="Z287" s="255"/>
      <c r="AA287" s="255"/>
      <c r="AB287" s="255"/>
      <c r="AC287" s="255"/>
      <c r="AD287" s="255"/>
      <c r="AE287" s="255"/>
      <c r="AF287" s="656"/>
      <c r="AG287" s="367"/>
      <c r="AH287" s="351"/>
      <c r="AI287" s="351"/>
      <c r="AJ287" s="351"/>
      <c r="AK287" s="351"/>
      <c r="AL287" s="351"/>
      <c r="AM287" s="351"/>
      <c r="AN287" s="356"/>
      <c r="AO287" s="356"/>
      <c r="AP287" s="356"/>
      <c r="AQ287" s="356"/>
      <c r="AR287" s="356"/>
      <c r="AS287" s="356"/>
      <c r="AT287" s="356"/>
      <c r="AU287" s="256">
        <f>SUM(AG287:AT287)</f>
        <v>0</v>
      </c>
    </row>
    <row r="288" spans="1:48" ht="16" hidden="1" outlineLevel="1">
      <c r="B288" s="254" t="s">
        <v>288</v>
      </c>
      <c r="C288" s="251" t="s">
        <v>163</v>
      </c>
      <c r="D288" s="255"/>
      <c r="E288" s="255"/>
      <c r="F288" s="255"/>
      <c r="G288" s="255"/>
      <c r="H288" s="255"/>
      <c r="I288" s="255"/>
      <c r="J288" s="255"/>
      <c r="K288" s="255"/>
      <c r="L288" s="255"/>
      <c r="M288" s="255"/>
      <c r="N288" s="255"/>
      <c r="O288" s="255"/>
      <c r="P288" s="255"/>
      <c r="Q288" s="255"/>
      <c r="R288" s="255">
        <f>R287</f>
        <v>12</v>
      </c>
      <c r="S288" s="255"/>
      <c r="T288" s="255"/>
      <c r="U288" s="255"/>
      <c r="V288" s="255"/>
      <c r="W288" s="255"/>
      <c r="X288" s="255"/>
      <c r="Y288" s="255"/>
      <c r="Z288" s="255"/>
      <c r="AA288" s="255"/>
      <c r="AB288" s="255"/>
      <c r="AC288" s="255"/>
      <c r="AD288" s="255"/>
      <c r="AE288" s="255"/>
      <c r="AF288" s="656"/>
      <c r="AG288" s="352">
        <f>AG287</f>
        <v>0</v>
      </c>
      <c r="AH288" s="352">
        <f t="shared" ref="AH288:AT288" si="426">AH287</f>
        <v>0</v>
      </c>
      <c r="AI288" s="352">
        <f t="shared" si="426"/>
        <v>0</v>
      </c>
      <c r="AJ288" s="352">
        <f t="shared" si="426"/>
        <v>0</v>
      </c>
      <c r="AK288" s="352">
        <f t="shared" si="426"/>
        <v>0</v>
      </c>
      <c r="AL288" s="352">
        <f t="shared" si="426"/>
        <v>0</v>
      </c>
      <c r="AM288" s="352">
        <f t="shared" si="426"/>
        <v>0</v>
      </c>
      <c r="AN288" s="352">
        <f t="shared" si="426"/>
        <v>0</v>
      </c>
      <c r="AO288" s="352">
        <f t="shared" si="426"/>
        <v>0</v>
      </c>
      <c r="AP288" s="352">
        <f t="shared" si="426"/>
        <v>0</v>
      </c>
      <c r="AQ288" s="352">
        <f t="shared" si="426"/>
        <v>0</v>
      </c>
      <c r="AR288" s="352">
        <f t="shared" si="426"/>
        <v>0</v>
      </c>
      <c r="AS288" s="352">
        <f t="shared" si="426"/>
        <v>0</v>
      </c>
      <c r="AT288" s="352">
        <f t="shared" si="426"/>
        <v>0</v>
      </c>
      <c r="AU288" s="266"/>
    </row>
    <row r="289" spans="1:47" ht="16" hidden="1" outlineLevel="1">
      <c r="B289" s="254"/>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251"/>
      <c r="AE289" s="251"/>
      <c r="AF289" s="251"/>
      <c r="AG289" s="363"/>
      <c r="AH289" s="366"/>
      <c r="AI289" s="366"/>
      <c r="AJ289" s="366"/>
      <c r="AK289" s="366"/>
      <c r="AL289" s="366"/>
      <c r="AM289" s="366"/>
      <c r="AN289" s="366"/>
      <c r="AO289" s="366"/>
      <c r="AP289" s="366"/>
      <c r="AQ289" s="366"/>
      <c r="AR289" s="366"/>
      <c r="AS289" s="366"/>
      <c r="AT289" s="366"/>
      <c r="AU289" s="266"/>
    </row>
    <row r="290" spans="1:47" ht="17" outlineLevel="1">
      <c r="A290" s="446">
        <v>18</v>
      </c>
      <c r="B290" s="273" t="s">
        <v>1138</v>
      </c>
      <c r="C290" s="251" t="s">
        <v>25</v>
      </c>
      <c r="D290" s="255">
        <v>2025</v>
      </c>
      <c r="E290" s="255">
        <v>2025</v>
      </c>
      <c r="F290" s="255">
        <v>2025</v>
      </c>
      <c r="G290" s="255">
        <v>2025</v>
      </c>
      <c r="H290" s="255">
        <v>2025</v>
      </c>
      <c r="I290" s="255">
        <v>2025</v>
      </c>
      <c r="J290" s="255">
        <v>2025</v>
      </c>
      <c r="K290" s="255">
        <v>2025</v>
      </c>
      <c r="L290" s="255">
        <v>2025</v>
      </c>
      <c r="M290" s="255">
        <v>2025</v>
      </c>
      <c r="N290" s="255">
        <v>2025</v>
      </c>
      <c r="O290" s="255">
        <v>2025</v>
      </c>
      <c r="P290" s="255">
        <v>2025</v>
      </c>
      <c r="Q290" s="255">
        <v>2025</v>
      </c>
      <c r="R290" s="251"/>
      <c r="S290" s="255"/>
      <c r="T290" s="255"/>
      <c r="U290" s="255"/>
      <c r="V290" s="255"/>
      <c r="W290" s="255"/>
      <c r="X290" s="255"/>
      <c r="Y290" s="255"/>
      <c r="Z290" s="255"/>
      <c r="AA290" s="255"/>
      <c r="AB290" s="255"/>
      <c r="AC290" s="255"/>
      <c r="AD290" s="255"/>
      <c r="AE290" s="255"/>
      <c r="AF290" s="255"/>
      <c r="AG290" s="367">
        <v>1</v>
      </c>
      <c r="AH290" s="351"/>
      <c r="AI290" s="351"/>
      <c r="AJ290" s="351"/>
      <c r="AK290" s="351"/>
      <c r="AL290" s="351"/>
      <c r="AM290" s="351"/>
      <c r="AN290" s="356"/>
      <c r="AO290" s="356"/>
      <c r="AP290" s="356"/>
      <c r="AQ290" s="356"/>
      <c r="AR290" s="356"/>
      <c r="AS290" s="356"/>
      <c r="AT290" s="356"/>
      <c r="AU290" s="256">
        <f>SUM(AG290:AT290)</f>
        <v>1</v>
      </c>
    </row>
    <row r="291" spans="1:47" ht="16" outlineLevel="1">
      <c r="B291" s="254" t="s">
        <v>288</v>
      </c>
      <c r="C291" s="251" t="s">
        <v>163</v>
      </c>
      <c r="D291" s="255"/>
      <c r="E291" s="255"/>
      <c r="F291" s="255"/>
      <c r="G291" s="255"/>
      <c r="H291" s="255"/>
      <c r="I291" s="255"/>
      <c r="J291" s="255"/>
      <c r="K291" s="255"/>
      <c r="L291" s="255"/>
      <c r="M291" s="255"/>
      <c r="N291" s="255"/>
      <c r="O291" s="255"/>
      <c r="P291" s="255"/>
      <c r="Q291" s="255"/>
      <c r="R291" s="251"/>
      <c r="S291" s="255"/>
      <c r="T291" s="255"/>
      <c r="U291" s="255"/>
      <c r="V291" s="255"/>
      <c r="W291" s="255"/>
      <c r="X291" s="255"/>
      <c r="Y291" s="255"/>
      <c r="Z291" s="255"/>
      <c r="AA291" s="255"/>
      <c r="AB291" s="255"/>
      <c r="AC291" s="255"/>
      <c r="AD291" s="255"/>
      <c r="AE291" s="255"/>
      <c r="AF291" s="255"/>
      <c r="AG291" s="352">
        <f>AG290</f>
        <v>1</v>
      </c>
      <c r="AH291" s="352">
        <f t="shared" ref="AH291:AN291" si="427">AH290</f>
        <v>0</v>
      </c>
      <c r="AI291" s="352">
        <f t="shared" si="427"/>
        <v>0</v>
      </c>
      <c r="AJ291" s="352">
        <f t="shared" si="427"/>
        <v>0</v>
      </c>
      <c r="AK291" s="352">
        <f t="shared" si="427"/>
        <v>0</v>
      </c>
      <c r="AL291" s="352">
        <f t="shared" si="427"/>
        <v>0</v>
      </c>
      <c r="AM291" s="352">
        <f t="shared" si="427"/>
        <v>0</v>
      </c>
      <c r="AN291" s="352">
        <f t="shared" si="427"/>
        <v>0</v>
      </c>
      <c r="AO291" s="352">
        <f t="shared" ref="AO291:AT291" si="428">AO290</f>
        <v>0</v>
      </c>
      <c r="AP291" s="352">
        <f t="shared" si="428"/>
        <v>0</v>
      </c>
      <c r="AQ291" s="352">
        <f t="shared" si="428"/>
        <v>0</v>
      </c>
      <c r="AR291" s="352">
        <f t="shared" si="428"/>
        <v>0</v>
      </c>
      <c r="AS291" s="352">
        <f t="shared" si="428"/>
        <v>0</v>
      </c>
      <c r="AT291" s="352">
        <f t="shared" si="428"/>
        <v>0</v>
      </c>
      <c r="AU291" s="266"/>
    </row>
    <row r="292" spans="1:47" ht="16" outlineLevel="1">
      <c r="B292" s="28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251"/>
      <c r="AE292" s="251"/>
      <c r="AF292" s="251"/>
      <c r="AG292" s="364"/>
      <c r="AH292" s="365"/>
      <c r="AI292" s="365"/>
      <c r="AJ292" s="365"/>
      <c r="AK292" s="365"/>
      <c r="AL292" s="365"/>
      <c r="AM292" s="365"/>
      <c r="AN292" s="365"/>
      <c r="AO292" s="365"/>
      <c r="AP292" s="365"/>
      <c r="AQ292" s="365"/>
      <c r="AR292" s="365"/>
      <c r="AS292" s="365"/>
      <c r="AT292" s="365"/>
      <c r="AU292" s="257"/>
    </row>
    <row r="293" spans="1:47" ht="17" hidden="1" outlineLevel="1">
      <c r="A293" s="446">
        <v>19</v>
      </c>
      <c r="B293" s="273" t="s">
        <v>111</v>
      </c>
      <c r="C293" s="251" t="s">
        <v>25</v>
      </c>
      <c r="D293" s="255"/>
      <c r="E293" s="255"/>
      <c r="F293" s="255"/>
      <c r="G293" s="255"/>
      <c r="H293" s="255"/>
      <c r="I293" s="255"/>
      <c r="J293" s="255"/>
      <c r="K293" s="255"/>
      <c r="L293" s="255"/>
      <c r="M293" s="255"/>
      <c r="N293" s="255"/>
      <c r="O293" s="255"/>
      <c r="P293" s="255"/>
      <c r="Q293" s="255"/>
      <c r="R293" s="255">
        <v>12</v>
      </c>
      <c r="S293" s="255"/>
      <c r="T293" s="255"/>
      <c r="U293" s="255"/>
      <c r="V293" s="255"/>
      <c r="W293" s="255"/>
      <c r="X293" s="255"/>
      <c r="Y293" s="255"/>
      <c r="Z293" s="255"/>
      <c r="AA293" s="255"/>
      <c r="AB293" s="255"/>
      <c r="AC293" s="255"/>
      <c r="AD293" s="255"/>
      <c r="AE293" s="255"/>
      <c r="AF293" s="255"/>
      <c r="AG293" s="367"/>
      <c r="AH293" s="351"/>
      <c r="AI293" s="351"/>
      <c r="AJ293" s="351"/>
      <c r="AK293" s="351"/>
      <c r="AL293" s="351"/>
      <c r="AM293" s="351"/>
      <c r="AN293" s="356"/>
      <c r="AO293" s="356"/>
      <c r="AP293" s="356"/>
      <c r="AQ293" s="356"/>
      <c r="AR293" s="356"/>
      <c r="AS293" s="356"/>
      <c r="AT293" s="356"/>
      <c r="AU293" s="256">
        <f>SUM(AG293:AT293)</f>
        <v>0</v>
      </c>
    </row>
    <row r="294" spans="1:47" ht="16" hidden="1" outlineLevel="1">
      <c r="B294" s="254" t="s">
        <v>288</v>
      </c>
      <c r="C294" s="251" t="s">
        <v>163</v>
      </c>
      <c r="D294" s="255"/>
      <c r="E294" s="255"/>
      <c r="F294" s="255"/>
      <c r="G294" s="255"/>
      <c r="H294" s="255"/>
      <c r="I294" s="255"/>
      <c r="J294" s="255"/>
      <c r="K294" s="255"/>
      <c r="L294" s="255"/>
      <c r="M294" s="255"/>
      <c r="N294" s="255"/>
      <c r="O294" s="255"/>
      <c r="P294" s="255"/>
      <c r="Q294" s="255"/>
      <c r="R294" s="255">
        <f>R293</f>
        <v>12</v>
      </c>
      <c r="S294" s="255"/>
      <c r="T294" s="255"/>
      <c r="U294" s="255"/>
      <c r="V294" s="255"/>
      <c r="W294" s="255"/>
      <c r="X294" s="255"/>
      <c r="Y294" s="255"/>
      <c r="Z294" s="255"/>
      <c r="AA294" s="255"/>
      <c r="AB294" s="255"/>
      <c r="AC294" s="255"/>
      <c r="AD294" s="255"/>
      <c r="AE294" s="255"/>
      <c r="AF294" s="255"/>
      <c r="AG294" s="352">
        <f>AG293</f>
        <v>0</v>
      </c>
      <c r="AH294" s="352">
        <f t="shared" ref="AH294:AN294" si="429">AH293</f>
        <v>0</v>
      </c>
      <c r="AI294" s="352">
        <f t="shared" si="429"/>
        <v>0</v>
      </c>
      <c r="AJ294" s="352">
        <f t="shared" si="429"/>
        <v>0</v>
      </c>
      <c r="AK294" s="352">
        <f t="shared" si="429"/>
        <v>0</v>
      </c>
      <c r="AL294" s="352">
        <f t="shared" si="429"/>
        <v>0</v>
      </c>
      <c r="AM294" s="352">
        <f t="shared" si="429"/>
        <v>0</v>
      </c>
      <c r="AN294" s="352">
        <f t="shared" si="429"/>
        <v>0</v>
      </c>
      <c r="AO294" s="352">
        <f t="shared" ref="AO294:AT294" si="430">AO293</f>
        <v>0</v>
      </c>
      <c r="AP294" s="352">
        <f t="shared" si="430"/>
        <v>0</v>
      </c>
      <c r="AQ294" s="352">
        <f t="shared" si="430"/>
        <v>0</v>
      </c>
      <c r="AR294" s="352">
        <f t="shared" si="430"/>
        <v>0</v>
      </c>
      <c r="AS294" s="352">
        <f t="shared" si="430"/>
        <v>0</v>
      </c>
      <c r="AT294" s="352">
        <f t="shared" si="430"/>
        <v>0</v>
      </c>
      <c r="AU294" s="257"/>
    </row>
    <row r="295" spans="1:47" ht="16" hidden="1" outlineLevel="1">
      <c r="B295" s="28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251"/>
      <c r="AE295" s="251"/>
      <c r="AF295" s="251"/>
      <c r="AG295" s="353"/>
      <c r="AH295" s="353"/>
      <c r="AI295" s="353"/>
      <c r="AJ295" s="353"/>
      <c r="AK295" s="353"/>
      <c r="AL295" s="353"/>
      <c r="AM295" s="353"/>
      <c r="AN295" s="353"/>
      <c r="AO295" s="353"/>
      <c r="AP295" s="353"/>
      <c r="AQ295" s="353"/>
      <c r="AR295" s="353"/>
      <c r="AS295" s="353"/>
      <c r="AT295" s="353"/>
      <c r="AU295" s="266"/>
    </row>
    <row r="296" spans="1:47" ht="17" hidden="1" outlineLevel="1">
      <c r="A296" s="446">
        <v>20</v>
      </c>
      <c r="B296" s="273" t="s">
        <v>110</v>
      </c>
      <c r="C296" s="251" t="s">
        <v>25</v>
      </c>
      <c r="D296" s="255"/>
      <c r="E296" s="255"/>
      <c r="F296" s="255"/>
      <c r="G296" s="255"/>
      <c r="H296" s="255"/>
      <c r="I296" s="255"/>
      <c r="J296" s="255"/>
      <c r="K296" s="255"/>
      <c r="L296" s="255"/>
      <c r="M296" s="255"/>
      <c r="N296" s="255"/>
      <c r="O296" s="255"/>
      <c r="P296" s="255"/>
      <c r="Q296" s="255"/>
      <c r="R296" s="255">
        <v>12</v>
      </c>
      <c r="S296" s="255"/>
      <c r="T296" s="255"/>
      <c r="U296" s="255"/>
      <c r="V296" s="255"/>
      <c r="W296" s="255"/>
      <c r="X296" s="255"/>
      <c r="Y296" s="255"/>
      <c r="Z296" s="255"/>
      <c r="AA296" s="255"/>
      <c r="AB296" s="255"/>
      <c r="AC296" s="255"/>
      <c r="AD296" s="255"/>
      <c r="AE296" s="255"/>
      <c r="AF296" s="255"/>
      <c r="AG296" s="367"/>
      <c r="AH296" s="351"/>
      <c r="AI296" s="351"/>
      <c r="AJ296" s="351"/>
      <c r="AK296" s="351"/>
      <c r="AL296" s="351"/>
      <c r="AM296" s="351"/>
      <c r="AN296" s="356"/>
      <c r="AO296" s="356"/>
      <c r="AP296" s="356"/>
      <c r="AQ296" s="356"/>
      <c r="AR296" s="356"/>
      <c r="AS296" s="356"/>
      <c r="AT296" s="356"/>
      <c r="AU296" s="256">
        <f>SUM(AG296:AT296)</f>
        <v>0</v>
      </c>
    </row>
    <row r="297" spans="1:47" ht="16" hidden="1" outlineLevel="1">
      <c r="B297" s="254" t="s">
        <v>288</v>
      </c>
      <c r="C297" s="251" t="s">
        <v>163</v>
      </c>
      <c r="D297" s="255"/>
      <c r="E297" s="255"/>
      <c r="F297" s="255"/>
      <c r="G297" s="255"/>
      <c r="H297" s="255"/>
      <c r="I297" s="255"/>
      <c r="J297" s="255"/>
      <c r="K297" s="255"/>
      <c r="L297" s="255"/>
      <c r="M297" s="255"/>
      <c r="N297" s="255"/>
      <c r="O297" s="255"/>
      <c r="P297" s="255"/>
      <c r="Q297" s="255"/>
      <c r="R297" s="255">
        <f>R296</f>
        <v>12</v>
      </c>
      <c r="S297" s="255"/>
      <c r="T297" s="255"/>
      <c r="U297" s="255"/>
      <c r="V297" s="255"/>
      <c r="W297" s="255"/>
      <c r="X297" s="255"/>
      <c r="Y297" s="255"/>
      <c r="Z297" s="255"/>
      <c r="AA297" s="255"/>
      <c r="AB297" s="255"/>
      <c r="AC297" s="255"/>
      <c r="AD297" s="255"/>
      <c r="AE297" s="255"/>
      <c r="AF297" s="255"/>
      <c r="AG297" s="352">
        <f t="shared" ref="AG297:AN297" si="431">AG296</f>
        <v>0</v>
      </c>
      <c r="AH297" s="352">
        <f t="shared" si="431"/>
        <v>0</v>
      </c>
      <c r="AI297" s="352">
        <f t="shared" si="431"/>
        <v>0</v>
      </c>
      <c r="AJ297" s="352">
        <f t="shared" si="431"/>
        <v>0</v>
      </c>
      <c r="AK297" s="352">
        <f t="shared" si="431"/>
        <v>0</v>
      </c>
      <c r="AL297" s="352">
        <f t="shared" si="431"/>
        <v>0</v>
      </c>
      <c r="AM297" s="352">
        <f t="shared" si="431"/>
        <v>0</v>
      </c>
      <c r="AN297" s="352">
        <f t="shared" si="431"/>
        <v>0</v>
      </c>
      <c r="AO297" s="352">
        <f t="shared" ref="AO297:AT297" si="432">AO296</f>
        <v>0</v>
      </c>
      <c r="AP297" s="352">
        <f t="shared" si="432"/>
        <v>0</v>
      </c>
      <c r="AQ297" s="352">
        <f t="shared" si="432"/>
        <v>0</v>
      </c>
      <c r="AR297" s="352">
        <f t="shared" si="432"/>
        <v>0</v>
      </c>
      <c r="AS297" s="352">
        <f t="shared" si="432"/>
        <v>0</v>
      </c>
      <c r="AT297" s="352">
        <f t="shared" si="432"/>
        <v>0</v>
      </c>
      <c r="AU297" s="266"/>
    </row>
    <row r="298" spans="1:47" ht="16" hidden="1" outlineLevel="1">
      <c r="B298" s="282"/>
      <c r="C298" s="260"/>
      <c r="D298" s="251"/>
      <c r="E298" s="251"/>
      <c r="F298" s="251"/>
      <c r="G298" s="251"/>
      <c r="H298" s="251"/>
      <c r="I298" s="251"/>
      <c r="J298" s="251"/>
      <c r="K298" s="251"/>
      <c r="L298" s="251"/>
      <c r="M298" s="251"/>
      <c r="N298" s="251"/>
      <c r="O298" s="251"/>
      <c r="P298" s="251"/>
      <c r="Q298" s="251"/>
      <c r="R298" s="260"/>
      <c r="S298" s="251"/>
      <c r="T298" s="251"/>
      <c r="U298" s="251"/>
      <c r="V298" s="251"/>
      <c r="W298" s="251"/>
      <c r="X298" s="251"/>
      <c r="Y298" s="251"/>
      <c r="Z298" s="251"/>
      <c r="AA298" s="251"/>
      <c r="AB298" s="251"/>
      <c r="AC298" s="251"/>
      <c r="AD298" s="251"/>
      <c r="AE298" s="251"/>
      <c r="AF298" s="251"/>
      <c r="AG298" s="353"/>
      <c r="AH298" s="353"/>
      <c r="AI298" s="353"/>
      <c r="AJ298" s="353"/>
      <c r="AK298" s="353"/>
      <c r="AL298" s="353"/>
      <c r="AM298" s="353"/>
      <c r="AN298" s="353"/>
      <c r="AO298" s="353"/>
      <c r="AP298" s="353"/>
      <c r="AQ298" s="353"/>
      <c r="AR298" s="353"/>
      <c r="AS298" s="353"/>
      <c r="AT298" s="353"/>
      <c r="AU298" s="266"/>
    </row>
    <row r="299" spans="1:47" ht="16" outlineLevel="1">
      <c r="B299" s="443" t="s">
        <v>500</v>
      </c>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251"/>
      <c r="AE299" s="251"/>
      <c r="AF299" s="251"/>
      <c r="AG299" s="363"/>
      <c r="AH299" s="366"/>
      <c r="AI299" s="366"/>
      <c r="AJ299" s="366"/>
      <c r="AK299" s="366"/>
      <c r="AL299" s="366"/>
      <c r="AM299" s="366"/>
      <c r="AN299" s="366"/>
      <c r="AO299" s="366"/>
      <c r="AP299" s="366"/>
      <c r="AQ299" s="366"/>
      <c r="AR299" s="366"/>
      <c r="AS299" s="366"/>
      <c r="AT299" s="366"/>
      <c r="AU299" s="266"/>
    </row>
    <row r="300" spans="1:47" ht="16" outlineLevel="1">
      <c r="B300" s="248" t="s">
        <v>496</v>
      </c>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251"/>
      <c r="AE300" s="251"/>
      <c r="AF300" s="251"/>
      <c r="AG300" s="363"/>
      <c r="AH300" s="366"/>
      <c r="AI300" s="366"/>
      <c r="AJ300" s="366"/>
      <c r="AK300" s="366"/>
      <c r="AL300" s="366"/>
      <c r="AM300" s="366"/>
      <c r="AN300" s="366"/>
      <c r="AO300" s="366"/>
      <c r="AP300" s="366"/>
      <c r="AQ300" s="366"/>
      <c r="AR300" s="366"/>
      <c r="AS300" s="366"/>
      <c r="AT300" s="366"/>
      <c r="AU300" s="266"/>
    </row>
    <row r="301" spans="1:47" ht="17" outlineLevel="1">
      <c r="A301" s="446">
        <v>21</v>
      </c>
      <c r="B301" s="273" t="s">
        <v>113</v>
      </c>
      <c r="C301" s="251" t="s">
        <v>25</v>
      </c>
      <c r="D301" s="255">
        <v>8101450</v>
      </c>
      <c r="E301" s="255">
        <v>8101450</v>
      </c>
      <c r="F301" s="255">
        <v>8101450</v>
      </c>
      <c r="G301" s="255">
        <v>8101450</v>
      </c>
      <c r="H301" s="255">
        <v>8101450</v>
      </c>
      <c r="I301" s="255">
        <v>8101450</v>
      </c>
      <c r="J301" s="255">
        <v>8101450</v>
      </c>
      <c r="K301" s="255">
        <v>8100166</v>
      </c>
      <c r="L301" s="255">
        <v>8100166</v>
      </c>
      <c r="M301" s="255">
        <v>8064235</v>
      </c>
      <c r="N301" s="255">
        <v>7965298</v>
      </c>
      <c r="O301" s="255">
        <v>7960139</v>
      </c>
      <c r="P301" s="255">
        <v>7960139</v>
      </c>
      <c r="Q301" s="255">
        <v>7917451</v>
      </c>
      <c r="R301" s="251"/>
      <c r="S301" s="255">
        <v>526</v>
      </c>
      <c r="T301" s="255">
        <v>526</v>
      </c>
      <c r="U301" s="255">
        <v>526</v>
      </c>
      <c r="V301" s="255">
        <v>526</v>
      </c>
      <c r="W301" s="255">
        <v>526</v>
      </c>
      <c r="X301" s="255">
        <v>526</v>
      </c>
      <c r="Y301" s="255">
        <v>526</v>
      </c>
      <c r="Z301" s="255">
        <v>526</v>
      </c>
      <c r="AA301" s="255">
        <v>526</v>
      </c>
      <c r="AB301" s="255">
        <v>524</v>
      </c>
      <c r="AC301" s="255">
        <v>506</v>
      </c>
      <c r="AD301" s="255">
        <v>506</v>
      </c>
      <c r="AE301" s="255">
        <v>506</v>
      </c>
      <c r="AF301" s="255">
        <v>505</v>
      </c>
      <c r="AG301" s="351">
        <v>1</v>
      </c>
      <c r="AH301" s="351"/>
      <c r="AI301" s="351"/>
      <c r="AJ301" s="351"/>
      <c r="AK301" s="351"/>
      <c r="AL301" s="351"/>
      <c r="AM301" s="351"/>
      <c r="AN301" s="351"/>
      <c r="AO301" s="351"/>
      <c r="AP301" s="351"/>
      <c r="AQ301" s="351"/>
      <c r="AR301" s="351"/>
      <c r="AS301" s="351"/>
      <c r="AT301" s="351"/>
      <c r="AU301" s="256">
        <f>SUM(AG301:AT301)</f>
        <v>1</v>
      </c>
    </row>
    <row r="302" spans="1:47" ht="16" outlineLevel="1">
      <c r="B302" s="254" t="s">
        <v>288</v>
      </c>
      <c r="C302" s="251" t="s">
        <v>163</v>
      </c>
      <c r="D302" s="255">
        <v>908505</v>
      </c>
      <c r="E302" s="255">
        <v>908505</v>
      </c>
      <c r="F302" s="255">
        <v>908505</v>
      </c>
      <c r="G302" s="255">
        <v>908505</v>
      </c>
      <c r="H302" s="255">
        <v>908505</v>
      </c>
      <c r="I302" s="255">
        <v>908505</v>
      </c>
      <c r="J302" s="255">
        <v>908505</v>
      </c>
      <c r="K302" s="255">
        <v>908427</v>
      </c>
      <c r="L302" s="255">
        <v>908427</v>
      </c>
      <c r="M302" s="255">
        <v>909601</v>
      </c>
      <c r="N302" s="255">
        <v>909660</v>
      </c>
      <c r="O302" s="255">
        <v>910511</v>
      </c>
      <c r="P302" s="255">
        <v>910511</v>
      </c>
      <c r="Q302" s="255">
        <v>908116</v>
      </c>
      <c r="R302" s="251"/>
      <c r="S302" s="255">
        <v>58</v>
      </c>
      <c r="T302" s="255">
        <v>58</v>
      </c>
      <c r="U302" s="255">
        <v>58</v>
      </c>
      <c r="V302" s="255">
        <v>58</v>
      </c>
      <c r="W302" s="255">
        <v>58</v>
      </c>
      <c r="X302" s="255">
        <v>58</v>
      </c>
      <c r="Y302" s="255">
        <v>58</v>
      </c>
      <c r="Z302" s="255">
        <v>58</v>
      </c>
      <c r="AA302" s="255">
        <v>58</v>
      </c>
      <c r="AB302" s="255">
        <v>58</v>
      </c>
      <c r="AC302" s="255">
        <v>58</v>
      </c>
      <c r="AD302" s="255">
        <v>58</v>
      </c>
      <c r="AE302" s="255">
        <v>58</v>
      </c>
      <c r="AF302" s="255">
        <v>58</v>
      </c>
      <c r="AG302" s="352">
        <f>AG301</f>
        <v>1</v>
      </c>
      <c r="AH302" s="352">
        <f t="shared" ref="AH302:AN302" si="433">AH301</f>
        <v>0</v>
      </c>
      <c r="AI302" s="352">
        <f t="shared" si="433"/>
        <v>0</v>
      </c>
      <c r="AJ302" s="352">
        <f t="shared" si="433"/>
        <v>0</v>
      </c>
      <c r="AK302" s="352">
        <f t="shared" si="433"/>
        <v>0</v>
      </c>
      <c r="AL302" s="352">
        <f t="shared" si="433"/>
        <v>0</v>
      </c>
      <c r="AM302" s="352">
        <f t="shared" si="433"/>
        <v>0</v>
      </c>
      <c r="AN302" s="352">
        <f t="shared" si="433"/>
        <v>0</v>
      </c>
      <c r="AO302" s="352">
        <f t="shared" ref="AO302" si="434">AO301</f>
        <v>0</v>
      </c>
      <c r="AP302" s="352">
        <f t="shared" ref="AP302" si="435">AP301</f>
        <v>0</v>
      </c>
      <c r="AQ302" s="352">
        <f t="shared" ref="AQ302" si="436">AQ301</f>
        <v>0</v>
      </c>
      <c r="AR302" s="352">
        <f t="shared" ref="AR302" si="437">AR301</f>
        <v>0</v>
      </c>
      <c r="AS302" s="352">
        <f t="shared" ref="AS302" si="438">AS301</f>
        <v>0</v>
      </c>
      <c r="AT302" s="352">
        <f t="shared" ref="AT302" si="439">AT301</f>
        <v>0</v>
      </c>
      <c r="AU302" s="266"/>
    </row>
    <row r="303" spans="1:47" ht="16" outlineLevel="1">
      <c r="B303" s="254"/>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251"/>
      <c r="AF303" s="251"/>
      <c r="AG303" s="363"/>
      <c r="AH303" s="366"/>
      <c r="AI303" s="366"/>
      <c r="AJ303" s="366"/>
      <c r="AK303" s="366"/>
      <c r="AL303" s="366"/>
      <c r="AM303" s="366"/>
      <c r="AN303" s="366"/>
      <c r="AO303" s="366"/>
      <c r="AP303" s="366"/>
      <c r="AQ303" s="366"/>
      <c r="AR303" s="366"/>
      <c r="AS303" s="366"/>
      <c r="AT303" s="366"/>
      <c r="AU303" s="266"/>
    </row>
    <row r="304" spans="1:47" ht="17" outlineLevel="1">
      <c r="A304" s="446">
        <v>22</v>
      </c>
      <c r="B304" s="273" t="s">
        <v>114</v>
      </c>
      <c r="C304" s="251" t="s">
        <v>25</v>
      </c>
      <c r="D304" s="255">
        <v>1999101</v>
      </c>
      <c r="E304" s="255">
        <v>1999101</v>
      </c>
      <c r="F304" s="255">
        <v>1999101</v>
      </c>
      <c r="G304" s="255">
        <v>1999101</v>
      </c>
      <c r="H304" s="255">
        <v>1999101</v>
      </c>
      <c r="I304" s="255">
        <v>1999101</v>
      </c>
      <c r="J304" s="255">
        <v>1999101</v>
      </c>
      <c r="K304" s="255">
        <v>1999101</v>
      </c>
      <c r="L304" s="255">
        <v>1999101</v>
      </c>
      <c r="M304" s="255">
        <v>1999101</v>
      </c>
      <c r="N304" s="255">
        <v>1999101</v>
      </c>
      <c r="O304" s="255">
        <v>1999101</v>
      </c>
      <c r="P304" s="255">
        <v>1999101</v>
      </c>
      <c r="Q304" s="255">
        <v>1999101</v>
      </c>
      <c r="R304" s="251"/>
      <c r="S304" s="255">
        <v>589</v>
      </c>
      <c r="T304" s="255">
        <v>589</v>
      </c>
      <c r="U304" s="255">
        <v>589</v>
      </c>
      <c r="V304" s="255">
        <v>589</v>
      </c>
      <c r="W304" s="255">
        <v>589</v>
      </c>
      <c r="X304" s="255">
        <v>589</v>
      </c>
      <c r="Y304" s="255">
        <v>589</v>
      </c>
      <c r="Z304" s="255">
        <v>589</v>
      </c>
      <c r="AA304" s="255">
        <v>589</v>
      </c>
      <c r="AB304" s="255">
        <v>589</v>
      </c>
      <c r="AC304" s="255">
        <v>589</v>
      </c>
      <c r="AD304" s="255">
        <v>589</v>
      </c>
      <c r="AE304" s="255">
        <v>589</v>
      </c>
      <c r="AF304" s="255">
        <v>589</v>
      </c>
      <c r="AG304" s="351">
        <v>1</v>
      </c>
      <c r="AH304" s="351"/>
      <c r="AI304" s="351"/>
      <c r="AJ304" s="351"/>
      <c r="AK304" s="351"/>
      <c r="AL304" s="351"/>
      <c r="AM304" s="351"/>
      <c r="AN304" s="351"/>
      <c r="AO304" s="351"/>
      <c r="AP304" s="351"/>
      <c r="AQ304" s="351"/>
      <c r="AR304" s="351"/>
      <c r="AS304" s="351"/>
      <c r="AT304" s="351"/>
      <c r="AU304" s="256">
        <f>SUM(AG304:AT304)</f>
        <v>1</v>
      </c>
    </row>
    <row r="305" spans="1:47" ht="16" outlineLevel="1">
      <c r="B305" s="254" t="s">
        <v>288</v>
      </c>
      <c r="C305" s="251" t="s">
        <v>163</v>
      </c>
      <c r="D305" s="255">
        <v>26246</v>
      </c>
      <c r="E305" s="255">
        <v>26246</v>
      </c>
      <c r="F305" s="255">
        <v>26246</v>
      </c>
      <c r="G305" s="255">
        <v>26246</v>
      </c>
      <c r="H305" s="255">
        <v>26246</v>
      </c>
      <c r="I305" s="255">
        <v>26246</v>
      </c>
      <c r="J305" s="255">
        <v>26246</v>
      </c>
      <c r="K305" s="255">
        <v>26246</v>
      </c>
      <c r="L305" s="255">
        <v>26246</v>
      </c>
      <c r="M305" s="255">
        <v>26246</v>
      </c>
      <c r="N305" s="255">
        <v>26246</v>
      </c>
      <c r="O305" s="255">
        <v>26246</v>
      </c>
      <c r="P305" s="255">
        <v>26246</v>
      </c>
      <c r="Q305" s="255">
        <v>26246</v>
      </c>
      <c r="R305" s="251"/>
      <c r="S305" s="255">
        <v>8</v>
      </c>
      <c r="T305" s="255">
        <v>8</v>
      </c>
      <c r="U305" s="255">
        <v>8</v>
      </c>
      <c r="V305" s="255">
        <v>8</v>
      </c>
      <c r="W305" s="255">
        <v>8</v>
      </c>
      <c r="X305" s="255">
        <v>8</v>
      </c>
      <c r="Y305" s="255">
        <v>8</v>
      </c>
      <c r="Z305" s="255">
        <v>8</v>
      </c>
      <c r="AA305" s="255">
        <v>8</v>
      </c>
      <c r="AB305" s="255">
        <v>8</v>
      </c>
      <c r="AC305" s="255">
        <v>8</v>
      </c>
      <c r="AD305" s="255">
        <v>8</v>
      </c>
      <c r="AE305" s="255">
        <v>8</v>
      </c>
      <c r="AF305" s="255">
        <v>8</v>
      </c>
      <c r="AG305" s="351"/>
      <c r="AH305" s="351"/>
      <c r="AI305" s="351"/>
      <c r="AJ305" s="351"/>
      <c r="AK305" s="351"/>
      <c r="AL305" s="351"/>
      <c r="AM305" s="351"/>
      <c r="AN305" s="351"/>
      <c r="AO305" s="351"/>
      <c r="AP305" s="351"/>
      <c r="AQ305" s="351"/>
      <c r="AR305" s="351"/>
      <c r="AS305" s="351"/>
      <c r="AT305" s="351"/>
      <c r="AU305" s="256"/>
    </row>
    <row r="306" spans="1:47" ht="16" outlineLevel="1">
      <c r="B306" s="254" t="s">
        <v>1139</v>
      </c>
      <c r="C306" s="298" t="s">
        <v>1134</v>
      </c>
      <c r="D306" s="255">
        <v>2608.4435703955996</v>
      </c>
      <c r="E306" s="255">
        <f>D306+($H306-$D306)/4</f>
        <v>2608.4435703955996</v>
      </c>
      <c r="F306" s="255">
        <f>E306+($H$306-$D$306)/4</f>
        <v>2608.4435703955996</v>
      </c>
      <c r="G306" s="255">
        <f>F306+($H$306-$D$306)/4</f>
        <v>2608.4435703955996</v>
      </c>
      <c r="H306" s="255">
        <v>2608.4435703955996</v>
      </c>
      <c r="I306" s="255">
        <f>SUM(I304:I305)/SUM(H304:H305)*H306</f>
        <v>2608.4435703955996</v>
      </c>
      <c r="J306" s="255">
        <f t="shared" ref="J306:Q306" si="440">SUM(J304:J305)/SUM(I304:I305)*I306</f>
        <v>2608.4435703955996</v>
      </c>
      <c r="K306" s="255">
        <f t="shared" si="440"/>
        <v>2608.4435703955996</v>
      </c>
      <c r="L306" s="255">
        <f t="shared" si="440"/>
        <v>2608.4435703955996</v>
      </c>
      <c r="M306" s="255">
        <f t="shared" si="440"/>
        <v>2608.4435703955996</v>
      </c>
      <c r="N306" s="255">
        <f t="shared" si="440"/>
        <v>2608.4435703955996</v>
      </c>
      <c r="O306" s="255">
        <f t="shared" si="440"/>
        <v>2608.4435703955996</v>
      </c>
      <c r="P306" s="255">
        <f t="shared" si="440"/>
        <v>2608.4435703955996</v>
      </c>
      <c r="Q306" s="255">
        <f t="shared" si="440"/>
        <v>2608.4435703955996</v>
      </c>
      <c r="R306" s="251"/>
      <c r="S306" s="255">
        <f>SUM(S304:S305)/SUM(D304:D305)*D306</f>
        <v>0.76887605507904233</v>
      </c>
      <c r="T306" s="255">
        <f t="shared" ref="T306:AF306" si="441">SUM(T304:T305)/SUM(E304:E305)*E306</f>
        <v>0.76887605507904233</v>
      </c>
      <c r="U306" s="255">
        <f t="shared" si="441"/>
        <v>0.76887605507904233</v>
      </c>
      <c r="V306" s="255">
        <f t="shared" si="441"/>
        <v>0.76887605507904233</v>
      </c>
      <c r="W306" s="255">
        <f t="shared" si="441"/>
        <v>0.76887605507904233</v>
      </c>
      <c r="X306" s="255">
        <f t="shared" si="441"/>
        <v>0.76887605507904233</v>
      </c>
      <c r="Y306" s="255">
        <f t="shared" si="441"/>
        <v>0.76887605507904233</v>
      </c>
      <c r="Z306" s="255">
        <f t="shared" si="441"/>
        <v>0.76887605507904233</v>
      </c>
      <c r="AA306" s="255">
        <f t="shared" si="441"/>
        <v>0.76887605507904233</v>
      </c>
      <c r="AB306" s="255">
        <f t="shared" si="441"/>
        <v>0.76887605507904233</v>
      </c>
      <c r="AC306" s="255">
        <f t="shared" si="441"/>
        <v>0.76887605507904233</v>
      </c>
      <c r="AD306" s="255">
        <f t="shared" si="441"/>
        <v>0.76887605507904233</v>
      </c>
      <c r="AE306" s="255">
        <f t="shared" si="441"/>
        <v>0.76887605507904233</v>
      </c>
      <c r="AF306" s="255">
        <f t="shared" si="441"/>
        <v>0.76887605507904233</v>
      </c>
      <c r="AG306" s="352">
        <f>AG304</f>
        <v>1</v>
      </c>
      <c r="AH306" s="352">
        <f t="shared" ref="AH306:AN306" si="442">AH304</f>
        <v>0</v>
      </c>
      <c r="AI306" s="352">
        <f t="shared" si="442"/>
        <v>0</v>
      </c>
      <c r="AJ306" s="352">
        <f t="shared" si="442"/>
        <v>0</v>
      </c>
      <c r="AK306" s="352">
        <f t="shared" si="442"/>
        <v>0</v>
      </c>
      <c r="AL306" s="352">
        <f t="shared" si="442"/>
        <v>0</v>
      </c>
      <c r="AM306" s="352">
        <f t="shared" si="442"/>
        <v>0</v>
      </c>
      <c r="AN306" s="352">
        <f t="shared" si="442"/>
        <v>0</v>
      </c>
      <c r="AO306" s="352">
        <f t="shared" ref="AO306:AT306" si="443">AO304</f>
        <v>0</v>
      </c>
      <c r="AP306" s="352">
        <f t="shared" si="443"/>
        <v>0</v>
      </c>
      <c r="AQ306" s="352">
        <f t="shared" si="443"/>
        <v>0</v>
      </c>
      <c r="AR306" s="352">
        <f t="shared" si="443"/>
        <v>0</v>
      </c>
      <c r="AS306" s="352">
        <f t="shared" si="443"/>
        <v>0</v>
      </c>
      <c r="AT306" s="352">
        <f t="shared" si="443"/>
        <v>0</v>
      </c>
      <c r="AU306" s="266"/>
    </row>
    <row r="307" spans="1:47" ht="16" outlineLevel="1">
      <c r="A307" s="446">
        <v>23</v>
      </c>
      <c r="B307" s="254"/>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251"/>
      <c r="AF307" s="251"/>
      <c r="AG307" s="363"/>
      <c r="AH307" s="366"/>
      <c r="AI307" s="366"/>
      <c r="AJ307" s="366"/>
      <c r="AK307" s="366"/>
      <c r="AL307" s="366"/>
      <c r="AM307" s="366"/>
      <c r="AN307" s="366"/>
      <c r="AO307" s="366"/>
      <c r="AP307" s="366"/>
      <c r="AQ307" s="366"/>
      <c r="AR307" s="366"/>
      <c r="AS307" s="366"/>
      <c r="AT307" s="366"/>
      <c r="AU307" s="266"/>
    </row>
    <row r="308" spans="1:47" ht="17" hidden="1" outlineLevel="1">
      <c r="B308" s="273" t="s">
        <v>115</v>
      </c>
      <c r="C308" s="251" t="s">
        <v>25</v>
      </c>
      <c r="D308" s="255"/>
      <c r="E308" s="255"/>
      <c r="F308" s="255"/>
      <c r="G308" s="255"/>
      <c r="H308" s="255"/>
      <c r="I308" s="255"/>
      <c r="J308" s="255"/>
      <c r="K308" s="255"/>
      <c r="L308" s="255"/>
      <c r="M308" s="255"/>
      <c r="N308" s="255"/>
      <c r="O308" s="255"/>
      <c r="P308" s="255"/>
      <c r="Q308" s="255"/>
      <c r="R308" s="251"/>
      <c r="S308" s="255"/>
      <c r="T308" s="255"/>
      <c r="U308" s="255"/>
      <c r="V308" s="255"/>
      <c r="W308" s="255"/>
      <c r="X308" s="255"/>
      <c r="Y308" s="255"/>
      <c r="Z308" s="255"/>
      <c r="AA308" s="255"/>
      <c r="AB308" s="255"/>
      <c r="AC308" s="255"/>
      <c r="AD308" s="255"/>
      <c r="AE308" s="255"/>
      <c r="AF308" s="255"/>
      <c r="AG308" s="351"/>
      <c r="AH308" s="351"/>
      <c r="AI308" s="351"/>
      <c r="AJ308" s="351"/>
      <c r="AK308" s="351"/>
      <c r="AL308" s="351"/>
      <c r="AM308" s="351"/>
      <c r="AN308" s="351"/>
      <c r="AO308" s="351"/>
      <c r="AP308" s="351"/>
      <c r="AQ308" s="351"/>
      <c r="AR308" s="351"/>
      <c r="AS308" s="351"/>
      <c r="AT308" s="351"/>
      <c r="AU308" s="256">
        <f>SUM(AG308:AT308)</f>
        <v>0</v>
      </c>
    </row>
    <row r="309" spans="1:47" ht="16" hidden="1" outlineLevel="1">
      <c r="B309" s="254" t="s">
        <v>288</v>
      </c>
      <c r="C309" s="251" t="s">
        <v>163</v>
      </c>
      <c r="D309" s="255"/>
      <c r="E309" s="255"/>
      <c r="F309" s="255"/>
      <c r="G309" s="255"/>
      <c r="H309" s="255"/>
      <c r="I309" s="255"/>
      <c r="J309" s="255"/>
      <c r="K309" s="255"/>
      <c r="L309" s="255"/>
      <c r="M309" s="255"/>
      <c r="N309" s="255"/>
      <c r="O309" s="255"/>
      <c r="P309" s="255"/>
      <c r="Q309" s="255"/>
      <c r="R309" s="251"/>
      <c r="S309" s="255"/>
      <c r="T309" s="255"/>
      <c r="U309" s="255"/>
      <c r="V309" s="255"/>
      <c r="W309" s="255"/>
      <c r="X309" s="255"/>
      <c r="Y309" s="255"/>
      <c r="Z309" s="255"/>
      <c r="AA309" s="255"/>
      <c r="AB309" s="255"/>
      <c r="AC309" s="255"/>
      <c r="AD309" s="255"/>
      <c r="AE309" s="255"/>
      <c r="AF309" s="255"/>
      <c r="AG309" s="352">
        <f>AG308</f>
        <v>0</v>
      </c>
      <c r="AH309" s="352">
        <f t="shared" ref="AH309:AN309" si="444">AH308</f>
        <v>0</v>
      </c>
      <c r="AI309" s="352">
        <f t="shared" si="444"/>
        <v>0</v>
      </c>
      <c r="AJ309" s="352">
        <f t="shared" si="444"/>
        <v>0</v>
      </c>
      <c r="AK309" s="352">
        <f t="shared" si="444"/>
        <v>0</v>
      </c>
      <c r="AL309" s="352">
        <f t="shared" si="444"/>
        <v>0</v>
      </c>
      <c r="AM309" s="352">
        <f t="shared" si="444"/>
        <v>0</v>
      </c>
      <c r="AN309" s="352">
        <f t="shared" si="444"/>
        <v>0</v>
      </c>
      <c r="AO309" s="352">
        <f t="shared" ref="AO309" si="445">AO308</f>
        <v>0</v>
      </c>
      <c r="AP309" s="352">
        <f t="shared" ref="AP309" si="446">AP308</f>
        <v>0</v>
      </c>
      <c r="AQ309" s="352">
        <f t="shared" ref="AQ309" si="447">AQ308</f>
        <v>0</v>
      </c>
      <c r="AR309" s="352">
        <f t="shared" ref="AR309" si="448">AR308</f>
        <v>0</v>
      </c>
      <c r="AS309" s="352">
        <f t="shared" ref="AS309" si="449">AS308</f>
        <v>0</v>
      </c>
      <c r="AT309" s="352">
        <f t="shared" ref="AT309" si="450">AT308</f>
        <v>0</v>
      </c>
      <c r="AU309" s="266"/>
    </row>
    <row r="310" spans="1:47" ht="16" hidden="1" outlineLevel="1">
      <c r="A310" s="446">
        <v>24</v>
      </c>
      <c r="B310" s="28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251"/>
      <c r="AF310" s="251"/>
      <c r="AG310" s="363"/>
      <c r="AH310" s="366"/>
      <c r="AI310" s="366"/>
      <c r="AJ310" s="366"/>
      <c r="AK310" s="366"/>
      <c r="AL310" s="366"/>
      <c r="AM310" s="366"/>
      <c r="AN310" s="366"/>
      <c r="AO310" s="366"/>
      <c r="AP310" s="366"/>
      <c r="AQ310" s="366"/>
      <c r="AR310" s="366"/>
      <c r="AS310" s="366"/>
      <c r="AT310" s="366"/>
      <c r="AU310" s="266"/>
    </row>
    <row r="311" spans="1:47" ht="17" outlineLevel="1">
      <c r="B311" s="273" t="s">
        <v>116</v>
      </c>
      <c r="C311" s="251" t="s">
        <v>25</v>
      </c>
      <c r="D311" s="255">
        <v>21101</v>
      </c>
      <c r="E311" s="255">
        <v>21101</v>
      </c>
      <c r="F311" s="255">
        <v>21101</v>
      </c>
      <c r="G311" s="255">
        <v>21101</v>
      </c>
      <c r="H311" s="255">
        <v>21101</v>
      </c>
      <c r="I311" s="255">
        <v>21101</v>
      </c>
      <c r="J311" s="255">
        <v>21101</v>
      </c>
      <c r="K311" s="255">
        <v>21101</v>
      </c>
      <c r="L311" s="255">
        <v>21101</v>
      </c>
      <c r="M311" s="255">
        <v>17114</v>
      </c>
      <c r="N311" s="255">
        <v>14542</v>
      </c>
      <c r="O311" s="255">
        <v>14542</v>
      </c>
      <c r="P311" s="255">
        <v>14442</v>
      </c>
      <c r="Q311" s="255">
        <v>14442</v>
      </c>
      <c r="R311" s="251"/>
      <c r="S311" s="255">
        <v>3</v>
      </c>
      <c r="T311" s="255">
        <v>3</v>
      </c>
      <c r="U311" s="255">
        <v>3</v>
      </c>
      <c r="V311" s="255">
        <v>3</v>
      </c>
      <c r="W311" s="255">
        <v>3</v>
      </c>
      <c r="X311" s="255">
        <v>3</v>
      </c>
      <c r="Y311" s="255">
        <v>3</v>
      </c>
      <c r="Z311" s="255">
        <v>3</v>
      </c>
      <c r="AA311" s="255">
        <v>3</v>
      </c>
      <c r="AB311" s="255">
        <v>3</v>
      </c>
      <c r="AC311" s="255">
        <v>1</v>
      </c>
      <c r="AD311" s="255">
        <v>1</v>
      </c>
      <c r="AE311" s="255">
        <v>1</v>
      </c>
      <c r="AF311" s="255">
        <v>1</v>
      </c>
      <c r="AG311" s="351">
        <v>1</v>
      </c>
      <c r="AH311" s="351"/>
      <c r="AI311" s="351"/>
      <c r="AJ311" s="351"/>
      <c r="AK311" s="351"/>
      <c r="AL311" s="351"/>
      <c r="AM311" s="351"/>
      <c r="AN311" s="351"/>
      <c r="AO311" s="351"/>
      <c r="AP311" s="351"/>
      <c r="AQ311" s="351"/>
      <c r="AR311" s="351"/>
      <c r="AS311" s="351"/>
      <c r="AT311" s="351"/>
      <c r="AU311" s="256">
        <f>SUM(AG311:AT311)</f>
        <v>1</v>
      </c>
    </row>
    <row r="312" spans="1:47" ht="16" outlineLevel="1">
      <c r="B312" s="254" t="s">
        <v>288</v>
      </c>
      <c r="C312" s="251" t="s">
        <v>163</v>
      </c>
      <c r="D312" s="255"/>
      <c r="E312" s="255"/>
      <c r="F312" s="255"/>
      <c r="G312" s="255"/>
      <c r="H312" s="255"/>
      <c r="I312" s="255"/>
      <c r="J312" s="255"/>
      <c r="K312" s="255"/>
      <c r="L312" s="255"/>
      <c r="M312" s="255"/>
      <c r="N312" s="255"/>
      <c r="O312" s="255"/>
      <c r="P312" s="255"/>
      <c r="Q312" s="255"/>
      <c r="R312" s="251"/>
      <c r="S312" s="255"/>
      <c r="T312" s="255"/>
      <c r="U312" s="255"/>
      <c r="V312" s="255"/>
      <c r="W312" s="255"/>
      <c r="X312" s="255"/>
      <c r="Y312" s="255"/>
      <c r="Z312" s="255"/>
      <c r="AA312" s="255"/>
      <c r="AB312" s="255"/>
      <c r="AC312" s="255"/>
      <c r="AD312" s="255"/>
      <c r="AE312" s="255"/>
      <c r="AF312" s="255"/>
      <c r="AG312" s="352">
        <f>AG311</f>
        <v>1</v>
      </c>
      <c r="AH312" s="352">
        <f t="shared" ref="AH312:AN312" si="451">AH311</f>
        <v>0</v>
      </c>
      <c r="AI312" s="352">
        <f t="shared" si="451"/>
        <v>0</v>
      </c>
      <c r="AJ312" s="352">
        <f t="shared" si="451"/>
        <v>0</v>
      </c>
      <c r="AK312" s="352">
        <f t="shared" si="451"/>
        <v>0</v>
      </c>
      <c r="AL312" s="352">
        <f t="shared" si="451"/>
        <v>0</v>
      </c>
      <c r="AM312" s="352">
        <f t="shared" si="451"/>
        <v>0</v>
      </c>
      <c r="AN312" s="352">
        <f t="shared" si="451"/>
        <v>0</v>
      </c>
      <c r="AO312" s="352">
        <f t="shared" ref="AO312" si="452">AO311</f>
        <v>0</v>
      </c>
      <c r="AP312" s="352">
        <f t="shared" ref="AP312" si="453">AP311</f>
        <v>0</v>
      </c>
      <c r="AQ312" s="352">
        <f t="shared" ref="AQ312" si="454">AQ311</f>
        <v>0</v>
      </c>
      <c r="AR312" s="352">
        <f t="shared" ref="AR312" si="455">AR311</f>
        <v>0</v>
      </c>
      <c r="AS312" s="352">
        <f t="shared" ref="AS312" si="456">AS311</f>
        <v>0</v>
      </c>
      <c r="AT312" s="352">
        <f t="shared" ref="AT312" si="457">AT311</f>
        <v>0</v>
      </c>
      <c r="AU312" s="266"/>
    </row>
    <row r="313" spans="1:47" ht="16" outlineLevel="1">
      <c r="B313" s="254"/>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251"/>
      <c r="AF313" s="251"/>
      <c r="AG313" s="353"/>
      <c r="AH313" s="366"/>
      <c r="AI313" s="366"/>
      <c r="AJ313" s="366"/>
      <c r="AK313" s="366"/>
      <c r="AL313" s="366"/>
      <c r="AM313" s="366"/>
      <c r="AN313" s="366"/>
      <c r="AO313" s="366"/>
      <c r="AP313" s="366"/>
      <c r="AQ313" s="366"/>
      <c r="AR313" s="366"/>
      <c r="AS313" s="366"/>
      <c r="AT313" s="366"/>
      <c r="AU313" s="266"/>
    </row>
    <row r="314" spans="1:47" ht="16" outlineLevel="1">
      <c r="A314" s="446">
        <v>25</v>
      </c>
      <c r="B314" s="248" t="s">
        <v>497</v>
      </c>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251"/>
      <c r="AE314" s="251"/>
      <c r="AF314" s="251"/>
      <c r="AG314" s="353"/>
      <c r="AH314" s="366"/>
      <c r="AI314" s="366"/>
      <c r="AJ314" s="366"/>
      <c r="AK314" s="366"/>
      <c r="AL314" s="366"/>
      <c r="AM314" s="366"/>
      <c r="AN314" s="366"/>
      <c r="AO314" s="366"/>
      <c r="AP314" s="366"/>
      <c r="AQ314" s="366"/>
      <c r="AR314" s="366"/>
      <c r="AS314" s="366"/>
      <c r="AT314" s="366"/>
      <c r="AU314" s="266"/>
    </row>
    <row r="315" spans="1:47" ht="17" outlineLevel="1">
      <c r="B315" s="273" t="s">
        <v>117</v>
      </c>
      <c r="C315" s="251" t="s">
        <v>25</v>
      </c>
      <c r="D315" s="255">
        <v>91998</v>
      </c>
      <c r="E315" s="255">
        <v>91998</v>
      </c>
      <c r="F315" s="255">
        <v>91998</v>
      </c>
      <c r="G315" s="255">
        <v>91998</v>
      </c>
      <c r="H315" s="255">
        <v>91998</v>
      </c>
      <c r="I315" s="255">
        <v>91998</v>
      </c>
      <c r="J315" s="255">
        <v>91998</v>
      </c>
      <c r="K315" s="255">
        <v>91998</v>
      </c>
      <c r="L315" s="255">
        <v>91998</v>
      </c>
      <c r="M315" s="255">
        <v>91998</v>
      </c>
      <c r="N315" s="255">
        <v>22713</v>
      </c>
      <c r="O315" s="255">
        <v>0</v>
      </c>
      <c r="P315" s="255">
        <v>0</v>
      </c>
      <c r="Q315" s="255">
        <v>0</v>
      </c>
      <c r="R315" s="255">
        <v>12</v>
      </c>
      <c r="S315" s="255">
        <v>12</v>
      </c>
      <c r="T315" s="255">
        <v>12</v>
      </c>
      <c r="U315" s="255">
        <v>12</v>
      </c>
      <c r="V315" s="255">
        <v>12</v>
      </c>
      <c r="W315" s="255">
        <v>12</v>
      </c>
      <c r="X315" s="255">
        <v>12</v>
      </c>
      <c r="Y315" s="255">
        <v>12</v>
      </c>
      <c r="Z315" s="255">
        <v>12</v>
      </c>
      <c r="AA315" s="255">
        <v>12</v>
      </c>
      <c r="AB315" s="255">
        <v>12</v>
      </c>
      <c r="AC315" s="255">
        <v>3</v>
      </c>
      <c r="AD315" s="255">
        <v>0</v>
      </c>
      <c r="AE315" s="255">
        <v>0</v>
      </c>
      <c r="AF315" s="255">
        <v>0</v>
      </c>
      <c r="AG315" s="367">
        <f>'3-a. VRZ Rate Class Alloc.'!P407</f>
        <v>0</v>
      </c>
      <c r="AH315" s="367">
        <f>'3-a. VRZ Rate Class Alloc.'!Q407</f>
        <v>0.28571428571428581</v>
      </c>
      <c r="AI315" s="367">
        <f>'3-a. VRZ Rate Class Alloc.'!R407</f>
        <v>0.5714285714285714</v>
      </c>
      <c r="AJ315" s="367">
        <f>'3-a. VRZ Rate Class Alloc.'!S407</f>
        <v>0.14285714285714285</v>
      </c>
      <c r="AK315" s="367">
        <f>'3-a. VRZ Rate Class Alloc.'!T407</f>
        <v>0</v>
      </c>
      <c r="AL315" s="367">
        <f>'3-a. VRZ Rate Class Alloc.'!U407</f>
        <v>0</v>
      </c>
      <c r="AM315" s="367">
        <f>'3-a. VRZ Rate Class Alloc.'!V407</f>
        <v>0</v>
      </c>
      <c r="AN315" s="367"/>
      <c r="AO315" s="356"/>
      <c r="AP315" s="356"/>
      <c r="AQ315" s="356"/>
      <c r="AR315" s="356"/>
      <c r="AS315" s="356"/>
      <c r="AT315" s="356"/>
      <c r="AU315" s="256">
        <f>SUM(AG315:AT315)</f>
        <v>1</v>
      </c>
    </row>
    <row r="316" spans="1:47" ht="16" outlineLevel="1">
      <c r="B316" s="254" t="s">
        <v>288</v>
      </c>
      <c r="C316" s="251" t="s">
        <v>163</v>
      </c>
      <c r="D316" s="255">
        <v>26285</v>
      </c>
      <c r="E316" s="255">
        <v>26285</v>
      </c>
      <c r="F316" s="255">
        <v>26285</v>
      </c>
      <c r="G316" s="255">
        <v>26285</v>
      </c>
      <c r="H316" s="255">
        <v>26285</v>
      </c>
      <c r="I316" s="255">
        <v>26285</v>
      </c>
      <c r="J316" s="255">
        <v>26285</v>
      </c>
      <c r="K316" s="255">
        <v>26285</v>
      </c>
      <c r="L316" s="255">
        <v>26285</v>
      </c>
      <c r="M316" s="255">
        <v>26285</v>
      </c>
      <c r="N316" s="255">
        <v>6490</v>
      </c>
      <c r="O316" s="255">
        <v>0</v>
      </c>
      <c r="P316" s="255">
        <v>0</v>
      </c>
      <c r="Q316" s="255">
        <v>0</v>
      </c>
      <c r="R316" s="255">
        <f>R315</f>
        <v>12</v>
      </c>
      <c r="S316" s="255">
        <v>3</v>
      </c>
      <c r="T316" s="255">
        <v>3</v>
      </c>
      <c r="U316" s="255">
        <v>3</v>
      </c>
      <c r="V316" s="255">
        <v>3</v>
      </c>
      <c r="W316" s="255">
        <v>3</v>
      </c>
      <c r="X316" s="255">
        <v>3</v>
      </c>
      <c r="Y316" s="255">
        <v>3</v>
      </c>
      <c r="Z316" s="255">
        <v>3</v>
      </c>
      <c r="AA316" s="255">
        <v>3</v>
      </c>
      <c r="AB316" s="255">
        <v>3</v>
      </c>
      <c r="AC316" s="255">
        <v>1</v>
      </c>
      <c r="AD316" s="255">
        <v>0</v>
      </c>
      <c r="AE316" s="255">
        <v>0</v>
      </c>
      <c r="AF316" s="255">
        <v>0</v>
      </c>
      <c r="AG316" s="352">
        <f>'3-a. VRZ Rate Class Alloc.'!P408</f>
        <v>0</v>
      </c>
      <c r="AH316" s="352">
        <f>'3-a. VRZ Rate Class Alloc.'!Q408</f>
        <v>0</v>
      </c>
      <c r="AI316" s="352">
        <f>'3-a. VRZ Rate Class Alloc.'!R408</f>
        <v>1</v>
      </c>
      <c r="AJ316" s="352">
        <f>'3-a. VRZ Rate Class Alloc.'!S408</f>
        <v>0</v>
      </c>
      <c r="AK316" s="352">
        <f>'3-a. VRZ Rate Class Alloc.'!T408</f>
        <v>0</v>
      </c>
      <c r="AL316" s="352"/>
      <c r="AM316" s="352"/>
      <c r="AN316" s="352">
        <f>AN315</f>
        <v>0</v>
      </c>
      <c r="AO316" s="352">
        <f t="shared" ref="AO316" si="458">AO315</f>
        <v>0</v>
      </c>
      <c r="AP316" s="352">
        <f t="shared" ref="AP316" si="459">AP315</f>
        <v>0</v>
      </c>
      <c r="AQ316" s="352">
        <f t="shared" ref="AQ316" si="460">AQ315</f>
        <v>0</v>
      </c>
      <c r="AR316" s="352">
        <f t="shared" ref="AR316" si="461">AR315</f>
        <v>0</v>
      </c>
      <c r="AS316" s="352">
        <f t="shared" ref="AS316" si="462">AS315</f>
        <v>0</v>
      </c>
      <c r="AT316" s="352">
        <f t="shared" ref="AT316" si="463">AT315</f>
        <v>0</v>
      </c>
      <c r="AU316" s="266"/>
    </row>
    <row r="317" spans="1:47" ht="16" outlineLevel="1">
      <c r="A317" s="446">
        <v>26</v>
      </c>
      <c r="B317" s="254"/>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251"/>
      <c r="AE317" s="251"/>
      <c r="AF317" s="251"/>
      <c r="AG317" s="353"/>
      <c r="AH317" s="366"/>
      <c r="AI317" s="366"/>
      <c r="AJ317" s="366"/>
      <c r="AK317" s="366"/>
      <c r="AL317" s="366"/>
      <c r="AM317" s="366"/>
      <c r="AN317" s="366"/>
      <c r="AO317" s="366"/>
      <c r="AP317" s="366"/>
      <c r="AQ317" s="366"/>
      <c r="AR317" s="366"/>
      <c r="AS317" s="366"/>
      <c r="AT317" s="366"/>
      <c r="AU317" s="266"/>
    </row>
    <row r="318" spans="1:47" ht="17" outlineLevel="1">
      <c r="B318" s="273" t="s">
        <v>1140</v>
      </c>
      <c r="C318" s="251" t="s">
        <v>25</v>
      </c>
      <c r="D318" s="255">
        <v>8012422.0396710597</v>
      </c>
      <c r="E318" s="255">
        <v>7793782.0396710597</v>
      </c>
      <c r="F318" s="255">
        <v>7793782.0396710597</v>
      </c>
      <c r="G318" s="255">
        <v>7793782.0396710597</v>
      </c>
      <c r="H318" s="255">
        <v>7793782.0396710597</v>
      </c>
      <c r="I318" s="255">
        <v>7690287.0396710597</v>
      </c>
      <c r="J318" s="255">
        <v>7690287.0396710597</v>
      </c>
      <c r="K318" s="255">
        <v>7690287.0396710597</v>
      </c>
      <c r="L318" s="255">
        <v>7634053.0396710597</v>
      </c>
      <c r="M318" s="255">
        <v>7634053.0396710597</v>
      </c>
      <c r="N318" s="255">
        <v>7568451.0396710597</v>
      </c>
      <c r="O318" s="255">
        <v>5918912.0396710597</v>
      </c>
      <c r="P318" s="255">
        <v>2442799</v>
      </c>
      <c r="Q318" s="255">
        <v>2442799</v>
      </c>
      <c r="R318" s="255">
        <v>12</v>
      </c>
      <c r="S318" s="255">
        <v>1061</v>
      </c>
      <c r="T318" s="255">
        <v>1026</v>
      </c>
      <c r="U318" s="255">
        <v>1026</v>
      </c>
      <c r="V318" s="255">
        <v>1026</v>
      </c>
      <c r="W318" s="255">
        <v>1026</v>
      </c>
      <c r="X318" s="255">
        <v>1013</v>
      </c>
      <c r="Y318" s="255">
        <v>1013</v>
      </c>
      <c r="Z318" s="255">
        <v>1013</v>
      </c>
      <c r="AA318" s="255">
        <v>1003</v>
      </c>
      <c r="AB318" s="255">
        <v>1003</v>
      </c>
      <c r="AC318" s="255">
        <v>992</v>
      </c>
      <c r="AD318" s="255">
        <v>753</v>
      </c>
      <c r="AE318" s="255">
        <v>330</v>
      </c>
      <c r="AF318" s="255">
        <v>330</v>
      </c>
      <c r="AG318" s="367">
        <f>'3-a. VRZ Rate Class Alloc.'!P413</f>
        <v>0</v>
      </c>
      <c r="AH318" s="367">
        <f>'3-a. VRZ Rate Class Alloc.'!Q413</f>
        <v>0.19956006807363388</v>
      </c>
      <c r="AI318" s="367">
        <f>'3-a. VRZ Rate Class Alloc.'!R413</f>
        <v>0.52650353362510682</v>
      </c>
      <c r="AJ318" s="367">
        <f>'3-a. VRZ Rate Class Alloc.'!S413</f>
        <v>0.10317147213714604</v>
      </c>
      <c r="AK318" s="367">
        <f>'3-a. VRZ Rate Class Alloc.'!T413</f>
        <v>0.2185594387790013</v>
      </c>
      <c r="AL318" s="367">
        <f>'3-a. VRZ Rate Class Alloc.'!U413</f>
        <v>3.4561522249037461E-4</v>
      </c>
      <c r="AM318" s="351"/>
      <c r="AN318" s="351"/>
      <c r="AO318" s="356"/>
      <c r="AP318" s="356"/>
      <c r="AQ318" s="356"/>
      <c r="AR318" s="356"/>
      <c r="AS318" s="356"/>
      <c r="AT318" s="356"/>
      <c r="AU318" s="256">
        <f>SUM(AG318:AT318)</f>
        <v>1.0481401278373783</v>
      </c>
    </row>
    <row r="319" spans="1:47" ht="16" outlineLevel="1">
      <c r="B319" s="254" t="s">
        <v>288</v>
      </c>
      <c r="C319" s="251" t="s">
        <v>163</v>
      </c>
      <c r="D319" s="255">
        <v>2885301</v>
      </c>
      <c r="E319" s="255">
        <v>3103941</v>
      </c>
      <c r="F319" s="255">
        <v>3106535</v>
      </c>
      <c r="G319" s="255">
        <v>3106535</v>
      </c>
      <c r="H319" s="255">
        <v>3106535</v>
      </c>
      <c r="I319" s="255">
        <v>3096126</v>
      </c>
      <c r="J319" s="255">
        <v>3096126</v>
      </c>
      <c r="K319" s="255">
        <v>3096126</v>
      </c>
      <c r="L319" s="255">
        <v>3090907</v>
      </c>
      <c r="M319" s="255">
        <v>3090907</v>
      </c>
      <c r="N319" s="255">
        <v>3026932</v>
      </c>
      <c r="O319" s="255">
        <v>2490890</v>
      </c>
      <c r="P319" s="255">
        <v>1360537</v>
      </c>
      <c r="Q319" s="255">
        <v>1360537</v>
      </c>
      <c r="R319" s="255">
        <f>R318</f>
        <v>12</v>
      </c>
      <c r="S319" s="255">
        <v>486</v>
      </c>
      <c r="T319" s="255">
        <v>522</v>
      </c>
      <c r="U319" s="255">
        <v>522</v>
      </c>
      <c r="V319" s="255">
        <v>522</v>
      </c>
      <c r="W319" s="255">
        <v>522</v>
      </c>
      <c r="X319" s="255">
        <v>521</v>
      </c>
      <c r="Y319" s="255">
        <v>521</v>
      </c>
      <c r="Z319" s="255">
        <v>521</v>
      </c>
      <c r="AA319" s="255">
        <v>521</v>
      </c>
      <c r="AB319" s="255">
        <v>521</v>
      </c>
      <c r="AC319" s="255">
        <v>511</v>
      </c>
      <c r="AD319" s="255">
        <v>406</v>
      </c>
      <c r="AE319" s="255">
        <v>218</v>
      </c>
      <c r="AF319" s="255">
        <v>218</v>
      </c>
      <c r="AG319" s="352">
        <f>'3-a. VRZ Rate Class Alloc.'!P414</f>
        <v>0</v>
      </c>
      <c r="AH319" s="352">
        <f>'3-a. VRZ Rate Class Alloc.'!Q414</f>
        <v>0.12315052379176095</v>
      </c>
      <c r="AI319" s="352">
        <f>'3-a. VRZ Rate Class Alloc.'!R414</f>
        <v>0.85421437985169812</v>
      </c>
      <c r="AJ319" s="352">
        <f>'3-a. VRZ Rate Class Alloc.'!S414</f>
        <v>0</v>
      </c>
      <c r="AK319" s="352">
        <f>'3-a. VRZ Rate Class Alloc.'!T414</f>
        <v>2.9729619145464778E-2</v>
      </c>
      <c r="AL319" s="352">
        <f>'3-a. VRZ Rate Class Alloc.'!U414</f>
        <v>0</v>
      </c>
      <c r="AM319" s="352">
        <f t="shared" ref="AM319:AN319" si="464">AM318</f>
        <v>0</v>
      </c>
      <c r="AN319" s="352">
        <f t="shared" si="464"/>
        <v>0</v>
      </c>
      <c r="AO319" s="352">
        <f t="shared" ref="AO319" si="465">AO318</f>
        <v>0</v>
      </c>
      <c r="AP319" s="352">
        <f t="shared" ref="AP319" si="466">AP318</f>
        <v>0</v>
      </c>
      <c r="AQ319" s="352">
        <f t="shared" ref="AQ319" si="467">AQ318</f>
        <v>0</v>
      </c>
      <c r="AR319" s="352">
        <f t="shared" ref="AR319" si="468">AR318</f>
        <v>0</v>
      </c>
      <c r="AS319" s="352">
        <f t="shared" ref="AS319" si="469">AS318</f>
        <v>0</v>
      </c>
      <c r="AT319" s="352">
        <f t="shared" ref="AT319" si="470">AT318</f>
        <v>0</v>
      </c>
      <c r="AU319" s="266"/>
    </row>
    <row r="320" spans="1:47" ht="16" outlineLevel="1">
      <c r="B320" s="767" t="s">
        <v>1141</v>
      </c>
      <c r="C320" s="298" t="s">
        <v>1134</v>
      </c>
      <c r="D320" s="255">
        <v>83321.419485707651</v>
      </c>
      <c r="E320" s="255">
        <f>D320+($H320-$D320)/4</f>
        <v>83218.411211633982</v>
      </c>
      <c r="F320" s="255">
        <f>E320+($H320-$D320)/4</f>
        <v>83115.402937560313</v>
      </c>
      <c r="G320" s="255">
        <f>F320+($H320-$D320)/4</f>
        <v>83012.394663486644</v>
      </c>
      <c r="H320" s="255">
        <v>82909.38638941299</v>
      </c>
      <c r="I320" s="255">
        <f>SUM(I318:I319)/SUM(H318:H319)*H320</f>
        <v>82043.016107435891</v>
      </c>
      <c r="J320" s="255">
        <f t="shared" ref="J320:Q320" si="471">SUM(J318:J319)/SUM(I318:I319)*I320</f>
        <v>82043.016107435891</v>
      </c>
      <c r="K320" s="255">
        <f t="shared" si="471"/>
        <v>82043.016107435891</v>
      </c>
      <c r="L320" s="255">
        <f t="shared" si="471"/>
        <v>81575.595710098321</v>
      </c>
      <c r="M320" s="255">
        <f t="shared" si="471"/>
        <v>81575.595710098321</v>
      </c>
      <c r="N320" s="255">
        <f t="shared" si="471"/>
        <v>80590.014325531069</v>
      </c>
      <c r="O320" s="255">
        <f t="shared" si="471"/>
        <v>63966.16944515978</v>
      </c>
      <c r="P320" s="255">
        <f t="shared" si="471"/>
        <v>28928.723159622914</v>
      </c>
      <c r="Q320" s="255">
        <f t="shared" si="471"/>
        <v>28928.723159622914</v>
      </c>
      <c r="R320" s="255">
        <v>12</v>
      </c>
      <c r="S320" s="255">
        <f>SUM(S318:S319)/SUM(D318:D319)*D320</f>
        <v>11.82799704811368</v>
      </c>
      <c r="T320" s="255">
        <f t="shared" ref="T320:AF320" si="472">SUM(T318:T319)/SUM(E318:E319)*E320</f>
        <v>11.821010690642199</v>
      </c>
      <c r="U320" s="255">
        <f t="shared" si="472"/>
        <v>11.803568949332691</v>
      </c>
      <c r="V320" s="255">
        <f t="shared" si="472"/>
        <v>11.788940309845811</v>
      </c>
      <c r="W320" s="255">
        <f t="shared" si="472"/>
        <v>11.774311670358934</v>
      </c>
      <c r="X320" s="255">
        <f t="shared" si="472"/>
        <v>11.667825647500393</v>
      </c>
      <c r="Y320" s="255">
        <f t="shared" si="472"/>
        <v>11.667825647500393</v>
      </c>
      <c r="Z320" s="255">
        <f t="shared" si="472"/>
        <v>11.667825647500393</v>
      </c>
      <c r="AA320" s="255">
        <f t="shared" si="472"/>
        <v>11.591764202601434</v>
      </c>
      <c r="AB320" s="255">
        <f t="shared" si="472"/>
        <v>11.591764202601434</v>
      </c>
      <c r="AC320" s="255">
        <f t="shared" si="472"/>
        <v>11.432035168313618</v>
      </c>
      <c r="AD320" s="255">
        <f t="shared" si="472"/>
        <v>8.815521463789409</v>
      </c>
      <c r="AE320" s="255">
        <f t="shared" si="472"/>
        <v>4.1681671804629827</v>
      </c>
      <c r="AF320" s="255">
        <f t="shared" si="472"/>
        <v>4.1681671804629827</v>
      </c>
      <c r="AG320" s="352">
        <f>'3-a. VRZ Rate Class Alloc.'!P415</f>
        <v>0</v>
      </c>
      <c r="AH320" s="352">
        <f>'3-a. VRZ Rate Class Alloc.'!Q415</f>
        <v>0.13799885559360553</v>
      </c>
      <c r="AI320" s="352">
        <f>'3-a. VRZ Rate Class Alloc.'!R415</f>
        <v>0.86527347188731962</v>
      </c>
      <c r="AJ320" s="352">
        <f>'3-a. VRZ Rate Class Alloc.'!S415</f>
        <v>0</v>
      </c>
      <c r="AK320" s="352">
        <f>'3-a. VRZ Rate Class Alloc.'!T415</f>
        <v>0</v>
      </c>
      <c r="AL320" s="352">
        <f>'3-a. VRZ Rate Class Alloc.'!U415</f>
        <v>0</v>
      </c>
      <c r="AM320" s="352"/>
      <c r="AN320" s="352"/>
      <c r="AO320" s="352"/>
      <c r="AP320" s="352"/>
      <c r="AQ320" s="352"/>
      <c r="AR320" s="352"/>
      <c r="AS320" s="352"/>
      <c r="AT320" s="352"/>
      <c r="AU320" s="266"/>
    </row>
    <row r="321" spans="1:47" ht="16" outlineLevel="1">
      <c r="B321" s="767" t="s">
        <v>1142</v>
      </c>
      <c r="C321" s="298" t="s">
        <v>1134</v>
      </c>
      <c r="D321" s="255">
        <f>'3-a. VRZ Rate Class Alloc.'!W29</f>
        <v>387529.7015816418</v>
      </c>
      <c r="E321" s="255">
        <f>SUM(E318:E319)/SUM(D318:D319)*D321</f>
        <v>387529.7015816418</v>
      </c>
      <c r="F321" s="255">
        <f t="shared" ref="F321:Q321" si="473">SUM(F318:F319)/SUM(E318:E319)*E321</f>
        <v>387621.94580938033</v>
      </c>
      <c r="G321" s="255">
        <f t="shared" si="473"/>
        <v>387621.94580938033</v>
      </c>
      <c r="H321" s="255">
        <f t="shared" si="473"/>
        <v>387621.94580938033</v>
      </c>
      <c r="I321" s="255">
        <f t="shared" si="473"/>
        <v>383571.44985088811</v>
      </c>
      <c r="J321" s="255">
        <f t="shared" si="473"/>
        <v>383571.44985088811</v>
      </c>
      <c r="K321" s="255">
        <f t="shared" si="473"/>
        <v>383571.44985088811</v>
      </c>
      <c r="L321" s="255">
        <f t="shared" si="473"/>
        <v>381386.1435566647</v>
      </c>
      <c r="M321" s="255">
        <f t="shared" si="473"/>
        <v>381386.1435566647</v>
      </c>
      <c r="N321" s="255">
        <f t="shared" si="473"/>
        <v>376778.30612502451</v>
      </c>
      <c r="O321" s="255">
        <f t="shared" si="473"/>
        <v>299057.70801207487</v>
      </c>
      <c r="P321" s="255">
        <f t="shared" si="473"/>
        <v>135248.95611030361</v>
      </c>
      <c r="Q321" s="255">
        <f t="shared" si="473"/>
        <v>135248.95611030361</v>
      </c>
      <c r="R321" s="255">
        <v>12</v>
      </c>
      <c r="S321" s="255">
        <f>'3-a. VRZ Rate Class Alloc.'!X29</f>
        <v>54.013985633018258</v>
      </c>
      <c r="T321" s="255">
        <f>SUM(T318:T319)/SUM(S318:S319)*S321</f>
        <v>54.048900943705405</v>
      </c>
      <c r="U321" s="255">
        <f t="shared" ref="U321:AF321" si="474">SUM(U318:U319)/SUM(T318:T319)*T321</f>
        <v>54.048900943705405</v>
      </c>
      <c r="V321" s="255">
        <f t="shared" si="474"/>
        <v>54.048900943705405</v>
      </c>
      <c r="W321" s="255">
        <f t="shared" si="474"/>
        <v>54.048900943705405</v>
      </c>
      <c r="X321" s="255">
        <f t="shared" si="474"/>
        <v>53.560086594085327</v>
      </c>
      <c r="Y321" s="255">
        <f t="shared" si="474"/>
        <v>53.560086594085327</v>
      </c>
      <c r="Z321" s="255">
        <f t="shared" si="474"/>
        <v>53.560086594085327</v>
      </c>
      <c r="AA321" s="255">
        <f t="shared" si="474"/>
        <v>53.210933487213843</v>
      </c>
      <c r="AB321" s="255">
        <f t="shared" si="474"/>
        <v>53.210933487213843</v>
      </c>
      <c r="AC321" s="255">
        <f t="shared" si="474"/>
        <v>52.477711962783729</v>
      </c>
      <c r="AD321" s="255">
        <f t="shared" si="474"/>
        <v>40.466845086404753</v>
      </c>
      <c r="AE321" s="255">
        <f t="shared" si="474"/>
        <v>19.133590256557209</v>
      </c>
      <c r="AF321" s="255">
        <f t="shared" si="474"/>
        <v>19.133590256557209</v>
      </c>
      <c r="AG321" s="352">
        <f>'3-a. VRZ Rate Class Alloc.'!P29</f>
        <v>0</v>
      </c>
      <c r="AH321" s="352">
        <f>'3-a. VRZ Rate Class Alloc.'!Q29</f>
        <v>0.4643176341597372</v>
      </c>
      <c r="AI321" s="352">
        <f>'3-a. VRZ Rate Class Alloc.'!R29</f>
        <v>0.54822616307399086</v>
      </c>
      <c r="AJ321" s="352">
        <f>'3-a. VRZ Rate Class Alloc.'!S29</f>
        <v>0</v>
      </c>
      <c r="AK321" s="352">
        <f>'3-a. VRZ Rate Class Alloc.'!T29</f>
        <v>0</v>
      </c>
      <c r="AL321" s="352">
        <f>'3-a. VRZ Rate Class Alloc.'!U29</f>
        <v>0</v>
      </c>
      <c r="AM321" s="352"/>
      <c r="AN321" s="352"/>
      <c r="AO321" s="352"/>
      <c r="AP321" s="352"/>
      <c r="AQ321" s="352"/>
      <c r="AR321" s="352"/>
      <c r="AS321" s="352"/>
      <c r="AT321" s="352"/>
      <c r="AU321" s="266"/>
    </row>
    <row r="322" spans="1:47" ht="16" outlineLevel="1">
      <c r="B322" s="254"/>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353"/>
      <c r="AH322" s="366"/>
      <c r="AI322" s="366"/>
      <c r="AJ322" s="366"/>
      <c r="AK322" s="366"/>
      <c r="AL322" s="366"/>
      <c r="AM322" s="366"/>
      <c r="AN322" s="366"/>
      <c r="AO322" s="352"/>
      <c r="AP322" s="352"/>
      <c r="AQ322" s="352"/>
      <c r="AR322" s="352"/>
      <c r="AS322" s="352"/>
      <c r="AT322" s="352"/>
      <c r="AU322" s="266"/>
    </row>
    <row r="323" spans="1:47" ht="17" outlineLevel="1">
      <c r="B323" s="894" t="s">
        <v>1143</v>
      </c>
      <c r="C323" s="251" t="s">
        <v>25</v>
      </c>
      <c r="D323" s="255">
        <f>'8-a.  Streetlighting - VRZ'!F33</f>
        <v>9062.9603289399056</v>
      </c>
      <c r="E323" s="255">
        <f>D323</f>
        <v>9062.9603289399056</v>
      </c>
      <c r="F323" s="255">
        <f t="shared" ref="F323:O324" si="475">E323</f>
        <v>9062.9603289399056</v>
      </c>
      <c r="G323" s="255">
        <f t="shared" si="475"/>
        <v>9062.9603289399056</v>
      </c>
      <c r="H323" s="255">
        <f t="shared" si="475"/>
        <v>9062.9603289399056</v>
      </c>
      <c r="I323" s="255">
        <f t="shared" si="475"/>
        <v>9062.9603289399056</v>
      </c>
      <c r="J323" s="255">
        <f t="shared" si="475"/>
        <v>9062.9603289399056</v>
      </c>
      <c r="K323" s="255">
        <f t="shared" si="475"/>
        <v>9062.9603289399056</v>
      </c>
      <c r="L323" s="255">
        <f t="shared" si="475"/>
        <v>9062.9603289399056</v>
      </c>
      <c r="M323" s="255">
        <f t="shared" si="475"/>
        <v>9062.9603289399056</v>
      </c>
      <c r="N323" s="255">
        <f t="shared" si="475"/>
        <v>9062.9603289399056</v>
      </c>
      <c r="O323" s="255">
        <f t="shared" si="475"/>
        <v>9062.9603289399056</v>
      </c>
      <c r="P323" s="255">
        <f>'8-a.  Streetlighting - VRZ'!R34</f>
        <v>0</v>
      </c>
      <c r="Q323" s="255"/>
      <c r="R323" s="255">
        <v>12</v>
      </c>
      <c r="S323" s="255">
        <f>'8-a.  Streetlighting - VRZ'!R33</f>
        <v>0</v>
      </c>
      <c r="T323" s="255">
        <f>'8-a.  Streetlighting - VRZ'!S33</f>
        <v>0</v>
      </c>
      <c r="U323" s="255">
        <f>'8-a.  Streetlighting - VRZ'!T33</f>
        <v>0</v>
      </c>
      <c r="V323" s="255">
        <f>'8-a.  Streetlighting - VRZ'!U33</f>
        <v>0</v>
      </c>
      <c r="W323" s="255">
        <f>'8-a.  Streetlighting - VRZ'!V33</f>
        <v>0</v>
      </c>
      <c r="X323" s="255">
        <f>'8-a.  Streetlighting - VRZ'!W33</f>
        <v>0</v>
      </c>
      <c r="Y323" s="255">
        <f>'8-a.  Streetlighting - VRZ'!X33</f>
        <v>0</v>
      </c>
      <c r="Z323" s="255">
        <f>'8-a.  Streetlighting - VRZ'!Y33</f>
        <v>0</v>
      </c>
      <c r="AA323" s="255">
        <f>'8-a.  Streetlighting - VRZ'!Z33</f>
        <v>0</v>
      </c>
      <c r="AB323" s="255">
        <f>'8-a.  Streetlighting - VRZ'!AA33</f>
        <v>0</v>
      </c>
      <c r="AC323" s="255">
        <f>'8-a.  Streetlighting - VRZ'!AB33</f>
        <v>0</v>
      </c>
      <c r="AD323" s="255">
        <f>'8-a.  Streetlighting - VRZ'!AC33</f>
        <v>0</v>
      </c>
      <c r="AE323" s="255">
        <f>'8-a.  Streetlighting - VRZ'!AD33</f>
        <v>0</v>
      </c>
      <c r="AF323" s="255">
        <f>'8-a.  Streetlighting - VRZ'!AE33</f>
        <v>0</v>
      </c>
      <c r="AG323" s="367"/>
      <c r="AH323" s="351"/>
      <c r="AI323" s="351"/>
      <c r="AJ323" s="351"/>
      <c r="AK323" s="351"/>
      <c r="AL323" s="351"/>
      <c r="AM323" s="351"/>
      <c r="AN323" s="351">
        <v>1</v>
      </c>
      <c r="AO323" s="356"/>
      <c r="AP323" s="356"/>
      <c r="AQ323" s="356"/>
      <c r="AR323" s="356"/>
      <c r="AS323" s="356"/>
      <c r="AT323" s="356"/>
      <c r="AU323" s="256">
        <f>SUM(AG323:AT323)</f>
        <v>1</v>
      </c>
    </row>
    <row r="324" spans="1:47" ht="16" outlineLevel="1">
      <c r="B324" s="767" t="s">
        <v>288</v>
      </c>
      <c r="C324" s="251" t="s">
        <v>163</v>
      </c>
      <c r="D324" s="255"/>
      <c r="E324" s="255">
        <f>D324</f>
        <v>0</v>
      </c>
      <c r="F324" s="255">
        <f t="shared" si="475"/>
        <v>0</v>
      </c>
      <c r="G324" s="255">
        <f t="shared" si="475"/>
        <v>0</v>
      </c>
      <c r="H324" s="255">
        <f t="shared" si="475"/>
        <v>0</v>
      </c>
      <c r="I324" s="255">
        <f t="shared" si="475"/>
        <v>0</v>
      </c>
      <c r="J324" s="255">
        <f t="shared" si="475"/>
        <v>0</v>
      </c>
      <c r="K324" s="255">
        <f t="shared" si="475"/>
        <v>0</v>
      </c>
      <c r="L324" s="255">
        <f t="shared" si="475"/>
        <v>0</v>
      </c>
      <c r="M324" s="255">
        <f t="shared" si="475"/>
        <v>0</v>
      </c>
      <c r="N324" s="255">
        <f t="shared" si="475"/>
        <v>0</v>
      </c>
      <c r="O324" s="255">
        <f t="shared" si="475"/>
        <v>0</v>
      </c>
      <c r="P324" s="255">
        <f>'8-a.  Streetlighting - VRZ'!R35</f>
        <v>0</v>
      </c>
      <c r="Q324" s="255">
        <f>'8-a.  Streetlighting - VRZ'!S35</f>
        <v>0</v>
      </c>
      <c r="R324" s="255">
        <f>R323</f>
        <v>12</v>
      </c>
      <c r="S324" s="255"/>
      <c r="T324" s="255"/>
      <c r="U324" s="255"/>
      <c r="V324" s="255"/>
      <c r="W324" s="255"/>
      <c r="X324" s="255"/>
      <c r="Y324" s="255"/>
      <c r="Z324" s="255"/>
      <c r="AA324" s="255"/>
      <c r="AB324" s="255"/>
      <c r="AC324" s="255"/>
      <c r="AD324" s="255"/>
      <c r="AE324" s="255"/>
      <c r="AF324" s="255"/>
      <c r="AG324" s="352">
        <f>AG323</f>
        <v>0</v>
      </c>
      <c r="AH324" s="352">
        <f t="shared" ref="AH324:AN324" si="476">AH323</f>
        <v>0</v>
      </c>
      <c r="AI324" s="352">
        <f t="shared" si="476"/>
        <v>0</v>
      </c>
      <c r="AJ324" s="352"/>
      <c r="AK324" s="352">
        <f t="shared" si="476"/>
        <v>0</v>
      </c>
      <c r="AL324" s="352">
        <f t="shared" si="476"/>
        <v>0</v>
      </c>
      <c r="AM324" s="352">
        <f t="shared" si="476"/>
        <v>0</v>
      </c>
      <c r="AN324" s="352">
        <f t="shared" si="476"/>
        <v>1</v>
      </c>
      <c r="AO324" s="352">
        <f t="shared" ref="AO324" si="477">AO323</f>
        <v>0</v>
      </c>
      <c r="AP324" s="352">
        <f t="shared" ref="AP324" si="478">AP323</f>
        <v>0</v>
      </c>
      <c r="AQ324" s="352">
        <f t="shared" ref="AQ324" si="479">AQ323</f>
        <v>0</v>
      </c>
      <c r="AR324" s="352">
        <f t="shared" ref="AR324" si="480">AR323</f>
        <v>0</v>
      </c>
      <c r="AS324" s="352">
        <f t="shared" ref="AS324" si="481">AS323</f>
        <v>0</v>
      </c>
      <c r="AT324" s="352">
        <f t="shared" ref="AT324" si="482">AT323</f>
        <v>0</v>
      </c>
      <c r="AU324" s="266"/>
    </row>
    <row r="325" spans="1:47" ht="16" outlineLevel="1">
      <c r="A325" s="446">
        <v>27</v>
      </c>
      <c r="B325" s="254"/>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353"/>
      <c r="AH325" s="366"/>
      <c r="AI325" s="366"/>
      <c r="AJ325" s="366"/>
      <c r="AK325" s="366"/>
      <c r="AL325" s="366"/>
      <c r="AM325" s="366"/>
      <c r="AN325" s="366"/>
      <c r="AO325" s="366"/>
      <c r="AP325" s="366"/>
      <c r="AQ325" s="366"/>
      <c r="AR325" s="366"/>
      <c r="AS325" s="366"/>
      <c r="AT325" s="366"/>
      <c r="AU325" s="266"/>
    </row>
    <row r="326" spans="1:47" ht="17" outlineLevel="1">
      <c r="B326" s="273" t="s">
        <v>119</v>
      </c>
      <c r="C326" s="251" t="s">
        <v>25</v>
      </c>
      <c r="D326" s="255">
        <v>30823</v>
      </c>
      <c r="E326" s="255">
        <v>30823</v>
      </c>
      <c r="F326" s="255">
        <v>30823</v>
      </c>
      <c r="G326" s="255">
        <v>30823</v>
      </c>
      <c r="H326" s="255">
        <v>30823</v>
      </c>
      <c r="I326" s="255">
        <v>20211</v>
      </c>
      <c r="J326" s="255">
        <v>20211</v>
      </c>
      <c r="K326" s="255">
        <v>20211</v>
      </c>
      <c r="L326" s="255">
        <v>20211</v>
      </c>
      <c r="M326" s="255">
        <v>20211</v>
      </c>
      <c r="N326" s="255">
        <v>19549</v>
      </c>
      <c r="O326" s="255">
        <v>0</v>
      </c>
      <c r="P326" s="255">
        <v>0</v>
      </c>
      <c r="Q326" s="255">
        <v>0</v>
      </c>
      <c r="R326" s="255">
        <v>12</v>
      </c>
      <c r="S326" s="255">
        <v>5</v>
      </c>
      <c r="T326" s="255">
        <v>5</v>
      </c>
      <c r="U326" s="255">
        <v>5</v>
      </c>
      <c r="V326" s="255">
        <v>5</v>
      </c>
      <c r="W326" s="255">
        <v>5</v>
      </c>
      <c r="X326" s="255">
        <v>4</v>
      </c>
      <c r="Y326" s="255">
        <v>4</v>
      </c>
      <c r="Z326" s="255">
        <v>4</v>
      </c>
      <c r="AA326" s="255">
        <v>4</v>
      </c>
      <c r="AB326" s="255">
        <v>4</v>
      </c>
      <c r="AC326" s="255">
        <v>3</v>
      </c>
      <c r="AD326" s="255">
        <v>0</v>
      </c>
      <c r="AE326" s="255">
        <v>0</v>
      </c>
      <c r="AF326" s="255">
        <v>0</v>
      </c>
      <c r="AG326" s="367"/>
      <c r="AH326" s="351">
        <v>1</v>
      </c>
      <c r="AI326" s="351"/>
      <c r="AJ326" s="351"/>
      <c r="AK326" s="351"/>
      <c r="AL326" s="351"/>
      <c r="AM326" s="351"/>
      <c r="AN326" s="351"/>
      <c r="AO326" s="356"/>
      <c r="AP326" s="356"/>
      <c r="AQ326" s="356"/>
      <c r="AR326" s="356"/>
      <c r="AS326" s="356"/>
      <c r="AT326" s="356"/>
      <c r="AU326" s="256">
        <f>SUM(AG326:AT326)</f>
        <v>1</v>
      </c>
    </row>
    <row r="327" spans="1:47" ht="16" outlineLevel="1">
      <c r="B327" s="254" t="s">
        <v>288</v>
      </c>
      <c r="C327" s="251" t="s">
        <v>163</v>
      </c>
      <c r="D327" s="255">
        <v>5437</v>
      </c>
      <c r="E327" s="255">
        <v>5437</v>
      </c>
      <c r="F327" s="255">
        <v>5437</v>
      </c>
      <c r="G327" s="255">
        <v>5437</v>
      </c>
      <c r="H327" s="255">
        <v>5437</v>
      </c>
      <c r="I327" s="255">
        <v>418</v>
      </c>
      <c r="J327" s="255">
        <v>418</v>
      </c>
      <c r="K327" s="255">
        <v>418</v>
      </c>
      <c r="L327" s="255">
        <v>418</v>
      </c>
      <c r="M327" s="255">
        <v>418</v>
      </c>
      <c r="N327" s="255">
        <v>19</v>
      </c>
      <c r="O327" s="255">
        <v>0</v>
      </c>
      <c r="P327" s="255">
        <v>0</v>
      </c>
      <c r="Q327" s="255">
        <v>0</v>
      </c>
      <c r="R327" s="255">
        <f>R326</f>
        <v>12</v>
      </c>
      <c r="S327" s="255">
        <v>1</v>
      </c>
      <c r="T327" s="255">
        <v>1</v>
      </c>
      <c r="U327" s="255">
        <v>1</v>
      </c>
      <c r="V327" s="255">
        <v>1</v>
      </c>
      <c r="W327" s="255">
        <v>1</v>
      </c>
      <c r="X327" s="255">
        <v>0</v>
      </c>
      <c r="Y327" s="255">
        <v>0</v>
      </c>
      <c r="Z327" s="255">
        <v>0</v>
      </c>
      <c r="AA327" s="255">
        <v>0</v>
      </c>
      <c r="AB327" s="255">
        <v>0</v>
      </c>
      <c r="AC327" s="255">
        <v>0</v>
      </c>
      <c r="AD327" s="255">
        <v>0</v>
      </c>
      <c r="AE327" s="255">
        <v>0</v>
      </c>
      <c r="AF327" s="255">
        <v>0</v>
      </c>
      <c r="AG327" s="352">
        <f>AG326</f>
        <v>0</v>
      </c>
      <c r="AH327" s="352">
        <f t="shared" ref="AH327:AN327" si="483">AH326</f>
        <v>1</v>
      </c>
      <c r="AI327" s="352">
        <f t="shared" si="483"/>
        <v>0</v>
      </c>
      <c r="AJ327" s="352">
        <f t="shared" si="483"/>
        <v>0</v>
      </c>
      <c r="AK327" s="352">
        <f t="shared" si="483"/>
        <v>0</v>
      </c>
      <c r="AL327" s="352">
        <f t="shared" si="483"/>
        <v>0</v>
      </c>
      <c r="AM327" s="352">
        <f t="shared" si="483"/>
        <v>0</v>
      </c>
      <c r="AN327" s="352">
        <f t="shared" si="483"/>
        <v>0</v>
      </c>
      <c r="AO327" s="352">
        <f t="shared" ref="AO327" si="484">AO326</f>
        <v>0</v>
      </c>
      <c r="AP327" s="352">
        <f t="shared" ref="AP327" si="485">AP326</f>
        <v>0</v>
      </c>
      <c r="AQ327" s="352">
        <f t="shared" ref="AQ327" si="486">AQ326</f>
        <v>0</v>
      </c>
      <c r="AR327" s="352">
        <f t="shared" ref="AR327" si="487">AR326</f>
        <v>0</v>
      </c>
      <c r="AS327" s="352">
        <f t="shared" ref="AS327" si="488">AS326</f>
        <v>0</v>
      </c>
      <c r="AT327" s="352">
        <f t="shared" ref="AT327" si="489">AT326</f>
        <v>0</v>
      </c>
      <c r="AU327" s="266"/>
    </row>
    <row r="328" spans="1:47" ht="16" outlineLevel="1">
      <c r="A328" s="446">
        <v>28</v>
      </c>
      <c r="B328" s="254"/>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353"/>
      <c r="AH328" s="366"/>
      <c r="AI328" s="366"/>
      <c r="AJ328" s="366"/>
      <c r="AK328" s="366"/>
      <c r="AL328" s="366"/>
      <c r="AM328" s="366"/>
      <c r="AN328" s="366"/>
      <c r="AO328" s="366"/>
      <c r="AP328" s="366"/>
      <c r="AQ328" s="366"/>
      <c r="AR328" s="366"/>
      <c r="AS328" s="366"/>
      <c r="AT328" s="366"/>
      <c r="AU328" s="266"/>
    </row>
    <row r="329" spans="1:47" ht="34" outlineLevel="1">
      <c r="B329" s="273" t="s">
        <v>120</v>
      </c>
      <c r="C329" s="251" t="s">
        <v>25</v>
      </c>
      <c r="D329" s="255">
        <v>37569</v>
      </c>
      <c r="E329" s="255">
        <v>37569</v>
      </c>
      <c r="F329" s="255">
        <v>37569</v>
      </c>
      <c r="G329" s="255">
        <v>37569</v>
      </c>
      <c r="H329" s="255">
        <v>37569</v>
      </c>
      <c r="I329" s="255">
        <v>37569</v>
      </c>
      <c r="J329" s="255">
        <v>37569</v>
      </c>
      <c r="K329" s="255">
        <v>37569</v>
      </c>
      <c r="L329" s="255">
        <v>37569</v>
      </c>
      <c r="M329" s="255">
        <v>37569</v>
      </c>
      <c r="N329" s="255">
        <v>37569</v>
      </c>
      <c r="O329" s="255">
        <v>37569</v>
      </c>
      <c r="P329" s="255">
        <v>37569</v>
      </c>
      <c r="Q329" s="255">
        <v>37569</v>
      </c>
      <c r="R329" s="255">
        <v>12</v>
      </c>
      <c r="S329" s="255">
        <v>20</v>
      </c>
      <c r="T329" s="255">
        <v>20</v>
      </c>
      <c r="U329" s="255">
        <v>20</v>
      </c>
      <c r="V329" s="255">
        <v>20</v>
      </c>
      <c r="W329" s="255">
        <v>20</v>
      </c>
      <c r="X329" s="255">
        <v>20</v>
      </c>
      <c r="Y329" s="255">
        <v>20</v>
      </c>
      <c r="Z329" s="255">
        <v>20</v>
      </c>
      <c r="AA329" s="255">
        <v>20</v>
      </c>
      <c r="AB329" s="255">
        <v>20</v>
      </c>
      <c r="AC329" s="255">
        <v>20</v>
      </c>
      <c r="AD329" s="255">
        <v>20</v>
      </c>
      <c r="AE329" s="255">
        <v>20</v>
      </c>
      <c r="AF329" s="255">
        <v>20</v>
      </c>
      <c r="AG329" s="367">
        <f>'3-a. VRZ Rate Class Alloc.'!P411</f>
        <v>0</v>
      </c>
      <c r="AH329" s="367">
        <f>'3-a. VRZ Rate Class Alloc.'!Q411</f>
        <v>0.10911568025686925</v>
      </c>
      <c r="AI329" s="367">
        <f>'3-a. VRZ Rate Class Alloc.'!R411</f>
        <v>0.8426600527050071</v>
      </c>
      <c r="AJ329" s="367">
        <f>'3-a. VRZ Rate Class Alloc.'!S411</f>
        <v>0</v>
      </c>
      <c r="AK329" s="367">
        <f>'3-a. VRZ Rate Class Alloc.'!T411</f>
        <v>0</v>
      </c>
      <c r="AL329" s="367">
        <f>'3-a. VRZ Rate Class Alloc.'!U411</f>
        <v>0</v>
      </c>
      <c r="AM329" s="351"/>
      <c r="AN329" s="351"/>
      <c r="AO329" s="356"/>
      <c r="AP329" s="356"/>
      <c r="AQ329" s="356"/>
      <c r="AR329" s="356"/>
      <c r="AS329" s="356"/>
      <c r="AT329" s="356"/>
      <c r="AU329" s="256">
        <f>SUM(AG329:AT329)</f>
        <v>0.95177573296187634</v>
      </c>
    </row>
    <row r="330" spans="1:47" ht="16" outlineLevel="1">
      <c r="B330" s="254" t="s">
        <v>288</v>
      </c>
      <c r="C330" s="251" t="s">
        <v>163</v>
      </c>
      <c r="D330" s="255">
        <v>16262</v>
      </c>
      <c r="E330" s="255">
        <v>16262</v>
      </c>
      <c r="F330" s="255">
        <v>16262</v>
      </c>
      <c r="G330" s="255">
        <v>16262</v>
      </c>
      <c r="H330" s="255">
        <v>16262</v>
      </c>
      <c r="I330" s="255">
        <v>16262</v>
      </c>
      <c r="J330" s="255">
        <v>16262</v>
      </c>
      <c r="K330" s="255">
        <v>16262</v>
      </c>
      <c r="L330" s="255">
        <v>16262</v>
      </c>
      <c r="M330" s="255">
        <v>16262</v>
      </c>
      <c r="N330" s="255">
        <v>16262</v>
      </c>
      <c r="O330" s="255">
        <v>16262</v>
      </c>
      <c r="P330" s="255">
        <v>16262</v>
      </c>
      <c r="Q330" s="255">
        <v>16262</v>
      </c>
      <c r="R330" s="255">
        <f>R329</f>
        <v>12</v>
      </c>
      <c r="S330" s="255">
        <v>7</v>
      </c>
      <c r="T330" s="255">
        <v>7</v>
      </c>
      <c r="U330" s="255">
        <v>7</v>
      </c>
      <c r="V330" s="255">
        <v>7</v>
      </c>
      <c r="W330" s="255">
        <v>7</v>
      </c>
      <c r="X330" s="255">
        <v>7</v>
      </c>
      <c r="Y330" s="255">
        <v>7</v>
      </c>
      <c r="Z330" s="255">
        <v>7</v>
      </c>
      <c r="AA330" s="255">
        <v>7</v>
      </c>
      <c r="AB330" s="255">
        <v>7</v>
      </c>
      <c r="AC330" s="255">
        <v>7</v>
      </c>
      <c r="AD330" s="255">
        <v>7</v>
      </c>
      <c r="AE330" s="255">
        <v>7</v>
      </c>
      <c r="AF330" s="255">
        <v>7</v>
      </c>
      <c r="AG330" s="352">
        <f>'3-a. VRZ Rate Class Alloc.'!P412</f>
        <v>0</v>
      </c>
      <c r="AH330" s="352">
        <f>'3-a. VRZ Rate Class Alloc.'!Q412</f>
        <v>0</v>
      </c>
      <c r="AI330" s="352">
        <f>'3-a. VRZ Rate Class Alloc.'!R412</f>
        <v>1</v>
      </c>
      <c r="AJ330" s="352">
        <f>'3-a. VRZ Rate Class Alloc.'!S412</f>
        <v>0</v>
      </c>
      <c r="AK330" s="352">
        <f>'3-a. VRZ Rate Class Alloc.'!T412</f>
        <v>0</v>
      </c>
      <c r="AL330" s="352">
        <f>'3-a. VRZ Rate Class Alloc.'!U412</f>
        <v>0</v>
      </c>
      <c r="AM330" s="352">
        <f t="shared" ref="AM330:AN330" si="490">AM329</f>
        <v>0</v>
      </c>
      <c r="AN330" s="352">
        <f t="shared" si="490"/>
        <v>0</v>
      </c>
      <c r="AO330" s="352">
        <f t="shared" ref="AO330" si="491">AO329</f>
        <v>0</v>
      </c>
      <c r="AP330" s="352">
        <f t="shared" ref="AP330" si="492">AP329</f>
        <v>0</v>
      </c>
      <c r="AQ330" s="352">
        <f t="shared" ref="AQ330" si="493">AQ329</f>
        <v>0</v>
      </c>
      <c r="AR330" s="352">
        <f t="shared" ref="AR330" si="494">AR329</f>
        <v>0</v>
      </c>
      <c r="AS330" s="352">
        <f t="shared" ref="AS330" si="495">AS329</f>
        <v>0</v>
      </c>
      <c r="AT330" s="352">
        <f t="shared" ref="AT330" si="496">AT329</f>
        <v>0</v>
      </c>
      <c r="AU330" s="266"/>
    </row>
    <row r="331" spans="1:47" ht="16" outlineLevel="1">
      <c r="A331" s="446">
        <v>29</v>
      </c>
      <c r="B331" s="254"/>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251"/>
      <c r="AE331" s="251"/>
      <c r="AF331" s="251"/>
      <c r="AG331" s="353"/>
      <c r="AH331" s="366"/>
      <c r="AI331" s="366"/>
      <c r="AJ331" s="366"/>
      <c r="AK331" s="366"/>
      <c r="AL331" s="366"/>
      <c r="AM331" s="366"/>
      <c r="AN331" s="366"/>
      <c r="AO331" s="366"/>
      <c r="AP331" s="366"/>
      <c r="AQ331" s="366"/>
      <c r="AR331" s="366"/>
      <c r="AS331" s="366"/>
      <c r="AT331" s="366"/>
      <c r="AU331" s="266"/>
    </row>
    <row r="332" spans="1:47" ht="34" hidden="1" outlineLevel="1">
      <c r="B332" s="273" t="s">
        <v>121</v>
      </c>
      <c r="C332" s="251" t="s">
        <v>25</v>
      </c>
      <c r="D332" s="255"/>
      <c r="E332" s="255"/>
      <c r="F332" s="255"/>
      <c r="G332" s="255"/>
      <c r="H332" s="255"/>
      <c r="I332" s="255"/>
      <c r="J332" s="255"/>
      <c r="K332" s="255"/>
      <c r="L332" s="255"/>
      <c r="M332" s="255"/>
      <c r="N332" s="255"/>
      <c r="O332" s="255"/>
      <c r="P332" s="255"/>
      <c r="Q332" s="255"/>
      <c r="R332" s="255">
        <v>3</v>
      </c>
      <c r="S332" s="255"/>
      <c r="T332" s="255"/>
      <c r="U332" s="255"/>
      <c r="V332" s="255"/>
      <c r="W332" s="255"/>
      <c r="X332" s="255"/>
      <c r="Y332" s="255"/>
      <c r="Z332" s="255"/>
      <c r="AA332" s="255"/>
      <c r="AB332" s="255"/>
      <c r="AC332" s="255"/>
      <c r="AD332" s="255"/>
      <c r="AE332" s="255"/>
      <c r="AF332" s="255"/>
      <c r="AG332" s="367"/>
      <c r="AH332" s="351"/>
      <c r="AI332" s="351"/>
      <c r="AJ332" s="351"/>
      <c r="AK332" s="351"/>
      <c r="AL332" s="351"/>
      <c r="AM332" s="351"/>
      <c r="AN332" s="351"/>
      <c r="AO332" s="356"/>
      <c r="AP332" s="356"/>
      <c r="AQ332" s="356"/>
      <c r="AR332" s="356"/>
      <c r="AS332" s="356"/>
      <c r="AT332" s="356"/>
      <c r="AU332" s="256">
        <f>SUM(AG332:AT332)</f>
        <v>0</v>
      </c>
    </row>
    <row r="333" spans="1:47" ht="16" hidden="1" outlineLevel="1">
      <c r="B333" s="254" t="s">
        <v>288</v>
      </c>
      <c r="C333" s="251" t="s">
        <v>163</v>
      </c>
      <c r="D333" s="255"/>
      <c r="E333" s="255"/>
      <c r="F333" s="255"/>
      <c r="G333" s="255"/>
      <c r="H333" s="255"/>
      <c r="I333" s="255"/>
      <c r="J333" s="255"/>
      <c r="K333" s="255"/>
      <c r="L333" s="255"/>
      <c r="M333" s="255"/>
      <c r="N333" s="255"/>
      <c r="O333" s="255"/>
      <c r="P333" s="255"/>
      <c r="Q333" s="255"/>
      <c r="R333" s="255">
        <f>R332</f>
        <v>3</v>
      </c>
      <c r="S333" s="255"/>
      <c r="T333" s="255"/>
      <c r="U333" s="255"/>
      <c r="V333" s="255"/>
      <c r="W333" s="255"/>
      <c r="X333" s="255"/>
      <c r="Y333" s="255"/>
      <c r="Z333" s="255"/>
      <c r="AA333" s="255"/>
      <c r="AB333" s="255"/>
      <c r="AC333" s="255"/>
      <c r="AD333" s="255"/>
      <c r="AE333" s="255"/>
      <c r="AF333" s="255"/>
      <c r="AG333" s="352">
        <f>AG332</f>
        <v>0</v>
      </c>
      <c r="AH333" s="352">
        <f t="shared" ref="AH333:AN333" si="497">AH332</f>
        <v>0</v>
      </c>
      <c r="AI333" s="352">
        <f t="shared" si="497"/>
        <v>0</v>
      </c>
      <c r="AJ333" s="352">
        <f t="shared" si="497"/>
        <v>0</v>
      </c>
      <c r="AK333" s="352">
        <f t="shared" si="497"/>
        <v>0</v>
      </c>
      <c r="AL333" s="352">
        <f t="shared" si="497"/>
        <v>0</v>
      </c>
      <c r="AM333" s="352">
        <f t="shared" si="497"/>
        <v>0</v>
      </c>
      <c r="AN333" s="352">
        <f t="shared" si="497"/>
        <v>0</v>
      </c>
      <c r="AO333" s="352">
        <f t="shared" ref="AO333" si="498">AO332</f>
        <v>0</v>
      </c>
      <c r="AP333" s="352">
        <f t="shared" ref="AP333" si="499">AP332</f>
        <v>0</v>
      </c>
      <c r="AQ333" s="352">
        <f t="shared" ref="AQ333" si="500">AQ332</f>
        <v>0</v>
      </c>
      <c r="AR333" s="352">
        <f t="shared" ref="AR333" si="501">AR332</f>
        <v>0</v>
      </c>
      <c r="AS333" s="352">
        <f t="shared" ref="AS333" si="502">AS332</f>
        <v>0</v>
      </c>
      <c r="AT333" s="352">
        <f t="shared" ref="AT333" si="503">AT332</f>
        <v>0</v>
      </c>
      <c r="AU333" s="266"/>
    </row>
    <row r="334" spans="1:47" ht="16" hidden="1" outlineLevel="1">
      <c r="A334" s="446">
        <v>30</v>
      </c>
      <c r="B334" s="254"/>
      <c r="C334" s="251"/>
      <c r="D334" s="251"/>
      <c r="E334" s="251"/>
      <c r="F334" s="251"/>
      <c r="G334" s="251"/>
      <c r="H334" s="251"/>
      <c r="I334" s="251"/>
      <c r="J334" s="251"/>
      <c r="K334" s="251"/>
      <c r="L334" s="251"/>
      <c r="M334" s="251"/>
      <c r="N334" s="251"/>
      <c r="O334" s="251"/>
      <c r="P334" s="251"/>
      <c r="Q334" s="251"/>
      <c r="R334" s="251"/>
      <c r="S334" s="251"/>
      <c r="T334" s="251"/>
      <c r="U334" s="251"/>
      <c r="V334" s="251"/>
      <c r="W334" s="251"/>
      <c r="X334" s="251"/>
      <c r="Y334" s="251"/>
      <c r="Z334" s="251"/>
      <c r="AA334" s="251"/>
      <c r="AB334" s="251"/>
      <c r="AC334" s="251"/>
      <c r="AD334" s="251"/>
      <c r="AE334" s="251"/>
      <c r="AF334" s="251"/>
      <c r="AG334" s="353"/>
      <c r="AH334" s="366"/>
      <c r="AI334" s="366"/>
      <c r="AJ334" s="366"/>
      <c r="AK334" s="366"/>
      <c r="AL334" s="366"/>
      <c r="AM334" s="366"/>
      <c r="AN334" s="366"/>
      <c r="AO334" s="366"/>
      <c r="AP334" s="366"/>
      <c r="AQ334" s="366"/>
      <c r="AR334" s="366"/>
      <c r="AS334" s="366"/>
      <c r="AT334" s="366"/>
      <c r="AU334" s="266"/>
    </row>
    <row r="335" spans="1:47" ht="17" hidden="1" outlineLevel="1">
      <c r="B335" s="273" t="s">
        <v>122</v>
      </c>
      <c r="C335" s="251" t="s">
        <v>25</v>
      </c>
      <c r="D335" s="255"/>
      <c r="E335" s="255"/>
      <c r="F335" s="255"/>
      <c r="G335" s="255"/>
      <c r="H335" s="255"/>
      <c r="I335" s="255"/>
      <c r="J335" s="255"/>
      <c r="K335" s="255"/>
      <c r="L335" s="255"/>
      <c r="M335" s="255"/>
      <c r="N335" s="255"/>
      <c r="O335" s="255"/>
      <c r="P335" s="255"/>
      <c r="Q335" s="255"/>
      <c r="R335" s="255">
        <v>12</v>
      </c>
      <c r="S335" s="255"/>
      <c r="T335" s="255"/>
      <c r="U335" s="255"/>
      <c r="V335" s="255"/>
      <c r="W335" s="255"/>
      <c r="X335" s="255"/>
      <c r="Y335" s="255"/>
      <c r="Z335" s="255"/>
      <c r="AA335" s="255"/>
      <c r="AB335" s="255"/>
      <c r="AC335" s="255"/>
      <c r="AD335" s="255"/>
      <c r="AE335" s="255"/>
      <c r="AF335" s="255"/>
      <c r="AG335" s="367"/>
      <c r="AH335" s="351"/>
      <c r="AI335" s="351"/>
      <c r="AJ335" s="351"/>
      <c r="AK335" s="351"/>
      <c r="AL335" s="351"/>
      <c r="AM335" s="351"/>
      <c r="AN335" s="351"/>
      <c r="AO335" s="356"/>
      <c r="AP335" s="356"/>
      <c r="AQ335" s="356"/>
      <c r="AR335" s="356"/>
      <c r="AS335" s="356"/>
      <c r="AT335" s="356"/>
      <c r="AU335" s="256">
        <f>SUM(AG335:AT335)</f>
        <v>0</v>
      </c>
    </row>
    <row r="336" spans="1:47" ht="16" hidden="1" outlineLevel="1">
      <c r="B336" s="254" t="s">
        <v>288</v>
      </c>
      <c r="C336" s="251" t="s">
        <v>163</v>
      </c>
      <c r="D336" s="255"/>
      <c r="E336" s="255"/>
      <c r="F336" s="255"/>
      <c r="G336" s="255"/>
      <c r="H336" s="255"/>
      <c r="I336" s="255"/>
      <c r="J336" s="255"/>
      <c r="K336" s="255"/>
      <c r="L336" s="255"/>
      <c r="M336" s="255"/>
      <c r="N336" s="255"/>
      <c r="O336" s="255"/>
      <c r="P336" s="255"/>
      <c r="Q336" s="255"/>
      <c r="R336" s="255">
        <f>R335</f>
        <v>12</v>
      </c>
      <c r="S336" s="255"/>
      <c r="T336" s="255"/>
      <c r="U336" s="255"/>
      <c r="V336" s="255"/>
      <c r="W336" s="255"/>
      <c r="X336" s="255"/>
      <c r="Y336" s="255"/>
      <c r="Z336" s="255"/>
      <c r="AA336" s="255"/>
      <c r="AB336" s="255"/>
      <c r="AC336" s="255"/>
      <c r="AD336" s="255"/>
      <c r="AE336" s="255"/>
      <c r="AF336" s="255"/>
      <c r="AG336" s="352">
        <f>AG335</f>
        <v>0</v>
      </c>
      <c r="AH336" s="352">
        <f t="shared" ref="AH336:AN336" si="504">AH335</f>
        <v>0</v>
      </c>
      <c r="AI336" s="352">
        <f t="shared" si="504"/>
        <v>0</v>
      </c>
      <c r="AJ336" s="352">
        <f t="shared" si="504"/>
        <v>0</v>
      </c>
      <c r="AK336" s="352">
        <f t="shared" si="504"/>
        <v>0</v>
      </c>
      <c r="AL336" s="352">
        <f t="shared" si="504"/>
        <v>0</v>
      </c>
      <c r="AM336" s="352">
        <f t="shared" si="504"/>
        <v>0</v>
      </c>
      <c r="AN336" s="352">
        <f t="shared" si="504"/>
        <v>0</v>
      </c>
      <c r="AO336" s="352">
        <f t="shared" ref="AO336" si="505">AO335</f>
        <v>0</v>
      </c>
      <c r="AP336" s="352">
        <f t="shared" ref="AP336" si="506">AP335</f>
        <v>0</v>
      </c>
      <c r="AQ336" s="352">
        <f t="shared" ref="AQ336" si="507">AQ335</f>
        <v>0</v>
      </c>
      <c r="AR336" s="352">
        <f t="shared" ref="AR336" si="508">AR335</f>
        <v>0</v>
      </c>
      <c r="AS336" s="352">
        <f t="shared" ref="AS336" si="509">AS335</f>
        <v>0</v>
      </c>
      <c r="AT336" s="352">
        <f t="shared" ref="AT336" si="510">AT335</f>
        <v>0</v>
      </c>
      <c r="AU336" s="266"/>
    </row>
    <row r="337" spans="1:47" ht="16" hidden="1" outlineLevel="1">
      <c r="A337" s="446">
        <v>31</v>
      </c>
      <c r="B337" s="254"/>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251"/>
      <c r="AE337" s="251"/>
      <c r="AF337" s="251"/>
      <c r="AG337" s="353"/>
      <c r="AH337" s="366"/>
      <c r="AI337" s="366"/>
      <c r="AJ337" s="366"/>
      <c r="AK337" s="366"/>
      <c r="AL337" s="366"/>
      <c r="AM337" s="366"/>
      <c r="AN337" s="366"/>
      <c r="AO337" s="366"/>
      <c r="AP337" s="366"/>
      <c r="AQ337" s="366"/>
      <c r="AR337" s="366"/>
      <c r="AS337" s="366"/>
      <c r="AT337" s="366"/>
      <c r="AU337" s="266"/>
    </row>
    <row r="338" spans="1:47" ht="17" hidden="1" outlineLevel="1">
      <c r="B338" s="273" t="s">
        <v>123</v>
      </c>
      <c r="C338" s="251" t="s">
        <v>25</v>
      </c>
      <c r="D338" s="255"/>
      <c r="E338" s="255"/>
      <c r="F338" s="255"/>
      <c r="G338" s="255"/>
      <c r="H338" s="255"/>
      <c r="I338" s="255"/>
      <c r="J338" s="255"/>
      <c r="K338" s="255"/>
      <c r="L338" s="255"/>
      <c r="M338" s="255"/>
      <c r="N338" s="255"/>
      <c r="O338" s="255"/>
      <c r="P338" s="255"/>
      <c r="Q338" s="255"/>
      <c r="R338" s="255">
        <v>12</v>
      </c>
      <c r="S338" s="255"/>
      <c r="T338" s="255"/>
      <c r="U338" s="255"/>
      <c r="V338" s="255"/>
      <c r="W338" s="255"/>
      <c r="X338" s="255"/>
      <c r="Y338" s="255"/>
      <c r="Z338" s="255"/>
      <c r="AA338" s="255"/>
      <c r="AB338" s="255"/>
      <c r="AC338" s="255"/>
      <c r="AD338" s="255"/>
      <c r="AE338" s="255"/>
      <c r="AF338" s="255"/>
      <c r="AG338" s="367"/>
      <c r="AH338" s="351"/>
      <c r="AI338" s="351"/>
      <c r="AJ338" s="351"/>
      <c r="AK338" s="351"/>
      <c r="AL338" s="351"/>
      <c r="AM338" s="351"/>
      <c r="AN338" s="351"/>
      <c r="AO338" s="356"/>
      <c r="AP338" s="356"/>
      <c r="AQ338" s="356"/>
      <c r="AR338" s="356"/>
      <c r="AS338" s="356"/>
      <c r="AT338" s="356"/>
      <c r="AU338" s="256">
        <f>SUM(AG338:AT338)</f>
        <v>0</v>
      </c>
    </row>
    <row r="339" spans="1:47" ht="16" hidden="1" outlineLevel="1">
      <c r="B339" s="254" t="s">
        <v>288</v>
      </c>
      <c r="C339" s="251" t="s">
        <v>163</v>
      </c>
      <c r="D339" s="255"/>
      <c r="E339" s="255"/>
      <c r="F339" s="255"/>
      <c r="G339" s="255"/>
      <c r="H339" s="255"/>
      <c r="I339" s="255"/>
      <c r="J339" s="255"/>
      <c r="K339" s="255"/>
      <c r="L339" s="255"/>
      <c r="M339" s="255"/>
      <c r="N339" s="255"/>
      <c r="O339" s="255"/>
      <c r="P339" s="255"/>
      <c r="Q339" s="255"/>
      <c r="R339" s="255">
        <f>R338</f>
        <v>12</v>
      </c>
      <c r="S339" s="255"/>
      <c r="T339" s="255"/>
      <c r="U339" s="255"/>
      <c r="V339" s="255"/>
      <c r="W339" s="255"/>
      <c r="X339" s="255"/>
      <c r="Y339" s="255"/>
      <c r="Z339" s="255"/>
      <c r="AA339" s="255"/>
      <c r="AB339" s="255"/>
      <c r="AC339" s="255"/>
      <c r="AD339" s="255"/>
      <c r="AE339" s="255"/>
      <c r="AF339" s="255"/>
      <c r="AG339" s="352">
        <f>AG338</f>
        <v>0</v>
      </c>
      <c r="AH339" s="352">
        <f t="shared" ref="AH339:AN339" si="511">AH338</f>
        <v>0</v>
      </c>
      <c r="AI339" s="352">
        <f t="shared" si="511"/>
        <v>0</v>
      </c>
      <c r="AJ339" s="352">
        <f t="shared" si="511"/>
        <v>0</v>
      </c>
      <c r="AK339" s="352">
        <f t="shared" si="511"/>
        <v>0</v>
      </c>
      <c r="AL339" s="352">
        <f t="shared" si="511"/>
        <v>0</v>
      </c>
      <c r="AM339" s="352">
        <f t="shared" si="511"/>
        <v>0</v>
      </c>
      <c r="AN339" s="352">
        <f t="shared" si="511"/>
        <v>0</v>
      </c>
      <c r="AO339" s="352">
        <f t="shared" ref="AO339" si="512">AO338</f>
        <v>0</v>
      </c>
      <c r="AP339" s="352">
        <f t="shared" ref="AP339" si="513">AP338</f>
        <v>0</v>
      </c>
      <c r="AQ339" s="352">
        <f t="shared" ref="AQ339" si="514">AQ338</f>
        <v>0</v>
      </c>
      <c r="AR339" s="352">
        <f t="shared" ref="AR339" si="515">AR338</f>
        <v>0</v>
      </c>
      <c r="AS339" s="352">
        <f t="shared" ref="AS339" si="516">AS338</f>
        <v>0</v>
      </c>
      <c r="AT339" s="352">
        <f t="shared" ref="AT339" si="517">AT338</f>
        <v>0</v>
      </c>
      <c r="AU339" s="266"/>
    </row>
    <row r="340" spans="1:47" ht="16" hidden="1" outlineLevel="1">
      <c r="A340" s="446">
        <v>32</v>
      </c>
      <c r="B340" s="273"/>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251"/>
      <c r="AE340" s="251"/>
      <c r="AF340" s="251"/>
      <c r="AG340" s="353"/>
      <c r="AH340" s="366"/>
      <c r="AI340" s="366"/>
      <c r="AJ340" s="366"/>
      <c r="AK340" s="366"/>
      <c r="AL340" s="366"/>
      <c r="AM340" s="366"/>
      <c r="AN340" s="366"/>
      <c r="AU340" s="266"/>
    </row>
    <row r="341" spans="1:47" ht="17" outlineLevel="1">
      <c r="B341" s="273" t="s">
        <v>124</v>
      </c>
      <c r="C341" s="251" t="s">
        <v>25</v>
      </c>
      <c r="D341" s="255">
        <v>1010337</v>
      </c>
      <c r="E341" s="255">
        <v>0</v>
      </c>
      <c r="F341" s="255">
        <v>0</v>
      </c>
      <c r="G341" s="255">
        <v>0</v>
      </c>
      <c r="H341" s="255">
        <v>0</v>
      </c>
      <c r="I341" s="255">
        <v>0</v>
      </c>
      <c r="J341" s="255">
        <v>0</v>
      </c>
      <c r="K341" s="255">
        <v>0</v>
      </c>
      <c r="L341" s="255">
        <v>0</v>
      </c>
      <c r="M341" s="255">
        <v>0</v>
      </c>
      <c r="N341" s="255">
        <v>0</v>
      </c>
      <c r="O341" s="255">
        <v>0</v>
      </c>
      <c r="P341" s="255">
        <v>0</v>
      </c>
      <c r="Q341" s="255">
        <v>0</v>
      </c>
      <c r="R341" s="255">
        <v>12</v>
      </c>
      <c r="S341" s="255">
        <v>7</v>
      </c>
      <c r="T341" s="255">
        <v>0</v>
      </c>
      <c r="U341" s="255">
        <v>0</v>
      </c>
      <c r="V341" s="255">
        <v>0</v>
      </c>
      <c r="W341" s="255">
        <v>0</v>
      </c>
      <c r="X341" s="255">
        <v>0</v>
      </c>
      <c r="Y341" s="255">
        <v>0</v>
      </c>
      <c r="Z341" s="255">
        <v>0</v>
      </c>
      <c r="AA341" s="255">
        <v>0</v>
      </c>
      <c r="AB341" s="255">
        <v>0</v>
      </c>
      <c r="AC341" s="255">
        <v>0</v>
      </c>
      <c r="AD341" s="255">
        <v>0</v>
      </c>
      <c r="AE341" s="255">
        <v>0</v>
      </c>
      <c r="AF341" s="255">
        <v>0</v>
      </c>
      <c r="AG341" s="367">
        <f>'3-a. VRZ Rate Class Alloc.'!P409</f>
        <v>0</v>
      </c>
      <c r="AH341" s="367">
        <f>'3-a. VRZ Rate Class Alloc.'!Q409</f>
        <v>0</v>
      </c>
      <c r="AI341" s="367">
        <f>'3-a. VRZ Rate Class Alloc.'!R409</f>
        <v>0</v>
      </c>
      <c r="AJ341" s="367">
        <f>'3-a. VRZ Rate Class Alloc.'!S409</f>
        <v>0</v>
      </c>
      <c r="AK341" s="367">
        <f>'3-a. VRZ Rate Class Alloc.'!T409</f>
        <v>1</v>
      </c>
      <c r="AL341" s="367">
        <f>'3-a. VRZ Rate Class Alloc.'!U409</f>
        <v>0</v>
      </c>
      <c r="AM341" s="351"/>
      <c r="AN341" s="351"/>
      <c r="AO341" s="356"/>
      <c r="AP341" s="356"/>
      <c r="AQ341" s="356"/>
      <c r="AR341" s="356"/>
      <c r="AS341" s="356"/>
      <c r="AT341" s="356"/>
      <c r="AU341" s="256">
        <f>SUM(AG341:AT341)</f>
        <v>1</v>
      </c>
    </row>
    <row r="342" spans="1:47" ht="16" outlineLevel="1">
      <c r="B342" s="254" t="s">
        <v>288</v>
      </c>
      <c r="C342" s="251" t="s">
        <v>163</v>
      </c>
      <c r="D342" s="255">
        <v>835</v>
      </c>
      <c r="E342" s="255">
        <v>835</v>
      </c>
      <c r="F342" s="255">
        <v>835</v>
      </c>
      <c r="G342" s="255">
        <v>835</v>
      </c>
      <c r="H342" s="255">
        <v>835</v>
      </c>
      <c r="I342" s="255">
        <v>835</v>
      </c>
      <c r="J342" s="255">
        <v>835</v>
      </c>
      <c r="K342" s="255">
        <v>835</v>
      </c>
      <c r="L342" s="255">
        <v>835</v>
      </c>
      <c r="M342" s="255">
        <v>835</v>
      </c>
      <c r="N342" s="255">
        <v>835</v>
      </c>
      <c r="O342" s="255">
        <v>835</v>
      </c>
      <c r="P342" s="255">
        <v>0</v>
      </c>
      <c r="Q342" s="255">
        <v>0</v>
      </c>
      <c r="R342" s="255">
        <f>R341</f>
        <v>12</v>
      </c>
      <c r="S342" s="255">
        <v>0</v>
      </c>
      <c r="T342" s="255"/>
      <c r="U342" s="255"/>
      <c r="V342" s="255"/>
      <c r="W342" s="255"/>
      <c r="X342" s="255"/>
      <c r="Y342" s="255"/>
      <c r="Z342" s="255"/>
      <c r="AA342" s="255"/>
      <c r="AB342" s="255"/>
      <c r="AC342" s="255"/>
      <c r="AD342" s="255"/>
      <c r="AE342" s="255"/>
      <c r="AF342" s="255"/>
      <c r="AG342" s="352">
        <f>'3-a. VRZ Rate Class Alloc.'!P410</f>
        <v>0</v>
      </c>
      <c r="AH342" s="352">
        <f>'3-a. VRZ Rate Class Alloc.'!Q410</f>
        <v>0</v>
      </c>
      <c r="AI342" s="352">
        <f>'3-a. VRZ Rate Class Alloc.'!R410</f>
        <v>0</v>
      </c>
      <c r="AJ342" s="352">
        <f>'3-a. VRZ Rate Class Alloc.'!S410</f>
        <v>0</v>
      </c>
      <c r="AK342" s="352">
        <f>'3-a. VRZ Rate Class Alloc.'!T410</f>
        <v>0</v>
      </c>
      <c r="AL342" s="352">
        <f>'3-a. VRZ Rate Class Alloc.'!U410</f>
        <v>0</v>
      </c>
      <c r="AM342" s="352">
        <f t="shared" ref="AM342:AT342" si="518">AM341</f>
        <v>0</v>
      </c>
      <c r="AN342" s="352">
        <f t="shared" si="518"/>
        <v>0</v>
      </c>
      <c r="AO342" s="352">
        <f t="shared" si="518"/>
        <v>0</v>
      </c>
      <c r="AP342" s="352">
        <f t="shared" si="518"/>
        <v>0</v>
      </c>
      <c r="AQ342" s="352">
        <f t="shared" si="518"/>
        <v>0</v>
      </c>
      <c r="AR342" s="352">
        <f t="shared" si="518"/>
        <v>0</v>
      </c>
      <c r="AS342" s="352">
        <f t="shared" si="518"/>
        <v>0</v>
      </c>
      <c r="AT342" s="352">
        <f t="shared" si="518"/>
        <v>0</v>
      </c>
      <c r="AU342" s="266"/>
    </row>
    <row r="343" spans="1:47" ht="16" hidden="1" outlineLevel="1">
      <c r="B343" s="248" t="s">
        <v>498</v>
      </c>
      <c r="C343" s="251"/>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353"/>
      <c r="AH343" s="366"/>
      <c r="AI343" s="366"/>
      <c r="AJ343" s="366"/>
      <c r="AK343" s="366"/>
      <c r="AL343" s="366"/>
      <c r="AM343" s="366"/>
      <c r="AN343" s="366"/>
      <c r="AO343" s="366"/>
      <c r="AP343" s="366"/>
      <c r="AQ343" s="366"/>
      <c r="AR343" s="366"/>
      <c r="AS343" s="366"/>
      <c r="AT343" s="366"/>
      <c r="AU343" s="266"/>
    </row>
    <row r="344" spans="1:47" ht="17" hidden="1" outlineLevel="1">
      <c r="A344" s="446">
        <v>33</v>
      </c>
      <c r="B344" s="273" t="s">
        <v>125</v>
      </c>
      <c r="C344" s="251" t="s">
        <v>25</v>
      </c>
      <c r="D344" s="255"/>
      <c r="E344" s="255"/>
      <c r="F344" s="255"/>
      <c r="G344" s="255"/>
      <c r="H344" s="255"/>
      <c r="I344" s="255"/>
      <c r="J344" s="255"/>
      <c r="K344" s="255"/>
      <c r="L344" s="255"/>
      <c r="M344" s="255"/>
      <c r="N344" s="255"/>
      <c r="O344" s="255"/>
      <c r="P344" s="255"/>
      <c r="Q344" s="255"/>
      <c r="R344" s="255">
        <v>0</v>
      </c>
      <c r="S344" s="255"/>
      <c r="T344" s="255"/>
      <c r="U344" s="255"/>
      <c r="V344" s="255"/>
      <c r="W344" s="255"/>
      <c r="X344" s="255"/>
      <c r="Y344" s="255"/>
      <c r="Z344" s="255"/>
      <c r="AA344" s="255"/>
      <c r="AB344" s="255"/>
      <c r="AC344" s="255"/>
      <c r="AD344" s="255"/>
      <c r="AE344" s="255"/>
      <c r="AF344" s="656"/>
      <c r="AG344" s="367"/>
      <c r="AH344" s="351"/>
      <c r="AI344" s="351"/>
      <c r="AJ344" s="351"/>
      <c r="AK344" s="351"/>
      <c r="AL344" s="351"/>
      <c r="AM344" s="351"/>
      <c r="AN344" s="351"/>
      <c r="AO344" s="356"/>
      <c r="AP344" s="356"/>
      <c r="AQ344" s="356"/>
      <c r="AR344" s="356"/>
      <c r="AS344" s="356"/>
      <c r="AT344" s="356"/>
      <c r="AU344" s="256">
        <f>SUM(AG344:AT344)</f>
        <v>0</v>
      </c>
    </row>
    <row r="345" spans="1:47" ht="16" hidden="1" outlineLevel="1">
      <c r="B345" s="254" t="s">
        <v>288</v>
      </c>
      <c r="C345" s="251" t="s">
        <v>163</v>
      </c>
      <c r="D345" s="255"/>
      <c r="E345" s="255"/>
      <c r="F345" s="255"/>
      <c r="G345" s="255"/>
      <c r="H345" s="255"/>
      <c r="I345" s="255"/>
      <c r="J345" s="255"/>
      <c r="K345" s="255"/>
      <c r="L345" s="255"/>
      <c r="M345" s="255"/>
      <c r="N345" s="255"/>
      <c r="O345" s="255"/>
      <c r="P345" s="255"/>
      <c r="Q345" s="255"/>
      <c r="R345" s="255">
        <f>R344</f>
        <v>0</v>
      </c>
      <c r="S345" s="255"/>
      <c r="T345" s="255"/>
      <c r="U345" s="255"/>
      <c r="V345" s="255"/>
      <c r="W345" s="255"/>
      <c r="X345" s="255"/>
      <c r="Y345" s="255"/>
      <c r="Z345" s="255"/>
      <c r="AA345" s="255"/>
      <c r="AB345" s="255"/>
      <c r="AC345" s="255"/>
      <c r="AD345" s="255"/>
      <c r="AE345" s="255"/>
      <c r="AF345" s="656"/>
      <c r="AG345" s="352">
        <f>AG344</f>
        <v>0</v>
      </c>
      <c r="AH345" s="352">
        <f t="shared" ref="AH345" si="519">AH344</f>
        <v>0</v>
      </c>
      <c r="AI345" s="352">
        <f t="shared" ref="AI345" si="520">AI344</f>
        <v>0</v>
      </c>
      <c r="AJ345" s="352">
        <f t="shared" ref="AJ345" si="521">AJ344</f>
        <v>0</v>
      </c>
      <c r="AK345" s="352">
        <f t="shared" ref="AK345" si="522">AK344</f>
        <v>0</v>
      </c>
      <c r="AL345" s="352">
        <f t="shared" ref="AL345" si="523">AL344</f>
        <v>0</v>
      </c>
      <c r="AM345" s="352">
        <f t="shared" ref="AM345" si="524">AM344</f>
        <v>0</v>
      </c>
      <c r="AN345" s="352">
        <f t="shared" ref="AN345" si="525">AN344</f>
        <v>0</v>
      </c>
      <c r="AO345" s="352">
        <f t="shared" ref="AO345" si="526">AO344</f>
        <v>0</v>
      </c>
      <c r="AP345" s="352">
        <f t="shared" ref="AP345" si="527">AP344</f>
        <v>0</v>
      </c>
      <c r="AQ345" s="352">
        <f t="shared" ref="AQ345" si="528">AQ344</f>
        <v>0</v>
      </c>
      <c r="AR345" s="352">
        <f t="shared" ref="AR345" si="529">AR344</f>
        <v>0</v>
      </c>
      <c r="AS345" s="352">
        <f t="shared" ref="AS345" si="530">AS344</f>
        <v>0</v>
      </c>
      <c r="AT345" s="352">
        <f t="shared" ref="AT345" si="531">AT344</f>
        <v>0</v>
      </c>
      <c r="AU345" s="266"/>
    </row>
    <row r="346" spans="1:47" ht="16" hidden="1" outlineLevel="1">
      <c r="B346" s="273"/>
      <c r="C346" s="251"/>
      <c r="D346" s="251"/>
      <c r="E346" s="251"/>
      <c r="F346" s="251"/>
      <c r="G346" s="251"/>
      <c r="H346" s="251"/>
      <c r="I346" s="251"/>
      <c r="J346" s="251"/>
      <c r="K346" s="251"/>
      <c r="L346" s="251"/>
      <c r="M346" s="251"/>
      <c r="N346" s="251"/>
      <c r="O346" s="251"/>
      <c r="P346" s="251"/>
      <c r="Q346" s="251"/>
      <c r="R346" s="251"/>
      <c r="S346" s="251"/>
      <c r="T346" s="251"/>
      <c r="U346" s="251"/>
      <c r="V346" s="251"/>
      <c r="W346" s="251"/>
      <c r="X346" s="251"/>
      <c r="Y346" s="251"/>
      <c r="Z346" s="251"/>
      <c r="AA346" s="251"/>
      <c r="AB346" s="251"/>
      <c r="AC346" s="251"/>
      <c r="AD346" s="251"/>
      <c r="AE346" s="251"/>
      <c r="AF346" s="251"/>
      <c r="AG346" s="353"/>
      <c r="AH346" s="366"/>
      <c r="AI346" s="366"/>
      <c r="AJ346" s="366"/>
      <c r="AK346" s="366"/>
      <c r="AL346" s="366"/>
      <c r="AM346" s="366"/>
      <c r="AN346" s="366"/>
      <c r="AO346" s="366"/>
      <c r="AP346" s="366"/>
      <c r="AQ346" s="366"/>
      <c r="AR346" s="366"/>
      <c r="AS346" s="366"/>
      <c r="AT346" s="366"/>
      <c r="AU346" s="266"/>
    </row>
    <row r="347" spans="1:47" ht="17" hidden="1" outlineLevel="1">
      <c r="A347" s="446">
        <v>34</v>
      </c>
      <c r="B347" s="273" t="s">
        <v>126</v>
      </c>
      <c r="C347" s="251" t="s">
        <v>25</v>
      </c>
      <c r="D347" s="255"/>
      <c r="E347" s="255"/>
      <c r="F347" s="255"/>
      <c r="G347" s="255"/>
      <c r="H347" s="255"/>
      <c r="I347" s="255"/>
      <c r="J347" s="255"/>
      <c r="K347" s="255"/>
      <c r="L347" s="255"/>
      <c r="M347" s="255"/>
      <c r="N347" s="255"/>
      <c r="O347" s="255"/>
      <c r="P347" s="255"/>
      <c r="Q347" s="255"/>
      <c r="R347" s="255">
        <v>0</v>
      </c>
      <c r="S347" s="255"/>
      <c r="T347" s="255"/>
      <c r="U347" s="255"/>
      <c r="V347" s="255"/>
      <c r="W347" s="255"/>
      <c r="X347" s="255"/>
      <c r="Y347" s="255"/>
      <c r="Z347" s="255"/>
      <c r="AA347" s="255"/>
      <c r="AB347" s="255"/>
      <c r="AC347" s="255"/>
      <c r="AD347" s="255"/>
      <c r="AE347" s="255"/>
      <c r="AF347" s="656"/>
      <c r="AG347" s="367"/>
      <c r="AH347" s="351"/>
      <c r="AI347" s="351"/>
      <c r="AJ347" s="351"/>
      <c r="AK347" s="351"/>
      <c r="AL347" s="351"/>
      <c r="AM347" s="351"/>
      <c r="AN347" s="351"/>
      <c r="AO347" s="356"/>
      <c r="AP347" s="356"/>
      <c r="AQ347" s="356"/>
      <c r="AR347" s="356"/>
      <c r="AS347" s="356"/>
      <c r="AT347" s="356"/>
      <c r="AU347" s="256">
        <f>SUM(AG347:AT347)</f>
        <v>0</v>
      </c>
    </row>
    <row r="348" spans="1:47" ht="16" hidden="1" outlineLevel="1">
      <c r="B348" s="254" t="s">
        <v>288</v>
      </c>
      <c r="C348" s="251" t="s">
        <v>163</v>
      </c>
      <c r="D348" s="255"/>
      <c r="E348" s="255"/>
      <c r="F348" s="255"/>
      <c r="G348" s="255"/>
      <c r="H348" s="255"/>
      <c r="I348" s="255"/>
      <c r="J348" s="255"/>
      <c r="K348" s="255"/>
      <c r="L348" s="255"/>
      <c r="M348" s="255"/>
      <c r="N348" s="255"/>
      <c r="O348" s="255"/>
      <c r="P348" s="255"/>
      <c r="Q348" s="255"/>
      <c r="R348" s="255">
        <f>R347</f>
        <v>0</v>
      </c>
      <c r="S348" s="255"/>
      <c r="T348" s="255"/>
      <c r="U348" s="255"/>
      <c r="V348" s="255"/>
      <c r="W348" s="255"/>
      <c r="X348" s="255"/>
      <c r="Y348" s="255"/>
      <c r="Z348" s="255"/>
      <c r="AA348" s="255"/>
      <c r="AB348" s="255"/>
      <c r="AC348" s="255"/>
      <c r="AD348" s="255"/>
      <c r="AE348" s="255"/>
      <c r="AF348" s="656"/>
      <c r="AG348" s="352">
        <f>AG347</f>
        <v>0</v>
      </c>
      <c r="AH348" s="352">
        <f t="shared" ref="AH348" si="532">AH347</f>
        <v>0</v>
      </c>
      <c r="AI348" s="352">
        <f t="shared" ref="AI348" si="533">AI347</f>
        <v>0</v>
      </c>
      <c r="AJ348" s="352">
        <f t="shared" ref="AJ348" si="534">AJ347</f>
        <v>0</v>
      </c>
      <c r="AK348" s="352">
        <f t="shared" ref="AK348" si="535">AK347</f>
        <v>0</v>
      </c>
      <c r="AL348" s="352">
        <f t="shared" ref="AL348" si="536">AL347</f>
        <v>0</v>
      </c>
      <c r="AM348" s="352">
        <f t="shared" ref="AM348" si="537">AM347</f>
        <v>0</v>
      </c>
      <c r="AN348" s="352">
        <f t="shared" ref="AN348" si="538">AN347</f>
        <v>0</v>
      </c>
      <c r="AO348" s="352">
        <f t="shared" ref="AO348" si="539">AO347</f>
        <v>0</v>
      </c>
      <c r="AP348" s="352">
        <f t="shared" ref="AP348" si="540">AP347</f>
        <v>0</v>
      </c>
      <c r="AQ348" s="352">
        <f t="shared" ref="AQ348" si="541">AQ347</f>
        <v>0</v>
      </c>
      <c r="AR348" s="352">
        <f t="shared" ref="AR348" si="542">AR347</f>
        <v>0</v>
      </c>
      <c r="AS348" s="352">
        <f t="shared" ref="AS348" si="543">AS347</f>
        <v>0</v>
      </c>
      <c r="AT348" s="352">
        <f t="shared" ref="AT348" si="544">AT347</f>
        <v>0</v>
      </c>
      <c r="AU348" s="266"/>
    </row>
    <row r="349" spans="1:47" ht="16" hidden="1" outlineLevel="1">
      <c r="B349" s="273"/>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251"/>
      <c r="AE349" s="251"/>
      <c r="AF349" s="251"/>
      <c r="AG349" s="353"/>
      <c r="AH349" s="366"/>
      <c r="AI349" s="366"/>
      <c r="AJ349" s="366"/>
      <c r="AK349" s="366"/>
      <c r="AL349" s="366"/>
      <c r="AM349" s="366"/>
      <c r="AN349" s="366"/>
      <c r="AO349" s="366"/>
      <c r="AP349" s="366"/>
      <c r="AQ349" s="366"/>
      <c r="AR349" s="366"/>
      <c r="AS349" s="366"/>
      <c r="AT349" s="366"/>
      <c r="AU349" s="266"/>
    </row>
    <row r="350" spans="1:47" ht="17" hidden="1" outlineLevel="1">
      <c r="A350" s="446">
        <v>35</v>
      </c>
      <c r="B350" s="273" t="s">
        <v>127</v>
      </c>
      <c r="C350" s="251" t="s">
        <v>25</v>
      </c>
      <c r="D350" s="255"/>
      <c r="E350" s="255"/>
      <c r="F350" s="255"/>
      <c r="G350" s="255"/>
      <c r="H350" s="255"/>
      <c r="I350" s="255"/>
      <c r="J350" s="255"/>
      <c r="K350" s="255"/>
      <c r="L350" s="255"/>
      <c r="M350" s="255"/>
      <c r="N350" s="255"/>
      <c r="O350" s="255"/>
      <c r="P350" s="255"/>
      <c r="Q350" s="255"/>
      <c r="R350" s="255">
        <v>0</v>
      </c>
      <c r="S350" s="255"/>
      <c r="T350" s="255"/>
      <c r="U350" s="255"/>
      <c r="V350" s="255"/>
      <c r="W350" s="255"/>
      <c r="X350" s="255"/>
      <c r="Y350" s="255"/>
      <c r="Z350" s="255"/>
      <c r="AA350" s="255"/>
      <c r="AB350" s="255"/>
      <c r="AC350" s="255"/>
      <c r="AD350" s="255"/>
      <c r="AE350" s="255"/>
      <c r="AF350" s="656"/>
      <c r="AG350" s="367"/>
      <c r="AH350" s="351"/>
      <c r="AI350" s="351"/>
      <c r="AJ350" s="351"/>
      <c r="AK350" s="351"/>
      <c r="AL350" s="351"/>
      <c r="AM350" s="351"/>
      <c r="AN350" s="351"/>
      <c r="AO350" s="356"/>
      <c r="AP350" s="356"/>
      <c r="AQ350" s="356"/>
      <c r="AR350" s="356"/>
      <c r="AS350" s="356"/>
      <c r="AT350" s="356"/>
      <c r="AU350" s="256">
        <f>SUM(AG350:AT350)</f>
        <v>0</v>
      </c>
    </row>
    <row r="351" spans="1:47" ht="16" hidden="1" outlineLevel="1">
      <c r="B351" s="254" t="s">
        <v>288</v>
      </c>
      <c r="C351" s="251" t="s">
        <v>163</v>
      </c>
      <c r="D351" s="255"/>
      <c r="E351" s="255"/>
      <c r="F351" s="255"/>
      <c r="G351" s="255"/>
      <c r="H351" s="255"/>
      <c r="I351" s="255"/>
      <c r="J351" s="255"/>
      <c r="K351" s="255"/>
      <c r="L351" s="255"/>
      <c r="M351" s="255"/>
      <c r="N351" s="255"/>
      <c r="O351" s="255"/>
      <c r="P351" s="255"/>
      <c r="Q351" s="255"/>
      <c r="R351" s="255">
        <f>R350</f>
        <v>0</v>
      </c>
      <c r="S351" s="255"/>
      <c r="T351" s="255"/>
      <c r="U351" s="255"/>
      <c r="V351" s="255"/>
      <c r="W351" s="255"/>
      <c r="X351" s="255"/>
      <c r="Y351" s="255"/>
      <c r="Z351" s="255"/>
      <c r="AA351" s="255"/>
      <c r="AB351" s="255"/>
      <c r="AC351" s="255"/>
      <c r="AD351" s="255"/>
      <c r="AE351" s="255"/>
      <c r="AF351" s="656"/>
      <c r="AG351" s="352">
        <f>AG350</f>
        <v>0</v>
      </c>
      <c r="AH351" s="352">
        <f t="shared" ref="AH351" si="545">AH350</f>
        <v>0</v>
      </c>
      <c r="AI351" s="352">
        <f t="shared" ref="AI351" si="546">AI350</f>
        <v>0</v>
      </c>
      <c r="AJ351" s="352">
        <f t="shared" ref="AJ351" si="547">AJ350</f>
        <v>0</v>
      </c>
      <c r="AK351" s="352">
        <f t="shared" ref="AK351" si="548">AK350</f>
        <v>0</v>
      </c>
      <c r="AL351" s="352">
        <f t="shared" ref="AL351" si="549">AL350</f>
        <v>0</v>
      </c>
      <c r="AM351" s="352">
        <f t="shared" ref="AM351" si="550">AM350</f>
        <v>0</v>
      </c>
      <c r="AN351" s="352">
        <f t="shared" ref="AN351" si="551">AN350</f>
        <v>0</v>
      </c>
      <c r="AO351" s="352">
        <f t="shared" ref="AO351" si="552">AO350</f>
        <v>0</v>
      </c>
      <c r="AP351" s="352">
        <f t="shared" ref="AP351" si="553">AP350</f>
        <v>0</v>
      </c>
      <c r="AQ351" s="352">
        <f t="shared" ref="AQ351" si="554">AQ350</f>
        <v>0</v>
      </c>
      <c r="AR351" s="352">
        <f t="shared" ref="AR351" si="555">AR350</f>
        <v>0</v>
      </c>
      <c r="AS351" s="352">
        <f t="shared" ref="AS351" si="556">AS350</f>
        <v>0</v>
      </c>
      <c r="AT351" s="352">
        <f t="shared" ref="AT351" si="557">AT350</f>
        <v>0</v>
      </c>
      <c r="AU351" s="266"/>
    </row>
    <row r="352" spans="1:47" ht="16" outlineLevel="1">
      <c r="B352" s="254"/>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251"/>
      <c r="AE352" s="251"/>
      <c r="AF352" s="251"/>
      <c r="AG352" s="353"/>
      <c r="AH352" s="366"/>
      <c r="AI352" s="366"/>
      <c r="AJ352" s="366"/>
      <c r="AK352" s="366"/>
      <c r="AL352" s="366"/>
      <c r="AM352" s="366"/>
      <c r="AN352" s="366"/>
      <c r="AO352" s="366"/>
      <c r="AP352" s="366"/>
      <c r="AQ352" s="366"/>
      <c r="AR352" s="366"/>
      <c r="AS352" s="366"/>
      <c r="AT352" s="366"/>
      <c r="AU352" s="266"/>
    </row>
    <row r="353" spans="1:47" ht="18" outlineLevel="1">
      <c r="B353" s="1" t="s">
        <v>1272</v>
      </c>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251"/>
      <c r="AE353" s="251"/>
      <c r="AF353" s="251"/>
      <c r="AG353" s="353"/>
      <c r="AH353" s="366"/>
      <c r="AI353" s="366"/>
      <c r="AJ353" s="366"/>
      <c r="AK353" s="366"/>
      <c r="AL353" s="366"/>
      <c r="AM353" s="366"/>
      <c r="AN353" s="366"/>
      <c r="AO353" s="366"/>
      <c r="AP353" s="366"/>
      <c r="AQ353" s="366"/>
      <c r="AR353" s="366"/>
      <c r="AS353" s="366"/>
      <c r="AT353" s="366"/>
      <c r="AU353" s="266"/>
    </row>
    <row r="354" spans="1:47" ht="17" outlineLevel="1">
      <c r="B354" s="444" t="s">
        <v>493</v>
      </c>
      <c r="C354" s="279"/>
      <c r="D354" s="250"/>
      <c r="E354" s="249"/>
      <c r="F354" s="249"/>
      <c r="G354" s="249"/>
      <c r="H354" s="249"/>
      <c r="I354" s="249"/>
      <c r="J354" s="249"/>
      <c r="K354" s="249"/>
      <c r="L354" s="249"/>
      <c r="M354" s="249"/>
      <c r="N354" s="249"/>
      <c r="O354" s="249"/>
      <c r="P354" s="249"/>
      <c r="Q354" s="249"/>
      <c r="R354" s="250"/>
      <c r="S354" s="249"/>
      <c r="T354" s="249"/>
      <c r="U354" s="249"/>
      <c r="V354" s="249"/>
      <c r="W354" s="249"/>
      <c r="X354" s="249"/>
      <c r="Y354" s="249"/>
      <c r="Z354" s="249"/>
      <c r="AA354" s="249"/>
      <c r="AB354" s="249"/>
      <c r="AC354" s="249"/>
      <c r="AD354" s="249"/>
      <c r="AE354" s="249"/>
      <c r="AF354" s="249"/>
      <c r="AG354" s="355"/>
      <c r="AH354" s="355"/>
      <c r="AI354" s="355"/>
      <c r="AJ354" s="355"/>
      <c r="AK354" s="355"/>
      <c r="AL354" s="355"/>
      <c r="AM354" s="355"/>
      <c r="AN354" s="355"/>
      <c r="AO354" s="355"/>
      <c r="AP354" s="355"/>
      <c r="AQ354" s="355"/>
      <c r="AR354" s="355"/>
      <c r="AS354" s="355"/>
      <c r="AT354" s="355"/>
      <c r="AU354" s="252"/>
    </row>
    <row r="355" spans="1:47" ht="17" hidden="1" outlineLevel="1">
      <c r="A355" s="446">
        <v>17</v>
      </c>
      <c r="B355" s="273" t="s">
        <v>112</v>
      </c>
      <c r="C355" s="251" t="s">
        <v>25</v>
      </c>
      <c r="D355" s="255"/>
      <c r="E355" s="255"/>
      <c r="F355" s="255"/>
      <c r="G355" s="255"/>
      <c r="H355" s="255"/>
      <c r="I355" s="255"/>
      <c r="J355" s="255"/>
      <c r="K355" s="255"/>
      <c r="L355" s="255"/>
      <c r="M355" s="255"/>
      <c r="N355" s="255"/>
      <c r="O355" s="255"/>
      <c r="P355" s="255"/>
      <c r="Q355" s="255"/>
      <c r="R355" s="255">
        <v>12</v>
      </c>
      <c r="S355" s="255"/>
      <c r="T355" s="255"/>
      <c r="U355" s="255"/>
      <c r="V355" s="255"/>
      <c r="W355" s="255"/>
      <c r="X355" s="255"/>
      <c r="Y355" s="255"/>
      <c r="Z355" s="255"/>
      <c r="AA355" s="255"/>
      <c r="AB355" s="255"/>
      <c r="AC355" s="255"/>
      <c r="AD355" s="255"/>
      <c r="AE355" s="255"/>
      <c r="AF355" s="255"/>
      <c r="AG355" s="367"/>
      <c r="AH355" s="351"/>
      <c r="AI355" s="351"/>
      <c r="AJ355" s="351"/>
      <c r="AK355" s="351"/>
      <c r="AL355" s="351"/>
      <c r="AM355" s="351"/>
      <c r="AN355" s="356"/>
      <c r="AO355" s="367"/>
      <c r="AP355" s="351"/>
      <c r="AQ355" s="351"/>
      <c r="AR355" s="351"/>
      <c r="AS355" s="356"/>
      <c r="AT355" s="356"/>
      <c r="AU355" s="256">
        <f>SUM(AG355:AT355)</f>
        <v>0</v>
      </c>
    </row>
    <row r="356" spans="1:47" ht="16" hidden="1" outlineLevel="1">
      <c r="B356" s="254" t="s">
        <v>288</v>
      </c>
      <c r="C356" s="251" t="s">
        <v>163</v>
      </c>
      <c r="D356" s="255"/>
      <c r="E356" s="255"/>
      <c r="F356" s="255"/>
      <c r="G356" s="255"/>
      <c r="H356" s="255"/>
      <c r="I356" s="255"/>
      <c r="J356" s="255"/>
      <c r="K356" s="255"/>
      <c r="L356" s="255"/>
      <c r="M356" s="255"/>
      <c r="N356" s="255"/>
      <c r="O356" s="255"/>
      <c r="P356" s="255"/>
      <c r="Q356" s="255"/>
      <c r="R356" s="255">
        <f>R355</f>
        <v>12</v>
      </c>
      <c r="S356" s="255"/>
      <c r="T356" s="255"/>
      <c r="U356" s="255"/>
      <c r="V356" s="255"/>
      <c r="W356" s="255"/>
      <c r="X356" s="255"/>
      <c r="Y356" s="255"/>
      <c r="Z356" s="255"/>
      <c r="AA356" s="255"/>
      <c r="AB356" s="255"/>
      <c r="AC356" s="255"/>
      <c r="AD356" s="255"/>
      <c r="AE356" s="255"/>
      <c r="AF356" s="255"/>
      <c r="AG356" s="352">
        <f>AG355</f>
        <v>0</v>
      </c>
      <c r="AH356" s="352">
        <f t="shared" ref="AH356:AT356" si="558">AH355</f>
        <v>0</v>
      </c>
      <c r="AI356" s="352">
        <f t="shared" si="558"/>
        <v>0</v>
      </c>
      <c r="AJ356" s="352">
        <f t="shared" si="558"/>
        <v>0</v>
      </c>
      <c r="AK356" s="352">
        <f t="shared" si="558"/>
        <v>0</v>
      </c>
      <c r="AL356" s="352">
        <f t="shared" si="558"/>
        <v>0</v>
      </c>
      <c r="AM356" s="352">
        <f t="shared" si="558"/>
        <v>0</v>
      </c>
      <c r="AN356" s="352">
        <f t="shared" si="558"/>
        <v>0</v>
      </c>
      <c r="AO356" s="352">
        <f>AO355</f>
        <v>0</v>
      </c>
      <c r="AP356" s="352">
        <f t="shared" ref="AP356:AR356" si="559">AP355</f>
        <v>0</v>
      </c>
      <c r="AQ356" s="352">
        <f t="shared" si="559"/>
        <v>0</v>
      </c>
      <c r="AR356" s="352">
        <f t="shared" si="559"/>
        <v>0</v>
      </c>
      <c r="AS356" s="352">
        <f t="shared" si="558"/>
        <v>0</v>
      </c>
      <c r="AT356" s="352">
        <f t="shared" si="558"/>
        <v>0</v>
      </c>
      <c r="AU356" s="266"/>
    </row>
    <row r="357" spans="1:47" ht="16" hidden="1" outlineLevel="1">
      <c r="B357" s="254"/>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251"/>
      <c r="AF357" s="251"/>
      <c r="AG357" s="363"/>
      <c r="AH357" s="366"/>
      <c r="AI357" s="366"/>
      <c r="AJ357" s="366"/>
      <c r="AK357" s="366"/>
      <c r="AL357" s="366"/>
      <c r="AM357" s="366"/>
      <c r="AN357" s="366"/>
      <c r="AO357" s="363"/>
      <c r="AP357" s="366"/>
      <c r="AQ357" s="366"/>
      <c r="AR357" s="366"/>
      <c r="AS357" s="366"/>
      <c r="AT357" s="366"/>
      <c r="AU357" s="266"/>
    </row>
    <row r="358" spans="1:47" ht="17" outlineLevel="1">
      <c r="A358" s="446">
        <v>18</v>
      </c>
      <c r="B358" s="273" t="s">
        <v>1138</v>
      </c>
      <c r="C358" s="251" t="s">
        <v>25</v>
      </c>
      <c r="D358" s="255">
        <v>925</v>
      </c>
      <c r="E358" s="255">
        <v>925</v>
      </c>
      <c r="F358" s="255">
        <v>925</v>
      </c>
      <c r="G358" s="255">
        <v>925</v>
      </c>
      <c r="H358" s="255">
        <v>925</v>
      </c>
      <c r="I358" s="255">
        <v>925</v>
      </c>
      <c r="J358" s="255">
        <v>925</v>
      </c>
      <c r="K358" s="255">
        <v>925</v>
      </c>
      <c r="L358" s="255">
        <v>925</v>
      </c>
      <c r="M358" s="255">
        <v>925</v>
      </c>
      <c r="N358" s="255">
        <v>925</v>
      </c>
      <c r="O358" s="255">
        <v>925</v>
      </c>
      <c r="P358" s="255">
        <v>925</v>
      </c>
      <c r="Q358" s="255">
        <v>925</v>
      </c>
      <c r="R358" s="251"/>
      <c r="S358" s="255">
        <v>0</v>
      </c>
      <c r="T358" s="255">
        <v>0</v>
      </c>
      <c r="U358" s="255">
        <v>0</v>
      </c>
      <c r="V358" s="255">
        <v>0</v>
      </c>
      <c r="W358" s="255">
        <v>0</v>
      </c>
      <c r="X358" s="255">
        <v>0</v>
      </c>
      <c r="Y358" s="255">
        <v>0</v>
      </c>
      <c r="Z358" s="255">
        <v>0</v>
      </c>
      <c r="AA358" s="255">
        <v>0</v>
      </c>
      <c r="AB358" s="255">
        <v>0</v>
      </c>
      <c r="AC358" s="255">
        <v>0</v>
      </c>
      <c r="AD358" s="255">
        <v>0</v>
      </c>
      <c r="AE358" s="255">
        <v>0</v>
      </c>
      <c r="AF358" s="255">
        <v>0</v>
      </c>
      <c r="AG358" s="367"/>
      <c r="AH358" s="351"/>
      <c r="AI358" s="351"/>
      <c r="AJ358" s="351"/>
      <c r="AK358" s="351"/>
      <c r="AL358" s="351"/>
      <c r="AM358" s="351"/>
      <c r="AN358" s="356"/>
      <c r="AO358" s="367">
        <v>1</v>
      </c>
      <c r="AP358" s="351"/>
      <c r="AQ358" s="351"/>
      <c r="AR358" s="351"/>
      <c r="AS358" s="356"/>
      <c r="AT358" s="356"/>
      <c r="AU358" s="256">
        <f>SUM(AG358:AT358)</f>
        <v>1</v>
      </c>
    </row>
    <row r="359" spans="1:47" ht="16" outlineLevel="1">
      <c r="B359" s="254" t="s">
        <v>288</v>
      </c>
      <c r="C359" s="251" t="s">
        <v>163</v>
      </c>
      <c r="D359" s="255"/>
      <c r="E359" s="255"/>
      <c r="F359" s="255"/>
      <c r="G359" s="255"/>
      <c r="H359" s="255"/>
      <c r="I359" s="255"/>
      <c r="J359" s="255"/>
      <c r="K359" s="255"/>
      <c r="L359" s="255"/>
      <c r="M359" s="255"/>
      <c r="N359" s="255"/>
      <c r="O359" s="255"/>
      <c r="P359" s="255"/>
      <c r="Q359" s="255"/>
      <c r="R359" s="251"/>
      <c r="S359" s="255"/>
      <c r="T359" s="255"/>
      <c r="U359" s="255"/>
      <c r="V359" s="255"/>
      <c r="W359" s="255"/>
      <c r="X359" s="255"/>
      <c r="Y359" s="255"/>
      <c r="Z359" s="255"/>
      <c r="AA359" s="255"/>
      <c r="AB359" s="255"/>
      <c r="AC359" s="255"/>
      <c r="AD359" s="255"/>
      <c r="AE359" s="255"/>
      <c r="AF359" s="255"/>
      <c r="AG359" s="352">
        <f>AG358</f>
        <v>0</v>
      </c>
      <c r="AH359" s="352">
        <f t="shared" ref="AH359:AT359" si="560">AH358</f>
        <v>0</v>
      </c>
      <c r="AI359" s="352">
        <f t="shared" si="560"/>
        <v>0</v>
      </c>
      <c r="AJ359" s="352">
        <f t="shared" si="560"/>
        <v>0</v>
      </c>
      <c r="AK359" s="352">
        <f t="shared" si="560"/>
        <v>0</v>
      </c>
      <c r="AL359" s="352">
        <f t="shared" si="560"/>
        <v>0</v>
      </c>
      <c r="AM359" s="352">
        <f t="shared" si="560"/>
        <v>0</v>
      </c>
      <c r="AN359" s="352">
        <f t="shared" si="560"/>
        <v>0</v>
      </c>
      <c r="AO359" s="352">
        <f>AO358</f>
        <v>1</v>
      </c>
      <c r="AP359" s="352">
        <f t="shared" ref="AP359:AR359" si="561">AP358</f>
        <v>0</v>
      </c>
      <c r="AQ359" s="352">
        <f t="shared" si="561"/>
        <v>0</v>
      </c>
      <c r="AR359" s="352">
        <f t="shared" si="561"/>
        <v>0</v>
      </c>
      <c r="AS359" s="352">
        <f t="shared" si="560"/>
        <v>0</v>
      </c>
      <c r="AT359" s="352">
        <f t="shared" si="560"/>
        <v>0</v>
      </c>
      <c r="AU359" s="266"/>
    </row>
    <row r="360" spans="1:47" ht="16" outlineLevel="1">
      <c r="B360" s="28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364"/>
      <c r="AH360" s="365"/>
      <c r="AI360" s="365"/>
      <c r="AJ360" s="365"/>
      <c r="AK360" s="365"/>
      <c r="AL360" s="365"/>
      <c r="AM360" s="365"/>
      <c r="AN360" s="365"/>
      <c r="AO360" s="364"/>
      <c r="AP360" s="365"/>
      <c r="AQ360" s="365"/>
      <c r="AR360" s="365"/>
      <c r="AS360" s="365"/>
      <c r="AT360" s="365"/>
      <c r="AU360" s="257"/>
    </row>
    <row r="361" spans="1:47" ht="16" outlineLevel="1">
      <c r="B361" s="443" t="s">
        <v>500</v>
      </c>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251"/>
      <c r="AF361" s="251"/>
      <c r="AG361" s="363"/>
      <c r="AH361" s="366"/>
      <c r="AI361" s="366"/>
      <c r="AJ361" s="366"/>
      <c r="AK361" s="366"/>
      <c r="AL361" s="366"/>
      <c r="AM361" s="366"/>
      <c r="AN361" s="366"/>
      <c r="AO361" s="363"/>
      <c r="AP361" s="366"/>
      <c r="AQ361" s="366"/>
      <c r="AR361" s="366"/>
      <c r="AS361" s="366"/>
      <c r="AT361" s="366"/>
      <c r="AU361" s="266"/>
    </row>
    <row r="362" spans="1:47" ht="16" outlineLevel="1">
      <c r="B362" s="248" t="s">
        <v>496</v>
      </c>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251"/>
      <c r="AE362" s="251"/>
      <c r="AF362" s="251"/>
      <c r="AG362" s="363"/>
      <c r="AH362" s="366"/>
      <c r="AI362" s="366"/>
      <c r="AJ362" s="366"/>
      <c r="AK362" s="366"/>
      <c r="AL362" s="366"/>
      <c r="AM362" s="366"/>
      <c r="AN362" s="366"/>
      <c r="AO362" s="363"/>
      <c r="AP362" s="366"/>
      <c r="AQ362" s="366"/>
      <c r="AR362" s="366"/>
      <c r="AS362" s="366"/>
      <c r="AT362" s="366"/>
      <c r="AU362" s="266"/>
    </row>
    <row r="363" spans="1:47" ht="17" outlineLevel="1">
      <c r="A363" s="446">
        <v>21</v>
      </c>
      <c r="B363" s="273" t="s">
        <v>113</v>
      </c>
      <c r="C363" s="251" t="s">
        <v>25</v>
      </c>
      <c r="D363" s="255">
        <v>5429010</v>
      </c>
      <c r="E363" s="255">
        <v>5429010</v>
      </c>
      <c r="F363" s="255">
        <v>5429010</v>
      </c>
      <c r="G363" s="255">
        <v>5429010</v>
      </c>
      <c r="H363" s="255">
        <v>5429010</v>
      </c>
      <c r="I363" s="255">
        <v>5429010</v>
      </c>
      <c r="J363" s="255">
        <v>5429010</v>
      </c>
      <c r="K363" s="255">
        <v>5428211</v>
      </c>
      <c r="L363" s="255">
        <v>5428211</v>
      </c>
      <c r="M363" s="255">
        <v>5404895</v>
      </c>
      <c r="N363" s="255">
        <v>5339169</v>
      </c>
      <c r="O363" s="255">
        <v>5336030</v>
      </c>
      <c r="P363" s="255">
        <v>5336030</v>
      </c>
      <c r="Q363" s="255">
        <v>5307087</v>
      </c>
      <c r="R363" s="251"/>
      <c r="S363" s="255">
        <v>353</v>
      </c>
      <c r="T363" s="255">
        <v>353</v>
      </c>
      <c r="U363" s="255">
        <v>353</v>
      </c>
      <c r="V363" s="255">
        <v>353</v>
      </c>
      <c r="W363" s="255">
        <v>353</v>
      </c>
      <c r="X363" s="255">
        <v>353</v>
      </c>
      <c r="Y363" s="255">
        <v>353</v>
      </c>
      <c r="Z363" s="255">
        <v>353</v>
      </c>
      <c r="AA363" s="255">
        <v>353</v>
      </c>
      <c r="AB363" s="255">
        <v>351</v>
      </c>
      <c r="AC363" s="255">
        <v>339</v>
      </c>
      <c r="AD363" s="255">
        <v>339</v>
      </c>
      <c r="AE363" s="255">
        <v>339</v>
      </c>
      <c r="AF363" s="255">
        <v>339</v>
      </c>
      <c r="AG363" s="351"/>
      <c r="AH363" s="351"/>
      <c r="AI363" s="351"/>
      <c r="AJ363" s="351"/>
      <c r="AK363" s="351"/>
      <c r="AL363" s="351"/>
      <c r="AM363" s="351"/>
      <c r="AN363" s="351"/>
      <c r="AO363" s="351">
        <v>1</v>
      </c>
      <c r="AP363" s="351"/>
      <c r="AQ363" s="351"/>
      <c r="AR363" s="351"/>
      <c r="AS363" s="351"/>
      <c r="AT363" s="351"/>
      <c r="AU363" s="256">
        <f>SUM(AG363:AT363)</f>
        <v>1</v>
      </c>
    </row>
    <row r="364" spans="1:47" ht="16" outlineLevel="1">
      <c r="B364" s="254" t="s">
        <v>288</v>
      </c>
      <c r="C364" s="251" t="s">
        <v>163</v>
      </c>
      <c r="D364" s="255">
        <v>617704</v>
      </c>
      <c r="E364" s="255">
        <v>617704</v>
      </c>
      <c r="F364" s="255">
        <v>617704</v>
      </c>
      <c r="G364" s="255">
        <v>617704</v>
      </c>
      <c r="H364" s="255">
        <v>617704</v>
      </c>
      <c r="I364" s="255">
        <v>617704</v>
      </c>
      <c r="J364" s="255">
        <v>617704</v>
      </c>
      <c r="K364" s="255">
        <v>617653</v>
      </c>
      <c r="L364" s="255">
        <v>617653</v>
      </c>
      <c r="M364" s="255">
        <v>618288</v>
      </c>
      <c r="N364" s="255">
        <v>617878</v>
      </c>
      <c r="O364" s="255">
        <v>618459</v>
      </c>
      <c r="P364" s="255">
        <v>618459</v>
      </c>
      <c r="Q364" s="255">
        <v>616834</v>
      </c>
      <c r="R364" s="251"/>
      <c r="S364" s="255">
        <v>39</v>
      </c>
      <c r="T364" s="255">
        <v>39</v>
      </c>
      <c r="U364" s="255">
        <v>39</v>
      </c>
      <c r="V364" s="255">
        <v>39</v>
      </c>
      <c r="W364" s="255">
        <v>39</v>
      </c>
      <c r="X364" s="255">
        <v>39</v>
      </c>
      <c r="Y364" s="255">
        <v>39</v>
      </c>
      <c r="Z364" s="255">
        <v>39</v>
      </c>
      <c r="AA364" s="255">
        <v>39</v>
      </c>
      <c r="AB364" s="255">
        <v>39</v>
      </c>
      <c r="AC364" s="255">
        <v>39</v>
      </c>
      <c r="AD364" s="255">
        <v>39</v>
      </c>
      <c r="AE364" s="255">
        <v>39</v>
      </c>
      <c r="AF364" s="255">
        <v>39</v>
      </c>
      <c r="AG364" s="352">
        <f>AG363</f>
        <v>0</v>
      </c>
      <c r="AH364" s="352">
        <f t="shared" ref="AH364:AT364" si="562">AH363</f>
        <v>0</v>
      </c>
      <c r="AI364" s="352">
        <f t="shared" si="562"/>
        <v>0</v>
      </c>
      <c r="AJ364" s="352">
        <f t="shared" si="562"/>
        <v>0</v>
      </c>
      <c r="AK364" s="352">
        <f t="shared" si="562"/>
        <v>0</v>
      </c>
      <c r="AL364" s="352">
        <f t="shared" si="562"/>
        <v>0</v>
      </c>
      <c r="AM364" s="352">
        <f t="shared" si="562"/>
        <v>0</v>
      </c>
      <c r="AN364" s="352">
        <f t="shared" si="562"/>
        <v>0</v>
      </c>
      <c r="AO364" s="352">
        <f>AO363</f>
        <v>1</v>
      </c>
      <c r="AP364" s="352">
        <f t="shared" ref="AP364:AR364" si="563">AP363</f>
        <v>0</v>
      </c>
      <c r="AQ364" s="352">
        <f t="shared" si="563"/>
        <v>0</v>
      </c>
      <c r="AR364" s="352">
        <f t="shared" si="563"/>
        <v>0</v>
      </c>
      <c r="AS364" s="352">
        <f t="shared" si="562"/>
        <v>0</v>
      </c>
      <c r="AT364" s="352">
        <f t="shared" si="562"/>
        <v>0</v>
      </c>
      <c r="AU364" s="266"/>
    </row>
    <row r="365" spans="1:47" ht="16" outlineLevel="1">
      <c r="B365" s="254"/>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251"/>
      <c r="AE365" s="251"/>
      <c r="AF365" s="251"/>
      <c r="AG365" s="363"/>
      <c r="AH365" s="366"/>
      <c r="AI365" s="366"/>
      <c r="AJ365" s="366"/>
      <c r="AK365" s="366"/>
      <c r="AL365" s="366"/>
      <c r="AM365" s="366"/>
      <c r="AN365" s="366"/>
      <c r="AO365" s="363"/>
      <c r="AP365" s="366"/>
      <c r="AQ365" s="366"/>
      <c r="AR365" s="366"/>
      <c r="AS365" s="366"/>
      <c r="AT365" s="366"/>
      <c r="AU365" s="266"/>
    </row>
    <row r="366" spans="1:47" ht="17" outlineLevel="1">
      <c r="A366" s="446">
        <v>22</v>
      </c>
      <c r="B366" s="273" t="s">
        <v>114</v>
      </c>
      <c r="C366" s="251" t="s">
        <v>25</v>
      </c>
      <c r="D366" s="255">
        <v>1022301</v>
      </c>
      <c r="E366" s="255">
        <v>1022301</v>
      </c>
      <c r="F366" s="255">
        <v>1022301</v>
      </c>
      <c r="G366" s="255">
        <v>1022301</v>
      </c>
      <c r="H366" s="255">
        <v>1022301</v>
      </c>
      <c r="I366" s="255">
        <v>1022301</v>
      </c>
      <c r="J366" s="255">
        <v>1022301</v>
      </c>
      <c r="K366" s="255">
        <v>1022301</v>
      </c>
      <c r="L366" s="255">
        <v>1022301</v>
      </c>
      <c r="M366" s="255">
        <v>1022301</v>
      </c>
      <c r="N366" s="255">
        <v>1022301</v>
      </c>
      <c r="O366" s="255">
        <v>1022301</v>
      </c>
      <c r="P366" s="255">
        <v>1022301</v>
      </c>
      <c r="Q366" s="255">
        <v>1022301</v>
      </c>
      <c r="R366" s="251"/>
      <c r="S366" s="255">
        <v>302</v>
      </c>
      <c r="T366" s="255">
        <v>302</v>
      </c>
      <c r="U366" s="255">
        <v>302</v>
      </c>
      <c r="V366" s="255">
        <v>302</v>
      </c>
      <c r="W366" s="255">
        <v>302</v>
      </c>
      <c r="X366" s="255">
        <v>302</v>
      </c>
      <c r="Y366" s="255">
        <v>302</v>
      </c>
      <c r="Z366" s="255">
        <v>302</v>
      </c>
      <c r="AA366" s="255">
        <v>302</v>
      </c>
      <c r="AB366" s="255">
        <v>302</v>
      </c>
      <c r="AC366" s="255">
        <v>302</v>
      </c>
      <c r="AD366" s="255">
        <v>302</v>
      </c>
      <c r="AE366" s="255">
        <v>302</v>
      </c>
      <c r="AF366" s="255">
        <v>302</v>
      </c>
      <c r="AG366" s="351"/>
      <c r="AH366" s="351"/>
      <c r="AI366" s="351"/>
      <c r="AJ366" s="351"/>
      <c r="AK366" s="351"/>
      <c r="AL366" s="351"/>
      <c r="AM366" s="351"/>
      <c r="AN366" s="351"/>
      <c r="AO366" s="351">
        <v>1</v>
      </c>
      <c r="AP366" s="351"/>
      <c r="AQ366" s="351"/>
      <c r="AR366" s="351"/>
      <c r="AS366" s="351"/>
      <c r="AT366" s="351"/>
      <c r="AU366" s="256">
        <f>SUM(AG366:AT366)</f>
        <v>1</v>
      </c>
    </row>
    <row r="367" spans="1:47" ht="16" outlineLevel="1">
      <c r="B367" s="254" t="s">
        <v>288</v>
      </c>
      <c r="C367" s="251" t="s">
        <v>163</v>
      </c>
      <c r="D367" s="255">
        <v>6825</v>
      </c>
      <c r="E367" s="255">
        <v>6825</v>
      </c>
      <c r="F367" s="255">
        <v>6825</v>
      </c>
      <c r="G367" s="255">
        <v>6825</v>
      </c>
      <c r="H367" s="255">
        <v>6825</v>
      </c>
      <c r="I367" s="255">
        <v>6825</v>
      </c>
      <c r="J367" s="255">
        <v>6825</v>
      </c>
      <c r="K367" s="255">
        <v>6825</v>
      </c>
      <c r="L367" s="255">
        <v>6825</v>
      </c>
      <c r="M367" s="255">
        <v>6825</v>
      </c>
      <c r="N367" s="255">
        <v>6825</v>
      </c>
      <c r="O367" s="255">
        <v>6825</v>
      </c>
      <c r="P367" s="255">
        <v>6825</v>
      </c>
      <c r="Q367" s="255">
        <v>6825</v>
      </c>
      <c r="R367" s="251"/>
      <c r="S367" s="255">
        <v>2</v>
      </c>
      <c r="T367" s="255">
        <v>2</v>
      </c>
      <c r="U367" s="255">
        <v>2</v>
      </c>
      <c r="V367" s="255">
        <v>2</v>
      </c>
      <c r="W367" s="255">
        <v>2</v>
      </c>
      <c r="X367" s="255">
        <v>2</v>
      </c>
      <c r="Y367" s="255">
        <v>2</v>
      </c>
      <c r="Z367" s="255">
        <v>2</v>
      </c>
      <c r="AA367" s="255">
        <v>2</v>
      </c>
      <c r="AB367" s="255">
        <v>2</v>
      </c>
      <c r="AC367" s="255">
        <v>2</v>
      </c>
      <c r="AD367" s="255">
        <v>2</v>
      </c>
      <c r="AE367" s="255">
        <v>2</v>
      </c>
      <c r="AF367" s="255">
        <v>2</v>
      </c>
      <c r="AG367" s="352">
        <f>AG366</f>
        <v>0</v>
      </c>
      <c r="AH367" s="352">
        <f t="shared" ref="AH367:AT367" si="564">AH366</f>
        <v>0</v>
      </c>
      <c r="AI367" s="352">
        <f t="shared" si="564"/>
        <v>0</v>
      </c>
      <c r="AJ367" s="352">
        <f t="shared" si="564"/>
        <v>0</v>
      </c>
      <c r="AK367" s="352">
        <f t="shared" si="564"/>
        <v>0</v>
      </c>
      <c r="AL367" s="352">
        <f t="shared" si="564"/>
        <v>0</v>
      </c>
      <c r="AM367" s="352">
        <f t="shared" si="564"/>
        <v>0</v>
      </c>
      <c r="AN367" s="352">
        <f t="shared" si="564"/>
        <v>0</v>
      </c>
      <c r="AO367" s="352">
        <f>AO366</f>
        <v>1</v>
      </c>
      <c r="AP367" s="352">
        <f t="shared" ref="AP367:AR367" si="565">AP366</f>
        <v>0</v>
      </c>
      <c r="AQ367" s="352">
        <f t="shared" si="565"/>
        <v>0</v>
      </c>
      <c r="AR367" s="352">
        <f t="shared" si="565"/>
        <v>0</v>
      </c>
      <c r="AS367" s="352">
        <f t="shared" si="564"/>
        <v>0</v>
      </c>
      <c r="AT367" s="352">
        <f t="shared" si="564"/>
        <v>0</v>
      </c>
      <c r="AU367" s="266"/>
    </row>
    <row r="368" spans="1:47" ht="16" outlineLevel="1">
      <c r="B368" s="254"/>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251"/>
      <c r="AE368" s="251"/>
      <c r="AF368" s="251"/>
      <c r="AG368" s="363"/>
      <c r="AH368" s="366"/>
      <c r="AI368" s="366"/>
      <c r="AJ368" s="366"/>
      <c r="AK368" s="366"/>
      <c r="AL368" s="366"/>
      <c r="AM368" s="366"/>
      <c r="AN368" s="366"/>
      <c r="AO368" s="363"/>
      <c r="AP368" s="366"/>
      <c r="AQ368" s="366"/>
      <c r="AR368" s="366"/>
      <c r="AS368" s="366"/>
      <c r="AT368" s="366"/>
      <c r="AU368" s="266"/>
    </row>
    <row r="369" spans="1:47" ht="17" outlineLevel="1">
      <c r="A369" s="446">
        <v>24</v>
      </c>
      <c r="B369" s="273" t="s">
        <v>116</v>
      </c>
      <c r="C369" s="251" t="s">
        <v>25</v>
      </c>
      <c r="D369" s="255">
        <v>6075</v>
      </c>
      <c r="E369" s="255">
        <v>6075</v>
      </c>
      <c r="F369" s="255">
        <v>6075</v>
      </c>
      <c r="G369" s="255">
        <v>6075</v>
      </c>
      <c r="H369" s="255">
        <v>6075</v>
      </c>
      <c r="I369" s="255">
        <v>6075</v>
      </c>
      <c r="J369" s="255">
        <v>6075</v>
      </c>
      <c r="K369" s="255">
        <v>6075</v>
      </c>
      <c r="L369" s="255">
        <v>6075</v>
      </c>
      <c r="M369" s="255">
        <v>4746</v>
      </c>
      <c r="N369" s="255">
        <v>3533</v>
      </c>
      <c r="O369" s="255">
        <v>3533</v>
      </c>
      <c r="P369" s="255">
        <v>3533</v>
      </c>
      <c r="Q369" s="255">
        <v>3533</v>
      </c>
      <c r="R369" s="251"/>
      <c r="S369" s="255">
        <v>1</v>
      </c>
      <c r="T369" s="255">
        <v>1</v>
      </c>
      <c r="U369" s="255">
        <v>1</v>
      </c>
      <c r="V369" s="255">
        <v>1</v>
      </c>
      <c r="W369" s="255">
        <v>1</v>
      </c>
      <c r="X369" s="255">
        <v>1</v>
      </c>
      <c r="Y369" s="255">
        <v>1</v>
      </c>
      <c r="Z369" s="255">
        <v>1</v>
      </c>
      <c r="AA369" s="255">
        <v>1</v>
      </c>
      <c r="AB369" s="255">
        <v>1</v>
      </c>
      <c r="AC369" s="255">
        <v>0</v>
      </c>
      <c r="AD369" s="255">
        <v>0</v>
      </c>
      <c r="AE369" s="255">
        <v>0</v>
      </c>
      <c r="AF369" s="255">
        <v>0</v>
      </c>
      <c r="AG369" s="351"/>
      <c r="AH369" s="351"/>
      <c r="AI369" s="351"/>
      <c r="AJ369" s="351"/>
      <c r="AK369" s="351"/>
      <c r="AL369" s="351"/>
      <c r="AM369" s="351"/>
      <c r="AN369" s="351"/>
      <c r="AO369" s="351">
        <v>1</v>
      </c>
      <c r="AP369" s="351"/>
      <c r="AQ369" s="351"/>
      <c r="AR369" s="351"/>
      <c r="AS369" s="351"/>
      <c r="AT369" s="351"/>
      <c r="AU369" s="256">
        <f>SUM(AG369:AT369)</f>
        <v>1</v>
      </c>
    </row>
    <row r="370" spans="1:47" ht="16" outlineLevel="1">
      <c r="B370" s="254" t="s">
        <v>288</v>
      </c>
      <c r="C370" s="251" t="s">
        <v>163</v>
      </c>
      <c r="D370" s="255"/>
      <c r="E370" s="255"/>
      <c r="F370" s="255"/>
      <c r="G370" s="255"/>
      <c r="H370" s="255"/>
      <c r="I370" s="255"/>
      <c r="J370" s="255"/>
      <c r="K370" s="255"/>
      <c r="L370" s="255"/>
      <c r="M370" s="255"/>
      <c r="N370" s="255"/>
      <c r="O370" s="255"/>
      <c r="P370" s="255"/>
      <c r="Q370" s="255"/>
      <c r="R370" s="251"/>
      <c r="S370" s="255"/>
      <c r="T370" s="255"/>
      <c r="U370" s="255"/>
      <c r="V370" s="255"/>
      <c r="W370" s="255"/>
      <c r="X370" s="255"/>
      <c r="Y370" s="255"/>
      <c r="Z370" s="255"/>
      <c r="AA370" s="255"/>
      <c r="AB370" s="255"/>
      <c r="AC370" s="255"/>
      <c r="AD370" s="255"/>
      <c r="AE370" s="255"/>
      <c r="AF370" s="255"/>
      <c r="AG370" s="352">
        <f>AG369</f>
        <v>0</v>
      </c>
      <c r="AH370" s="352">
        <f t="shared" ref="AH370:AT370" si="566">AH369</f>
        <v>0</v>
      </c>
      <c r="AI370" s="352">
        <f t="shared" si="566"/>
        <v>0</v>
      </c>
      <c r="AJ370" s="352">
        <f t="shared" si="566"/>
        <v>0</v>
      </c>
      <c r="AK370" s="352">
        <f t="shared" si="566"/>
        <v>0</v>
      </c>
      <c r="AL370" s="352">
        <f t="shared" si="566"/>
        <v>0</v>
      </c>
      <c r="AM370" s="352">
        <f t="shared" si="566"/>
        <v>0</v>
      </c>
      <c r="AN370" s="352">
        <f t="shared" si="566"/>
        <v>0</v>
      </c>
      <c r="AO370" s="352">
        <f>AO369</f>
        <v>1</v>
      </c>
      <c r="AP370" s="352">
        <f t="shared" ref="AP370:AR370" si="567">AP369</f>
        <v>0</v>
      </c>
      <c r="AQ370" s="352">
        <f t="shared" si="567"/>
        <v>0</v>
      </c>
      <c r="AR370" s="352">
        <f t="shared" si="567"/>
        <v>0</v>
      </c>
      <c r="AS370" s="352">
        <f t="shared" si="566"/>
        <v>0</v>
      </c>
      <c r="AT370" s="352">
        <f t="shared" si="566"/>
        <v>0</v>
      </c>
      <c r="AU370" s="266"/>
    </row>
    <row r="371" spans="1:47" ht="16" outlineLevel="1">
      <c r="B371" s="254"/>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353"/>
      <c r="AH371" s="366"/>
      <c r="AI371" s="366"/>
      <c r="AJ371" s="366"/>
      <c r="AK371" s="366"/>
      <c r="AL371" s="366"/>
      <c r="AM371" s="366"/>
      <c r="AN371" s="366"/>
      <c r="AO371" s="353"/>
      <c r="AP371" s="366"/>
      <c r="AQ371" s="366"/>
      <c r="AR371" s="366"/>
      <c r="AS371" s="366"/>
      <c r="AT371" s="366"/>
      <c r="AU371" s="266"/>
    </row>
    <row r="372" spans="1:47" ht="16" outlineLevel="1">
      <c r="B372" s="248" t="s">
        <v>497</v>
      </c>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251"/>
      <c r="AE372" s="251"/>
      <c r="AF372" s="251"/>
      <c r="AG372" s="353"/>
      <c r="AH372" s="366"/>
      <c r="AI372" s="366"/>
      <c r="AJ372" s="366"/>
      <c r="AK372" s="366"/>
      <c r="AL372" s="366"/>
      <c r="AM372" s="366"/>
      <c r="AN372" s="366"/>
      <c r="AO372" s="353"/>
      <c r="AP372" s="366"/>
      <c r="AQ372" s="366"/>
      <c r="AR372" s="366"/>
      <c r="AS372" s="366"/>
      <c r="AT372" s="366"/>
      <c r="AU372" s="266"/>
    </row>
    <row r="373" spans="1:47" ht="17" outlineLevel="1">
      <c r="A373" s="446">
        <v>26</v>
      </c>
      <c r="B373" s="273" t="s">
        <v>1140</v>
      </c>
      <c r="C373" s="251" t="s">
        <v>25</v>
      </c>
      <c r="D373" s="255">
        <v>1706552.5263018613</v>
      </c>
      <c r="E373" s="255">
        <v>1659584.5263018613</v>
      </c>
      <c r="F373" s="255">
        <v>1659584.5263018613</v>
      </c>
      <c r="G373" s="255">
        <v>1659584.5263018613</v>
      </c>
      <c r="H373" s="255">
        <v>1659584.5263018613</v>
      </c>
      <c r="I373" s="255">
        <v>1617191.5263018613</v>
      </c>
      <c r="J373" s="255">
        <v>1617191.5263018613</v>
      </c>
      <c r="K373" s="255">
        <v>1617191.5263018613</v>
      </c>
      <c r="L373" s="255">
        <v>1617191.5263018613</v>
      </c>
      <c r="M373" s="255">
        <v>1617191.5263018613</v>
      </c>
      <c r="N373" s="255">
        <v>1611910.5263018613</v>
      </c>
      <c r="O373" s="255">
        <v>1139356.5263018613</v>
      </c>
      <c r="P373" s="255">
        <v>245130</v>
      </c>
      <c r="Q373" s="255">
        <v>245130</v>
      </c>
      <c r="R373" s="255">
        <v>12</v>
      </c>
      <c r="S373" s="255">
        <v>194</v>
      </c>
      <c r="T373" s="255">
        <v>188</v>
      </c>
      <c r="U373" s="255">
        <v>188</v>
      </c>
      <c r="V373" s="255">
        <v>188</v>
      </c>
      <c r="W373" s="255">
        <v>188</v>
      </c>
      <c r="X373" s="255">
        <v>182</v>
      </c>
      <c r="Y373" s="255">
        <v>182</v>
      </c>
      <c r="Z373" s="255">
        <v>182</v>
      </c>
      <c r="AA373" s="255">
        <v>182</v>
      </c>
      <c r="AB373" s="255">
        <v>182</v>
      </c>
      <c r="AC373" s="255">
        <v>181</v>
      </c>
      <c r="AD373" s="255">
        <v>122</v>
      </c>
      <c r="AE373" s="255">
        <v>36</v>
      </c>
      <c r="AF373" s="255">
        <v>36</v>
      </c>
      <c r="AG373" s="367"/>
      <c r="AH373" s="351"/>
      <c r="AI373" s="351"/>
      <c r="AJ373" s="351"/>
      <c r="AK373" s="351"/>
      <c r="AL373" s="351"/>
      <c r="AM373" s="351"/>
      <c r="AN373" s="351"/>
      <c r="AO373" s="367"/>
      <c r="AP373" s="351">
        <v>4.1669999999999999E-2</v>
      </c>
      <c r="AQ373" s="351">
        <v>0.96070999999999995</v>
      </c>
      <c r="AR373" s="351"/>
      <c r="AS373" s="356"/>
      <c r="AT373" s="356"/>
      <c r="AU373" s="256">
        <f>SUM(AG373:AT373)</f>
        <v>1.00238</v>
      </c>
    </row>
    <row r="374" spans="1:47" ht="16" outlineLevel="1">
      <c r="B374" s="254" t="s">
        <v>288</v>
      </c>
      <c r="C374" s="251" t="s">
        <v>163</v>
      </c>
      <c r="D374" s="255">
        <v>691151</v>
      </c>
      <c r="E374" s="255">
        <v>738119</v>
      </c>
      <c r="F374" s="255">
        <v>739161</v>
      </c>
      <c r="G374" s="255">
        <v>739161</v>
      </c>
      <c r="H374" s="255">
        <v>739161</v>
      </c>
      <c r="I374" s="255">
        <v>730767</v>
      </c>
      <c r="J374" s="255">
        <v>730767</v>
      </c>
      <c r="K374" s="255">
        <v>730767</v>
      </c>
      <c r="L374" s="255">
        <v>730632</v>
      </c>
      <c r="M374" s="255">
        <v>730632</v>
      </c>
      <c r="N374" s="255">
        <v>725036</v>
      </c>
      <c r="O374" s="255">
        <v>511069</v>
      </c>
      <c r="P374" s="255">
        <v>35883</v>
      </c>
      <c r="Q374" s="255">
        <v>35883</v>
      </c>
      <c r="R374" s="255">
        <f>R373</f>
        <v>12</v>
      </c>
      <c r="S374" s="255">
        <v>111</v>
      </c>
      <c r="T374" s="255">
        <v>117</v>
      </c>
      <c r="U374" s="255">
        <v>118</v>
      </c>
      <c r="V374" s="255">
        <v>118</v>
      </c>
      <c r="W374" s="255">
        <v>118</v>
      </c>
      <c r="X374" s="255">
        <v>117</v>
      </c>
      <c r="Y374" s="255">
        <v>117</v>
      </c>
      <c r="Z374" s="255">
        <v>117</v>
      </c>
      <c r="AA374" s="255">
        <v>117</v>
      </c>
      <c r="AB374" s="255">
        <v>117</v>
      </c>
      <c r="AC374" s="255">
        <v>117</v>
      </c>
      <c r="AD374" s="255">
        <v>78</v>
      </c>
      <c r="AE374" s="255">
        <v>7</v>
      </c>
      <c r="AF374" s="255">
        <v>7</v>
      </c>
      <c r="AG374" s="352">
        <f>AG373</f>
        <v>0</v>
      </c>
      <c r="AH374" s="352">
        <f t="shared" ref="AH374:AT374" si="568">AH373</f>
        <v>0</v>
      </c>
      <c r="AI374" s="352">
        <f t="shared" si="568"/>
        <v>0</v>
      </c>
      <c r="AJ374" s="352">
        <f t="shared" si="568"/>
        <v>0</v>
      </c>
      <c r="AK374" s="352">
        <f t="shared" si="568"/>
        <v>0</v>
      </c>
      <c r="AL374" s="352">
        <f t="shared" si="568"/>
        <v>0</v>
      </c>
      <c r="AM374" s="352">
        <f t="shared" si="568"/>
        <v>0</v>
      </c>
      <c r="AN374" s="352">
        <f t="shared" si="568"/>
        <v>0</v>
      </c>
      <c r="AO374" s="352">
        <f>AO373</f>
        <v>0</v>
      </c>
      <c r="AP374" s="352">
        <f t="shared" ref="AP374:AR374" si="569">AP373</f>
        <v>4.1669999999999999E-2</v>
      </c>
      <c r="AQ374" s="352">
        <f t="shared" si="569"/>
        <v>0.96070999999999995</v>
      </c>
      <c r="AR374" s="352">
        <f t="shared" si="569"/>
        <v>0</v>
      </c>
      <c r="AS374" s="352">
        <f t="shared" si="568"/>
        <v>0</v>
      </c>
      <c r="AT374" s="352">
        <f t="shared" si="568"/>
        <v>0</v>
      </c>
      <c r="AU374" s="266"/>
    </row>
    <row r="375" spans="1:47" ht="16" outlineLevel="1">
      <c r="B375" s="767" t="s">
        <v>1141</v>
      </c>
      <c r="C375" s="251" t="s">
        <v>163</v>
      </c>
      <c r="D375" s="255">
        <v>73021.582845128287</v>
      </c>
      <c r="E375" s="255">
        <f>D375+($H375-$D375)/4</f>
        <v>72931.308012252994</v>
      </c>
      <c r="F375" s="255">
        <f>E375+($H375-$D375)/4</f>
        <v>72841.0331793777</v>
      </c>
      <c r="G375" s="255">
        <f>F375+($H375-$D375)/4</f>
        <v>72750.758346502407</v>
      </c>
      <c r="H375" s="255">
        <v>72660.483513627143</v>
      </c>
      <c r="I375" s="255">
        <f>SUM(I373:I374)/SUM(H373:H374)*H375</f>
        <v>71122.092744058624</v>
      </c>
      <c r="J375" s="255">
        <f t="shared" ref="J375:Q375" si="570">SUM(J373:J374)/SUM(I373:I374)*I375</f>
        <v>71122.092744058624</v>
      </c>
      <c r="K375" s="255">
        <f t="shared" si="570"/>
        <v>71122.092744058624</v>
      </c>
      <c r="L375" s="255">
        <f t="shared" si="570"/>
        <v>71118.003454400023</v>
      </c>
      <c r="M375" s="255">
        <f t="shared" si="570"/>
        <v>71118.003454400023</v>
      </c>
      <c r="N375" s="255">
        <f t="shared" si="570"/>
        <v>70788.527872054212</v>
      </c>
      <c r="O375" s="255">
        <f t="shared" si="570"/>
        <v>49993.096570442482</v>
      </c>
      <c r="P375" s="255">
        <f t="shared" si="570"/>
        <v>8512.1744802559824</v>
      </c>
      <c r="Q375" s="255">
        <f t="shared" si="570"/>
        <v>8512.1744802559824</v>
      </c>
      <c r="R375" s="255">
        <v>12</v>
      </c>
      <c r="S375" s="255">
        <f>(S374+S373)/(D374+D373)*D375</f>
        <v>9.2887141898294168</v>
      </c>
      <c r="T375" s="255">
        <f>(T374+T373)/(E374+E373)*E375</f>
        <v>9.2772307750848793</v>
      </c>
      <c r="U375" s="1050">
        <f>(U374+U373)/(F374+F373)*F375</f>
        <v>9.2920886807251328</v>
      </c>
      <c r="V375" s="1050">
        <f t="shared" ref="V375:AF375" si="571">(V374+V373)/(G374+G373)*G375</f>
        <v>9.2805726201188925</v>
      </c>
      <c r="W375" s="1050">
        <f t="shared" si="571"/>
        <v>9.2690565595126575</v>
      </c>
      <c r="X375" s="1050">
        <f t="shared" si="571"/>
        <v>9.057019317955179</v>
      </c>
      <c r="Y375" s="1050">
        <f t="shared" si="571"/>
        <v>9.057019317955179</v>
      </c>
      <c r="Z375" s="1050">
        <f t="shared" si="571"/>
        <v>9.057019317955179</v>
      </c>
      <c r="AA375" s="1050">
        <f t="shared" si="571"/>
        <v>9.057019317955179</v>
      </c>
      <c r="AB375" s="1050">
        <f t="shared" si="571"/>
        <v>9.057019317955179</v>
      </c>
      <c r="AC375" s="1050">
        <f t="shared" si="571"/>
        <v>9.0267282834469693</v>
      </c>
      <c r="AD375" s="1050">
        <f t="shared" si="571"/>
        <v>6.0582069016422606</v>
      </c>
      <c r="AE375" s="1050">
        <f t="shared" si="571"/>
        <v>1.302514483853086</v>
      </c>
      <c r="AF375" s="1050">
        <f t="shared" si="571"/>
        <v>1.302514483853086</v>
      </c>
      <c r="AG375" s="352"/>
      <c r="AH375" s="352"/>
      <c r="AI375" s="352"/>
      <c r="AJ375" s="352"/>
      <c r="AK375" s="352"/>
      <c r="AL375" s="352"/>
      <c r="AM375" s="352"/>
      <c r="AN375" s="352"/>
      <c r="AO375" s="352"/>
      <c r="AP375" s="352">
        <f>'3-b. WRZ Rate Class Alloc.'!K61</f>
        <v>0.13932221781973575</v>
      </c>
      <c r="AQ375" s="352">
        <f>'3-b. WRZ Rate Class Alloc.'!L61</f>
        <v>0.50263054597025525</v>
      </c>
      <c r="AR375" s="352"/>
      <c r="AS375" s="352"/>
      <c r="AT375" s="352"/>
      <c r="AU375" s="266"/>
    </row>
    <row r="376" spans="1:47" ht="16" outlineLevel="1">
      <c r="B376" s="767" t="s">
        <v>1142</v>
      </c>
      <c r="C376" s="251" t="s">
        <v>163</v>
      </c>
      <c r="D376" s="255">
        <f>'3-b. WRZ Rate Class Alloc.'!K71</f>
        <v>37038.737388497211</v>
      </c>
      <c r="E376" s="255">
        <f>(E374+E373)/(D374+D373)*D376</f>
        <v>37038.737388497211</v>
      </c>
      <c r="F376" s="255">
        <f>(F374+F373)/(E374+E373)*E376</f>
        <v>37054.833775700819</v>
      </c>
      <c r="G376" s="255">
        <f>(G374+G373)/(F374+F373)*F376</f>
        <v>37054.833775700819</v>
      </c>
      <c r="H376" s="255">
        <f>(H374+H373)/(G374+G373)*G376</f>
        <v>37054.833775700819</v>
      </c>
      <c r="I376" s="255">
        <f>SUM(I373:I374)/SUM(H373:H374)*H376</f>
        <v>36270.297099203985</v>
      </c>
      <c r="J376" s="255">
        <f t="shared" ref="J376:Q376" si="572">SUM(J373:J374)/SUM(I373:I374)*I376</f>
        <v>36270.297099203985</v>
      </c>
      <c r="K376" s="255">
        <f t="shared" si="572"/>
        <v>36270.297099203985</v>
      </c>
      <c r="L376" s="255">
        <f t="shared" si="572"/>
        <v>36268.211674758219</v>
      </c>
      <c r="M376" s="255">
        <f t="shared" si="572"/>
        <v>36268.211674758219</v>
      </c>
      <c r="N376" s="255">
        <f t="shared" si="572"/>
        <v>36100.188254783498</v>
      </c>
      <c r="O376" s="255">
        <f t="shared" si="572"/>
        <v>25495.094358997474</v>
      </c>
      <c r="P376" s="255">
        <f t="shared" si="572"/>
        <v>4340.973183539204</v>
      </c>
      <c r="Q376" s="255">
        <f t="shared" si="572"/>
        <v>4340.973183539204</v>
      </c>
      <c r="R376" s="255">
        <v>12</v>
      </c>
      <c r="S376" s="255">
        <f>'3-b. WRZ Rate Class Alloc.'!L71</f>
        <v>5.2511457611630634</v>
      </c>
      <c r="T376" s="255">
        <f>S376</f>
        <v>5.2511457611630634</v>
      </c>
      <c r="U376" s="590">
        <f>T376</f>
        <v>5.2511457611630634</v>
      </c>
      <c r="V376" s="590">
        <f t="shared" ref="V376:AF376" si="573">U376</f>
        <v>5.2511457611630634</v>
      </c>
      <c r="W376" s="590">
        <f t="shared" si="573"/>
        <v>5.2511457611630634</v>
      </c>
      <c r="X376" s="590">
        <f t="shared" si="573"/>
        <v>5.2511457611630634</v>
      </c>
      <c r="Y376" s="590">
        <f t="shared" si="573"/>
        <v>5.2511457611630634</v>
      </c>
      <c r="Z376" s="590">
        <f t="shared" si="573"/>
        <v>5.2511457611630634</v>
      </c>
      <c r="AA376" s="590">
        <f t="shared" si="573"/>
        <v>5.2511457611630634</v>
      </c>
      <c r="AB376" s="590">
        <f t="shared" si="573"/>
        <v>5.2511457611630634</v>
      </c>
      <c r="AC376" s="590">
        <f t="shared" si="573"/>
        <v>5.2511457611630634</v>
      </c>
      <c r="AD376" s="590">
        <f t="shared" si="573"/>
        <v>5.2511457611630634</v>
      </c>
      <c r="AE376" s="590">
        <f t="shared" si="573"/>
        <v>5.2511457611630634</v>
      </c>
      <c r="AF376" s="590">
        <f t="shared" si="573"/>
        <v>5.2511457611630634</v>
      </c>
      <c r="AG376" s="352"/>
      <c r="AH376" s="352"/>
      <c r="AI376" s="352"/>
      <c r="AJ376" s="352"/>
      <c r="AK376" s="352"/>
      <c r="AL376" s="352"/>
      <c r="AM376" s="352"/>
      <c r="AN376" s="352"/>
      <c r="AO376" s="352"/>
      <c r="AP376" s="352">
        <f>AP375</f>
        <v>0.13932221781973575</v>
      </c>
      <c r="AQ376" s="352">
        <f>'3-b. WRZ Rate Class Alloc.'!L61</f>
        <v>0.50263054597025525</v>
      </c>
      <c r="AR376" s="352"/>
      <c r="AS376" s="352"/>
      <c r="AT376" s="352"/>
      <c r="AU376" s="266"/>
    </row>
    <row r="377" spans="1:47" ht="16" outlineLevel="1">
      <c r="B377" s="254"/>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s="251"/>
      <c r="AG377" s="353"/>
      <c r="AH377" s="366"/>
      <c r="AI377" s="366"/>
      <c r="AJ377" s="366"/>
      <c r="AK377" s="366"/>
      <c r="AL377" s="366"/>
      <c r="AM377" s="366"/>
      <c r="AN377" s="366"/>
      <c r="AO377" s="353"/>
      <c r="AP377" s="366"/>
      <c r="AQ377" s="366"/>
      <c r="AR377" s="366"/>
      <c r="AS377" s="366"/>
      <c r="AT377" s="366"/>
      <c r="AU377" s="266"/>
    </row>
    <row r="378" spans="1:47" ht="17" outlineLevel="1">
      <c r="B378" s="894" t="s">
        <v>1143</v>
      </c>
      <c r="C378" s="251" t="s">
        <v>25</v>
      </c>
      <c r="D378" s="255">
        <v>2337397.4736981387</v>
      </c>
      <c r="E378" s="255">
        <v>2337397.4736981387</v>
      </c>
      <c r="F378" s="255">
        <v>2337397.4736981387</v>
      </c>
      <c r="G378" s="255">
        <v>2337397.4736981387</v>
      </c>
      <c r="H378" s="255">
        <v>2337397.4736981387</v>
      </c>
      <c r="I378" s="255">
        <v>2337397.4736981387</v>
      </c>
      <c r="J378" s="255">
        <v>2337397.4736981387</v>
      </c>
      <c r="K378" s="255">
        <v>2337397.4736981387</v>
      </c>
      <c r="L378" s="255">
        <v>2337397.4736981387</v>
      </c>
      <c r="M378" s="255">
        <v>2337397.4736981387</v>
      </c>
      <c r="N378" s="255">
        <v>2337397.4736981387</v>
      </c>
      <c r="O378" s="255">
        <v>2337397.4736981387</v>
      </c>
      <c r="P378" s="255">
        <v>0</v>
      </c>
      <c r="Q378" s="255">
        <v>0</v>
      </c>
      <c r="R378" s="255">
        <v>12</v>
      </c>
      <c r="S378" s="255">
        <f>'8-b.  Streetlighting - WRZ'!D25</f>
        <v>218.9929240412979</v>
      </c>
      <c r="T378" s="255">
        <f>'8-b.  Streetlighting - WRZ'!E25</f>
        <v>322.79040707964595</v>
      </c>
      <c r="U378" s="255">
        <f>'8-b.  Streetlighting - WRZ'!F25</f>
        <v>322.79040707964595</v>
      </c>
      <c r="V378" s="255">
        <f>'8-b.  Streetlighting - WRZ'!G25</f>
        <v>322.79040707964595</v>
      </c>
      <c r="W378" s="255">
        <f>'8-b.  Streetlighting - WRZ'!H25</f>
        <v>322.79040707964595</v>
      </c>
      <c r="X378" s="255">
        <f>'8-b.  Streetlighting - WRZ'!I25</f>
        <v>322.79040707964595</v>
      </c>
      <c r="Y378" s="255">
        <f>'8-b.  Streetlighting - WRZ'!J25</f>
        <v>322.79040707964595</v>
      </c>
      <c r="Z378" s="255">
        <f>'8-b.  Streetlighting - WRZ'!K25</f>
        <v>322.79040707964595</v>
      </c>
      <c r="AA378" s="255">
        <f>'8-b.  Streetlighting - WRZ'!L25</f>
        <v>322.79040707964595</v>
      </c>
      <c r="AB378" s="255">
        <f>'8-b.  Streetlighting - WRZ'!M25</f>
        <v>322.79040707964595</v>
      </c>
      <c r="AC378" s="255">
        <f>'8-b.  Streetlighting - WRZ'!N25</f>
        <v>322.79040707964595</v>
      </c>
      <c r="AD378" s="255">
        <f>'8-b.  Streetlighting - WRZ'!O25</f>
        <v>322.79040707964595</v>
      </c>
      <c r="AE378" s="255">
        <f>'8-b.  Streetlighting - WRZ'!P25</f>
        <v>103.79748303834805</v>
      </c>
      <c r="AF378" s="255"/>
      <c r="AG378" s="367"/>
      <c r="AH378" s="351"/>
      <c r="AI378" s="351"/>
      <c r="AJ378" s="351"/>
      <c r="AK378" s="351"/>
      <c r="AL378" s="351"/>
      <c r="AM378" s="351"/>
      <c r="AN378" s="351"/>
      <c r="AO378" s="367"/>
      <c r="AP378" s="351"/>
      <c r="AQ378" s="351"/>
      <c r="AR378" s="351">
        <v>1</v>
      </c>
      <c r="AS378" s="356"/>
      <c r="AT378" s="356"/>
      <c r="AU378" s="256">
        <f>SUM(AG378:AT378)</f>
        <v>1</v>
      </c>
    </row>
    <row r="379" spans="1:47" ht="16" outlineLevel="1">
      <c r="B379" s="767" t="s">
        <v>288</v>
      </c>
      <c r="C379" s="251" t="s">
        <v>163</v>
      </c>
      <c r="D379" s="255"/>
      <c r="E379" s="255"/>
      <c r="F379" s="255"/>
      <c r="G379" s="255"/>
      <c r="H379" s="255"/>
      <c r="I379" s="255"/>
      <c r="J379" s="255"/>
      <c r="K379" s="255"/>
      <c r="L379" s="255"/>
      <c r="M379" s="255"/>
      <c r="N379" s="255"/>
      <c r="O379" s="255"/>
      <c r="P379" s="255"/>
      <c r="Q379" s="255"/>
      <c r="R379" s="255">
        <f>R378</f>
        <v>12</v>
      </c>
      <c r="S379" s="255"/>
      <c r="T379" s="255"/>
      <c r="U379" s="590"/>
      <c r="V379" s="255"/>
      <c r="W379" s="255"/>
      <c r="X379" s="255"/>
      <c r="Y379" s="255"/>
      <c r="Z379" s="255"/>
      <c r="AA379" s="255"/>
      <c r="AB379" s="255"/>
      <c r="AC379" s="255"/>
      <c r="AD379" s="255"/>
      <c r="AE379" s="255"/>
      <c r="AF379" s="255"/>
      <c r="AG379" s="352">
        <f>AG378</f>
        <v>0</v>
      </c>
      <c r="AH379" s="352">
        <f t="shared" ref="AH379:AT379" si="574">AH378</f>
        <v>0</v>
      </c>
      <c r="AI379" s="352">
        <f t="shared" si="574"/>
        <v>0</v>
      </c>
      <c r="AJ379" s="352">
        <f t="shared" si="574"/>
        <v>0</v>
      </c>
      <c r="AK379" s="352">
        <f t="shared" si="574"/>
        <v>0</v>
      </c>
      <c r="AL379" s="352">
        <f t="shared" si="574"/>
        <v>0</v>
      </c>
      <c r="AM379" s="352">
        <f t="shared" si="574"/>
        <v>0</v>
      </c>
      <c r="AN379" s="352">
        <f t="shared" si="574"/>
        <v>0</v>
      </c>
      <c r="AO379" s="352">
        <f>AO378</f>
        <v>0</v>
      </c>
      <c r="AP379" s="352">
        <f t="shared" ref="AP379:AR379" si="575">AP378</f>
        <v>0</v>
      </c>
      <c r="AQ379" s="352">
        <f t="shared" si="575"/>
        <v>0</v>
      </c>
      <c r="AR379" s="352">
        <f t="shared" si="575"/>
        <v>1</v>
      </c>
      <c r="AS379" s="352">
        <f t="shared" si="574"/>
        <v>0</v>
      </c>
      <c r="AT379" s="352">
        <f t="shared" si="574"/>
        <v>0</v>
      </c>
      <c r="AU379" s="266"/>
    </row>
    <row r="380" spans="1:47" ht="16" outlineLevel="1">
      <c r="B380" s="254"/>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251"/>
      <c r="AE380" s="251"/>
      <c r="AF380" s="251"/>
      <c r="AG380" s="353"/>
      <c r="AH380" s="366"/>
      <c r="AI380" s="366"/>
      <c r="AJ380" s="366"/>
      <c r="AK380" s="366"/>
      <c r="AL380" s="366"/>
      <c r="AM380" s="366"/>
      <c r="AN380" s="366"/>
      <c r="AO380" s="353"/>
      <c r="AP380" s="366"/>
      <c r="AQ380" s="366"/>
      <c r="AR380" s="366"/>
      <c r="AS380" s="366"/>
      <c r="AT380" s="366"/>
      <c r="AU380" s="266"/>
    </row>
    <row r="381" spans="1:47" ht="17" outlineLevel="1">
      <c r="A381" s="446">
        <v>32</v>
      </c>
      <c r="B381" s="273" t="s">
        <v>124</v>
      </c>
      <c r="C381" s="251" t="s">
        <v>25</v>
      </c>
      <c r="D381" s="255"/>
      <c r="E381" s="255"/>
      <c r="F381" s="255"/>
      <c r="G381" s="255"/>
      <c r="H381" s="255"/>
      <c r="I381" s="255"/>
      <c r="J381" s="255"/>
      <c r="K381" s="255"/>
      <c r="L381" s="255"/>
      <c r="M381" s="255"/>
      <c r="N381" s="255"/>
      <c r="O381" s="255"/>
      <c r="P381" s="255"/>
      <c r="Q381" s="255"/>
      <c r="R381" s="255">
        <v>12</v>
      </c>
      <c r="S381" s="255"/>
      <c r="T381" s="255"/>
      <c r="U381" s="255"/>
      <c r="V381" s="255"/>
      <c r="W381" s="255"/>
      <c r="X381" s="255"/>
      <c r="Y381" s="255"/>
      <c r="Z381" s="255"/>
      <c r="AA381" s="255"/>
      <c r="AB381" s="255"/>
      <c r="AC381" s="255"/>
      <c r="AD381" s="255"/>
      <c r="AE381" s="255"/>
      <c r="AF381" s="255"/>
      <c r="AG381" s="367"/>
      <c r="AH381" s="351"/>
      <c r="AI381" s="351"/>
      <c r="AJ381" s="351"/>
      <c r="AK381" s="351"/>
      <c r="AL381" s="351"/>
      <c r="AM381" s="351"/>
      <c r="AN381" s="351"/>
      <c r="AO381" s="367"/>
      <c r="AP381" s="351"/>
      <c r="AQ381" s="351">
        <v>1</v>
      </c>
      <c r="AR381" s="351"/>
      <c r="AS381" s="356"/>
      <c r="AT381" s="356"/>
      <c r="AU381" s="256">
        <f>SUM(AG381:AT381)</f>
        <v>1</v>
      </c>
    </row>
    <row r="382" spans="1:47" ht="16" outlineLevel="1">
      <c r="B382" s="254" t="s">
        <v>288</v>
      </c>
      <c r="C382" s="251" t="s">
        <v>163</v>
      </c>
      <c r="D382" s="255">
        <v>3366</v>
      </c>
      <c r="E382" s="255">
        <v>3366</v>
      </c>
      <c r="F382" s="255">
        <v>3366</v>
      </c>
      <c r="G382" s="255">
        <v>3366</v>
      </c>
      <c r="H382" s="255">
        <v>3366</v>
      </c>
      <c r="I382" s="255">
        <v>3366</v>
      </c>
      <c r="J382" s="255">
        <v>3366</v>
      </c>
      <c r="K382" s="255">
        <v>3366</v>
      </c>
      <c r="L382" s="255">
        <v>3366</v>
      </c>
      <c r="M382" s="255">
        <v>3366</v>
      </c>
      <c r="N382" s="255">
        <v>3366</v>
      </c>
      <c r="O382" s="255">
        <v>3366</v>
      </c>
      <c r="P382" s="255">
        <v>2530</v>
      </c>
      <c r="Q382" s="255">
        <v>2530</v>
      </c>
      <c r="R382" s="255">
        <f>R381</f>
        <v>12</v>
      </c>
      <c r="S382" s="255">
        <v>3</v>
      </c>
      <c r="T382" s="255">
        <v>3</v>
      </c>
      <c r="U382" s="255">
        <v>3</v>
      </c>
      <c r="V382" s="255">
        <v>3</v>
      </c>
      <c r="W382" s="255">
        <v>3</v>
      </c>
      <c r="X382" s="255">
        <v>3</v>
      </c>
      <c r="Y382" s="255">
        <v>3</v>
      </c>
      <c r="Z382" s="255">
        <v>3</v>
      </c>
      <c r="AA382" s="255">
        <v>3</v>
      </c>
      <c r="AB382" s="255">
        <v>3</v>
      </c>
      <c r="AC382" s="255">
        <v>3</v>
      </c>
      <c r="AD382" s="255">
        <v>3</v>
      </c>
      <c r="AE382" s="255">
        <v>3</v>
      </c>
      <c r="AF382" s="255">
        <v>3</v>
      </c>
      <c r="AG382" s="352">
        <f>AG381</f>
        <v>0</v>
      </c>
      <c r="AH382" s="352">
        <f t="shared" ref="AH382:AT382" si="576">AH381</f>
        <v>0</v>
      </c>
      <c r="AI382" s="352">
        <f t="shared" si="576"/>
        <v>0</v>
      </c>
      <c r="AJ382" s="352">
        <f t="shared" si="576"/>
        <v>0</v>
      </c>
      <c r="AK382" s="352">
        <f t="shared" si="576"/>
        <v>0</v>
      </c>
      <c r="AL382" s="352">
        <f t="shared" si="576"/>
        <v>0</v>
      </c>
      <c r="AM382" s="352">
        <f t="shared" si="576"/>
        <v>0</v>
      </c>
      <c r="AN382" s="352">
        <f t="shared" si="576"/>
        <v>0</v>
      </c>
      <c r="AO382" s="352">
        <f>AO381</f>
        <v>0</v>
      </c>
      <c r="AP382" s="352">
        <f t="shared" ref="AP382:AR382" si="577">AP381</f>
        <v>0</v>
      </c>
      <c r="AQ382" s="352">
        <f t="shared" si="577"/>
        <v>1</v>
      </c>
      <c r="AR382" s="352">
        <f t="shared" si="577"/>
        <v>0</v>
      </c>
      <c r="AS382" s="352">
        <f t="shared" si="576"/>
        <v>0</v>
      </c>
      <c r="AT382" s="352">
        <f t="shared" si="576"/>
        <v>0</v>
      </c>
      <c r="AU382" s="266"/>
    </row>
    <row r="383" spans="1:47" ht="16" outlineLevel="1">
      <c r="B383" s="273"/>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251"/>
      <c r="AE383" s="251"/>
      <c r="AF383" s="251"/>
      <c r="AG383" s="353"/>
      <c r="AH383" s="366"/>
      <c r="AI383" s="366"/>
      <c r="AJ383" s="366"/>
      <c r="AK383" s="366"/>
      <c r="AL383" s="366"/>
      <c r="AM383" s="366"/>
      <c r="AN383" s="366"/>
      <c r="AO383" s="366"/>
      <c r="AP383" s="366"/>
      <c r="AQ383" s="366"/>
      <c r="AR383" s="366"/>
      <c r="AS383" s="366"/>
      <c r="AT383" s="366"/>
      <c r="AU383" s="266"/>
    </row>
    <row r="384" spans="1:47" ht="34" hidden="1" outlineLevel="1">
      <c r="A384" s="446">
        <v>46</v>
      </c>
      <c r="B384" s="273" t="s">
        <v>138</v>
      </c>
      <c r="C384" s="251" t="s">
        <v>25</v>
      </c>
      <c r="D384" s="255"/>
      <c r="E384" s="255"/>
      <c r="F384" s="255"/>
      <c r="G384" s="255"/>
      <c r="H384" s="255"/>
      <c r="I384" s="255"/>
      <c r="J384" s="255"/>
      <c r="K384" s="255"/>
      <c r="L384" s="255"/>
      <c r="M384" s="255"/>
      <c r="N384" s="255"/>
      <c r="O384" s="255"/>
      <c r="P384" s="255"/>
      <c r="Q384" s="255"/>
      <c r="R384" s="255">
        <v>12</v>
      </c>
      <c r="S384" s="255"/>
      <c r="T384" s="255"/>
      <c r="U384" s="255"/>
      <c r="V384" s="255"/>
      <c r="W384" s="255"/>
      <c r="X384" s="255"/>
      <c r="Y384" s="255"/>
      <c r="Z384" s="255"/>
      <c r="AA384" s="255"/>
      <c r="AB384" s="255"/>
      <c r="AC384" s="255"/>
      <c r="AD384" s="255"/>
      <c r="AE384" s="255"/>
      <c r="AF384" s="656"/>
      <c r="AG384" s="367"/>
      <c r="AH384" s="351"/>
      <c r="AI384" s="351"/>
      <c r="AJ384" s="351"/>
      <c r="AK384" s="351"/>
      <c r="AL384" s="351"/>
      <c r="AM384" s="351"/>
      <c r="AN384" s="351"/>
      <c r="AO384" s="356"/>
      <c r="AP384" s="356"/>
      <c r="AQ384" s="356"/>
      <c r="AR384" s="356"/>
      <c r="AS384" s="356"/>
      <c r="AT384" s="356"/>
      <c r="AU384" s="256">
        <f>SUM(AG384:AT384)</f>
        <v>0</v>
      </c>
    </row>
    <row r="385" spans="1:50" ht="16" hidden="1" outlineLevel="1">
      <c r="B385" s="254" t="s">
        <v>288</v>
      </c>
      <c r="C385" s="251" t="s">
        <v>163</v>
      </c>
      <c r="D385" s="255"/>
      <c r="E385" s="255"/>
      <c r="F385" s="255"/>
      <c r="G385" s="255"/>
      <c r="H385" s="255"/>
      <c r="I385" s="255"/>
      <c r="J385" s="255"/>
      <c r="K385" s="255"/>
      <c r="L385" s="255"/>
      <c r="M385" s="255"/>
      <c r="N385" s="255"/>
      <c r="O385" s="255"/>
      <c r="P385" s="255"/>
      <c r="Q385" s="255"/>
      <c r="R385" s="255">
        <f>R384</f>
        <v>12</v>
      </c>
      <c r="S385" s="255"/>
      <c r="T385" s="255"/>
      <c r="U385" s="255"/>
      <c r="V385" s="255"/>
      <c r="W385" s="255"/>
      <c r="X385" s="255"/>
      <c r="Y385" s="255"/>
      <c r="Z385" s="255"/>
      <c r="AA385" s="255"/>
      <c r="AB385" s="255"/>
      <c r="AC385" s="255"/>
      <c r="AD385" s="255"/>
      <c r="AE385" s="255"/>
      <c r="AF385" s="656"/>
      <c r="AG385" s="352">
        <f>AG384</f>
        <v>0</v>
      </c>
      <c r="AH385" s="352">
        <f t="shared" ref="AH385" si="578">AH384</f>
        <v>0</v>
      </c>
      <c r="AI385" s="352">
        <f t="shared" ref="AI385" si="579">AI384</f>
        <v>0</v>
      </c>
      <c r="AJ385" s="352">
        <f t="shared" ref="AJ385" si="580">AJ384</f>
        <v>0</v>
      </c>
      <c r="AK385" s="352">
        <f t="shared" ref="AK385" si="581">AK384</f>
        <v>0</v>
      </c>
      <c r="AL385" s="352">
        <f t="shared" ref="AL385" si="582">AL384</f>
        <v>0</v>
      </c>
      <c r="AM385" s="352">
        <f t="shared" ref="AM385" si="583">AM384</f>
        <v>0</v>
      </c>
      <c r="AN385" s="352">
        <f t="shared" ref="AN385" si="584">AN384</f>
        <v>0</v>
      </c>
      <c r="AO385" s="352">
        <f t="shared" ref="AO385" si="585">AO384</f>
        <v>0</v>
      </c>
      <c r="AP385" s="352">
        <f t="shared" ref="AP385" si="586">AP384</f>
        <v>0</v>
      </c>
      <c r="AQ385" s="352">
        <f t="shared" ref="AQ385" si="587">AQ384</f>
        <v>0</v>
      </c>
      <c r="AR385" s="352">
        <f t="shared" ref="AR385" si="588">AR384</f>
        <v>0</v>
      </c>
      <c r="AS385" s="352">
        <f t="shared" ref="AS385" si="589">AS384</f>
        <v>0</v>
      </c>
      <c r="AT385" s="352">
        <f t="shared" ref="AT385" si="590">AT384</f>
        <v>0</v>
      </c>
      <c r="AU385" s="266"/>
    </row>
    <row r="386" spans="1:50" ht="16" hidden="1" outlineLevel="1">
      <c r="B386" s="273"/>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353"/>
      <c r="AH386" s="366"/>
      <c r="AI386" s="366"/>
      <c r="AJ386" s="366"/>
      <c r="AK386" s="366"/>
      <c r="AL386" s="366"/>
      <c r="AM386" s="366"/>
      <c r="AN386" s="366"/>
      <c r="AO386" s="366"/>
      <c r="AP386" s="366"/>
      <c r="AQ386" s="366"/>
      <c r="AR386" s="366"/>
      <c r="AS386" s="366"/>
      <c r="AT386" s="366"/>
      <c r="AU386" s="266"/>
    </row>
    <row r="387" spans="1:50" ht="34" hidden="1" outlineLevel="1">
      <c r="A387" s="446">
        <v>47</v>
      </c>
      <c r="B387" s="273" t="s">
        <v>139</v>
      </c>
      <c r="C387" s="251" t="s">
        <v>25</v>
      </c>
      <c r="D387" s="255"/>
      <c r="E387" s="255"/>
      <c r="F387" s="255"/>
      <c r="G387" s="255"/>
      <c r="H387" s="255"/>
      <c r="I387" s="255"/>
      <c r="J387" s="255"/>
      <c r="K387" s="255"/>
      <c r="L387" s="255"/>
      <c r="M387" s="255"/>
      <c r="N387" s="255"/>
      <c r="O387" s="255"/>
      <c r="P387" s="255"/>
      <c r="Q387" s="255"/>
      <c r="R387" s="255">
        <v>12</v>
      </c>
      <c r="S387" s="255"/>
      <c r="T387" s="255"/>
      <c r="U387" s="255"/>
      <c r="V387" s="255"/>
      <c r="W387" s="255"/>
      <c r="X387" s="255"/>
      <c r="Y387" s="255"/>
      <c r="Z387" s="255"/>
      <c r="AA387" s="255"/>
      <c r="AB387" s="255"/>
      <c r="AC387" s="255"/>
      <c r="AD387" s="255"/>
      <c r="AE387" s="255"/>
      <c r="AF387" s="656"/>
      <c r="AG387" s="367"/>
      <c r="AH387" s="351"/>
      <c r="AI387" s="351"/>
      <c r="AJ387" s="351"/>
      <c r="AK387" s="351"/>
      <c r="AL387" s="351"/>
      <c r="AM387" s="351"/>
      <c r="AN387" s="351"/>
      <c r="AO387" s="356"/>
      <c r="AP387" s="356"/>
      <c r="AQ387" s="356"/>
      <c r="AR387" s="356"/>
      <c r="AS387" s="356"/>
      <c r="AT387" s="356"/>
      <c r="AU387" s="256">
        <f>SUM(AG387:AT387)</f>
        <v>0</v>
      </c>
    </row>
    <row r="388" spans="1:50" ht="16" hidden="1" outlineLevel="1">
      <c r="B388" s="254" t="s">
        <v>288</v>
      </c>
      <c r="C388" s="251" t="s">
        <v>163</v>
      </c>
      <c r="D388" s="255"/>
      <c r="E388" s="255"/>
      <c r="F388" s="255"/>
      <c r="G388" s="255"/>
      <c r="H388" s="255"/>
      <c r="I388" s="255"/>
      <c r="J388" s="255"/>
      <c r="K388" s="255"/>
      <c r="L388" s="255"/>
      <c r="M388" s="255"/>
      <c r="N388" s="255"/>
      <c r="O388" s="255"/>
      <c r="P388" s="255"/>
      <c r="Q388" s="255"/>
      <c r="R388" s="255">
        <f>R387</f>
        <v>12</v>
      </c>
      <c r="S388" s="255"/>
      <c r="T388" s="255"/>
      <c r="U388" s="255"/>
      <c r="V388" s="255"/>
      <c r="W388" s="255"/>
      <c r="X388" s="255"/>
      <c r="Y388" s="255"/>
      <c r="Z388" s="255"/>
      <c r="AA388" s="255"/>
      <c r="AB388" s="255"/>
      <c r="AC388" s="255"/>
      <c r="AD388" s="255"/>
      <c r="AE388" s="255"/>
      <c r="AF388" s="656"/>
      <c r="AG388" s="352">
        <f>AG387</f>
        <v>0</v>
      </c>
      <c r="AH388" s="352">
        <f t="shared" ref="AH388" si="591">AH387</f>
        <v>0</v>
      </c>
      <c r="AI388" s="352">
        <f t="shared" ref="AI388" si="592">AI387</f>
        <v>0</v>
      </c>
      <c r="AJ388" s="352">
        <f t="shared" ref="AJ388" si="593">AJ387</f>
        <v>0</v>
      </c>
      <c r="AK388" s="352">
        <f t="shared" ref="AK388" si="594">AK387</f>
        <v>0</v>
      </c>
      <c r="AL388" s="352">
        <f t="shared" ref="AL388" si="595">AL387</f>
        <v>0</v>
      </c>
      <c r="AM388" s="352">
        <f t="shared" ref="AM388" si="596">AM387</f>
        <v>0</v>
      </c>
      <c r="AN388" s="352">
        <f t="shared" ref="AN388" si="597">AN387</f>
        <v>0</v>
      </c>
      <c r="AO388" s="352">
        <f t="shared" ref="AO388" si="598">AO387</f>
        <v>0</v>
      </c>
      <c r="AP388" s="352">
        <f t="shared" ref="AP388" si="599">AP387</f>
        <v>0</v>
      </c>
      <c r="AQ388" s="352">
        <f t="shared" ref="AQ388" si="600">AQ387</f>
        <v>0</v>
      </c>
      <c r="AR388" s="352">
        <f t="shared" ref="AR388" si="601">AR387</f>
        <v>0</v>
      </c>
      <c r="AS388" s="352">
        <f t="shared" ref="AS388" si="602">AS387</f>
        <v>0</v>
      </c>
      <c r="AT388" s="352">
        <f t="shared" ref="AT388" si="603">AT387</f>
        <v>0</v>
      </c>
      <c r="AU388" s="266"/>
    </row>
    <row r="389" spans="1:50" ht="16" hidden="1" outlineLevel="1">
      <c r="B389" s="273"/>
      <c r="C389" s="25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353"/>
      <c r="AH389" s="366"/>
      <c r="AI389" s="366"/>
      <c r="AJ389" s="366"/>
      <c r="AK389" s="366"/>
      <c r="AL389" s="366"/>
      <c r="AM389" s="366"/>
      <c r="AN389" s="366"/>
      <c r="AO389" s="366"/>
      <c r="AP389" s="366"/>
      <c r="AQ389" s="366"/>
      <c r="AR389" s="366"/>
      <c r="AS389" s="366"/>
      <c r="AT389" s="366"/>
      <c r="AU389" s="266"/>
    </row>
    <row r="390" spans="1:50" ht="34" hidden="1" outlineLevel="1">
      <c r="A390" s="446">
        <v>48</v>
      </c>
      <c r="B390" s="273" t="s">
        <v>140</v>
      </c>
      <c r="C390" s="251" t="s">
        <v>25</v>
      </c>
      <c r="D390" s="255"/>
      <c r="E390" s="255"/>
      <c r="F390" s="255"/>
      <c r="G390" s="255"/>
      <c r="H390" s="255"/>
      <c r="I390" s="255"/>
      <c r="J390" s="255"/>
      <c r="K390" s="255"/>
      <c r="L390" s="255"/>
      <c r="M390" s="255"/>
      <c r="N390" s="255"/>
      <c r="O390" s="255"/>
      <c r="P390" s="255"/>
      <c r="Q390" s="255"/>
      <c r="R390" s="255">
        <v>12</v>
      </c>
      <c r="S390" s="255"/>
      <c r="T390" s="255"/>
      <c r="U390" s="255"/>
      <c r="V390" s="255"/>
      <c r="W390" s="255"/>
      <c r="X390" s="255"/>
      <c r="Y390" s="255"/>
      <c r="Z390" s="255"/>
      <c r="AA390" s="255"/>
      <c r="AB390" s="255"/>
      <c r="AC390" s="255"/>
      <c r="AD390" s="255"/>
      <c r="AE390" s="255"/>
      <c r="AF390" s="656"/>
      <c r="AG390" s="367"/>
      <c r="AH390" s="351"/>
      <c r="AI390" s="351"/>
      <c r="AJ390" s="351"/>
      <c r="AK390" s="351"/>
      <c r="AL390" s="351"/>
      <c r="AM390" s="351"/>
      <c r="AN390" s="351"/>
      <c r="AO390" s="356"/>
      <c r="AP390" s="356"/>
      <c r="AQ390" s="356"/>
      <c r="AR390" s="356"/>
      <c r="AS390" s="356"/>
      <c r="AT390" s="356"/>
      <c r="AU390" s="256">
        <f>SUM(AG390:AT390)</f>
        <v>0</v>
      </c>
    </row>
    <row r="391" spans="1:50" ht="16" hidden="1" outlineLevel="1">
      <c r="B391" s="254" t="s">
        <v>288</v>
      </c>
      <c r="C391" s="251" t="s">
        <v>163</v>
      </c>
      <c r="D391" s="255"/>
      <c r="E391" s="255"/>
      <c r="F391" s="255"/>
      <c r="G391" s="255"/>
      <c r="H391" s="255"/>
      <c r="I391" s="255"/>
      <c r="J391" s="255"/>
      <c r="K391" s="255"/>
      <c r="L391" s="255"/>
      <c r="M391" s="255"/>
      <c r="N391" s="255"/>
      <c r="O391" s="255"/>
      <c r="P391" s="255"/>
      <c r="Q391" s="255"/>
      <c r="R391" s="255">
        <f>R390</f>
        <v>12</v>
      </c>
      <c r="S391" s="255"/>
      <c r="T391" s="255"/>
      <c r="U391" s="255"/>
      <c r="V391" s="255"/>
      <c r="W391" s="255"/>
      <c r="X391" s="255"/>
      <c r="Y391" s="255"/>
      <c r="Z391" s="255"/>
      <c r="AA391" s="255"/>
      <c r="AB391" s="255"/>
      <c r="AC391" s="255"/>
      <c r="AD391" s="255"/>
      <c r="AE391" s="255"/>
      <c r="AF391" s="656"/>
      <c r="AG391" s="352">
        <f>AG390</f>
        <v>0</v>
      </c>
      <c r="AH391" s="352">
        <f t="shared" ref="AH391" si="604">AH390</f>
        <v>0</v>
      </c>
      <c r="AI391" s="352">
        <f t="shared" ref="AI391" si="605">AI390</f>
        <v>0</v>
      </c>
      <c r="AJ391" s="352">
        <f t="shared" ref="AJ391" si="606">AJ390</f>
        <v>0</v>
      </c>
      <c r="AK391" s="352">
        <f t="shared" ref="AK391" si="607">AK390</f>
        <v>0</v>
      </c>
      <c r="AL391" s="352">
        <f t="shared" ref="AL391" si="608">AL390</f>
        <v>0</v>
      </c>
      <c r="AM391" s="352">
        <f t="shared" ref="AM391" si="609">AM390</f>
        <v>0</v>
      </c>
      <c r="AN391" s="352">
        <f t="shared" ref="AN391" si="610">AN390</f>
        <v>0</v>
      </c>
      <c r="AO391" s="352">
        <f t="shared" ref="AO391" si="611">AO390</f>
        <v>0</v>
      </c>
      <c r="AP391" s="352">
        <f t="shared" ref="AP391" si="612">AP390</f>
        <v>0</v>
      </c>
      <c r="AQ391" s="352">
        <f t="shared" ref="AQ391" si="613">AQ390</f>
        <v>0</v>
      </c>
      <c r="AR391" s="352">
        <f t="shared" ref="AR391" si="614">AR390</f>
        <v>0</v>
      </c>
      <c r="AS391" s="352">
        <f t="shared" ref="AS391" si="615">AS390</f>
        <v>0</v>
      </c>
      <c r="AT391" s="352">
        <f t="shared" ref="AT391" si="616">AT390</f>
        <v>0</v>
      </c>
      <c r="AU391" s="266"/>
    </row>
    <row r="392" spans="1:50" ht="16" hidden="1" outlineLevel="1">
      <c r="B392" s="273"/>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251"/>
      <c r="AE392" s="251"/>
      <c r="AF392" s="251"/>
      <c r="AG392" s="353"/>
      <c r="AH392" s="366"/>
      <c r="AI392" s="366"/>
      <c r="AJ392" s="366"/>
      <c r="AK392" s="366"/>
      <c r="AL392" s="366"/>
      <c r="AM392" s="366"/>
      <c r="AN392" s="366"/>
      <c r="AO392" s="366"/>
      <c r="AP392" s="366"/>
      <c r="AQ392" s="366"/>
      <c r="AR392" s="366"/>
      <c r="AS392" s="366"/>
      <c r="AT392" s="366"/>
      <c r="AU392" s="266"/>
    </row>
    <row r="393" spans="1:50" ht="34" hidden="1" outlineLevel="1">
      <c r="A393" s="446">
        <v>49</v>
      </c>
      <c r="B393" s="273" t="s">
        <v>141</v>
      </c>
      <c r="C393" s="251" t="s">
        <v>25</v>
      </c>
      <c r="D393" s="255"/>
      <c r="E393" s="255"/>
      <c r="F393" s="255"/>
      <c r="G393" s="255"/>
      <c r="H393" s="255"/>
      <c r="I393" s="255"/>
      <c r="J393" s="255"/>
      <c r="K393" s="255"/>
      <c r="L393" s="255"/>
      <c r="M393" s="255"/>
      <c r="N393" s="255"/>
      <c r="O393" s="255"/>
      <c r="P393" s="255"/>
      <c r="Q393" s="255"/>
      <c r="R393" s="255">
        <v>12</v>
      </c>
      <c r="S393" s="255"/>
      <c r="T393" s="255"/>
      <c r="U393" s="255"/>
      <c r="V393" s="255"/>
      <c r="W393" s="255"/>
      <c r="X393" s="255"/>
      <c r="Y393" s="255"/>
      <c r="Z393" s="255"/>
      <c r="AA393" s="255"/>
      <c r="AB393" s="255"/>
      <c r="AC393" s="255"/>
      <c r="AD393" s="255"/>
      <c r="AE393" s="255"/>
      <c r="AF393" s="656"/>
      <c r="AG393" s="367"/>
      <c r="AH393" s="351"/>
      <c r="AI393" s="351"/>
      <c r="AJ393" s="351"/>
      <c r="AK393" s="351"/>
      <c r="AL393" s="351"/>
      <c r="AM393" s="351"/>
      <c r="AN393" s="351"/>
      <c r="AO393" s="356"/>
      <c r="AP393" s="356"/>
      <c r="AQ393" s="356"/>
      <c r="AR393" s="356"/>
      <c r="AS393" s="356"/>
      <c r="AT393" s="356"/>
      <c r="AU393" s="256">
        <f>SUM(AG393:AT393)</f>
        <v>0</v>
      </c>
    </row>
    <row r="394" spans="1:50" ht="16" hidden="1" outlineLevel="1">
      <c r="B394" s="254" t="s">
        <v>288</v>
      </c>
      <c r="C394" s="251" t="s">
        <v>163</v>
      </c>
      <c r="D394" s="255"/>
      <c r="E394" s="255"/>
      <c r="F394" s="255"/>
      <c r="G394" s="255"/>
      <c r="H394" s="255"/>
      <c r="I394" s="255"/>
      <c r="J394" s="255"/>
      <c r="K394" s="255"/>
      <c r="L394" s="255"/>
      <c r="M394" s="255"/>
      <c r="N394" s="255"/>
      <c r="O394" s="255"/>
      <c r="P394" s="255"/>
      <c r="Q394" s="255"/>
      <c r="R394" s="255">
        <f>R393</f>
        <v>12</v>
      </c>
      <c r="S394" s="255"/>
      <c r="T394" s="255"/>
      <c r="U394" s="255"/>
      <c r="V394" s="255"/>
      <c r="W394" s="255"/>
      <c r="X394" s="255"/>
      <c r="Y394" s="255"/>
      <c r="Z394" s="255"/>
      <c r="AA394" s="255"/>
      <c r="AB394" s="255"/>
      <c r="AC394" s="255"/>
      <c r="AD394" s="255"/>
      <c r="AE394" s="255"/>
      <c r="AF394" s="656"/>
      <c r="AG394" s="352">
        <f>AG393</f>
        <v>0</v>
      </c>
      <c r="AH394" s="352">
        <f t="shared" ref="AH394" si="617">AH393</f>
        <v>0</v>
      </c>
      <c r="AI394" s="352">
        <f t="shared" ref="AI394" si="618">AI393</f>
        <v>0</v>
      </c>
      <c r="AJ394" s="352">
        <f t="shared" ref="AJ394" si="619">AJ393</f>
        <v>0</v>
      </c>
      <c r="AK394" s="352">
        <f t="shared" ref="AK394" si="620">AK393</f>
        <v>0</v>
      </c>
      <c r="AL394" s="352">
        <f t="shared" ref="AL394" si="621">AL393</f>
        <v>0</v>
      </c>
      <c r="AM394" s="352">
        <f t="shared" ref="AM394" si="622">AM393</f>
        <v>0</v>
      </c>
      <c r="AN394" s="352">
        <f t="shared" ref="AN394" si="623">AN393</f>
        <v>0</v>
      </c>
      <c r="AO394" s="352">
        <f t="shared" ref="AO394" si="624">AO393</f>
        <v>0</v>
      </c>
      <c r="AP394" s="352">
        <f t="shared" ref="AP394" si="625">AP393</f>
        <v>0</v>
      </c>
      <c r="AQ394" s="352">
        <f t="shared" ref="AQ394" si="626">AQ393</f>
        <v>0</v>
      </c>
      <c r="AR394" s="352">
        <f t="shared" ref="AR394" si="627">AR393</f>
        <v>0</v>
      </c>
      <c r="AS394" s="352">
        <f t="shared" ref="AS394" si="628">AS393</f>
        <v>0</v>
      </c>
      <c r="AT394" s="352">
        <f t="shared" ref="AT394" si="629">AT393</f>
        <v>0</v>
      </c>
      <c r="AU394" s="266"/>
    </row>
    <row r="395" spans="1:50" ht="16" hidden="1" outlineLevel="1">
      <c r="B395" s="378"/>
      <c r="C395" s="265"/>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61"/>
      <c r="AH395" s="261"/>
      <c r="AI395" s="261"/>
      <c r="AJ395" s="261"/>
      <c r="AK395" s="261"/>
      <c r="AL395" s="261"/>
      <c r="AM395" s="261"/>
      <c r="AN395" s="261"/>
      <c r="AO395" s="261"/>
      <c r="AP395" s="261"/>
      <c r="AQ395" s="261"/>
      <c r="AR395" s="261"/>
      <c r="AS395" s="261"/>
      <c r="AT395" s="261"/>
      <c r="AU395" s="266"/>
    </row>
    <row r="396" spans="1:50" ht="16">
      <c r="B396" s="286" t="s">
        <v>273</v>
      </c>
      <c r="C396" s="288"/>
      <c r="D396" s="288">
        <f>SUM(D234:D394)</f>
        <v>35589586.884871364</v>
      </c>
      <c r="E396" s="288"/>
      <c r="F396" s="288"/>
      <c r="G396" s="288"/>
      <c r="H396" s="288"/>
      <c r="I396" s="288"/>
      <c r="J396" s="288"/>
      <c r="K396" s="288"/>
      <c r="L396" s="288"/>
      <c r="M396" s="288"/>
      <c r="N396" s="288"/>
      <c r="O396" s="288"/>
      <c r="P396" s="288"/>
      <c r="Q396" s="288"/>
      <c r="R396" s="288"/>
      <c r="S396" s="288">
        <f>SUM(S234:S394)</f>
        <v>4091.1436427285016</v>
      </c>
      <c r="T396" s="288"/>
      <c r="U396" s="288"/>
      <c r="V396" s="288"/>
      <c r="W396" s="288"/>
      <c r="X396" s="288"/>
      <c r="Y396" s="288"/>
      <c r="Z396" s="288"/>
      <c r="AA396" s="288"/>
      <c r="AB396" s="288"/>
      <c r="AC396" s="288"/>
      <c r="AD396" s="288"/>
      <c r="AE396" s="288"/>
      <c r="AF396" s="288"/>
      <c r="AG396" s="288">
        <f>IF(AG231="kWh",SUMPRODUCT(D234:D394,AG234:AG394))</f>
        <v>11034790.443570396</v>
      </c>
      <c r="AH396" s="288">
        <f>IF(AH231="kWh",SUMPRODUCT(D234:D394,AH234:AH394))</f>
        <v>2212365.4617075254</v>
      </c>
      <c r="AI396" s="288">
        <f>IF(AI231="kw",SUMPRODUCT(R234:R394,S234:S394,AI234:AI394),SUMPRODUCT(D234:D394,AI234:AI394))</f>
        <v>12567.901366351489</v>
      </c>
      <c r="AJ396" s="288">
        <f>IF(AJ231="kw",SUMPRODUCT(R234:R394,S234:S394,AJ234:AJ394),SUMPRODUCT(D234:D394,AJ234:AJ394))</f>
        <v>1334.1506118215721</v>
      </c>
      <c r="AK396" s="288">
        <f>IF(AK231="kw",SUMPRODUCT(R234:R394,S234:S394,AK234:AK394),SUMPRODUCT(D234:D394,AK234:AK394))</f>
        <v>3040.0819133905952</v>
      </c>
      <c r="AL396" s="288">
        <f>IF(AL231="kw",SUMPRODUCT(R234:R394,S234:S394,AL234:AL394),SUMPRODUCT(D234:D394,AL234:AL394))</f>
        <v>2769.2150259276946</v>
      </c>
      <c r="AM396" s="288">
        <f>IF(AM231="kw",SUMPRODUCT(R234:R394,S234:S394,AM234:AM394),SUMPRODUCT(D234:D394,AM234:AM394))</f>
        <v>0</v>
      </c>
      <c r="AN396" s="288">
        <f>IF(AN231="kw",SUMPRODUCT(R234:R394,S234:S394,AN234:AN394),SUMPRODUCT(D234:D394,AN234:AN394))</f>
        <v>0</v>
      </c>
      <c r="AO396" s="288">
        <f>IF(AO231="kw",SUMPRODUCT(R234:R394,S234:S394,AO234:AO394),SUMPRODUCT(D234:D394,AO234:AO394))</f>
        <v>7082840</v>
      </c>
      <c r="AP396" s="288">
        <f>IF(AP231="kw",SUMPRODUCT(R234:R394,S234:S394,AP234:AP394),SUMPRODUCT(D234:D394,AP234:AP394))</f>
        <v>115246.1538498976</v>
      </c>
      <c r="AQ396" s="288">
        <f>IF(AQ231="kw",SUMPRODUCT(R234:R394,S234:S394,AQ234:AQ394),SUMPRODUCT(D234:D394,AQ234:AQ394))</f>
        <v>3639.8967329459806</v>
      </c>
      <c r="AR396" s="288">
        <f>IF(AR231="kw",SUMPRODUCT(R234:R394,S234:S394,AR234:AR394),SUMPRODUCT(D234:D394,AR234:AR394))</f>
        <v>2627.9150884955748</v>
      </c>
      <c r="AS396" s="288">
        <f>IF(AS231="kw",SUMPRODUCT(R234:R394,S234:S394,AS234:AS394),SUMPRODUCT(D234:D394,AS234:AS394))</f>
        <v>0</v>
      </c>
      <c r="AT396" s="288">
        <f>IF(AT231="kw",SUMPRODUCT(R234:R394,S234:S394,AT234:AT394),SUMPRODUCT(D234:D394,AT234:AT394))</f>
        <v>0</v>
      </c>
      <c r="AU396" s="289"/>
    </row>
    <row r="397" spans="1:50" ht="16">
      <c r="B397" s="337" t="s">
        <v>274</v>
      </c>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c r="AA397" s="338"/>
      <c r="AB397" s="338"/>
      <c r="AC397" s="338"/>
      <c r="AD397" s="338"/>
      <c r="AE397" s="338"/>
      <c r="AF397" s="338"/>
      <c r="AG397" s="338">
        <f>HLOOKUP(AG230,'2. LRAMVA Threshold'!$B$42:$Q$60,8,FALSE)</f>
        <v>8730096.5944305398</v>
      </c>
      <c r="AH397" s="338">
        <f>HLOOKUP(AH230,'2. LRAMVA Threshold'!$B$42:$Q$53,8,FALSE)</f>
        <v>7519432.0553718666</v>
      </c>
      <c r="AI397" s="338">
        <f>HLOOKUP(AI230,'2. LRAMVA Threshold'!$B$42:$Q$53,8,FALSE)</f>
        <v>19267</v>
      </c>
      <c r="AJ397" s="338">
        <f>HLOOKUP(AJ230,'2. LRAMVA Threshold'!$B$42:$Q$53,8,FALSE)</f>
        <v>54</v>
      </c>
      <c r="AK397" s="338">
        <f>HLOOKUP(AK230,'2. LRAMVA Threshold'!$B$42:$Q$53,8,FALSE)</f>
        <v>450</v>
      </c>
      <c r="AL397" s="338">
        <f>HLOOKUP(AL230,'2. LRAMVA Threshold'!$B$42:$Q$53,8,FALSE)</f>
        <v>0</v>
      </c>
      <c r="AM397" s="338">
        <f>HLOOKUP(AM230,'2. LRAMVA Threshold'!$B$42:$Q$53,8,FALSE)</f>
        <v>0</v>
      </c>
      <c r="AN397" s="338">
        <f>HLOOKUP(AN230,'2. LRAMVA Threshold'!$B$42:$Q$53,8,FALSE)</f>
        <v>0</v>
      </c>
      <c r="AO397" s="338">
        <f>HLOOKUP(AO230,'2. LRAMVA Threshold'!$B$42:$Q$53,8,FALSE)</f>
        <v>0</v>
      </c>
      <c r="AP397" s="338">
        <f>HLOOKUP(AP230,'2. LRAMVA Threshold'!$B$42:$Q$53,8,FALSE)</f>
        <v>0</v>
      </c>
      <c r="AQ397" s="338">
        <f>HLOOKUP(AQ230,'2. LRAMVA Threshold'!$B$42:$Q$53,8,FALSE)</f>
        <v>0</v>
      </c>
      <c r="AR397" s="338">
        <f>HLOOKUP(AR230,'2. LRAMVA Threshold'!$B$42:$Q$53,8,FALSE)</f>
        <v>0</v>
      </c>
      <c r="AS397" s="338">
        <f>HLOOKUP(AS230,'2. LRAMVA Threshold'!$B$42:$Q$53,8,FALSE)</f>
        <v>0</v>
      </c>
      <c r="AT397" s="338">
        <f>HLOOKUP(AT230,'2. LRAMVA Threshold'!$B$42:$Q$53,8,FALSE)</f>
        <v>0</v>
      </c>
      <c r="AU397" s="339"/>
    </row>
    <row r="398" spans="1:50" ht="16">
      <c r="B398" s="340"/>
      <c r="C398" s="373"/>
      <c r="D398" s="374"/>
      <c r="E398" s="374"/>
      <c r="F398" s="374"/>
      <c r="G398" s="374"/>
      <c r="H398" s="374"/>
      <c r="I398" s="374"/>
      <c r="J398" s="374"/>
      <c r="K398" s="374"/>
      <c r="L398" s="374"/>
      <c r="M398" s="374"/>
      <c r="N398" s="342"/>
      <c r="O398" s="342"/>
      <c r="P398" s="342"/>
      <c r="Q398" s="342"/>
      <c r="R398" s="374"/>
      <c r="S398" s="375"/>
      <c r="T398" s="374"/>
      <c r="U398" s="374"/>
      <c r="V398" s="374"/>
      <c r="W398" s="376"/>
      <c r="X398" s="376"/>
      <c r="Y398" s="376"/>
      <c r="Z398" s="376"/>
      <c r="AA398" s="374"/>
      <c r="AB398" s="374"/>
      <c r="AC398" s="342"/>
      <c r="AD398" s="342"/>
      <c r="AE398" s="342"/>
      <c r="AF398" s="342"/>
      <c r="AG398" s="377"/>
      <c r="AH398" s="377"/>
      <c r="AI398" s="377"/>
      <c r="AJ398" s="377"/>
      <c r="AK398" s="377"/>
      <c r="AL398" s="377"/>
      <c r="AM398" s="377"/>
      <c r="AN398" s="345"/>
      <c r="AO398" s="345"/>
      <c r="AP398" s="345"/>
      <c r="AQ398" s="345"/>
      <c r="AR398" s="345"/>
      <c r="AS398" s="345"/>
      <c r="AT398" s="345"/>
      <c r="AU398" s="346"/>
    </row>
    <row r="399" spans="1:50" ht="16">
      <c r="B399" s="283" t="s">
        <v>275</v>
      </c>
      <c r="C399" s="296"/>
      <c r="D399" s="296"/>
      <c r="E399" s="323"/>
      <c r="F399" s="323"/>
      <c r="G399" s="323"/>
      <c r="H399" s="323"/>
      <c r="I399" s="323"/>
      <c r="J399" s="323"/>
      <c r="K399" s="323"/>
      <c r="L399" s="323"/>
      <c r="M399" s="323"/>
      <c r="N399" s="323"/>
      <c r="O399" s="323"/>
      <c r="P399" s="323"/>
      <c r="Q399" s="323"/>
      <c r="R399" s="323"/>
      <c r="S399" s="251"/>
      <c r="T399" s="298"/>
      <c r="U399" s="298"/>
      <c r="V399" s="298"/>
      <c r="W399" s="297"/>
      <c r="X399" s="297"/>
      <c r="Y399" s="297"/>
      <c r="Z399" s="297"/>
      <c r="AA399" s="298"/>
      <c r="AB399" s="298"/>
      <c r="AC399" s="298"/>
      <c r="AD399" s="298"/>
      <c r="AE399" s="298"/>
      <c r="AF399" s="298"/>
      <c r="AG399" s="719">
        <f>HLOOKUP(AG$35,'3.  Distribution Rates'!$C$122:$P$135,8,FALSE)</f>
        <v>0</v>
      </c>
      <c r="AH399" s="719">
        <f>HLOOKUP(AH$35,'3.  Distribution Rates'!$C$122:$P$135,8,FALSE)</f>
        <v>0</v>
      </c>
      <c r="AI399" s="299">
        <f>HLOOKUP(AI$35,'3.  Distribution Rates'!$C$122:$P$135,8,FALSE)</f>
        <v>0</v>
      </c>
      <c r="AJ399" s="299">
        <f>HLOOKUP(AJ$35,'3.  Distribution Rates'!$C$122:$P$135,8,FALSE)</f>
        <v>0</v>
      </c>
      <c r="AK399" s="299">
        <f>HLOOKUP(AK$35,'3.  Distribution Rates'!$C$122:$P$135,8,FALSE)</f>
        <v>0</v>
      </c>
      <c r="AL399" s="299">
        <f>HLOOKUP(AL$35,'3.  Distribution Rates'!$C$122:$P$135,8,FALSE)</f>
        <v>0</v>
      </c>
      <c r="AM399" s="299">
        <f>HLOOKUP(AM$35,'3.  Distribution Rates'!$C$122:$P$135,8,FALSE)</f>
        <v>0</v>
      </c>
      <c r="AN399" s="299">
        <f>HLOOKUP(AN$35,'3.  Distribution Rates'!$C$122:$P$135,8,FALSE)</f>
        <v>0</v>
      </c>
      <c r="AO399" s="299">
        <f>HLOOKUP(AO$35,'3.  Distribution Rates'!$C$122:$P$135,8,FALSE)</f>
        <v>0</v>
      </c>
      <c r="AP399" s="299">
        <f>HLOOKUP(AP$35,'3.  Distribution Rates'!$C$122:$P$135,8,FALSE)</f>
        <v>0</v>
      </c>
      <c r="AQ399" s="299">
        <f>HLOOKUP(AQ$35,'3.  Distribution Rates'!$C$122:$P$135,8,FALSE)</f>
        <v>0</v>
      </c>
      <c r="AR399" s="299">
        <f>HLOOKUP(AR$35,'3.  Distribution Rates'!$C$122:$P$135,8,FALSE)</f>
        <v>0</v>
      </c>
      <c r="AS399" s="299">
        <f>HLOOKUP(AS$35,'3.  Distribution Rates'!$C$122:$P$135,8,FALSE)</f>
        <v>0</v>
      </c>
      <c r="AT399" s="299">
        <f>HLOOKUP(AT$35,'3.  Distribution Rates'!$C$122:$P$135,8,FALSE)</f>
        <v>0</v>
      </c>
      <c r="AU399" s="324"/>
      <c r="AV399" s="299"/>
      <c r="AW399" s="299"/>
      <c r="AX399" s="299"/>
    </row>
    <row r="400" spans="1:50" ht="16">
      <c r="B400" s="283" t="s">
        <v>276</v>
      </c>
      <c r="C400" s="301"/>
      <c r="D400" s="243"/>
      <c r="E400" s="240"/>
      <c r="F400" s="240"/>
      <c r="G400" s="240"/>
      <c r="H400" s="240"/>
      <c r="I400" s="240"/>
      <c r="J400" s="240"/>
      <c r="K400" s="240"/>
      <c r="L400" s="240"/>
      <c r="M400" s="240"/>
      <c r="N400" s="240"/>
      <c r="O400" s="240"/>
      <c r="P400" s="240"/>
      <c r="Q400" s="240"/>
      <c r="R400" s="240"/>
      <c r="S400" s="251"/>
      <c r="T400" s="240"/>
      <c r="U400" s="240"/>
      <c r="V400" s="240"/>
      <c r="W400" s="243"/>
      <c r="X400" s="243"/>
      <c r="Y400" s="243"/>
      <c r="Z400" s="243"/>
      <c r="AA400" s="240"/>
      <c r="AB400" s="240"/>
      <c r="AC400" s="240"/>
      <c r="AD400" s="240"/>
      <c r="AE400" s="240"/>
      <c r="AF400" s="240"/>
      <c r="AG400" s="325">
        <f>'4.  2011-2014 LRAM'!AO139*AG399</f>
        <v>0</v>
      </c>
      <c r="AH400" s="325">
        <f>'4.  2011-2014 LRAM'!AP139*AH399</f>
        <v>0</v>
      </c>
      <c r="AI400" s="325">
        <f>'4.  2011-2014 LRAM'!AQ139*AI399</f>
        <v>0</v>
      </c>
      <c r="AJ400" s="325">
        <f>'4.  2011-2014 LRAM'!AR139*AJ399</f>
        <v>0</v>
      </c>
      <c r="AK400" s="325">
        <f>'4.  2011-2014 LRAM'!AS139*AK399</f>
        <v>0</v>
      </c>
      <c r="AL400" s="325">
        <f>'4.  2011-2014 LRAM'!AT139*AL399</f>
        <v>0</v>
      </c>
      <c r="AM400" s="325">
        <f>'4.  2011-2014 LRAM'!AU139*AM399</f>
        <v>0</v>
      </c>
      <c r="AN400" s="325">
        <f>'4.  2011-2014 LRAM'!AV139*AN399</f>
        <v>0</v>
      </c>
      <c r="AO400" s="325">
        <f>'4.  2011-2014 LRAM'!AW139*AO399</f>
        <v>0</v>
      </c>
      <c r="AP400" s="325">
        <f>'4.  2011-2014 LRAM'!AX139*AP399</f>
        <v>0</v>
      </c>
      <c r="AQ400" s="325">
        <f>'4.  2011-2014 LRAM'!AY139*AQ399</f>
        <v>0</v>
      </c>
      <c r="AR400" s="325">
        <f>'4.  2011-2014 LRAM'!AZ139*AR399</f>
        <v>0</v>
      </c>
      <c r="AS400" s="325">
        <f>'4.  2011-2014 LRAM'!BA139*AS399</f>
        <v>0</v>
      </c>
      <c r="AT400" s="325">
        <f>'4.  2011-2014 LRAM'!BB139*AT399</f>
        <v>0</v>
      </c>
      <c r="AU400" s="531">
        <f>SUM(AG400:AT400)</f>
        <v>0</v>
      </c>
    </row>
    <row r="401" spans="2:47" ht="16">
      <c r="B401" s="283" t="s">
        <v>277</v>
      </c>
      <c r="C401" s="301"/>
      <c r="D401" s="243"/>
      <c r="E401" s="240"/>
      <c r="F401" s="240"/>
      <c r="G401" s="240"/>
      <c r="H401" s="240"/>
      <c r="I401" s="240"/>
      <c r="J401" s="240"/>
      <c r="K401" s="240"/>
      <c r="L401" s="240"/>
      <c r="M401" s="240"/>
      <c r="N401" s="240"/>
      <c r="O401" s="240"/>
      <c r="P401" s="240"/>
      <c r="Q401" s="240"/>
      <c r="R401" s="240"/>
      <c r="S401" s="251"/>
      <c r="T401" s="240"/>
      <c r="U401" s="240"/>
      <c r="V401" s="240"/>
      <c r="W401" s="243"/>
      <c r="X401" s="243"/>
      <c r="Y401" s="243"/>
      <c r="Z401" s="243"/>
      <c r="AA401" s="240"/>
      <c r="AB401" s="240"/>
      <c r="AC401" s="240"/>
      <c r="AD401" s="240"/>
      <c r="AE401" s="240"/>
      <c r="AF401" s="240"/>
      <c r="AG401" s="325">
        <f>'4.  2011-2014 LRAM'!AO278*AG399</f>
        <v>0</v>
      </c>
      <c r="AH401" s="325">
        <f>'4.  2011-2014 LRAM'!AP278*AH399</f>
        <v>0</v>
      </c>
      <c r="AI401" s="325">
        <f>'4.  2011-2014 LRAM'!AQ278*AI399</f>
        <v>0</v>
      </c>
      <c r="AJ401" s="325">
        <f>'4.  2011-2014 LRAM'!AR278*AJ399</f>
        <v>0</v>
      </c>
      <c r="AK401" s="325">
        <f>'4.  2011-2014 LRAM'!AS278*AK399</f>
        <v>0</v>
      </c>
      <c r="AL401" s="325">
        <f>'4.  2011-2014 LRAM'!AT278*AL399</f>
        <v>0</v>
      </c>
      <c r="AM401" s="325">
        <f>'4.  2011-2014 LRAM'!AU278*AM399</f>
        <v>0</v>
      </c>
      <c r="AN401" s="325">
        <f>'4.  2011-2014 LRAM'!AV278*AN399</f>
        <v>0</v>
      </c>
      <c r="AO401" s="325">
        <f>'4.  2011-2014 LRAM'!AW278*AO399</f>
        <v>0</v>
      </c>
      <c r="AP401" s="325">
        <f>'4.  2011-2014 LRAM'!AX278*AP399</f>
        <v>0</v>
      </c>
      <c r="AQ401" s="325">
        <f>'4.  2011-2014 LRAM'!AY278*AQ399</f>
        <v>0</v>
      </c>
      <c r="AR401" s="325">
        <f>'4.  2011-2014 LRAM'!AZ278*AR399</f>
        <v>0</v>
      </c>
      <c r="AS401" s="325">
        <f>'4.  2011-2014 LRAM'!BA278*AS399</f>
        <v>0</v>
      </c>
      <c r="AT401" s="325">
        <f>'4.  2011-2014 LRAM'!BB278*AT399</f>
        <v>0</v>
      </c>
      <c r="AU401" s="531">
        <f>SUM(AG401:AT401)</f>
        <v>0</v>
      </c>
    </row>
    <row r="402" spans="2:47" ht="16">
      <c r="B402" s="283" t="s">
        <v>278</v>
      </c>
      <c r="C402" s="301"/>
      <c r="D402" s="243"/>
      <c r="E402" s="240"/>
      <c r="F402" s="240"/>
      <c r="G402" s="240"/>
      <c r="H402" s="240"/>
      <c r="I402" s="240"/>
      <c r="J402" s="240"/>
      <c r="K402" s="240"/>
      <c r="L402" s="240"/>
      <c r="M402" s="240"/>
      <c r="N402" s="240"/>
      <c r="O402" s="240"/>
      <c r="P402" s="240"/>
      <c r="Q402" s="240"/>
      <c r="R402" s="240"/>
      <c r="S402" s="251"/>
      <c r="T402" s="240"/>
      <c r="U402" s="240"/>
      <c r="V402" s="240"/>
      <c r="W402" s="243"/>
      <c r="X402" s="243"/>
      <c r="Y402" s="243"/>
      <c r="Z402" s="243"/>
      <c r="AA402" s="240"/>
      <c r="AB402" s="240"/>
      <c r="AC402" s="240"/>
      <c r="AD402" s="240"/>
      <c r="AE402" s="240"/>
      <c r="AF402" s="240"/>
      <c r="AG402" s="325">
        <f>'4.  2011-2014 LRAM'!AO423*AG399</f>
        <v>0</v>
      </c>
      <c r="AH402" s="325">
        <f>'4.  2011-2014 LRAM'!AP423*AH399</f>
        <v>0</v>
      </c>
      <c r="AI402" s="325">
        <f>'4.  2011-2014 LRAM'!AQ423*AI399</f>
        <v>0</v>
      </c>
      <c r="AJ402" s="325">
        <f>'4.  2011-2014 LRAM'!AR423*AJ399</f>
        <v>0</v>
      </c>
      <c r="AK402" s="325">
        <f>'4.  2011-2014 LRAM'!AS423*AK399</f>
        <v>0</v>
      </c>
      <c r="AL402" s="325">
        <f>'4.  2011-2014 LRAM'!AT423*AL399</f>
        <v>0</v>
      </c>
      <c r="AM402" s="325">
        <f>'4.  2011-2014 LRAM'!AU423*AM399</f>
        <v>0</v>
      </c>
      <c r="AN402" s="325">
        <f>'4.  2011-2014 LRAM'!AV423*AN399</f>
        <v>0</v>
      </c>
      <c r="AO402" s="325">
        <f>'4.  2011-2014 LRAM'!AW423*AO399</f>
        <v>0</v>
      </c>
      <c r="AP402" s="325">
        <f>'4.  2011-2014 LRAM'!AX423*AP399</f>
        <v>0</v>
      </c>
      <c r="AQ402" s="325">
        <f>'4.  2011-2014 LRAM'!AY423*AQ399</f>
        <v>0</v>
      </c>
      <c r="AR402" s="325">
        <f>'4.  2011-2014 LRAM'!AZ423*AR399</f>
        <v>0</v>
      </c>
      <c r="AS402" s="325">
        <f>'4.  2011-2014 LRAM'!BA423*AS399</f>
        <v>0</v>
      </c>
      <c r="AT402" s="325">
        <f>'4.  2011-2014 LRAM'!BB423*AT399</f>
        <v>0</v>
      </c>
      <c r="AU402" s="531">
        <f>SUM(AG402:AT402)</f>
        <v>0</v>
      </c>
    </row>
    <row r="403" spans="2:47" ht="16">
      <c r="B403" s="283" t="s">
        <v>279</v>
      </c>
      <c r="C403" s="301"/>
      <c r="D403" s="243"/>
      <c r="E403" s="240"/>
      <c r="F403" s="240"/>
      <c r="G403" s="240"/>
      <c r="H403" s="240"/>
      <c r="I403" s="240"/>
      <c r="J403" s="240"/>
      <c r="K403" s="240"/>
      <c r="L403" s="240"/>
      <c r="M403" s="240"/>
      <c r="N403" s="240"/>
      <c r="O403" s="240"/>
      <c r="P403" s="240"/>
      <c r="Q403" s="240"/>
      <c r="R403" s="240"/>
      <c r="S403" s="251"/>
      <c r="T403" s="240"/>
      <c r="U403" s="240"/>
      <c r="V403" s="240"/>
      <c r="W403" s="243"/>
      <c r="X403" s="243"/>
      <c r="Y403" s="243"/>
      <c r="Z403" s="243"/>
      <c r="AA403" s="240"/>
      <c r="AB403" s="240"/>
      <c r="AC403" s="240"/>
      <c r="AD403" s="240"/>
      <c r="AE403" s="240"/>
      <c r="AF403" s="240"/>
      <c r="AG403" s="325">
        <f>'4.  2011-2014 LRAM'!AO564*AG399</f>
        <v>0</v>
      </c>
      <c r="AH403" s="325">
        <f>'4.  2011-2014 LRAM'!AP564*AH399</f>
        <v>0</v>
      </c>
      <c r="AI403" s="325">
        <f>'4.  2011-2014 LRAM'!AQ564*AI399</f>
        <v>0</v>
      </c>
      <c r="AJ403" s="325">
        <f>'4.  2011-2014 LRAM'!AR564*AJ399</f>
        <v>0</v>
      </c>
      <c r="AK403" s="325">
        <f>'4.  2011-2014 LRAM'!AS564*AK399</f>
        <v>0</v>
      </c>
      <c r="AL403" s="325">
        <f>'4.  2011-2014 LRAM'!AT564*AL399</f>
        <v>0</v>
      </c>
      <c r="AM403" s="325">
        <f>'4.  2011-2014 LRAM'!AU564*AM399</f>
        <v>0</v>
      </c>
      <c r="AN403" s="325">
        <f>'4.  2011-2014 LRAM'!AV564*AN399</f>
        <v>0</v>
      </c>
      <c r="AO403" s="325">
        <f>'4.  2011-2014 LRAM'!AW564*AO399</f>
        <v>0</v>
      </c>
      <c r="AP403" s="325">
        <f>'4.  2011-2014 LRAM'!AX564*AP399</f>
        <v>0</v>
      </c>
      <c r="AQ403" s="325">
        <f>'4.  2011-2014 LRAM'!AY564*AQ399</f>
        <v>0</v>
      </c>
      <c r="AR403" s="325">
        <f>'4.  2011-2014 LRAM'!AZ564*AR399</f>
        <v>0</v>
      </c>
      <c r="AS403" s="325">
        <f>'4.  2011-2014 LRAM'!BA564*AS399</f>
        <v>0</v>
      </c>
      <c r="AT403" s="325">
        <f>'4.  2011-2014 LRAM'!BB564*AT399</f>
        <v>0</v>
      </c>
      <c r="AU403" s="531">
        <f t="shared" ref="AU403:AU405" si="630">SUM(AG403:AT403)</f>
        <v>0</v>
      </c>
    </row>
    <row r="404" spans="2:47" ht="16">
      <c r="B404" s="283" t="s">
        <v>280</v>
      </c>
      <c r="C404" s="301"/>
      <c r="D404" s="243"/>
      <c r="E404" s="240"/>
      <c r="F404" s="240"/>
      <c r="G404" s="240"/>
      <c r="H404" s="240"/>
      <c r="I404" s="240"/>
      <c r="J404" s="240"/>
      <c r="K404" s="240"/>
      <c r="L404" s="240"/>
      <c r="M404" s="240"/>
      <c r="N404" s="240"/>
      <c r="O404" s="240"/>
      <c r="P404" s="240"/>
      <c r="Q404" s="240"/>
      <c r="R404" s="240"/>
      <c r="S404" s="251"/>
      <c r="T404" s="240"/>
      <c r="U404" s="240"/>
      <c r="V404" s="240"/>
      <c r="W404" s="243"/>
      <c r="X404" s="243"/>
      <c r="Y404" s="243"/>
      <c r="Z404" s="243"/>
      <c r="AA404" s="240"/>
      <c r="AB404" s="240"/>
      <c r="AC404" s="240"/>
      <c r="AD404" s="240"/>
      <c r="AE404" s="240"/>
      <c r="AF404" s="240"/>
      <c r="AG404" s="325">
        <f>AG212*AG399</f>
        <v>0</v>
      </c>
      <c r="AH404" s="325">
        <f t="shared" ref="AH404:AT404" si="631">AH212*AH399</f>
        <v>0</v>
      </c>
      <c r="AI404" s="325">
        <f t="shared" si="631"/>
        <v>0</v>
      </c>
      <c r="AJ404" s="325">
        <f t="shared" si="631"/>
        <v>0</v>
      </c>
      <c r="AK404" s="325">
        <f t="shared" si="631"/>
        <v>0</v>
      </c>
      <c r="AL404" s="325">
        <f t="shared" si="631"/>
        <v>0</v>
      </c>
      <c r="AM404" s="325">
        <f t="shared" si="631"/>
        <v>0</v>
      </c>
      <c r="AN404" s="325">
        <f t="shared" si="631"/>
        <v>0</v>
      </c>
      <c r="AO404" s="325">
        <f t="shared" si="631"/>
        <v>0</v>
      </c>
      <c r="AP404" s="325">
        <f t="shared" si="631"/>
        <v>0</v>
      </c>
      <c r="AQ404" s="325">
        <f t="shared" si="631"/>
        <v>0</v>
      </c>
      <c r="AR404" s="325">
        <f t="shared" si="631"/>
        <v>0</v>
      </c>
      <c r="AS404" s="325">
        <f t="shared" si="631"/>
        <v>0</v>
      </c>
      <c r="AT404" s="325">
        <f t="shared" si="631"/>
        <v>0</v>
      </c>
      <c r="AU404" s="531">
        <f t="shared" si="630"/>
        <v>0</v>
      </c>
    </row>
    <row r="405" spans="2:47" ht="16">
      <c r="B405" s="283" t="s">
        <v>289</v>
      </c>
      <c r="C405" s="301"/>
      <c r="D405" s="243"/>
      <c r="E405" s="240"/>
      <c r="F405" s="240"/>
      <c r="G405" s="240"/>
      <c r="H405" s="240"/>
      <c r="I405" s="240"/>
      <c r="J405" s="240"/>
      <c r="K405" s="240"/>
      <c r="L405" s="240"/>
      <c r="M405" s="240"/>
      <c r="N405" s="240"/>
      <c r="O405" s="240"/>
      <c r="P405" s="240"/>
      <c r="Q405" s="240"/>
      <c r="R405" s="240"/>
      <c r="S405" s="251"/>
      <c r="T405" s="240"/>
      <c r="U405" s="240"/>
      <c r="V405" s="240"/>
      <c r="W405" s="243"/>
      <c r="X405" s="243"/>
      <c r="Y405" s="243"/>
      <c r="Z405" s="243"/>
      <c r="AA405" s="240"/>
      <c r="AB405" s="240"/>
      <c r="AC405" s="240"/>
      <c r="AD405" s="240"/>
      <c r="AE405" s="240"/>
      <c r="AF405" s="240"/>
      <c r="AG405" s="325">
        <f>AG396*AG399</f>
        <v>0</v>
      </c>
      <c r="AH405" s="325">
        <f t="shared" ref="AH405:AT405" si="632">AH396*AH399</f>
        <v>0</v>
      </c>
      <c r="AI405" s="325">
        <f t="shared" si="632"/>
        <v>0</v>
      </c>
      <c r="AJ405" s="325">
        <f t="shared" si="632"/>
        <v>0</v>
      </c>
      <c r="AK405" s="325">
        <f t="shared" si="632"/>
        <v>0</v>
      </c>
      <c r="AL405" s="325">
        <f t="shared" si="632"/>
        <v>0</v>
      </c>
      <c r="AM405" s="325">
        <f t="shared" si="632"/>
        <v>0</v>
      </c>
      <c r="AN405" s="325">
        <f t="shared" si="632"/>
        <v>0</v>
      </c>
      <c r="AO405" s="325">
        <f t="shared" si="632"/>
        <v>0</v>
      </c>
      <c r="AP405" s="325">
        <f t="shared" si="632"/>
        <v>0</v>
      </c>
      <c r="AQ405" s="325">
        <f t="shared" si="632"/>
        <v>0</v>
      </c>
      <c r="AR405" s="325">
        <f t="shared" si="632"/>
        <v>0</v>
      </c>
      <c r="AS405" s="325">
        <f t="shared" si="632"/>
        <v>0</v>
      </c>
      <c r="AT405" s="325">
        <f t="shared" si="632"/>
        <v>0</v>
      </c>
      <c r="AU405" s="531">
        <f t="shared" si="630"/>
        <v>0</v>
      </c>
    </row>
    <row r="406" spans="2:47" ht="16">
      <c r="B406" s="305" t="s">
        <v>281</v>
      </c>
      <c r="C406" s="301"/>
      <c r="D406" s="263"/>
      <c r="E406" s="293"/>
      <c r="F406" s="293"/>
      <c r="G406" s="293"/>
      <c r="H406" s="293"/>
      <c r="I406" s="293"/>
      <c r="J406" s="293"/>
      <c r="K406" s="293"/>
      <c r="L406" s="293"/>
      <c r="M406" s="293"/>
      <c r="N406" s="293"/>
      <c r="O406" s="293"/>
      <c r="P406" s="293"/>
      <c r="Q406" s="293"/>
      <c r="R406" s="293"/>
      <c r="S406" s="260"/>
      <c r="T406" s="293"/>
      <c r="U406" s="293"/>
      <c r="V406" s="293"/>
      <c r="W406" s="263"/>
      <c r="X406" s="263"/>
      <c r="Y406" s="263"/>
      <c r="Z406" s="263"/>
      <c r="AA406" s="293"/>
      <c r="AB406" s="293"/>
      <c r="AC406" s="293"/>
      <c r="AD406" s="293"/>
      <c r="AE406" s="293"/>
      <c r="AF406" s="293"/>
      <c r="AG406" s="302">
        <f>SUM(AG400:AG405)</f>
        <v>0</v>
      </c>
      <c r="AH406" s="302">
        <f t="shared" ref="AH406:AM406" si="633">SUM(AH400:AH405)</f>
        <v>0</v>
      </c>
      <c r="AI406" s="302">
        <f t="shared" si="633"/>
        <v>0</v>
      </c>
      <c r="AJ406" s="302">
        <f t="shared" si="633"/>
        <v>0</v>
      </c>
      <c r="AK406" s="302">
        <f t="shared" si="633"/>
        <v>0</v>
      </c>
      <c r="AL406" s="302">
        <f t="shared" si="633"/>
        <v>0</v>
      </c>
      <c r="AM406" s="302">
        <f t="shared" si="633"/>
        <v>0</v>
      </c>
      <c r="AN406" s="302">
        <f>SUM(AN400:AN405)</f>
        <v>0</v>
      </c>
      <c r="AO406" s="302">
        <f t="shared" ref="AO406:AT406" si="634">SUM(AO400:AO405)</f>
        <v>0</v>
      </c>
      <c r="AP406" s="302">
        <f t="shared" si="634"/>
        <v>0</v>
      </c>
      <c r="AQ406" s="302">
        <f t="shared" si="634"/>
        <v>0</v>
      </c>
      <c r="AR406" s="302">
        <f t="shared" si="634"/>
        <v>0</v>
      </c>
      <c r="AS406" s="302">
        <f t="shared" si="634"/>
        <v>0</v>
      </c>
      <c r="AT406" s="302">
        <f t="shared" si="634"/>
        <v>0</v>
      </c>
      <c r="AU406" s="349">
        <f>SUM(AU400:AU405)</f>
        <v>0</v>
      </c>
    </row>
    <row r="407" spans="2:47" ht="16">
      <c r="B407" s="305" t="s">
        <v>282</v>
      </c>
      <c r="C407" s="301"/>
      <c r="D407" s="306"/>
      <c r="E407" s="293"/>
      <c r="F407" s="293"/>
      <c r="G407" s="293"/>
      <c r="H407" s="293"/>
      <c r="I407" s="293"/>
      <c r="J407" s="293"/>
      <c r="K407" s="293"/>
      <c r="L407" s="293"/>
      <c r="M407" s="293"/>
      <c r="N407" s="293"/>
      <c r="O407" s="293"/>
      <c r="P407" s="293"/>
      <c r="Q407" s="293"/>
      <c r="R407" s="293"/>
      <c r="S407" s="260"/>
      <c r="T407" s="293"/>
      <c r="U407" s="293"/>
      <c r="V407" s="293"/>
      <c r="W407" s="263"/>
      <c r="X407" s="263"/>
      <c r="Y407" s="263"/>
      <c r="Z407" s="263"/>
      <c r="AA407" s="293"/>
      <c r="AB407" s="293"/>
      <c r="AC407" s="293"/>
      <c r="AD407" s="293"/>
      <c r="AE407" s="293"/>
      <c r="AF407" s="293"/>
      <c r="AG407" s="303">
        <f>AG397*AG399</f>
        <v>0</v>
      </c>
      <c r="AH407" s="303">
        <f t="shared" ref="AH407:AM407" si="635">AH397*AH399</f>
        <v>0</v>
      </c>
      <c r="AI407" s="303">
        <f t="shared" si="635"/>
        <v>0</v>
      </c>
      <c r="AJ407" s="303">
        <f t="shared" si="635"/>
        <v>0</v>
      </c>
      <c r="AK407" s="303">
        <f t="shared" si="635"/>
        <v>0</v>
      </c>
      <c r="AL407" s="303">
        <f t="shared" si="635"/>
        <v>0</v>
      </c>
      <c r="AM407" s="303">
        <f t="shared" si="635"/>
        <v>0</v>
      </c>
      <c r="AN407" s="303">
        <f>AN397*AN399</f>
        <v>0</v>
      </c>
      <c r="AO407" s="303">
        <f t="shared" ref="AO407:AT407" si="636">AO397*AO399</f>
        <v>0</v>
      </c>
      <c r="AP407" s="303">
        <f t="shared" si="636"/>
        <v>0</v>
      </c>
      <c r="AQ407" s="303">
        <f t="shared" si="636"/>
        <v>0</v>
      </c>
      <c r="AR407" s="303">
        <f t="shared" si="636"/>
        <v>0</v>
      </c>
      <c r="AS407" s="303">
        <f t="shared" si="636"/>
        <v>0</v>
      </c>
      <c r="AT407" s="303">
        <f t="shared" si="636"/>
        <v>0</v>
      </c>
      <c r="AU407" s="349">
        <f>SUM(AG407:AT407)</f>
        <v>0</v>
      </c>
    </row>
    <row r="408" spans="2:47" ht="16">
      <c r="B408" s="305" t="s">
        <v>283</v>
      </c>
      <c r="C408" s="301"/>
      <c r="D408" s="306"/>
      <c r="E408" s="293"/>
      <c r="F408" s="293"/>
      <c r="G408" s="293"/>
      <c r="H408" s="293"/>
      <c r="I408" s="293"/>
      <c r="J408" s="293"/>
      <c r="K408" s="293"/>
      <c r="L408" s="293"/>
      <c r="M408" s="293"/>
      <c r="N408" s="293"/>
      <c r="O408" s="293"/>
      <c r="P408" s="293"/>
      <c r="Q408" s="293"/>
      <c r="R408" s="293"/>
      <c r="S408" s="260"/>
      <c r="T408" s="293"/>
      <c r="U408" s="293"/>
      <c r="V408" s="293"/>
      <c r="W408" s="306"/>
      <c r="X408" s="306"/>
      <c r="Y408" s="306"/>
      <c r="Z408" s="306"/>
      <c r="AA408" s="293"/>
      <c r="AB408" s="293"/>
      <c r="AC408" s="293"/>
      <c r="AD408" s="293"/>
      <c r="AE408" s="293"/>
      <c r="AF408" s="293"/>
      <c r="AG408" s="307"/>
      <c r="AH408" s="307"/>
      <c r="AI408" s="307"/>
      <c r="AJ408" s="307"/>
      <c r="AK408" s="307"/>
      <c r="AL408" s="307"/>
      <c r="AM408" s="307"/>
      <c r="AN408" s="307"/>
      <c r="AO408" s="307"/>
      <c r="AP408" s="307"/>
      <c r="AQ408" s="307"/>
      <c r="AR408" s="307"/>
      <c r="AS408" s="307"/>
      <c r="AT408" s="307"/>
      <c r="AU408" s="349">
        <f>AU406-AU407</f>
        <v>0</v>
      </c>
    </row>
    <row r="409" spans="2:47" ht="16">
      <c r="B409" s="283"/>
      <c r="C409" s="306"/>
      <c r="D409" s="306"/>
      <c r="E409" s="293"/>
      <c r="F409" s="293"/>
      <c r="G409" s="293"/>
      <c r="H409" s="293"/>
      <c r="I409" s="293"/>
      <c r="J409" s="293"/>
      <c r="K409" s="293"/>
      <c r="L409" s="293"/>
      <c r="M409" s="293"/>
      <c r="N409" s="293"/>
      <c r="O409" s="293"/>
      <c r="P409" s="293"/>
      <c r="Q409" s="293"/>
      <c r="R409" s="293"/>
      <c r="S409" s="260"/>
      <c r="T409" s="293"/>
      <c r="U409" s="293"/>
      <c r="V409" s="293"/>
      <c r="W409" s="306"/>
      <c r="X409" s="301"/>
      <c r="Y409" s="306"/>
      <c r="Z409" s="306"/>
      <c r="AA409" s="293"/>
      <c r="AB409" s="293"/>
      <c r="AC409" s="293"/>
      <c r="AD409" s="293"/>
      <c r="AE409" s="293"/>
      <c r="AF409" s="293"/>
      <c r="AG409" s="308"/>
      <c r="AH409" s="308"/>
      <c r="AI409" s="308"/>
      <c r="AJ409" s="308"/>
      <c r="AK409" s="308"/>
      <c r="AL409" s="308"/>
      <c r="AM409" s="308"/>
      <c r="AN409" s="308"/>
      <c r="AO409" s="308"/>
      <c r="AP409" s="308"/>
      <c r="AQ409" s="308"/>
      <c r="AR409" s="308"/>
      <c r="AS409" s="308"/>
      <c r="AT409" s="308"/>
      <c r="AU409" s="304"/>
    </row>
    <row r="410" spans="2:47" ht="16">
      <c r="B410" s="380" t="s">
        <v>284</v>
      </c>
      <c r="C410" s="264"/>
      <c r="D410" s="240"/>
      <c r="E410" s="240"/>
      <c r="F410" s="240"/>
      <c r="G410" s="240"/>
      <c r="H410" s="240"/>
      <c r="I410" s="240"/>
      <c r="J410" s="240"/>
      <c r="K410" s="240"/>
      <c r="L410" s="240"/>
      <c r="M410" s="240"/>
      <c r="N410" s="240"/>
      <c r="O410" s="240"/>
      <c r="P410" s="240"/>
      <c r="Q410" s="240"/>
      <c r="R410" s="240"/>
      <c r="S410" s="312"/>
      <c r="T410" s="240"/>
      <c r="U410" s="240"/>
      <c r="V410" s="240"/>
      <c r="W410" s="264"/>
      <c r="X410" s="243"/>
      <c r="Y410" s="243"/>
      <c r="Z410" s="240"/>
      <c r="AA410" s="240"/>
      <c r="AB410" s="243"/>
      <c r="AC410" s="243"/>
      <c r="AD410" s="243"/>
      <c r="AE410" s="243"/>
      <c r="AF410" s="243"/>
      <c r="AG410" s="251">
        <f>SUMPRODUCT($E$234:$E$394,AG234:AG394)</f>
        <v>11034790.443570396</v>
      </c>
      <c r="AH410" s="251">
        <f>SUMPRODUCT($E$234:$E$394,AH234:AH394)</f>
        <v>2195645.0639217976</v>
      </c>
      <c r="AI410" s="251">
        <f t="shared" ref="AI410:AT410" si="637">IF(AI231="kw",SUMPRODUCT($R$234:$R$394,$T$234:$T$394,AI234:AI394),SUMPRODUCT($E$234:$E$394,AI234:AI394))</f>
        <v>12715.947650849183</v>
      </c>
      <c r="AJ410" s="251">
        <f t="shared" si="637"/>
        <v>1290.8185935239708</v>
      </c>
      <c r="AK410" s="251">
        <f t="shared" si="637"/>
        <v>2877.1301445742556</v>
      </c>
      <c r="AL410" s="251">
        <f t="shared" si="637"/>
        <v>2693.6497136823991</v>
      </c>
      <c r="AM410" s="251">
        <f t="shared" si="637"/>
        <v>0</v>
      </c>
      <c r="AN410" s="251">
        <f t="shared" si="637"/>
        <v>0</v>
      </c>
      <c r="AO410" s="251">
        <f t="shared" si="637"/>
        <v>7082840</v>
      </c>
      <c r="AP410" s="251">
        <f t="shared" si="637"/>
        <v>115233.57655996809</v>
      </c>
      <c r="AQ410" s="251">
        <f t="shared" si="637"/>
        <v>3639.8274699657086</v>
      </c>
      <c r="AR410" s="251">
        <f t="shared" si="637"/>
        <v>3873.4848849557511</v>
      </c>
      <c r="AS410" s="251">
        <f t="shared" si="637"/>
        <v>0</v>
      </c>
      <c r="AT410" s="251">
        <f t="shared" si="637"/>
        <v>0</v>
      </c>
      <c r="AU410" s="304"/>
    </row>
    <row r="411" spans="2:47" ht="16">
      <c r="B411" s="380" t="s">
        <v>285</v>
      </c>
      <c r="C411" s="264"/>
      <c r="D411" s="240"/>
      <c r="E411" s="240"/>
      <c r="F411" s="240"/>
      <c r="G411" s="240"/>
      <c r="H411" s="240"/>
      <c r="I411" s="240"/>
      <c r="J411" s="240"/>
      <c r="K411" s="240"/>
      <c r="L411" s="240"/>
      <c r="M411" s="240"/>
      <c r="N411" s="240"/>
      <c r="O411" s="240"/>
      <c r="P411" s="240"/>
      <c r="Q411" s="240"/>
      <c r="R411" s="240"/>
      <c r="S411" s="312"/>
      <c r="T411" s="240"/>
      <c r="U411" s="240"/>
      <c r="V411" s="240"/>
      <c r="W411" s="264"/>
      <c r="X411" s="243"/>
      <c r="Y411" s="243"/>
      <c r="Z411" s="240"/>
      <c r="AA411" s="240"/>
      <c r="AB411" s="243"/>
      <c r="AC411" s="243"/>
      <c r="AD411" s="243"/>
      <c r="AE411" s="243"/>
      <c r="AF411" s="243"/>
      <c r="AG411" s="251">
        <f>SUMPRODUCT($F$234:$F$394,AG234:AG394)</f>
        <v>11034790.443570396</v>
      </c>
      <c r="AH411" s="251">
        <f>SUMPRODUCT($F$234:$F$394,AH234:AH394)</f>
        <v>2195993.1319781635</v>
      </c>
      <c r="AI411" s="251">
        <f t="shared" ref="AI411" si="638">IF(AI231="kw",SUMPRODUCT($R$234:$R$394,$U$234:$U$394,AI234:AI394),SUMPRODUCT($F$234:$F$394,AI234:AI394))</f>
        <v>12715.76654833648</v>
      </c>
      <c r="AJ411" s="251">
        <f t="shared" ref="AJ411:AT411" si="639">IF(AJ231="kw",SUMPRODUCT($R$234:$R$394,$U$234:$U$394,AJ234:AJ394),SUMPRODUCT($F$234:$F$394,AJ234:AJ394))</f>
        <v>1290.8185935239708</v>
      </c>
      <c r="AK411" s="251">
        <f t="shared" si="639"/>
        <v>2877.1301445742556</v>
      </c>
      <c r="AL411" s="251">
        <f t="shared" si="639"/>
        <v>2693.6497136823991</v>
      </c>
      <c r="AM411" s="251">
        <f t="shared" si="639"/>
        <v>0</v>
      </c>
      <c r="AN411" s="251">
        <f t="shared" si="639"/>
        <v>0</v>
      </c>
      <c r="AO411" s="251">
        <f t="shared" si="639"/>
        <v>7082840</v>
      </c>
      <c r="AP411" s="251">
        <f t="shared" si="639"/>
        <v>115266.66199440269</v>
      </c>
      <c r="AQ411" s="251">
        <f t="shared" si="639"/>
        <v>3651.445606412396</v>
      </c>
      <c r="AR411" s="251">
        <f t="shared" si="639"/>
        <v>3873.4848849557511</v>
      </c>
      <c r="AS411" s="251">
        <f t="shared" si="639"/>
        <v>0</v>
      </c>
      <c r="AT411" s="251">
        <f t="shared" si="639"/>
        <v>0</v>
      </c>
      <c r="AU411" s="295"/>
    </row>
    <row r="412" spans="2:47" ht="16">
      <c r="B412" s="380" t="s">
        <v>286</v>
      </c>
      <c r="C412" s="264"/>
      <c r="D412" s="240"/>
      <c r="E412" s="240"/>
      <c r="F412" s="240"/>
      <c r="G412" s="240"/>
      <c r="H412" s="240"/>
      <c r="I412" s="240"/>
      <c r="J412" s="240"/>
      <c r="K412" s="240"/>
      <c r="L412" s="240"/>
      <c r="M412" s="240"/>
      <c r="N412" s="240"/>
      <c r="O412" s="240"/>
      <c r="P412" s="240"/>
      <c r="Q412" s="240"/>
      <c r="R412" s="240"/>
      <c r="S412" s="312"/>
      <c r="T412" s="240"/>
      <c r="U412" s="240"/>
      <c r="V412" s="240"/>
      <c r="W412" s="264"/>
      <c r="X412" s="243"/>
      <c r="Y412" s="243"/>
      <c r="Z412" s="240"/>
      <c r="AA412" s="240"/>
      <c r="AB412" s="243"/>
      <c r="AC412" s="243"/>
      <c r="AD412" s="243"/>
      <c r="AE412" s="243"/>
      <c r="AF412" s="243"/>
      <c r="AG412" s="251">
        <f>SUMPRODUCT($G$234:$G$394,AG234:AG394)</f>
        <v>11034790.443570396</v>
      </c>
      <c r="AH412" s="251">
        <f>SUMPRODUCT($G$234:$G$394,AH234:AH394)</f>
        <v>2195978.9169542245</v>
      </c>
      <c r="AI412" s="251">
        <f t="shared" ref="AI412" si="640">IF(AI231="kw",SUMPRODUCT($R$234:$R$394,$V$234:$V$394,AI234:AI394),SUMPRODUCT($G$234:$G$394,AI234:AI394))</f>
        <v>12715.614655052346</v>
      </c>
      <c r="AJ412" s="251">
        <f t="shared" ref="AJ412:AT412" si="641">IF(AJ231="kw",SUMPRODUCT($R$234:$R$394,$V$234:$V$394,AJ234:AJ394),SUMPRODUCT($G$234:$G$394,AJ234:AJ394))</f>
        <v>1290.8185935239708</v>
      </c>
      <c r="AK412" s="251">
        <f t="shared" si="641"/>
        <v>2877.1301445742556</v>
      </c>
      <c r="AL412" s="251">
        <f t="shared" si="641"/>
        <v>2693.6497136823991</v>
      </c>
      <c r="AM412" s="251">
        <f t="shared" si="641"/>
        <v>0</v>
      </c>
      <c r="AN412" s="251">
        <f t="shared" si="641"/>
        <v>0</v>
      </c>
      <c r="AO412" s="251">
        <f t="shared" si="641"/>
        <v>7082840</v>
      </c>
      <c r="AP412" s="251">
        <f t="shared" si="641"/>
        <v>115254.08470447321</v>
      </c>
      <c r="AQ412" s="251">
        <f t="shared" si="641"/>
        <v>3651.3761465264365</v>
      </c>
      <c r="AR412" s="251">
        <f t="shared" si="641"/>
        <v>3873.4848849557511</v>
      </c>
      <c r="AS412" s="251">
        <f t="shared" si="641"/>
        <v>0</v>
      </c>
      <c r="AT412" s="251">
        <f t="shared" si="641"/>
        <v>0</v>
      </c>
      <c r="AU412" s="295"/>
    </row>
    <row r="413" spans="2:47" ht="16">
      <c r="B413" s="380" t="s">
        <v>287</v>
      </c>
      <c r="C413" s="264"/>
      <c r="D413" s="240"/>
      <c r="E413" s="240"/>
      <c r="F413" s="240"/>
      <c r="G413" s="240"/>
      <c r="H413" s="240"/>
      <c r="I413" s="240"/>
      <c r="J413" s="240"/>
      <c r="K413" s="240"/>
      <c r="L413" s="240"/>
      <c r="M413" s="240"/>
      <c r="N413" s="240"/>
      <c r="O413" s="240"/>
      <c r="P413" s="240"/>
      <c r="Q413" s="240"/>
      <c r="R413" s="240"/>
      <c r="S413" s="312"/>
      <c r="T413" s="240"/>
      <c r="U413" s="240"/>
      <c r="V413" s="240"/>
      <c r="W413" s="264"/>
      <c r="X413" s="243"/>
      <c r="Y413" s="243"/>
      <c r="Z413" s="240"/>
      <c r="AA413" s="240"/>
      <c r="AB413" s="243"/>
      <c r="AC413" s="243"/>
      <c r="AD413" s="243"/>
      <c r="AE413" s="243"/>
      <c r="AF413" s="243"/>
      <c r="AG413" s="251">
        <f>SUMPRODUCT($H$234:$H$394,AG234:AG394)</f>
        <v>11034790.443570396</v>
      </c>
      <c r="AH413" s="251">
        <f>SUMPRODUCT($H$234:$H$394,AH234:AH394)</f>
        <v>2195964.7019302859</v>
      </c>
      <c r="AI413" s="251">
        <f t="shared" ref="AI413:AT413" si="642">IF(AI231="kw",SUMPRODUCT($R$234:$R$394,$W$234:$W$394,AI234:AI394),SUMPRODUCT($H$234:$H$394,AI234:AI394))</f>
        <v>12715.462761768213</v>
      </c>
      <c r="AJ413" s="251">
        <f t="shared" si="642"/>
        <v>1290.8185935239708</v>
      </c>
      <c r="AK413" s="251">
        <f t="shared" si="642"/>
        <v>2877.1301445742556</v>
      </c>
      <c r="AL413" s="251">
        <f t="shared" si="642"/>
        <v>2693.6497136823991</v>
      </c>
      <c r="AM413" s="251">
        <f t="shared" si="642"/>
        <v>0</v>
      </c>
      <c r="AN413" s="251">
        <f t="shared" si="642"/>
        <v>0</v>
      </c>
      <c r="AO413" s="251">
        <f t="shared" si="642"/>
        <v>7082840</v>
      </c>
      <c r="AP413" s="251">
        <f t="shared" si="642"/>
        <v>115241.50741454371</v>
      </c>
      <c r="AQ413" s="251">
        <f t="shared" si="642"/>
        <v>3651.3066866404774</v>
      </c>
      <c r="AR413" s="251">
        <f t="shared" si="642"/>
        <v>3873.4848849557511</v>
      </c>
      <c r="AS413" s="251">
        <f t="shared" si="642"/>
        <v>0</v>
      </c>
      <c r="AT413" s="251">
        <f t="shared" si="642"/>
        <v>0</v>
      </c>
      <c r="AU413" s="295"/>
    </row>
    <row r="414" spans="2:47" ht="16">
      <c r="B414" s="380" t="s">
        <v>831</v>
      </c>
      <c r="C414" s="264"/>
      <c r="D414" s="240"/>
      <c r="E414" s="240"/>
      <c r="F414" s="240"/>
      <c r="G414" s="240"/>
      <c r="H414" s="240"/>
      <c r="I414" s="240"/>
      <c r="J414" s="240"/>
      <c r="K414" s="240"/>
      <c r="L414" s="240"/>
      <c r="M414" s="240"/>
      <c r="N414" s="240"/>
      <c r="O414" s="240"/>
      <c r="P414" s="240"/>
      <c r="Q414" s="240"/>
      <c r="R414" s="240"/>
      <c r="S414" s="312"/>
      <c r="T414" s="240"/>
      <c r="U414" s="240"/>
      <c r="V414" s="240"/>
      <c r="W414" s="264"/>
      <c r="X414" s="243"/>
      <c r="Y414" s="243"/>
      <c r="Z414" s="240"/>
      <c r="AA414" s="240"/>
      <c r="AB414" s="243"/>
      <c r="AC414" s="243"/>
      <c r="AD414" s="243"/>
      <c r="AE414" s="243"/>
      <c r="AF414" s="243"/>
      <c r="AG414" s="251">
        <f>SUMPRODUCT($I$234:$I$394,AG234:AG394)</f>
        <v>11034790.443570396</v>
      </c>
      <c r="AH414" s="251">
        <f>SUMPRODUCT($I$234:$I$394,AH234:AH394)</f>
        <v>2156398.0840748027</v>
      </c>
      <c r="AI414" s="251">
        <f t="shared" ref="AI414:AT414" si="643">IF(AI231="kw",SUMPRODUCT($R$234:$R$394,$X$234:$X$394,AI234:AI394),SUMPRODUCT($I$234:$I$394,AI234:AI394))</f>
        <v>12618.756193811827</v>
      </c>
      <c r="AJ414" s="251">
        <f t="shared" si="643"/>
        <v>1274.723843870576</v>
      </c>
      <c r="AK414" s="251">
        <f t="shared" si="643"/>
        <v>2842.6781166949859</v>
      </c>
      <c r="AL414" s="251">
        <f t="shared" si="643"/>
        <v>2657.8802662307576</v>
      </c>
      <c r="AM414" s="251">
        <f t="shared" si="643"/>
        <v>0</v>
      </c>
      <c r="AN414" s="251">
        <f t="shared" si="643"/>
        <v>0</v>
      </c>
      <c r="AO414" s="251">
        <f t="shared" si="643"/>
        <v>7082840</v>
      </c>
      <c r="AP414" s="251">
        <f t="shared" si="643"/>
        <v>112801.57772092355</v>
      </c>
      <c r="AQ414" s="251">
        <f t="shared" si="643"/>
        <v>3569.3281299065966</v>
      </c>
      <c r="AR414" s="251">
        <f t="shared" si="643"/>
        <v>3873.4848849557511</v>
      </c>
      <c r="AS414" s="251">
        <f t="shared" si="643"/>
        <v>0</v>
      </c>
      <c r="AT414" s="251">
        <f t="shared" si="643"/>
        <v>0</v>
      </c>
      <c r="AU414" s="295"/>
    </row>
    <row r="415" spans="2:47" ht="16">
      <c r="B415" s="380" t="s">
        <v>841</v>
      </c>
      <c r="C415" s="264"/>
      <c r="D415" s="240"/>
      <c r="E415" s="240"/>
      <c r="F415" s="240"/>
      <c r="G415" s="240"/>
      <c r="H415" s="240"/>
      <c r="I415" s="240"/>
      <c r="J415" s="240"/>
      <c r="K415" s="240"/>
      <c r="L415" s="240"/>
      <c r="M415" s="240"/>
      <c r="N415" s="240"/>
      <c r="O415" s="240"/>
      <c r="P415" s="240"/>
      <c r="Q415" s="240"/>
      <c r="R415" s="240"/>
      <c r="S415" s="312"/>
      <c r="T415" s="240"/>
      <c r="U415" s="240"/>
      <c r="V415" s="240"/>
      <c r="W415" s="264"/>
      <c r="X415" s="243"/>
      <c r="Y415" s="243"/>
      <c r="Z415" s="240"/>
      <c r="AA415" s="240"/>
      <c r="AB415" s="243"/>
      <c r="AC415" s="243"/>
      <c r="AD415" s="243"/>
      <c r="AE415" s="243"/>
      <c r="AF415" s="243"/>
      <c r="AG415" s="251">
        <f>SUMPRODUCT($J$234:$J$394,AG234:AG394)</f>
        <v>11034790.443570396</v>
      </c>
      <c r="AH415" s="251">
        <f>SUMPRODUCT($J$234:$J$394,AH234:AH394)</f>
        <v>2156398.0840748027</v>
      </c>
      <c r="AI415" s="251">
        <f t="shared" ref="AI415:AT415" si="644">IF(AI231="kw",SUMPRODUCT($R$234:$R$394,$Y$234:$Y$394,AI234:AI394),SUMPRODUCT($J$234:$J$394,AI234:AI394))</f>
        <v>12618.756193811827</v>
      </c>
      <c r="AJ415" s="251">
        <f t="shared" si="644"/>
        <v>1274.723843870576</v>
      </c>
      <c r="AK415" s="251">
        <f t="shared" si="644"/>
        <v>2842.6781166949859</v>
      </c>
      <c r="AL415" s="251">
        <f t="shared" si="644"/>
        <v>2657.8802662307576</v>
      </c>
      <c r="AM415" s="251">
        <f t="shared" si="644"/>
        <v>0</v>
      </c>
      <c r="AN415" s="251">
        <f t="shared" si="644"/>
        <v>0</v>
      </c>
      <c r="AO415" s="251">
        <f t="shared" si="644"/>
        <v>7082840</v>
      </c>
      <c r="AP415" s="251">
        <f t="shared" si="644"/>
        <v>112801.57772092355</v>
      </c>
      <c r="AQ415" s="251">
        <f t="shared" si="644"/>
        <v>3569.3281299065966</v>
      </c>
      <c r="AR415" s="251">
        <f t="shared" si="644"/>
        <v>3873.4848849557511</v>
      </c>
      <c r="AS415" s="251">
        <f t="shared" si="644"/>
        <v>0</v>
      </c>
      <c r="AT415" s="251">
        <f t="shared" si="644"/>
        <v>0</v>
      </c>
      <c r="AU415" s="295"/>
    </row>
    <row r="416" spans="2:47" ht="16">
      <c r="B416" s="380" t="s">
        <v>842</v>
      </c>
      <c r="C416" s="264"/>
      <c r="D416" s="240"/>
      <c r="E416" s="240"/>
      <c r="F416" s="240"/>
      <c r="G416" s="240"/>
      <c r="H416" s="240"/>
      <c r="I416" s="240"/>
      <c r="J416" s="240"/>
      <c r="K416" s="240"/>
      <c r="L416" s="240"/>
      <c r="M416" s="240"/>
      <c r="N416" s="240"/>
      <c r="O416" s="240"/>
      <c r="P416" s="240"/>
      <c r="Q416" s="240"/>
      <c r="R416" s="240"/>
      <c r="S416" s="312"/>
      <c r="T416" s="240"/>
      <c r="U416" s="240"/>
      <c r="V416" s="240"/>
      <c r="W416" s="264"/>
      <c r="X416" s="243"/>
      <c r="Y416" s="243"/>
      <c r="Z416" s="240"/>
      <c r="AA416" s="240"/>
      <c r="AB416" s="243"/>
      <c r="AC416" s="243"/>
      <c r="AD416" s="243"/>
      <c r="AE416" s="243"/>
      <c r="AF416" s="243"/>
      <c r="AG416" s="251">
        <f>SUMPRODUCT($K$234:$K$394,AG234:AG394)</f>
        <v>11033428.443570396</v>
      </c>
      <c r="AH416" s="251">
        <f>SUMPRODUCT($K$234:$K$394,AH234:AH394)</f>
        <v>2156398.0840748027</v>
      </c>
      <c r="AI416" s="251">
        <f t="shared" ref="AI416:AT416" si="645">IF(AI231="kw",SUMPRODUCT($R$234:$R$394,$Z$234:$Z$394,AI234:AI394),SUMPRODUCT($K$234:$K$394,AI234:AI394))</f>
        <v>12618.756193811827</v>
      </c>
      <c r="AJ416" s="251">
        <f t="shared" si="645"/>
        <v>1274.723843870576</v>
      </c>
      <c r="AK416" s="251">
        <f t="shared" si="645"/>
        <v>2842.6781166949859</v>
      </c>
      <c r="AL416" s="251">
        <f t="shared" si="645"/>
        <v>2657.8802662307576</v>
      </c>
      <c r="AM416" s="251">
        <f t="shared" si="645"/>
        <v>0</v>
      </c>
      <c r="AN416" s="251">
        <f t="shared" si="645"/>
        <v>0</v>
      </c>
      <c r="AO416" s="251">
        <f t="shared" si="645"/>
        <v>7081990</v>
      </c>
      <c r="AP416" s="251">
        <f t="shared" si="645"/>
        <v>112801.57772092355</v>
      </c>
      <c r="AQ416" s="251">
        <f t="shared" si="645"/>
        <v>3569.3281299065966</v>
      </c>
      <c r="AR416" s="251">
        <f t="shared" si="645"/>
        <v>3873.4848849557511</v>
      </c>
      <c r="AS416" s="251">
        <f t="shared" si="645"/>
        <v>0</v>
      </c>
      <c r="AT416" s="251">
        <f t="shared" si="645"/>
        <v>0</v>
      </c>
      <c r="AU416" s="295"/>
    </row>
    <row r="417" spans="1:47" ht="16">
      <c r="B417" s="380" t="s">
        <v>843</v>
      </c>
      <c r="C417" s="264"/>
      <c r="D417" s="240"/>
      <c r="E417" s="240"/>
      <c r="F417" s="240"/>
      <c r="G417" s="240"/>
      <c r="H417" s="240"/>
      <c r="I417" s="240"/>
      <c r="J417" s="240"/>
      <c r="K417" s="240"/>
      <c r="L417" s="240"/>
      <c r="M417" s="240"/>
      <c r="N417" s="240"/>
      <c r="O417" s="240"/>
      <c r="P417" s="240"/>
      <c r="Q417" s="240"/>
      <c r="R417" s="240"/>
      <c r="S417" s="312"/>
      <c r="T417" s="240"/>
      <c r="U417" s="240"/>
      <c r="V417" s="240"/>
      <c r="W417" s="264"/>
      <c r="X417" s="243"/>
      <c r="Y417" s="243"/>
      <c r="Z417" s="240"/>
      <c r="AA417" s="240"/>
      <c r="AB417" s="243"/>
      <c r="AC417" s="243"/>
      <c r="AD417" s="243"/>
      <c r="AE417" s="243"/>
      <c r="AF417" s="243"/>
      <c r="AG417" s="251">
        <f>SUMPRODUCT($L$234:$L$394,AG234:AG394)</f>
        <v>11033428.443570396</v>
      </c>
      <c r="AH417" s="251">
        <f>SUMPRODUCT($L$234:$L$394,AH234:AH394)</f>
        <v>2143454.1208947184</v>
      </c>
      <c r="AI417" s="251">
        <f t="shared" ref="AI417:AT417" si="646">IF(AI231="kw",SUMPRODUCT($R$234:$R$394,$AA$234:$AA$394,AI234:AI394),SUMPRODUCT($L$234:$L$394,AI234:AI394))</f>
        <v>12552.489023953493</v>
      </c>
      <c r="AJ417" s="251">
        <f t="shared" si="646"/>
        <v>1262.3432672141184</v>
      </c>
      <c r="AK417" s="251">
        <f t="shared" si="646"/>
        <v>2816.4509840415058</v>
      </c>
      <c r="AL417" s="251">
        <f t="shared" si="646"/>
        <v>2638.4449398092338</v>
      </c>
      <c r="AM417" s="251">
        <f t="shared" si="646"/>
        <v>0</v>
      </c>
      <c r="AN417" s="251">
        <f t="shared" si="646"/>
        <v>0</v>
      </c>
      <c r="AO417" s="251">
        <f t="shared" si="646"/>
        <v>7081990</v>
      </c>
      <c r="AP417" s="251">
        <f t="shared" si="646"/>
        <v>112795.09199606015</v>
      </c>
      <c r="AQ417" s="251">
        <f t="shared" si="646"/>
        <v>3569.3281299065966</v>
      </c>
      <c r="AR417" s="251">
        <f t="shared" si="646"/>
        <v>3873.4848849557511</v>
      </c>
      <c r="AS417" s="251">
        <f t="shared" si="646"/>
        <v>0</v>
      </c>
      <c r="AT417" s="251">
        <f t="shared" si="646"/>
        <v>0</v>
      </c>
      <c r="AU417" s="295"/>
    </row>
    <row r="418" spans="1:47" ht="16">
      <c r="B418" s="380" t="s">
        <v>844</v>
      </c>
      <c r="C418" s="264"/>
      <c r="D418" s="240"/>
      <c r="E418" s="240"/>
      <c r="F418" s="240"/>
      <c r="G418" s="240"/>
      <c r="H418" s="240"/>
      <c r="I418" s="240"/>
      <c r="J418" s="240"/>
      <c r="K418" s="240"/>
      <c r="L418" s="240"/>
      <c r="M418" s="240"/>
      <c r="N418" s="240"/>
      <c r="O418" s="240"/>
      <c r="P418" s="240"/>
      <c r="Q418" s="240"/>
      <c r="R418" s="240"/>
      <c r="S418" s="312"/>
      <c r="T418" s="240"/>
      <c r="U418" s="240"/>
      <c r="V418" s="240"/>
      <c r="W418" s="264"/>
      <c r="X418" s="243"/>
      <c r="Y418" s="243"/>
      <c r="Z418" s="240"/>
      <c r="AA418" s="240"/>
      <c r="AB418" s="243"/>
      <c r="AC418" s="243"/>
      <c r="AD418" s="243"/>
      <c r="AE418" s="243"/>
      <c r="AF418" s="243"/>
      <c r="AG418" s="251">
        <f>SUMPRODUCT($M$234:$M$394,AG234:AG394)</f>
        <v>10994684.443570396</v>
      </c>
      <c r="AH418" s="251">
        <f>SUMPRODUCT($M$234:$M$394,AH234:AH394)</f>
        <v>2143454.1208947184</v>
      </c>
      <c r="AI418" s="251">
        <f t="shared" ref="AI418:AT418" si="647">IF(AI231="kw",SUMPRODUCT($R$234:$R$394,$AB$234:$AB$394,AI234:AI394),SUMPRODUCT($M$234:$M$394,AI234:AI394))</f>
        <v>12552.489023953493</v>
      </c>
      <c r="AJ418" s="251">
        <f t="shared" si="647"/>
        <v>1262.3432672141184</v>
      </c>
      <c r="AK418" s="251">
        <f t="shared" si="647"/>
        <v>2816.4509840415058</v>
      </c>
      <c r="AL418" s="251">
        <f t="shared" si="647"/>
        <v>2638.4449398092338</v>
      </c>
      <c r="AM418" s="251">
        <f t="shared" si="647"/>
        <v>0</v>
      </c>
      <c r="AN418" s="251">
        <f t="shared" si="647"/>
        <v>0</v>
      </c>
      <c r="AO418" s="251">
        <f t="shared" si="647"/>
        <v>7057980</v>
      </c>
      <c r="AP418" s="251">
        <f t="shared" si="647"/>
        <v>112795.09199606015</v>
      </c>
      <c r="AQ418" s="251">
        <f t="shared" si="647"/>
        <v>3569.3281299065966</v>
      </c>
      <c r="AR418" s="251">
        <f t="shared" si="647"/>
        <v>3873.4848849557511</v>
      </c>
      <c r="AS418" s="251">
        <f t="shared" si="647"/>
        <v>0</v>
      </c>
      <c r="AT418" s="251">
        <f t="shared" si="647"/>
        <v>0</v>
      </c>
      <c r="AU418" s="295"/>
    </row>
    <row r="419" spans="1:47" ht="16">
      <c r="B419" s="380" t="s">
        <v>845</v>
      </c>
      <c r="C419" s="264"/>
      <c r="D419" s="240"/>
      <c r="E419" s="240"/>
      <c r="F419" s="240"/>
      <c r="G419" s="240"/>
      <c r="H419" s="240"/>
      <c r="I419" s="240"/>
      <c r="J419" s="240"/>
      <c r="K419" s="240"/>
      <c r="L419" s="240"/>
      <c r="M419" s="240"/>
      <c r="N419" s="240"/>
      <c r="O419" s="240"/>
      <c r="P419" s="240"/>
      <c r="Q419" s="240"/>
      <c r="R419" s="240"/>
      <c r="S419" s="312"/>
      <c r="T419" s="240"/>
      <c r="U419" s="240"/>
      <c r="V419" s="240"/>
      <c r="W419" s="264"/>
      <c r="X419" s="243"/>
      <c r="Y419" s="243"/>
      <c r="Z419" s="240"/>
      <c r="AA419" s="240"/>
      <c r="AB419" s="243"/>
      <c r="AC419" s="243"/>
      <c r="AD419" s="243"/>
      <c r="AE419" s="243"/>
      <c r="AF419" s="243"/>
      <c r="AG419" s="251">
        <f>SUMPRODUCT($N$234:$N$394,AG234:AG394)</f>
        <v>10893234.443570396</v>
      </c>
      <c r="AH419" s="251">
        <f>SUMPRODUCT($N$234:$N$394,AH234:AH394)</f>
        <v>2099351.8029856435</v>
      </c>
      <c r="AI419" s="251">
        <f t="shared" ref="AI419:AT419" si="648">IF(AI231="kw",SUMPRODUCT($R$234:$R$394,$AC$234:$AC$394,AI234:AI394),SUMPRODUCT($N$234:$N$394,AI234:AI394))</f>
        <v>12288.288379989521</v>
      </c>
      <c r="AJ419" s="251">
        <f t="shared" si="648"/>
        <v>1233.2960614634437</v>
      </c>
      <c r="AK419" s="251">
        <f t="shared" si="648"/>
        <v>2784.0335838252217</v>
      </c>
      <c r="AL419" s="251">
        <f t="shared" si="648"/>
        <v>2615.7718899834204</v>
      </c>
      <c r="AM419" s="251">
        <f t="shared" si="648"/>
        <v>0</v>
      </c>
      <c r="AN419" s="251">
        <f t="shared" si="648"/>
        <v>0</v>
      </c>
      <c r="AO419" s="251">
        <f t="shared" si="648"/>
        <v>6990631</v>
      </c>
      <c r="AP419" s="251">
        <f t="shared" si="648"/>
        <v>112272.53474169374</v>
      </c>
      <c r="AQ419" s="251">
        <f t="shared" si="648"/>
        <v>3557.6169075160424</v>
      </c>
      <c r="AR419" s="251">
        <f t="shared" si="648"/>
        <v>3873.4848849557511</v>
      </c>
      <c r="AS419" s="251">
        <f t="shared" si="648"/>
        <v>0</v>
      </c>
      <c r="AT419" s="251">
        <f t="shared" si="648"/>
        <v>0</v>
      </c>
      <c r="AU419" s="295"/>
    </row>
    <row r="420" spans="1:47" ht="16">
      <c r="B420" s="380" t="s">
        <v>846</v>
      </c>
      <c r="C420" s="264"/>
      <c r="D420" s="240"/>
      <c r="E420" s="240"/>
      <c r="F420" s="240"/>
      <c r="G420" s="240"/>
      <c r="H420" s="240"/>
      <c r="I420" s="240"/>
      <c r="J420" s="240"/>
      <c r="K420" s="240"/>
      <c r="L420" s="240"/>
      <c r="M420" s="240"/>
      <c r="N420" s="240"/>
      <c r="O420" s="240"/>
      <c r="P420" s="240"/>
      <c r="Q420" s="240"/>
      <c r="R420" s="240"/>
      <c r="S420" s="312"/>
      <c r="T420" s="240"/>
      <c r="U420" s="240"/>
      <c r="V420" s="240"/>
      <c r="W420" s="264"/>
      <c r="X420" s="243"/>
      <c r="Y420" s="243"/>
      <c r="Z420" s="240"/>
      <c r="AA420" s="240"/>
      <c r="AB420" s="243"/>
      <c r="AC420" s="243"/>
      <c r="AD420" s="243"/>
      <c r="AE420" s="243"/>
      <c r="AF420" s="243"/>
      <c r="AG420" s="251">
        <f>SUMPRODUCT($O$234:$O$394,AG234:AG394)</f>
        <v>10888926.443570396</v>
      </c>
      <c r="AH420" s="251">
        <f>SUMPRODUCT($O$234:$O$394,AH234:AH394)</f>
        <v>1639717.2903993761</v>
      </c>
      <c r="AI420" s="251">
        <f>IF(AI$231="kw",SUMPRODUCT($R$234:$R$394,$AD$234:$AD$394,AI$234:AI$394),SUMPRODUCT($O$234:$O$394,AI$234:AI$394))</f>
        <v>9563.2106420459349</v>
      </c>
      <c r="AJ420" s="251">
        <f t="shared" ref="AJ420:AT420" si="649">IF(AJ231="kw",SUMPRODUCT($R$234:$R$394,$AD$234:$AD$394,AJ234:AJ394),SUMPRODUCT($O$234:$O$394,AJ234:AJ394))</f>
        <v>932.25742223125167</v>
      </c>
      <c r="AK420" s="251">
        <f t="shared" si="649"/>
        <v>2119.7457932837601</v>
      </c>
      <c r="AL420" s="251">
        <f t="shared" si="649"/>
        <v>2045.6661014918702</v>
      </c>
      <c r="AM420" s="251">
        <f t="shared" si="649"/>
        <v>0</v>
      </c>
      <c r="AN420" s="251">
        <f t="shared" si="649"/>
        <v>0</v>
      </c>
      <c r="AO420" s="251">
        <f t="shared" si="649"/>
        <v>6988073</v>
      </c>
      <c r="AP420" s="251">
        <f t="shared" si="649"/>
        <v>79290.413860487781</v>
      </c>
      <c r="AQ420" s="251">
        <f t="shared" si="649"/>
        <v>2409.9171132417118</v>
      </c>
      <c r="AR420" s="251">
        <f t="shared" si="649"/>
        <v>3873.4848849557511</v>
      </c>
      <c r="AS420" s="251">
        <f t="shared" si="649"/>
        <v>0</v>
      </c>
      <c r="AT420" s="251">
        <f t="shared" si="649"/>
        <v>0</v>
      </c>
      <c r="AU420" s="295"/>
    </row>
    <row r="421" spans="1:47" ht="16">
      <c r="B421" s="381" t="s">
        <v>1144</v>
      </c>
      <c r="C421" s="895"/>
      <c r="D421" s="896"/>
      <c r="E421" s="896"/>
      <c r="F421" s="896"/>
      <c r="G421" s="896"/>
      <c r="H421" s="896"/>
      <c r="I421" s="896"/>
      <c r="J421" s="896"/>
      <c r="K421" s="896"/>
      <c r="L421" s="896"/>
      <c r="M421" s="896"/>
      <c r="N421" s="896"/>
      <c r="O421" s="896"/>
      <c r="P421" s="896"/>
      <c r="Q421" s="896"/>
      <c r="R421" s="896"/>
      <c r="S421" s="897"/>
      <c r="T421" s="896"/>
      <c r="U421" s="896"/>
      <c r="V421" s="896"/>
      <c r="W421" s="895"/>
      <c r="X421" s="898"/>
      <c r="Y421" s="898"/>
      <c r="Z421" s="896"/>
      <c r="AA421" s="896"/>
      <c r="AB421" s="898"/>
      <c r="AC421" s="898"/>
      <c r="AD421" s="898"/>
      <c r="AE421" s="898"/>
      <c r="AF421" s="898"/>
      <c r="AG421" s="720">
        <f>IF(AG$231="kw",SUMPRODUCT($R$234:$R$394,$AE$234:$AE$394,AG$234:AG$394),SUMPRODUCT($P$234:$P$394,AG$234:AG$394))</f>
        <v>10888826.443570396</v>
      </c>
      <c r="AH421" s="720">
        <f t="shared" ref="AH421" si="650">IF(AH$231="kw",SUMPRODUCT($R$234:$R$394,$AE$234:$AE$394,AH$234:AH$394),SUMPRODUCT($P$234:$P$394,AH$234:AH$394))</f>
        <v>725925.95192336873</v>
      </c>
      <c r="AI421" s="720">
        <f>IF(AI$231="kw",SUMPRODUCT($R$234:$R$394,$AE$234:$AE$394,AI$234:AI$394),SUMPRODUCT($P$234:$P$394,AI$234:AI$394))</f>
        <v>4774.9708946146056</v>
      </c>
      <c r="AJ421" s="720">
        <f t="shared" ref="AJ421:AT421" si="651">IF(AJ$231="kw",SUMPRODUCT($R$234:$R$394,$AE$234:$AE$394,AJ$234:AJ$394),SUMPRODUCT($P$234:$P$394,AJ$234:AJ$394))</f>
        <v>408.55902966309833</v>
      </c>
      <c r="AK421" s="720">
        <f t="shared" si="651"/>
        <v>943.26806124938105</v>
      </c>
      <c r="AL421" s="720">
        <f t="shared" si="651"/>
        <v>844.26851988426461</v>
      </c>
      <c r="AM421" s="720">
        <f t="shared" si="651"/>
        <v>0</v>
      </c>
      <c r="AN421" s="720">
        <f t="shared" si="651"/>
        <v>0</v>
      </c>
      <c r="AO421" s="720">
        <f t="shared" si="651"/>
        <v>6988073</v>
      </c>
      <c r="AP421" s="720">
        <f t="shared" si="651"/>
        <v>13500.5407484845</v>
      </c>
      <c r="AQ421" s="720">
        <f t="shared" si="651"/>
        <v>571.2551979246723</v>
      </c>
      <c r="AR421" s="720">
        <f t="shared" si="651"/>
        <v>1245.5697964601766</v>
      </c>
      <c r="AS421" s="720">
        <f t="shared" si="651"/>
        <v>0</v>
      </c>
      <c r="AT421" s="720">
        <f t="shared" si="651"/>
        <v>0</v>
      </c>
      <c r="AU421" s="750"/>
    </row>
    <row r="422" spans="1:47" ht="21" customHeight="1">
      <c r="B422" s="316" t="s">
        <v>587</v>
      </c>
      <c r="C422" s="334"/>
      <c r="D422" s="335"/>
      <c r="E422" s="335"/>
      <c r="F422" s="335"/>
      <c r="G422" s="335"/>
      <c r="H422" s="335"/>
      <c r="I422" s="335"/>
      <c r="J422" s="335"/>
      <c r="K422" s="335"/>
      <c r="L422" s="335"/>
      <c r="M422" s="335"/>
      <c r="N422" s="335"/>
      <c r="O422" s="335"/>
      <c r="P422" s="335"/>
      <c r="Q422" s="335"/>
      <c r="R422" s="335"/>
      <c r="S422" s="335"/>
      <c r="T422" s="335"/>
      <c r="U422" s="335"/>
      <c r="V422" s="335"/>
      <c r="W422" s="319"/>
      <c r="X422" s="320"/>
      <c r="Y422" s="335"/>
      <c r="Z422" s="335"/>
      <c r="AA422" s="335"/>
      <c r="AB422" s="335"/>
      <c r="AC422" s="335"/>
      <c r="AD422" s="335"/>
      <c r="AE422" s="335"/>
      <c r="AF422" s="335"/>
      <c r="AG422" s="336"/>
      <c r="AH422" s="336"/>
      <c r="AI422" s="336"/>
      <c r="AJ422" s="336"/>
      <c r="AK422" s="336"/>
      <c r="AL422" s="336"/>
      <c r="AM422" s="336"/>
      <c r="AN422" s="336"/>
      <c r="AO422" s="336"/>
      <c r="AP422" s="336"/>
      <c r="AQ422" s="336"/>
      <c r="AR422" s="336"/>
      <c r="AS422" s="336"/>
      <c r="AT422" s="336"/>
      <c r="AU422" s="336"/>
    </row>
    <row r="425" spans="1:47" ht="16">
      <c r="B425" s="241" t="s">
        <v>290</v>
      </c>
      <c r="C425" s="242"/>
      <c r="D425" s="499" t="s">
        <v>523</v>
      </c>
      <c r="E425" s="217"/>
      <c r="F425" s="501"/>
      <c r="G425" s="217"/>
      <c r="H425" s="217"/>
      <c r="I425" s="217"/>
      <c r="J425" s="217"/>
      <c r="K425" s="217"/>
      <c r="L425" s="217"/>
      <c r="M425" s="217"/>
      <c r="N425" s="217"/>
      <c r="O425" s="217"/>
      <c r="P425" s="217"/>
      <c r="Q425" s="217"/>
      <c r="R425" s="217"/>
      <c r="S425" s="242"/>
      <c r="T425" s="217"/>
      <c r="U425" s="217"/>
      <c r="V425" s="217"/>
      <c r="W425" s="217"/>
      <c r="X425" s="217"/>
      <c r="Y425" s="217"/>
      <c r="Z425" s="217"/>
      <c r="AA425" s="217"/>
      <c r="AB425" s="217"/>
      <c r="AC425" s="217"/>
      <c r="AD425" s="217"/>
      <c r="AE425" s="217"/>
      <c r="AF425" s="217"/>
      <c r="AG425" s="231"/>
      <c r="AH425" s="229"/>
      <c r="AI425" s="229"/>
      <c r="AJ425" s="229"/>
      <c r="AK425" s="229"/>
      <c r="AL425" s="229"/>
      <c r="AM425" s="229"/>
      <c r="AN425" s="229"/>
      <c r="AO425" s="229"/>
      <c r="AP425" s="229"/>
      <c r="AQ425" s="229"/>
      <c r="AR425" s="229"/>
      <c r="AS425" s="229"/>
      <c r="AT425" s="229"/>
      <c r="AU425" s="229"/>
    </row>
    <row r="426" spans="1:47" ht="33.75" customHeight="1">
      <c r="B426" s="1133" t="s">
        <v>211</v>
      </c>
      <c r="C426" s="1135" t="s">
        <v>33</v>
      </c>
      <c r="D426" s="244" t="s">
        <v>421</v>
      </c>
      <c r="E426" s="1143" t="s">
        <v>209</v>
      </c>
      <c r="F426" s="1144"/>
      <c r="G426" s="1144"/>
      <c r="H426" s="1144"/>
      <c r="I426" s="1144"/>
      <c r="J426" s="1144"/>
      <c r="K426" s="1144"/>
      <c r="L426" s="1144"/>
      <c r="M426" s="1144"/>
      <c r="N426" s="1144"/>
      <c r="O426" s="1144"/>
      <c r="P426" s="1145"/>
      <c r="Q426" s="644"/>
      <c r="R426" s="1137" t="s">
        <v>213</v>
      </c>
      <c r="S426" s="244" t="s">
        <v>422</v>
      </c>
      <c r="T426" s="1130" t="s">
        <v>212</v>
      </c>
      <c r="U426" s="1131"/>
      <c r="V426" s="1131"/>
      <c r="W426" s="1131"/>
      <c r="X426" s="1131"/>
      <c r="Y426" s="1131"/>
      <c r="Z426" s="1131"/>
      <c r="AA426" s="1131"/>
      <c r="AB426" s="1131"/>
      <c r="AC426" s="1131"/>
      <c r="AD426" s="1131"/>
      <c r="AE426" s="1142"/>
      <c r="AF426" s="742"/>
      <c r="AG426" s="1130" t="s">
        <v>242</v>
      </c>
      <c r="AH426" s="1131"/>
      <c r="AI426" s="1131"/>
      <c r="AJ426" s="1131"/>
      <c r="AK426" s="1131"/>
      <c r="AL426" s="1131"/>
      <c r="AM426" s="1131"/>
      <c r="AN426" s="1131"/>
      <c r="AO426" s="1131"/>
      <c r="AP426" s="1131"/>
      <c r="AQ426" s="1131"/>
      <c r="AR426" s="1131"/>
      <c r="AS426" s="1131"/>
      <c r="AT426" s="1131"/>
      <c r="AU426" s="1132"/>
    </row>
    <row r="427" spans="1:47" ht="61.5" customHeight="1">
      <c r="B427" s="1134"/>
      <c r="C427" s="1136"/>
      <c r="D427" s="245">
        <v>2017</v>
      </c>
      <c r="E427" s="245">
        <v>2018</v>
      </c>
      <c r="F427" s="245">
        <v>2019</v>
      </c>
      <c r="G427" s="245">
        <v>2020</v>
      </c>
      <c r="H427" s="245">
        <v>2021</v>
      </c>
      <c r="I427" s="245">
        <v>2022</v>
      </c>
      <c r="J427" s="245">
        <v>2023</v>
      </c>
      <c r="K427" s="245">
        <v>2024</v>
      </c>
      <c r="L427" s="245">
        <v>2025</v>
      </c>
      <c r="M427" s="245">
        <v>2026</v>
      </c>
      <c r="N427" s="245">
        <v>2027</v>
      </c>
      <c r="O427" s="245">
        <v>2028</v>
      </c>
      <c r="P427" s="245">
        <v>2029</v>
      </c>
      <c r="Q427" s="370"/>
      <c r="R427" s="1138"/>
      <c r="S427" s="245">
        <v>2017</v>
      </c>
      <c r="T427" s="245">
        <v>2018</v>
      </c>
      <c r="U427" s="245">
        <v>2019</v>
      </c>
      <c r="V427" s="245">
        <v>2020</v>
      </c>
      <c r="W427" s="245">
        <v>2021</v>
      </c>
      <c r="X427" s="245">
        <v>2022</v>
      </c>
      <c r="Y427" s="245">
        <v>2023</v>
      </c>
      <c r="Z427" s="245">
        <v>2024</v>
      </c>
      <c r="AA427" s="245">
        <v>2025</v>
      </c>
      <c r="AB427" s="245">
        <v>2026</v>
      </c>
      <c r="AC427" s="245">
        <v>2027</v>
      </c>
      <c r="AD427" s="245">
        <v>2028</v>
      </c>
      <c r="AE427" s="245">
        <v>2029</v>
      </c>
      <c r="AF427" s="245"/>
      <c r="AG427" s="245" t="str">
        <f>'1.  LRAMVA Summary'!$D$53</f>
        <v>Residential - VRZ</v>
      </c>
      <c r="AH427" s="245" t="str">
        <f>'1.  LRAMVA Summary'!$E$53</f>
        <v>GS&lt;50 kW - VRZ</v>
      </c>
      <c r="AI427" s="245" t="str">
        <f>'1.  LRAMVA Summary'!$F$53</f>
        <v>GS 50 to 2,999 kW - VRZ</v>
      </c>
      <c r="AJ427" s="245" t="str">
        <f>'1.  LRAMVA Summary'!$G$53</f>
        <v>GS 3,000 to 4,999 kW - VRZ</v>
      </c>
      <c r="AK427" s="245" t="str">
        <f>'1.  LRAMVA Summary'!$H$53</f>
        <v>Large Use - VRZ</v>
      </c>
      <c r="AL427" s="245" t="str">
        <f>'1.  LRAMVA Summary'!$I$53</f>
        <v>Unmetered Scattered Load - VRZ</v>
      </c>
      <c r="AM427" s="245" t="str">
        <f>'1.  LRAMVA Summary'!$J$53</f>
        <v>Sentinel Lighting - VRZ</v>
      </c>
      <c r="AN427" s="245" t="str">
        <f>'1.  LRAMVA Summary'!$K$53</f>
        <v>Street Lighting - VRZ</v>
      </c>
      <c r="AO427" s="245" t="str">
        <f>'1.  LRAMVA Summary'!$L$53</f>
        <v>Residential - WRZ</v>
      </c>
      <c r="AP427" s="245" t="str">
        <f>'1.  LRAMVA Summary'!$M$53</f>
        <v>GS&lt;50 kW - WRZ</v>
      </c>
      <c r="AQ427" s="245" t="str">
        <f>'1.  LRAMVA Summary'!$N$53</f>
        <v>GS&gt;50 kw - WRZ</v>
      </c>
      <c r="AR427" s="245" t="str">
        <f>'1.  LRAMVA Summary'!$O$53</f>
        <v>Street Lighting - WRZ</v>
      </c>
      <c r="AS427" s="245" t="str">
        <f>'1.  LRAMVA Summary'!$P$53</f>
        <v/>
      </c>
      <c r="AT427" s="245" t="str">
        <f>'1.  LRAMVA Summary'!$Q$53</f>
        <v/>
      </c>
      <c r="AU427" s="247" t="str">
        <f>'1.  LRAMVA Summary'!$R$53</f>
        <v>Total</v>
      </c>
    </row>
    <row r="428" spans="1:47" ht="15.75" customHeight="1">
      <c r="A428" s="452"/>
      <c r="B428" s="1054" t="s">
        <v>1273</v>
      </c>
      <c r="C428" s="249"/>
      <c r="D428" s="249"/>
      <c r="E428" s="249"/>
      <c r="F428" s="249"/>
      <c r="G428" s="249"/>
      <c r="H428" s="249"/>
      <c r="I428" s="249"/>
      <c r="J428" s="249"/>
      <c r="K428" s="249"/>
      <c r="L428" s="249"/>
      <c r="M428" s="249"/>
      <c r="N428" s="249"/>
      <c r="O428" s="249"/>
      <c r="P428" s="249"/>
      <c r="Q428" s="249"/>
      <c r="R428" s="250"/>
      <c r="S428" s="249"/>
      <c r="T428" s="249"/>
      <c r="U428" s="249"/>
      <c r="V428" s="249"/>
      <c r="W428" s="249"/>
      <c r="X428" s="249"/>
      <c r="Y428" s="249"/>
      <c r="Z428" s="249"/>
      <c r="AA428" s="249"/>
      <c r="AB428" s="249"/>
      <c r="AC428" s="249"/>
      <c r="AD428" s="249"/>
      <c r="AE428" s="249"/>
      <c r="AF428" s="249"/>
      <c r="AG428" s="251" t="str">
        <f>'1.  LRAMVA Summary'!$D$54</f>
        <v>kWh</v>
      </c>
      <c r="AH428" s="251" t="str">
        <f>'1.  LRAMVA Summary'!$E$54</f>
        <v>kWh</v>
      </c>
      <c r="AI428" s="251" t="str">
        <f>'1.  LRAMVA Summary'!$F$54</f>
        <v>kW</v>
      </c>
      <c r="AJ428" s="251" t="str">
        <f>'1.  LRAMVA Summary'!$G$54</f>
        <v>kW</v>
      </c>
      <c r="AK428" s="251" t="str">
        <f>'1.  LRAMVA Summary'!$H$54</f>
        <v>kW</v>
      </c>
      <c r="AL428" s="251" t="str">
        <f>'1.  LRAMVA Summary'!$I$54</f>
        <v>kWh</v>
      </c>
      <c r="AM428" s="251" t="str">
        <f>'1.  LRAMVA Summary'!$J$54</f>
        <v>kW</v>
      </c>
      <c r="AN428" s="251" t="str">
        <f>'1.  LRAMVA Summary'!$K$54</f>
        <v>kW</v>
      </c>
      <c r="AO428" s="251" t="str">
        <f>'1.  LRAMVA Summary'!$L$54</f>
        <v>kWh</v>
      </c>
      <c r="AP428" s="251" t="str">
        <f>'1.  LRAMVA Summary'!$M$54</f>
        <v>kWh</v>
      </c>
      <c r="AQ428" s="251" t="str">
        <f>'1.  LRAMVA Summary'!$N$54</f>
        <v>kW</v>
      </c>
      <c r="AR428" s="251" t="str">
        <f>'1.  LRAMVA Summary'!$O$54</f>
        <v>kW</v>
      </c>
      <c r="AS428" s="251">
        <f>'1.  LRAMVA Summary'!$P$54</f>
        <v>0</v>
      </c>
      <c r="AT428" s="251">
        <f>'1.  LRAMVA Summary'!$Q$54</f>
        <v>0</v>
      </c>
      <c r="AU428" s="252"/>
    </row>
    <row r="429" spans="1:47" ht="15.75" hidden="1" customHeight="1">
      <c r="A429" s="452"/>
      <c r="B429" s="447" t="s">
        <v>501</v>
      </c>
      <c r="C429" s="249"/>
      <c r="D429" s="249"/>
      <c r="E429" s="249"/>
      <c r="F429" s="249"/>
      <c r="G429" s="249"/>
      <c r="H429" s="249"/>
      <c r="I429" s="249"/>
      <c r="J429" s="249"/>
      <c r="K429" s="249"/>
      <c r="L429" s="249"/>
      <c r="M429" s="249"/>
      <c r="N429" s="249"/>
      <c r="O429" s="249"/>
      <c r="P429" s="249"/>
      <c r="Q429" s="249"/>
      <c r="R429" s="250"/>
      <c r="S429" s="249"/>
      <c r="T429" s="249"/>
      <c r="U429" s="249"/>
      <c r="V429" s="249"/>
      <c r="W429" s="249"/>
      <c r="X429" s="249"/>
      <c r="Y429" s="249"/>
      <c r="Z429" s="249"/>
      <c r="AA429" s="249"/>
      <c r="AB429" s="249"/>
      <c r="AC429" s="249"/>
      <c r="AD429" s="249"/>
      <c r="AE429" s="249"/>
      <c r="AF429" s="249"/>
      <c r="AG429" s="251"/>
      <c r="AH429" s="251"/>
      <c r="AI429" s="251"/>
      <c r="AJ429" s="251"/>
      <c r="AK429" s="251"/>
      <c r="AL429" s="251"/>
      <c r="AM429" s="251"/>
      <c r="AN429" s="251"/>
      <c r="AO429" s="251"/>
      <c r="AP429" s="251"/>
      <c r="AQ429" s="251"/>
      <c r="AR429" s="251"/>
      <c r="AS429" s="251"/>
      <c r="AT429" s="251"/>
      <c r="AU429" s="252"/>
    </row>
    <row r="430" spans="1:47" ht="16" hidden="1" outlineLevel="1">
      <c r="A430" s="452"/>
      <c r="B430" s="432" t="s">
        <v>494</v>
      </c>
      <c r="C430" s="249"/>
      <c r="D430" s="249"/>
      <c r="E430" s="249"/>
      <c r="F430" s="249"/>
      <c r="G430" s="249"/>
      <c r="H430" s="249"/>
      <c r="I430" s="249"/>
      <c r="J430" s="249"/>
      <c r="K430" s="249"/>
      <c r="L430" s="249"/>
      <c r="M430" s="249"/>
      <c r="N430" s="249"/>
      <c r="O430" s="249"/>
      <c r="P430" s="249"/>
      <c r="Q430" s="249"/>
      <c r="R430" s="250"/>
      <c r="S430" s="249"/>
      <c r="T430" s="249"/>
      <c r="U430" s="249"/>
      <c r="V430" s="249"/>
      <c r="W430" s="249"/>
      <c r="X430" s="249"/>
      <c r="Y430" s="249"/>
      <c r="Z430" s="249"/>
      <c r="AA430" s="249"/>
      <c r="AB430" s="249"/>
      <c r="AC430" s="249"/>
      <c r="AD430" s="249"/>
      <c r="AE430" s="249"/>
      <c r="AF430" s="249"/>
      <c r="AG430" s="251"/>
      <c r="AH430" s="251"/>
      <c r="AI430" s="251"/>
      <c r="AJ430" s="251"/>
      <c r="AK430" s="251"/>
      <c r="AL430" s="251"/>
      <c r="AM430" s="251"/>
      <c r="AN430" s="251"/>
      <c r="AO430" s="251"/>
      <c r="AP430" s="251"/>
      <c r="AQ430" s="251"/>
      <c r="AR430" s="251"/>
      <c r="AS430" s="251"/>
      <c r="AT430" s="251"/>
      <c r="AU430" s="252"/>
    </row>
    <row r="431" spans="1:47" ht="17" hidden="1" outlineLevel="1">
      <c r="A431" s="452">
        <v>1</v>
      </c>
      <c r="B431" s="369" t="s">
        <v>95</v>
      </c>
      <c r="C431" s="251" t="s">
        <v>25</v>
      </c>
      <c r="D431" s="255"/>
      <c r="E431" s="255"/>
      <c r="F431" s="255"/>
      <c r="G431" s="255"/>
      <c r="H431" s="255"/>
      <c r="I431" s="255"/>
      <c r="J431" s="255"/>
      <c r="K431" s="255"/>
      <c r="L431" s="255"/>
      <c r="M431" s="255"/>
      <c r="N431" s="255"/>
      <c r="O431" s="255"/>
      <c r="P431" s="255"/>
      <c r="Q431" s="656"/>
      <c r="R431" s="251"/>
      <c r="S431" s="255"/>
      <c r="T431" s="255"/>
      <c r="U431" s="255"/>
      <c r="V431" s="255"/>
      <c r="W431" s="255"/>
      <c r="X431" s="255"/>
      <c r="Y431" s="255"/>
      <c r="Z431" s="255"/>
      <c r="AA431" s="255"/>
      <c r="AB431" s="255"/>
      <c r="AC431" s="255"/>
      <c r="AD431" s="255"/>
      <c r="AE431" s="255"/>
      <c r="AF431" s="656"/>
      <c r="AG431" s="351"/>
      <c r="AH431" s="351"/>
      <c r="AI431" s="351"/>
      <c r="AJ431" s="351"/>
      <c r="AK431" s="351"/>
      <c r="AL431" s="351"/>
      <c r="AM431" s="351"/>
      <c r="AN431" s="351"/>
      <c r="AO431" s="351"/>
      <c r="AP431" s="351"/>
      <c r="AQ431" s="351"/>
      <c r="AR431" s="351"/>
      <c r="AS431" s="351"/>
      <c r="AT431" s="351"/>
      <c r="AU431" s="256">
        <f>SUM(AG431:AT431)</f>
        <v>0</v>
      </c>
    </row>
    <row r="432" spans="1:47" ht="16" hidden="1" outlineLevel="1">
      <c r="A432" s="452"/>
      <c r="B432" s="372" t="s">
        <v>307</v>
      </c>
      <c r="C432" s="251" t="s">
        <v>163</v>
      </c>
      <c r="D432" s="255"/>
      <c r="E432" s="255"/>
      <c r="F432" s="255"/>
      <c r="G432" s="255"/>
      <c r="H432" s="255"/>
      <c r="I432" s="255"/>
      <c r="J432" s="255"/>
      <c r="K432" s="255"/>
      <c r="L432" s="255"/>
      <c r="M432" s="255"/>
      <c r="N432" s="255"/>
      <c r="O432" s="255"/>
      <c r="P432" s="255"/>
      <c r="Q432" s="656"/>
      <c r="R432" s="404"/>
      <c r="S432" s="255"/>
      <c r="T432" s="255"/>
      <c r="U432" s="255"/>
      <c r="V432" s="255"/>
      <c r="W432" s="255"/>
      <c r="X432" s="255"/>
      <c r="Y432" s="255"/>
      <c r="Z432" s="255"/>
      <c r="AA432" s="255"/>
      <c r="AB432" s="255"/>
      <c r="AC432" s="255"/>
      <c r="AD432" s="255"/>
      <c r="AE432" s="255"/>
      <c r="AF432" s="656"/>
      <c r="AG432" s="352">
        <f>AG431</f>
        <v>0</v>
      </c>
      <c r="AH432" s="352">
        <f t="shared" ref="AH432" si="652">AH431</f>
        <v>0</v>
      </c>
      <c r="AI432" s="352">
        <f t="shared" ref="AI432" si="653">AI431</f>
        <v>0</v>
      </c>
      <c r="AJ432" s="352">
        <f t="shared" ref="AJ432" si="654">AJ431</f>
        <v>0</v>
      </c>
      <c r="AK432" s="352">
        <f t="shared" ref="AK432" si="655">AK431</f>
        <v>0</v>
      </c>
      <c r="AL432" s="352">
        <f t="shared" ref="AL432" si="656">AL431</f>
        <v>0</v>
      </c>
      <c r="AM432" s="352">
        <f t="shared" ref="AM432" si="657">AM431</f>
        <v>0</v>
      </c>
      <c r="AN432" s="352">
        <f t="shared" ref="AN432" si="658">AN431</f>
        <v>0</v>
      </c>
      <c r="AO432" s="352">
        <f t="shared" ref="AO432" si="659">AO431</f>
        <v>0</v>
      </c>
      <c r="AP432" s="352">
        <f t="shared" ref="AP432" si="660">AP431</f>
        <v>0</v>
      </c>
      <c r="AQ432" s="352">
        <f t="shared" ref="AQ432" si="661">AQ431</f>
        <v>0</v>
      </c>
      <c r="AR432" s="352">
        <f t="shared" ref="AR432" si="662">AR431</f>
        <v>0</v>
      </c>
      <c r="AS432" s="352">
        <f t="shared" ref="AS432" si="663">AS431</f>
        <v>0</v>
      </c>
      <c r="AT432" s="352">
        <f t="shared" ref="AT432" si="664">AT431</f>
        <v>0</v>
      </c>
      <c r="AU432" s="257"/>
    </row>
    <row r="433" spans="1:47" ht="16" hidden="1" outlineLevel="1">
      <c r="A433" s="452"/>
      <c r="B433" s="448"/>
      <c r="C433" s="259"/>
      <c r="D433" s="259"/>
      <c r="E433" s="259"/>
      <c r="F433" s="259"/>
      <c r="G433" s="259"/>
      <c r="H433" s="259"/>
      <c r="I433" s="259"/>
      <c r="J433" s="645"/>
      <c r="K433" s="259"/>
      <c r="L433" s="259"/>
      <c r="M433" s="259"/>
      <c r="N433" s="259"/>
      <c r="O433" s="259"/>
      <c r="P433" s="259"/>
      <c r="Q433" s="259"/>
      <c r="R433" s="260"/>
      <c r="S433" s="259"/>
      <c r="T433" s="259"/>
      <c r="U433" s="259"/>
      <c r="V433" s="259"/>
      <c r="W433" s="259"/>
      <c r="X433" s="259"/>
      <c r="Y433" s="259"/>
      <c r="Z433" s="259"/>
      <c r="AA433" s="259"/>
      <c r="AB433" s="259"/>
      <c r="AC433" s="259"/>
      <c r="AD433" s="259"/>
      <c r="AE433" s="259"/>
      <c r="AF433" s="259"/>
      <c r="AG433" s="353"/>
      <c r="AH433" s="354"/>
      <c r="AI433" s="354"/>
      <c r="AJ433" s="354"/>
      <c r="AK433" s="354"/>
      <c r="AL433" s="354"/>
      <c r="AM433" s="354"/>
      <c r="AN433" s="354"/>
      <c r="AO433" s="354"/>
      <c r="AP433" s="354"/>
      <c r="AQ433" s="354"/>
      <c r="AR433" s="354"/>
      <c r="AS433" s="354"/>
      <c r="AT433" s="354"/>
      <c r="AU433" s="262"/>
    </row>
    <row r="434" spans="1:47" ht="17" hidden="1" outlineLevel="1">
      <c r="A434" s="452">
        <v>2</v>
      </c>
      <c r="B434" s="369" t="s">
        <v>96</v>
      </c>
      <c r="C434" s="251" t="s">
        <v>25</v>
      </c>
      <c r="D434" s="255"/>
      <c r="E434" s="255"/>
      <c r="F434" s="255"/>
      <c r="G434" s="255"/>
      <c r="H434" s="255"/>
      <c r="I434" s="255"/>
      <c r="J434" s="255"/>
      <c r="K434" s="255"/>
      <c r="L434" s="255"/>
      <c r="M434" s="255"/>
      <c r="N434" s="255"/>
      <c r="O434" s="255"/>
      <c r="P434" s="255"/>
      <c r="Q434" s="656"/>
      <c r="R434" s="251"/>
      <c r="S434" s="255"/>
      <c r="T434" s="255"/>
      <c r="U434" s="255"/>
      <c r="V434" s="255"/>
      <c r="W434" s="255"/>
      <c r="X434" s="255"/>
      <c r="Y434" s="255"/>
      <c r="Z434" s="255"/>
      <c r="AA434" s="255"/>
      <c r="AB434" s="255"/>
      <c r="AC434" s="255"/>
      <c r="AD434" s="255"/>
      <c r="AE434" s="255"/>
      <c r="AF434" s="656"/>
      <c r="AG434" s="351"/>
      <c r="AH434" s="351"/>
      <c r="AI434" s="351"/>
      <c r="AJ434" s="351"/>
      <c r="AK434" s="351"/>
      <c r="AL434" s="351"/>
      <c r="AM434" s="351"/>
      <c r="AN434" s="351"/>
      <c r="AO434" s="351"/>
      <c r="AP434" s="351"/>
      <c r="AQ434" s="351"/>
      <c r="AR434" s="351"/>
      <c r="AS434" s="351"/>
      <c r="AT434" s="351"/>
      <c r="AU434" s="256">
        <f>SUM(AG434:AT434)</f>
        <v>0</v>
      </c>
    </row>
    <row r="435" spans="1:47" ht="16" hidden="1" outlineLevel="1">
      <c r="A435" s="452"/>
      <c r="B435" s="372" t="s">
        <v>307</v>
      </c>
      <c r="C435" s="251" t="s">
        <v>163</v>
      </c>
      <c r="D435" s="255"/>
      <c r="E435" s="255"/>
      <c r="F435" s="255"/>
      <c r="G435" s="255"/>
      <c r="H435" s="255"/>
      <c r="I435" s="255"/>
      <c r="J435" s="255"/>
      <c r="K435" s="255"/>
      <c r="L435" s="255"/>
      <c r="M435" s="255"/>
      <c r="N435" s="255"/>
      <c r="O435" s="255"/>
      <c r="P435" s="255"/>
      <c r="Q435" s="656"/>
      <c r="R435" s="404"/>
      <c r="S435" s="255"/>
      <c r="T435" s="255"/>
      <c r="U435" s="255"/>
      <c r="V435" s="255"/>
      <c r="W435" s="255"/>
      <c r="X435" s="255"/>
      <c r="Y435" s="255"/>
      <c r="Z435" s="255"/>
      <c r="AA435" s="255"/>
      <c r="AB435" s="255"/>
      <c r="AC435" s="255"/>
      <c r="AD435" s="255"/>
      <c r="AE435" s="255"/>
      <c r="AF435" s="656"/>
      <c r="AG435" s="352">
        <f>AG434</f>
        <v>0</v>
      </c>
      <c r="AH435" s="352">
        <f t="shared" ref="AH435" si="665">AH434</f>
        <v>0</v>
      </c>
      <c r="AI435" s="352">
        <f t="shared" ref="AI435" si="666">AI434</f>
        <v>0</v>
      </c>
      <c r="AJ435" s="352">
        <f t="shared" ref="AJ435" si="667">AJ434</f>
        <v>0</v>
      </c>
      <c r="AK435" s="352">
        <f t="shared" ref="AK435" si="668">AK434</f>
        <v>0</v>
      </c>
      <c r="AL435" s="352">
        <f t="shared" ref="AL435" si="669">AL434</f>
        <v>0</v>
      </c>
      <c r="AM435" s="352">
        <f t="shared" ref="AM435" si="670">AM434</f>
        <v>0</v>
      </c>
      <c r="AN435" s="352">
        <f t="shared" ref="AN435" si="671">AN434</f>
        <v>0</v>
      </c>
      <c r="AO435" s="352">
        <f t="shared" ref="AO435" si="672">AO434</f>
        <v>0</v>
      </c>
      <c r="AP435" s="352">
        <f t="shared" ref="AP435" si="673">AP434</f>
        <v>0</v>
      </c>
      <c r="AQ435" s="352">
        <f t="shared" ref="AQ435" si="674">AQ434</f>
        <v>0</v>
      </c>
      <c r="AR435" s="352">
        <f t="shared" ref="AR435" si="675">AR434</f>
        <v>0</v>
      </c>
      <c r="AS435" s="352">
        <f t="shared" ref="AS435" si="676">AS434</f>
        <v>0</v>
      </c>
      <c r="AT435" s="352">
        <f t="shared" ref="AT435" si="677">AT434</f>
        <v>0</v>
      </c>
      <c r="AU435" s="257"/>
    </row>
    <row r="436" spans="1:47" ht="16" hidden="1" outlineLevel="1">
      <c r="A436" s="452"/>
      <c r="B436" s="448"/>
      <c r="C436" s="259"/>
      <c r="D436" s="264"/>
      <c r="E436" s="264"/>
      <c r="F436" s="264"/>
      <c r="G436" s="264"/>
      <c r="H436" s="264"/>
      <c r="I436" s="264"/>
      <c r="J436" s="264"/>
      <c r="K436" s="264"/>
      <c r="L436" s="264"/>
      <c r="M436" s="264"/>
      <c r="N436" s="264"/>
      <c r="O436" s="264"/>
      <c r="P436" s="264"/>
      <c r="Q436" s="264"/>
      <c r="R436" s="260"/>
      <c r="S436" s="264"/>
      <c r="T436" s="264"/>
      <c r="U436" s="264"/>
      <c r="V436" s="264"/>
      <c r="W436" s="264"/>
      <c r="X436" s="264"/>
      <c r="Y436" s="264"/>
      <c r="Z436" s="264"/>
      <c r="AA436" s="264"/>
      <c r="AB436" s="264"/>
      <c r="AC436" s="264"/>
      <c r="AD436" s="264"/>
      <c r="AE436" s="264"/>
      <c r="AF436" s="264"/>
      <c r="AG436" s="353"/>
      <c r="AH436" s="354"/>
      <c r="AI436" s="354"/>
      <c r="AJ436" s="354"/>
      <c r="AK436" s="354"/>
      <c r="AL436" s="354"/>
      <c r="AM436" s="354"/>
      <c r="AN436" s="354"/>
      <c r="AO436" s="354"/>
      <c r="AP436" s="354"/>
      <c r="AQ436" s="354"/>
      <c r="AR436" s="354"/>
      <c r="AS436" s="354"/>
      <c r="AT436" s="354"/>
      <c r="AU436" s="262"/>
    </row>
    <row r="437" spans="1:47" ht="17" hidden="1" outlineLevel="1">
      <c r="A437" s="452">
        <v>3</v>
      </c>
      <c r="B437" s="369" t="s">
        <v>97</v>
      </c>
      <c r="C437" s="251" t="s">
        <v>25</v>
      </c>
      <c r="D437" s="255"/>
      <c r="E437" s="255"/>
      <c r="F437" s="255"/>
      <c r="G437" s="255"/>
      <c r="H437" s="255"/>
      <c r="I437" s="255"/>
      <c r="J437" s="255"/>
      <c r="K437" s="255"/>
      <c r="L437" s="255"/>
      <c r="M437" s="255"/>
      <c r="N437" s="255"/>
      <c r="O437" s="255"/>
      <c r="P437" s="255"/>
      <c r="Q437" s="656"/>
      <c r="R437" s="251"/>
      <c r="S437" s="255"/>
      <c r="T437" s="255"/>
      <c r="U437" s="255"/>
      <c r="V437" s="255"/>
      <c r="W437" s="255"/>
      <c r="X437" s="255"/>
      <c r="Y437" s="255"/>
      <c r="Z437" s="255"/>
      <c r="AA437" s="255"/>
      <c r="AB437" s="255"/>
      <c r="AC437" s="255"/>
      <c r="AD437" s="255"/>
      <c r="AE437" s="255"/>
      <c r="AF437" s="656"/>
      <c r="AG437" s="351"/>
      <c r="AH437" s="351"/>
      <c r="AI437" s="351"/>
      <c r="AJ437" s="351"/>
      <c r="AK437" s="351"/>
      <c r="AL437" s="351"/>
      <c r="AM437" s="351"/>
      <c r="AN437" s="351"/>
      <c r="AO437" s="351"/>
      <c r="AP437" s="351"/>
      <c r="AQ437" s="351"/>
      <c r="AR437" s="351"/>
      <c r="AS437" s="351"/>
      <c r="AT437" s="351"/>
      <c r="AU437" s="256">
        <f>SUM(AG437:AT437)</f>
        <v>0</v>
      </c>
    </row>
    <row r="438" spans="1:47" ht="16" hidden="1" outlineLevel="1">
      <c r="A438" s="452"/>
      <c r="B438" s="372" t="s">
        <v>307</v>
      </c>
      <c r="C438" s="251" t="s">
        <v>163</v>
      </c>
      <c r="D438" s="255"/>
      <c r="E438" s="255"/>
      <c r="F438" s="255"/>
      <c r="G438" s="255"/>
      <c r="H438" s="255"/>
      <c r="I438" s="255"/>
      <c r="J438" s="255"/>
      <c r="K438" s="255"/>
      <c r="L438" s="255"/>
      <c r="M438" s="255"/>
      <c r="N438" s="255"/>
      <c r="O438" s="255"/>
      <c r="P438" s="255"/>
      <c r="Q438" s="656"/>
      <c r="R438" s="404"/>
      <c r="S438" s="255"/>
      <c r="T438" s="255"/>
      <c r="U438" s="255"/>
      <c r="V438" s="255"/>
      <c r="W438" s="255"/>
      <c r="X438" s="255"/>
      <c r="Y438" s="255"/>
      <c r="Z438" s="255"/>
      <c r="AA438" s="255"/>
      <c r="AB438" s="255"/>
      <c r="AC438" s="255"/>
      <c r="AD438" s="255"/>
      <c r="AE438" s="255"/>
      <c r="AF438" s="656"/>
      <c r="AG438" s="352">
        <f>AG437</f>
        <v>0</v>
      </c>
      <c r="AH438" s="352">
        <f t="shared" ref="AH438" si="678">AH437</f>
        <v>0</v>
      </c>
      <c r="AI438" s="352">
        <f t="shared" ref="AI438" si="679">AI437</f>
        <v>0</v>
      </c>
      <c r="AJ438" s="352">
        <f t="shared" ref="AJ438" si="680">AJ437</f>
        <v>0</v>
      </c>
      <c r="AK438" s="352">
        <f t="shared" ref="AK438" si="681">AK437</f>
        <v>0</v>
      </c>
      <c r="AL438" s="352">
        <f t="shared" ref="AL438" si="682">AL437</f>
        <v>0</v>
      </c>
      <c r="AM438" s="352">
        <f t="shared" ref="AM438" si="683">AM437</f>
        <v>0</v>
      </c>
      <c r="AN438" s="352">
        <f t="shared" ref="AN438" si="684">AN437</f>
        <v>0</v>
      </c>
      <c r="AO438" s="352">
        <f t="shared" ref="AO438" si="685">AO437</f>
        <v>0</v>
      </c>
      <c r="AP438" s="352">
        <f t="shared" ref="AP438" si="686">AP437</f>
        <v>0</v>
      </c>
      <c r="AQ438" s="352">
        <f t="shared" ref="AQ438" si="687">AQ437</f>
        <v>0</v>
      </c>
      <c r="AR438" s="352">
        <f t="shared" ref="AR438" si="688">AR437</f>
        <v>0</v>
      </c>
      <c r="AS438" s="352">
        <f t="shared" ref="AS438" si="689">AS437</f>
        <v>0</v>
      </c>
      <c r="AT438" s="352">
        <f t="shared" ref="AT438" si="690">AT437</f>
        <v>0</v>
      </c>
      <c r="AU438" s="257"/>
    </row>
    <row r="439" spans="1:47" ht="16" hidden="1" outlineLevel="1">
      <c r="A439" s="452"/>
      <c r="B439" s="372"/>
      <c r="C439" s="265"/>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251"/>
      <c r="AE439" s="251"/>
      <c r="AF439" s="251"/>
      <c r="AG439" s="353"/>
      <c r="AH439" s="353"/>
      <c r="AI439" s="353"/>
      <c r="AJ439" s="353"/>
      <c r="AK439" s="353"/>
      <c r="AL439" s="353"/>
      <c r="AM439" s="353"/>
      <c r="AN439" s="353"/>
      <c r="AO439" s="353"/>
      <c r="AP439" s="353"/>
      <c r="AQ439" s="353"/>
      <c r="AR439" s="353"/>
      <c r="AS439" s="353"/>
      <c r="AT439" s="353"/>
      <c r="AU439" s="266"/>
    </row>
    <row r="440" spans="1:47" ht="17" hidden="1" outlineLevel="1">
      <c r="A440" s="452">
        <v>4</v>
      </c>
      <c r="B440" s="273" t="s">
        <v>660</v>
      </c>
      <c r="C440" s="251" t="s">
        <v>25</v>
      </c>
      <c r="D440" s="255"/>
      <c r="E440" s="255"/>
      <c r="F440" s="255"/>
      <c r="G440" s="255"/>
      <c r="H440" s="255"/>
      <c r="I440" s="255"/>
      <c r="J440" s="255"/>
      <c r="K440" s="255"/>
      <c r="L440" s="255"/>
      <c r="M440" s="255"/>
      <c r="N440" s="255"/>
      <c r="O440" s="255"/>
      <c r="P440" s="255"/>
      <c r="Q440" s="656"/>
      <c r="R440" s="251"/>
      <c r="S440" s="255"/>
      <c r="T440" s="255"/>
      <c r="U440" s="255"/>
      <c r="V440" s="255"/>
      <c r="W440" s="255"/>
      <c r="X440" s="255"/>
      <c r="Y440" s="255"/>
      <c r="Z440" s="255"/>
      <c r="AA440" s="255"/>
      <c r="AB440" s="255"/>
      <c r="AC440" s="255"/>
      <c r="AD440" s="255"/>
      <c r="AE440" s="255"/>
      <c r="AF440" s="656"/>
      <c r="AG440" s="351"/>
      <c r="AH440" s="351"/>
      <c r="AI440" s="351"/>
      <c r="AJ440" s="351"/>
      <c r="AK440" s="351"/>
      <c r="AL440" s="351"/>
      <c r="AM440" s="351"/>
      <c r="AN440" s="351"/>
      <c r="AO440" s="351"/>
      <c r="AP440" s="351"/>
      <c r="AQ440" s="351"/>
      <c r="AR440" s="351"/>
      <c r="AS440" s="351"/>
      <c r="AT440" s="351"/>
      <c r="AU440" s="256">
        <f>SUM(AG440:AT440)</f>
        <v>0</v>
      </c>
    </row>
    <row r="441" spans="1:47" ht="16" hidden="1" outlineLevel="1">
      <c r="A441" s="452"/>
      <c r="B441" s="372" t="s">
        <v>307</v>
      </c>
      <c r="C441" s="251" t="s">
        <v>163</v>
      </c>
      <c r="D441" s="255"/>
      <c r="E441" s="255"/>
      <c r="F441" s="255"/>
      <c r="G441" s="255"/>
      <c r="H441" s="255"/>
      <c r="I441" s="255"/>
      <c r="J441" s="255"/>
      <c r="K441" s="255"/>
      <c r="L441" s="255"/>
      <c r="M441" s="255"/>
      <c r="N441" s="255"/>
      <c r="O441" s="255"/>
      <c r="P441" s="255"/>
      <c r="Q441" s="656"/>
      <c r="R441" s="404"/>
      <c r="S441" s="255"/>
      <c r="T441" s="255"/>
      <c r="U441" s="255"/>
      <c r="V441" s="255"/>
      <c r="W441" s="255"/>
      <c r="X441" s="255"/>
      <c r="Y441" s="255"/>
      <c r="Z441" s="255"/>
      <c r="AA441" s="255"/>
      <c r="AB441" s="255"/>
      <c r="AC441" s="255"/>
      <c r="AD441" s="255"/>
      <c r="AE441" s="255"/>
      <c r="AF441" s="656"/>
      <c r="AG441" s="352">
        <f>AG440</f>
        <v>0</v>
      </c>
      <c r="AH441" s="352">
        <f t="shared" ref="AH441" si="691">AH440</f>
        <v>0</v>
      </c>
      <c r="AI441" s="352">
        <f t="shared" ref="AI441" si="692">AI440</f>
        <v>0</v>
      </c>
      <c r="AJ441" s="352">
        <f t="shared" ref="AJ441" si="693">AJ440</f>
        <v>0</v>
      </c>
      <c r="AK441" s="352">
        <f t="shared" ref="AK441" si="694">AK440</f>
        <v>0</v>
      </c>
      <c r="AL441" s="352">
        <f t="shared" ref="AL441" si="695">AL440</f>
        <v>0</v>
      </c>
      <c r="AM441" s="352">
        <f t="shared" ref="AM441" si="696">AM440</f>
        <v>0</v>
      </c>
      <c r="AN441" s="352">
        <f t="shared" ref="AN441" si="697">AN440</f>
        <v>0</v>
      </c>
      <c r="AO441" s="352">
        <f t="shared" ref="AO441" si="698">AO440</f>
        <v>0</v>
      </c>
      <c r="AP441" s="352">
        <f t="shared" ref="AP441" si="699">AP440</f>
        <v>0</v>
      </c>
      <c r="AQ441" s="352">
        <f t="shared" ref="AQ441" si="700">AQ440</f>
        <v>0</v>
      </c>
      <c r="AR441" s="352">
        <f t="shared" ref="AR441" si="701">AR440</f>
        <v>0</v>
      </c>
      <c r="AS441" s="352">
        <f t="shared" ref="AS441" si="702">AS440</f>
        <v>0</v>
      </c>
      <c r="AT441" s="352">
        <f t="shared" ref="AT441" si="703">AT440</f>
        <v>0</v>
      </c>
      <c r="AU441" s="257"/>
    </row>
    <row r="442" spans="1:47" ht="16" hidden="1" outlineLevel="1">
      <c r="A442" s="452"/>
      <c r="B442" s="372"/>
      <c r="C442" s="265"/>
      <c r="D442" s="264"/>
      <c r="E442" s="264"/>
      <c r="F442" s="264"/>
      <c r="G442" s="264"/>
      <c r="H442" s="264"/>
      <c r="I442" s="264"/>
      <c r="J442" s="264"/>
      <c r="K442" s="264"/>
      <c r="L442" s="264"/>
      <c r="M442" s="264"/>
      <c r="N442" s="264"/>
      <c r="O442" s="264"/>
      <c r="P442" s="264"/>
      <c r="Q442" s="264"/>
      <c r="R442" s="251"/>
      <c r="S442" s="264"/>
      <c r="T442" s="264"/>
      <c r="U442" s="264"/>
      <c r="V442" s="264"/>
      <c r="W442" s="264"/>
      <c r="X442" s="264"/>
      <c r="Y442" s="264"/>
      <c r="Z442" s="264"/>
      <c r="AA442" s="264"/>
      <c r="AB442" s="264"/>
      <c r="AC442" s="264"/>
      <c r="AD442" s="264"/>
      <c r="AE442" s="264"/>
      <c r="AF442" s="264"/>
      <c r="AG442" s="353"/>
      <c r="AH442" s="353"/>
      <c r="AI442" s="353"/>
      <c r="AJ442" s="353"/>
      <c r="AK442" s="353"/>
      <c r="AL442" s="353"/>
      <c r="AM442" s="353"/>
      <c r="AN442" s="353"/>
      <c r="AO442" s="353"/>
      <c r="AP442" s="353"/>
      <c r="AQ442" s="353"/>
      <c r="AR442" s="353"/>
      <c r="AS442" s="353"/>
      <c r="AT442" s="353"/>
      <c r="AU442" s="266"/>
    </row>
    <row r="443" spans="1:47" ht="34" hidden="1" outlineLevel="1">
      <c r="A443" s="452">
        <v>5</v>
      </c>
      <c r="B443" s="369" t="s">
        <v>98</v>
      </c>
      <c r="C443" s="251" t="s">
        <v>25</v>
      </c>
      <c r="D443" s="255"/>
      <c r="E443" s="255"/>
      <c r="F443" s="255"/>
      <c r="G443" s="255"/>
      <c r="H443" s="255"/>
      <c r="I443" s="255"/>
      <c r="J443" s="255"/>
      <c r="K443" s="255"/>
      <c r="L443" s="255"/>
      <c r="M443" s="255"/>
      <c r="N443" s="255"/>
      <c r="O443" s="255"/>
      <c r="P443" s="255"/>
      <c r="Q443" s="656"/>
      <c r="R443" s="251"/>
      <c r="S443" s="255"/>
      <c r="T443" s="255"/>
      <c r="U443" s="255"/>
      <c r="V443" s="255"/>
      <c r="W443" s="255"/>
      <c r="X443" s="255"/>
      <c r="Y443" s="255"/>
      <c r="Z443" s="255"/>
      <c r="AA443" s="255"/>
      <c r="AB443" s="255"/>
      <c r="AC443" s="255"/>
      <c r="AD443" s="255"/>
      <c r="AE443" s="255"/>
      <c r="AF443" s="656"/>
      <c r="AG443" s="351"/>
      <c r="AH443" s="351"/>
      <c r="AI443" s="351"/>
      <c r="AJ443" s="351"/>
      <c r="AK443" s="351"/>
      <c r="AL443" s="351"/>
      <c r="AM443" s="351"/>
      <c r="AN443" s="351"/>
      <c r="AO443" s="351"/>
      <c r="AP443" s="351"/>
      <c r="AQ443" s="351"/>
      <c r="AR443" s="351"/>
      <c r="AS443" s="351"/>
      <c r="AT443" s="351"/>
      <c r="AU443" s="256">
        <f>SUM(AG443:AT443)</f>
        <v>0</v>
      </c>
    </row>
    <row r="444" spans="1:47" ht="16" hidden="1" outlineLevel="1">
      <c r="A444" s="452"/>
      <c r="B444" s="372" t="s">
        <v>307</v>
      </c>
      <c r="C444" s="251" t="s">
        <v>163</v>
      </c>
      <c r="D444" s="255"/>
      <c r="E444" s="255"/>
      <c r="F444" s="255"/>
      <c r="G444" s="255"/>
      <c r="H444" s="255"/>
      <c r="I444" s="255"/>
      <c r="J444" s="255"/>
      <c r="K444" s="255"/>
      <c r="L444" s="255"/>
      <c r="M444" s="255"/>
      <c r="N444" s="255"/>
      <c r="O444" s="255"/>
      <c r="P444" s="255"/>
      <c r="Q444" s="656"/>
      <c r="R444" s="404"/>
      <c r="S444" s="255"/>
      <c r="T444" s="255"/>
      <c r="U444" s="255"/>
      <c r="V444" s="255"/>
      <c r="W444" s="255"/>
      <c r="X444" s="255"/>
      <c r="Y444" s="255"/>
      <c r="Z444" s="255"/>
      <c r="AA444" s="255"/>
      <c r="AB444" s="255"/>
      <c r="AC444" s="255"/>
      <c r="AD444" s="255"/>
      <c r="AE444" s="255"/>
      <c r="AF444" s="656"/>
      <c r="AG444" s="352">
        <f>AG443</f>
        <v>0</v>
      </c>
      <c r="AH444" s="352">
        <f t="shared" ref="AH444" si="704">AH443</f>
        <v>0</v>
      </c>
      <c r="AI444" s="352">
        <f t="shared" ref="AI444" si="705">AI443</f>
        <v>0</v>
      </c>
      <c r="AJ444" s="352">
        <f t="shared" ref="AJ444" si="706">AJ443</f>
        <v>0</v>
      </c>
      <c r="AK444" s="352">
        <f t="shared" ref="AK444" si="707">AK443</f>
        <v>0</v>
      </c>
      <c r="AL444" s="352">
        <f t="shared" ref="AL444" si="708">AL443</f>
        <v>0</v>
      </c>
      <c r="AM444" s="352">
        <f t="shared" ref="AM444" si="709">AM443</f>
        <v>0</v>
      </c>
      <c r="AN444" s="352">
        <f t="shared" ref="AN444" si="710">AN443</f>
        <v>0</v>
      </c>
      <c r="AO444" s="352">
        <f t="shared" ref="AO444" si="711">AO443</f>
        <v>0</v>
      </c>
      <c r="AP444" s="352">
        <f t="shared" ref="AP444" si="712">AP443</f>
        <v>0</v>
      </c>
      <c r="AQ444" s="352">
        <f t="shared" ref="AQ444" si="713">AQ443</f>
        <v>0</v>
      </c>
      <c r="AR444" s="352">
        <f t="shared" ref="AR444" si="714">AR443</f>
        <v>0</v>
      </c>
      <c r="AS444" s="352">
        <f t="shared" ref="AS444" si="715">AS443</f>
        <v>0</v>
      </c>
      <c r="AT444" s="352">
        <f t="shared" ref="AT444" si="716">AT443</f>
        <v>0</v>
      </c>
      <c r="AU444" s="257"/>
    </row>
    <row r="445" spans="1:47" ht="16" hidden="1" outlineLevel="1">
      <c r="A445" s="452"/>
      <c r="B445" s="372"/>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251"/>
      <c r="AE445" s="251"/>
      <c r="AF445" s="251"/>
      <c r="AG445" s="363"/>
      <c r="AH445" s="364"/>
      <c r="AI445" s="364"/>
      <c r="AJ445" s="364"/>
      <c r="AK445" s="364"/>
      <c r="AL445" s="364"/>
      <c r="AM445" s="364"/>
      <c r="AN445" s="364"/>
      <c r="AO445" s="364"/>
      <c r="AP445" s="364"/>
      <c r="AQ445" s="364"/>
      <c r="AR445" s="364"/>
      <c r="AS445" s="364"/>
      <c r="AT445" s="364"/>
      <c r="AU445" s="257"/>
    </row>
    <row r="446" spans="1:47" ht="17" hidden="1" outlineLevel="1">
      <c r="A446" s="452"/>
      <c r="B446" s="440" t="s">
        <v>495</v>
      </c>
      <c r="C446" s="249"/>
      <c r="D446" s="249"/>
      <c r="E446" s="249"/>
      <c r="F446" s="249"/>
      <c r="G446" s="249"/>
      <c r="H446" s="249"/>
      <c r="I446" s="249"/>
      <c r="J446" s="249"/>
      <c r="K446" s="249"/>
      <c r="L446" s="249"/>
      <c r="M446" s="249"/>
      <c r="N446" s="249"/>
      <c r="O446" s="249"/>
      <c r="P446" s="249"/>
      <c r="Q446" s="249"/>
      <c r="R446" s="250"/>
      <c r="S446" s="249"/>
      <c r="T446" s="249"/>
      <c r="U446" s="249"/>
      <c r="V446" s="249"/>
      <c r="W446" s="249"/>
      <c r="X446" s="249"/>
      <c r="Y446" s="249"/>
      <c r="Z446" s="249"/>
      <c r="AA446" s="249"/>
      <c r="AB446" s="249"/>
      <c r="AC446" s="249"/>
      <c r="AD446" s="249"/>
      <c r="AE446" s="249"/>
      <c r="AF446" s="249"/>
      <c r="AG446" s="355"/>
      <c r="AH446" s="355"/>
      <c r="AI446" s="355"/>
      <c r="AJ446" s="355"/>
      <c r="AK446" s="355"/>
      <c r="AL446" s="355"/>
      <c r="AM446" s="355"/>
      <c r="AN446" s="355"/>
      <c r="AO446" s="355"/>
      <c r="AP446" s="355"/>
      <c r="AQ446" s="355"/>
      <c r="AR446" s="355"/>
      <c r="AS446" s="355"/>
      <c r="AT446" s="355"/>
      <c r="AU446" s="252"/>
    </row>
    <row r="447" spans="1:47" ht="17" hidden="1" outlineLevel="1">
      <c r="A447" s="452">
        <v>6</v>
      </c>
      <c r="B447" s="369" t="s">
        <v>99</v>
      </c>
      <c r="C447" s="251" t="s">
        <v>25</v>
      </c>
      <c r="D447" s="255"/>
      <c r="E447" s="255"/>
      <c r="F447" s="255"/>
      <c r="G447" s="255"/>
      <c r="H447" s="255"/>
      <c r="I447" s="255"/>
      <c r="J447" s="255"/>
      <c r="K447" s="255"/>
      <c r="L447" s="255"/>
      <c r="M447" s="255"/>
      <c r="N447" s="255"/>
      <c r="O447" s="255"/>
      <c r="P447" s="255"/>
      <c r="Q447" s="255"/>
      <c r="R447" s="255">
        <v>12</v>
      </c>
      <c r="S447" s="255"/>
      <c r="T447" s="255"/>
      <c r="U447" s="255"/>
      <c r="V447" s="255"/>
      <c r="W447" s="255"/>
      <c r="X447" s="255"/>
      <c r="Y447" s="255"/>
      <c r="Z447" s="255"/>
      <c r="AA447" s="255"/>
      <c r="AB447" s="255"/>
      <c r="AC447" s="255"/>
      <c r="AD447" s="255"/>
      <c r="AE447" s="255"/>
      <c r="AF447" s="656"/>
      <c r="AG447" s="356"/>
      <c r="AH447" s="351"/>
      <c r="AI447" s="351"/>
      <c r="AJ447" s="351"/>
      <c r="AK447" s="351"/>
      <c r="AL447" s="351"/>
      <c r="AM447" s="351"/>
      <c r="AN447" s="356"/>
      <c r="AO447" s="356"/>
      <c r="AP447" s="356"/>
      <c r="AQ447" s="356"/>
      <c r="AR447" s="356"/>
      <c r="AS447" s="356"/>
      <c r="AT447" s="356"/>
      <c r="AU447" s="256">
        <f>SUM(AG447:AT447)</f>
        <v>0</v>
      </c>
    </row>
    <row r="448" spans="1:47" ht="16" hidden="1" outlineLevel="1">
      <c r="A448" s="452"/>
      <c r="B448" s="372" t="s">
        <v>307</v>
      </c>
      <c r="C448" s="251" t="s">
        <v>163</v>
      </c>
      <c r="D448" s="255"/>
      <c r="E448" s="255"/>
      <c r="F448" s="255"/>
      <c r="G448" s="255"/>
      <c r="H448" s="255"/>
      <c r="I448" s="255"/>
      <c r="J448" s="255"/>
      <c r="K448" s="255"/>
      <c r="L448" s="255"/>
      <c r="M448" s="255"/>
      <c r="N448" s="255"/>
      <c r="O448" s="255"/>
      <c r="P448" s="255"/>
      <c r="Q448" s="255"/>
      <c r="R448" s="255">
        <f>R447</f>
        <v>12</v>
      </c>
      <c r="S448" s="255"/>
      <c r="T448" s="255"/>
      <c r="U448" s="255"/>
      <c r="V448" s="255"/>
      <c r="W448" s="255"/>
      <c r="X448" s="255"/>
      <c r="Y448" s="255"/>
      <c r="Z448" s="255"/>
      <c r="AA448" s="255"/>
      <c r="AB448" s="255"/>
      <c r="AC448" s="255"/>
      <c r="AD448" s="255"/>
      <c r="AE448" s="255"/>
      <c r="AF448" s="656"/>
      <c r="AG448" s="352">
        <f>AG447</f>
        <v>0</v>
      </c>
      <c r="AH448" s="352">
        <f t="shared" ref="AH448" si="717">AH447</f>
        <v>0</v>
      </c>
      <c r="AI448" s="352">
        <f t="shared" ref="AI448" si="718">AI447</f>
        <v>0</v>
      </c>
      <c r="AJ448" s="352">
        <f t="shared" ref="AJ448" si="719">AJ447</f>
        <v>0</v>
      </c>
      <c r="AK448" s="352">
        <f t="shared" ref="AK448" si="720">AK447</f>
        <v>0</v>
      </c>
      <c r="AL448" s="352">
        <f t="shared" ref="AL448" si="721">AL447</f>
        <v>0</v>
      </c>
      <c r="AM448" s="352">
        <f t="shared" ref="AM448" si="722">AM447</f>
        <v>0</v>
      </c>
      <c r="AN448" s="352">
        <f t="shared" ref="AN448" si="723">AN447</f>
        <v>0</v>
      </c>
      <c r="AO448" s="352">
        <f t="shared" ref="AO448" si="724">AO447</f>
        <v>0</v>
      </c>
      <c r="AP448" s="352">
        <f t="shared" ref="AP448" si="725">AP447</f>
        <v>0</v>
      </c>
      <c r="AQ448" s="352">
        <f t="shared" ref="AQ448" si="726">AQ447</f>
        <v>0</v>
      </c>
      <c r="AR448" s="352">
        <f t="shared" ref="AR448" si="727">AR447</f>
        <v>0</v>
      </c>
      <c r="AS448" s="352">
        <f t="shared" ref="AS448" si="728">AS447</f>
        <v>0</v>
      </c>
      <c r="AT448" s="352">
        <f t="shared" ref="AT448" si="729">AT447</f>
        <v>0</v>
      </c>
      <c r="AU448" s="270"/>
    </row>
    <row r="449" spans="1:47" ht="16" hidden="1" outlineLevel="1">
      <c r="A449" s="452"/>
      <c r="B449" s="239"/>
      <c r="C449" s="27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251"/>
      <c r="AE449" s="251"/>
      <c r="AF449" s="251"/>
      <c r="AG449" s="357"/>
      <c r="AH449" s="357"/>
      <c r="AI449" s="357"/>
      <c r="AJ449" s="357"/>
      <c r="AK449" s="357"/>
      <c r="AL449" s="357"/>
      <c r="AM449" s="357"/>
      <c r="AN449" s="357"/>
      <c r="AO449" s="357"/>
      <c r="AP449" s="357"/>
      <c r="AQ449" s="357"/>
      <c r="AR449" s="357"/>
      <c r="AS449" s="357"/>
      <c r="AT449" s="357"/>
      <c r="AU449" s="272"/>
    </row>
    <row r="450" spans="1:47" ht="17" hidden="1" outlineLevel="1">
      <c r="A450" s="452">
        <v>7</v>
      </c>
      <c r="B450" s="369" t="s">
        <v>100</v>
      </c>
      <c r="C450" s="251" t="s">
        <v>25</v>
      </c>
      <c r="D450" s="255"/>
      <c r="E450" s="255"/>
      <c r="F450" s="255"/>
      <c r="G450" s="255"/>
      <c r="H450" s="255"/>
      <c r="I450" s="255"/>
      <c r="J450" s="255"/>
      <c r="K450" s="255"/>
      <c r="L450" s="255"/>
      <c r="M450" s="255"/>
      <c r="N450" s="255"/>
      <c r="O450" s="255"/>
      <c r="P450" s="255"/>
      <c r="Q450" s="255"/>
      <c r="R450" s="255">
        <v>12</v>
      </c>
      <c r="S450" s="255"/>
      <c r="T450" s="255"/>
      <c r="U450" s="255"/>
      <c r="V450" s="255"/>
      <c r="W450" s="255"/>
      <c r="X450" s="255"/>
      <c r="Y450" s="255"/>
      <c r="Z450" s="255"/>
      <c r="AA450" s="255"/>
      <c r="AB450" s="255"/>
      <c r="AC450" s="255"/>
      <c r="AD450" s="255"/>
      <c r="AE450" s="255"/>
      <c r="AF450" s="656"/>
      <c r="AG450" s="356"/>
      <c r="AH450" s="351"/>
      <c r="AI450" s="351"/>
      <c r="AJ450" s="351"/>
      <c r="AK450" s="351"/>
      <c r="AL450" s="351"/>
      <c r="AM450" s="351"/>
      <c r="AN450" s="356"/>
      <c r="AO450" s="356"/>
      <c r="AP450" s="356"/>
      <c r="AQ450" s="356"/>
      <c r="AR450" s="356"/>
      <c r="AS450" s="356"/>
      <c r="AT450" s="356"/>
      <c r="AU450" s="256">
        <f>SUM(AG450:AT450)</f>
        <v>0</v>
      </c>
    </row>
    <row r="451" spans="1:47" ht="16" hidden="1" outlineLevel="1">
      <c r="A451" s="452"/>
      <c r="B451" s="372" t="s">
        <v>307</v>
      </c>
      <c r="C451" s="251" t="s">
        <v>163</v>
      </c>
      <c r="D451" s="255"/>
      <c r="E451" s="255"/>
      <c r="F451" s="255"/>
      <c r="G451" s="255"/>
      <c r="H451" s="255"/>
      <c r="I451" s="255"/>
      <c r="J451" s="255"/>
      <c r="K451" s="255"/>
      <c r="L451" s="255"/>
      <c r="M451" s="255"/>
      <c r="N451" s="255"/>
      <c r="O451" s="255"/>
      <c r="P451" s="255"/>
      <c r="Q451" s="255"/>
      <c r="R451" s="255">
        <f>R450</f>
        <v>12</v>
      </c>
      <c r="S451" s="255"/>
      <c r="T451" s="255"/>
      <c r="U451" s="255"/>
      <c r="V451" s="255"/>
      <c r="W451" s="255"/>
      <c r="X451" s="255"/>
      <c r="Y451" s="255"/>
      <c r="Z451" s="255"/>
      <c r="AA451" s="255"/>
      <c r="AB451" s="255"/>
      <c r="AC451" s="255"/>
      <c r="AD451" s="255"/>
      <c r="AE451" s="255"/>
      <c r="AF451" s="656"/>
      <c r="AG451" s="352">
        <f>AG450</f>
        <v>0</v>
      </c>
      <c r="AH451" s="352">
        <f t="shared" ref="AH451" si="730">AH450</f>
        <v>0</v>
      </c>
      <c r="AI451" s="352">
        <f t="shared" ref="AI451" si="731">AI450</f>
        <v>0</v>
      </c>
      <c r="AJ451" s="352">
        <f t="shared" ref="AJ451" si="732">AJ450</f>
        <v>0</v>
      </c>
      <c r="AK451" s="352">
        <f t="shared" ref="AK451" si="733">AK450</f>
        <v>0</v>
      </c>
      <c r="AL451" s="352">
        <f t="shared" ref="AL451" si="734">AL450</f>
        <v>0</v>
      </c>
      <c r="AM451" s="352">
        <f t="shared" ref="AM451" si="735">AM450</f>
        <v>0</v>
      </c>
      <c r="AN451" s="352">
        <f t="shared" ref="AN451" si="736">AN450</f>
        <v>0</v>
      </c>
      <c r="AO451" s="352">
        <f t="shared" ref="AO451" si="737">AO450</f>
        <v>0</v>
      </c>
      <c r="AP451" s="352">
        <f t="shared" ref="AP451" si="738">AP450</f>
        <v>0</v>
      </c>
      <c r="AQ451" s="352">
        <f t="shared" ref="AQ451" si="739">AQ450</f>
        <v>0</v>
      </c>
      <c r="AR451" s="352">
        <f t="shared" ref="AR451" si="740">AR450</f>
        <v>0</v>
      </c>
      <c r="AS451" s="352">
        <f t="shared" ref="AS451" si="741">AS450</f>
        <v>0</v>
      </c>
      <c r="AT451" s="352">
        <f t="shared" ref="AT451" si="742">AT450</f>
        <v>0</v>
      </c>
      <c r="AU451" s="270"/>
    </row>
    <row r="452" spans="1:47" ht="16" hidden="1" outlineLevel="1">
      <c r="A452" s="452"/>
      <c r="B452" s="369"/>
      <c r="C452" s="27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251"/>
      <c r="AF452" s="251"/>
      <c r="AG452" s="357"/>
      <c r="AH452" s="358"/>
      <c r="AI452" s="357"/>
      <c r="AJ452" s="357"/>
      <c r="AK452" s="357"/>
      <c r="AL452" s="357"/>
      <c r="AM452" s="357"/>
      <c r="AN452" s="357"/>
      <c r="AO452" s="357"/>
      <c r="AP452" s="357"/>
      <c r="AQ452" s="357"/>
      <c r="AR452" s="357"/>
      <c r="AS452" s="357"/>
      <c r="AT452" s="357"/>
      <c r="AU452" s="272"/>
    </row>
    <row r="453" spans="1:47" ht="17" hidden="1" outlineLevel="1">
      <c r="A453" s="452">
        <v>8</v>
      </c>
      <c r="B453" s="369" t="s">
        <v>101</v>
      </c>
      <c r="C453" s="251" t="s">
        <v>25</v>
      </c>
      <c r="D453" s="255"/>
      <c r="E453" s="255"/>
      <c r="F453" s="255"/>
      <c r="G453" s="255"/>
      <c r="H453" s="255"/>
      <c r="I453" s="255"/>
      <c r="J453" s="255"/>
      <c r="K453" s="255"/>
      <c r="L453" s="255"/>
      <c r="M453" s="255"/>
      <c r="N453" s="255"/>
      <c r="O453" s="255"/>
      <c r="P453" s="255"/>
      <c r="Q453" s="255"/>
      <c r="R453" s="255">
        <v>12</v>
      </c>
      <c r="S453" s="255"/>
      <c r="T453" s="255"/>
      <c r="U453" s="255"/>
      <c r="V453" s="255"/>
      <c r="W453" s="255"/>
      <c r="X453" s="255"/>
      <c r="Y453" s="255"/>
      <c r="Z453" s="255"/>
      <c r="AA453" s="255"/>
      <c r="AB453" s="255"/>
      <c r="AC453" s="255"/>
      <c r="AD453" s="255"/>
      <c r="AE453" s="255"/>
      <c r="AF453" s="656"/>
      <c r="AG453" s="356"/>
      <c r="AH453" s="351"/>
      <c r="AI453" s="351"/>
      <c r="AJ453" s="351"/>
      <c r="AK453" s="351"/>
      <c r="AL453" s="351"/>
      <c r="AM453" s="351"/>
      <c r="AN453" s="356"/>
      <c r="AO453" s="356"/>
      <c r="AP453" s="356"/>
      <c r="AQ453" s="356"/>
      <c r="AR453" s="356"/>
      <c r="AS453" s="356"/>
      <c r="AT453" s="356"/>
      <c r="AU453" s="256">
        <f>SUM(AG453:AT453)</f>
        <v>0</v>
      </c>
    </row>
    <row r="454" spans="1:47" ht="16" hidden="1" outlineLevel="1">
      <c r="A454" s="452"/>
      <c r="B454" s="372" t="s">
        <v>307</v>
      </c>
      <c r="C454" s="251" t="s">
        <v>163</v>
      </c>
      <c r="D454" s="255"/>
      <c r="E454" s="255"/>
      <c r="F454" s="255"/>
      <c r="G454" s="255"/>
      <c r="H454" s="255"/>
      <c r="I454" s="255"/>
      <c r="J454" s="255"/>
      <c r="K454" s="255"/>
      <c r="L454" s="255"/>
      <c r="M454" s="255"/>
      <c r="N454" s="255"/>
      <c r="O454" s="255"/>
      <c r="P454" s="255"/>
      <c r="Q454" s="255"/>
      <c r="R454" s="255">
        <f>R453</f>
        <v>12</v>
      </c>
      <c r="S454" s="255"/>
      <c r="T454" s="255"/>
      <c r="U454" s="255"/>
      <c r="V454" s="255"/>
      <c r="W454" s="255"/>
      <c r="X454" s="255"/>
      <c r="Y454" s="255"/>
      <c r="Z454" s="255"/>
      <c r="AA454" s="255"/>
      <c r="AB454" s="255"/>
      <c r="AC454" s="255"/>
      <c r="AD454" s="255"/>
      <c r="AE454" s="255"/>
      <c r="AF454" s="656"/>
      <c r="AG454" s="352">
        <f>AG453</f>
        <v>0</v>
      </c>
      <c r="AH454" s="352">
        <f t="shared" ref="AH454" si="743">AH453</f>
        <v>0</v>
      </c>
      <c r="AI454" s="352">
        <f t="shared" ref="AI454" si="744">AI453</f>
        <v>0</v>
      </c>
      <c r="AJ454" s="352">
        <f t="shared" ref="AJ454" si="745">AJ453</f>
        <v>0</v>
      </c>
      <c r="AK454" s="352">
        <f t="shared" ref="AK454" si="746">AK453</f>
        <v>0</v>
      </c>
      <c r="AL454" s="352">
        <f t="shared" ref="AL454" si="747">AL453</f>
        <v>0</v>
      </c>
      <c r="AM454" s="352">
        <f t="shared" ref="AM454" si="748">AM453</f>
        <v>0</v>
      </c>
      <c r="AN454" s="352">
        <f t="shared" ref="AN454" si="749">AN453</f>
        <v>0</v>
      </c>
      <c r="AO454" s="352">
        <f t="shared" ref="AO454" si="750">AO453</f>
        <v>0</v>
      </c>
      <c r="AP454" s="352">
        <f t="shared" ref="AP454" si="751">AP453</f>
        <v>0</v>
      </c>
      <c r="AQ454" s="352">
        <f t="shared" ref="AQ454" si="752">AQ453</f>
        <v>0</v>
      </c>
      <c r="AR454" s="352">
        <f t="shared" ref="AR454" si="753">AR453</f>
        <v>0</v>
      </c>
      <c r="AS454" s="352">
        <f t="shared" ref="AS454" si="754">AS453</f>
        <v>0</v>
      </c>
      <c r="AT454" s="352">
        <f t="shared" ref="AT454" si="755">AT453</f>
        <v>0</v>
      </c>
      <c r="AU454" s="270"/>
    </row>
    <row r="455" spans="1:47" ht="16" hidden="1" outlineLevel="1">
      <c r="A455" s="452"/>
      <c r="B455" s="369"/>
      <c r="C455" s="271"/>
      <c r="D455" s="275"/>
      <c r="E455" s="275"/>
      <c r="F455" s="275"/>
      <c r="G455" s="275"/>
      <c r="H455" s="275"/>
      <c r="I455" s="275"/>
      <c r="J455" s="275"/>
      <c r="K455" s="275"/>
      <c r="L455" s="275"/>
      <c r="M455" s="275"/>
      <c r="N455" s="275"/>
      <c r="O455" s="275"/>
      <c r="P455" s="275"/>
      <c r="Q455" s="275"/>
      <c r="R455" s="251"/>
      <c r="S455" s="275"/>
      <c r="T455" s="275"/>
      <c r="U455" s="275"/>
      <c r="V455" s="275"/>
      <c r="W455" s="275"/>
      <c r="X455" s="275"/>
      <c r="Y455" s="275"/>
      <c r="Z455" s="275"/>
      <c r="AA455" s="275"/>
      <c r="AB455" s="275"/>
      <c r="AC455" s="275"/>
      <c r="AD455" s="275"/>
      <c r="AE455" s="275"/>
      <c r="AF455" s="275"/>
      <c r="AG455" s="357"/>
      <c r="AH455" s="358"/>
      <c r="AI455" s="357"/>
      <c r="AJ455" s="357"/>
      <c r="AK455" s="357"/>
      <c r="AL455" s="357"/>
      <c r="AM455" s="357"/>
      <c r="AN455" s="357"/>
      <c r="AO455" s="357"/>
      <c r="AP455" s="357"/>
      <c r="AQ455" s="357"/>
      <c r="AR455" s="357"/>
      <c r="AS455" s="357"/>
      <c r="AT455" s="357"/>
      <c r="AU455" s="272"/>
    </row>
    <row r="456" spans="1:47" ht="17" hidden="1" outlineLevel="1">
      <c r="A456" s="452">
        <v>9</v>
      </c>
      <c r="B456" s="369" t="s">
        <v>102</v>
      </c>
      <c r="C456" s="251" t="s">
        <v>25</v>
      </c>
      <c r="D456" s="255"/>
      <c r="E456" s="255"/>
      <c r="F456" s="255"/>
      <c r="G456" s="255"/>
      <c r="H456" s="255"/>
      <c r="I456" s="255"/>
      <c r="J456" s="255"/>
      <c r="K456" s="255"/>
      <c r="L456" s="255"/>
      <c r="M456" s="255"/>
      <c r="N456" s="255"/>
      <c r="O456" s="255"/>
      <c r="P456" s="255"/>
      <c r="Q456" s="255"/>
      <c r="R456" s="255">
        <v>12</v>
      </c>
      <c r="S456" s="255"/>
      <c r="T456" s="255"/>
      <c r="U456" s="255"/>
      <c r="V456" s="255"/>
      <c r="W456" s="255"/>
      <c r="X456" s="255"/>
      <c r="Y456" s="255"/>
      <c r="Z456" s="255"/>
      <c r="AA456" s="255"/>
      <c r="AB456" s="255"/>
      <c r="AC456" s="255"/>
      <c r="AD456" s="255"/>
      <c r="AE456" s="255"/>
      <c r="AF456" s="656"/>
      <c r="AG456" s="356"/>
      <c r="AH456" s="351"/>
      <c r="AI456" s="351"/>
      <c r="AJ456" s="351"/>
      <c r="AK456" s="351"/>
      <c r="AL456" s="351"/>
      <c r="AM456" s="351"/>
      <c r="AN456" s="356"/>
      <c r="AO456" s="356"/>
      <c r="AP456" s="356"/>
      <c r="AQ456" s="356"/>
      <c r="AR456" s="356"/>
      <c r="AS456" s="356"/>
      <c r="AT456" s="356"/>
      <c r="AU456" s="256">
        <f>SUM(AG456:AT456)</f>
        <v>0</v>
      </c>
    </row>
    <row r="457" spans="1:47" ht="16" hidden="1" outlineLevel="1">
      <c r="A457" s="452"/>
      <c r="B457" s="372" t="s">
        <v>307</v>
      </c>
      <c r="C457" s="251" t="s">
        <v>163</v>
      </c>
      <c r="D457" s="255"/>
      <c r="E457" s="255"/>
      <c r="F457" s="255"/>
      <c r="G457" s="255"/>
      <c r="H457" s="255"/>
      <c r="I457" s="255"/>
      <c r="J457" s="255"/>
      <c r="K457" s="255"/>
      <c r="L457" s="255"/>
      <c r="M457" s="255"/>
      <c r="N457" s="255"/>
      <c r="O457" s="255"/>
      <c r="P457" s="255"/>
      <c r="Q457" s="255"/>
      <c r="R457" s="255">
        <f>R456</f>
        <v>12</v>
      </c>
      <c r="S457" s="255"/>
      <c r="T457" s="255"/>
      <c r="U457" s="255"/>
      <c r="V457" s="255"/>
      <c r="W457" s="255"/>
      <c r="X457" s="255"/>
      <c r="Y457" s="255"/>
      <c r="Z457" s="255"/>
      <c r="AA457" s="255"/>
      <c r="AB457" s="255"/>
      <c r="AC457" s="255"/>
      <c r="AD457" s="255"/>
      <c r="AE457" s="255"/>
      <c r="AF457" s="656"/>
      <c r="AG457" s="352">
        <f>AG456</f>
        <v>0</v>
      </c>
      <c r="AH457" s="352">
        <f t="shared" ref="AH457" si="756">AH456</f>
        <v>0</v>
      </c>
      <c r="AI457" s="352">
        <f t="shared" ref="AI457" si="757">AI456</f>
        <v>0</v>
      </c>
      <c r="AJ457" s="352">
        <f t="shared" ref="AJ457" si="758">AJ456</f>
        <v>0</v>
      </c>
      <c r="AK457" s="352">
        <f t="shared" ref="AK457" si="759">AK456</f>
        <v>0</v>
      </c>
      <c r="AL457" s="352">
        <f t="shared" ref="AL457" si="760">AL456</f>
        <v>0</v>
      </c>
      <c r="AM457" s="352">
        <f t="shared" ref="AM457" si="761">AM456</f>
        <v>0</v>
      </c>
      <c r="AN457" s="352">
        <f t="shared" ref="AN457" si="762">AN456</f>
        <v>0</v>
      </c>
      <c r="AO457" s="352">
        <f t="shared" ref="AO457" si="763">AO456</f>
        <v>0</v>
      </c>
      <c r="AP457" s="352">
        <f t="shared" ref="AP457" si="764">AP456</f>
        <v>0</v>
      </c>
      <c r="AQ457" s="352">
        <f t="shared" ref="AQ457" si="765">AQ456</f>
        <v>0</v>
      </c>
      <c r="AR457" s="352">
        <f t="shared" ref="AR457" si="766">AR456</f>
        <v>0</v>
      </c>
      <c r="AS457" s="352">
        <f t="shared" ref="AS457" si="767">AS456</f>
        <v>0</v>
      </c>
      <c r="AT457" s="352">
        <f t="shared" ref="AT457" si="768">AT456</f>
        <v>0</v>
      </c>
      <c r="AU457" s="270"/>
    </row>
    <row r="458" spans="1:47" ht="16" hidden="1" outlineLevel="1">
      <c r="A458" s="452"/>
      <c r="B458" s="369"/>
      <c r="C458" s="271"/>
      <c r="D458" s="275"/>
      <c r="E458" s="275"/>
      <c r="F458" s="275"/>
      <c r="G458" s="275"/>
      <c r="H458" s="275"/>
      <c r="I458" s="275"/>
      <c r="J458" s="275"/>
      <c r="K458" s="275"/>
      <c r="L458" s="275"/>
      <c r="M458" s="275"/>
      <c r="N458" s="275"/>
      <c r="O458" s="275"/>
      <c r="P458" s="275"/>
      <c r="Q458" s="275"/>
      <c r="R458" s="251"/>
      <c r="S458" s="275"/>
      <c r="T458" s="275"/>
      <c r="U458" s="275"/>
      <c r="V458" s="275"/>
      <c r="W458" s="275"/>
      <c r="X458" s="275"/>
      <c r="Y458" s="275"/>
      <c r="Z458" s="275"/>
      <c r="AA458" s="275"/>
      <c r="AB458" s="275"/>
      <c r="AC458" s="275"/>
      <c r="AD458" s="275"/>
      <c r="AE458" s="275"/>
      <c r="AF458" s="275"/>
      <c r="AG458" s="357"/>
      <c r="AH458" s="357"/>
      <c r="AI458" s="357"/>
      <c r="AJ458" s="357"/>
      <c r="AK458" s="357"/>
      <c r="AL458" s="357"/>
      <c r="AM458" s="357"/>
      <c r="AN458" s="357"/>
      <c r="AO458" s="357"/>
      <c r="AP458" s="357"/>
      <c r="AQ458" s="357"/>
      <c r="AR458" s="357"/>
      <c r="AS458" s="357"/>
      <c r="AT458" s="357"/>
      <c r="AU458" s="272"/>
    </row>
    <row r="459" spans="1:47" ht="17" hidden="1" outlineLevel="1">
      <c r="A459" s="452">
        <v>10</v>
      </c>
      <c r="B459" s="369" t="s">
        <v>103</v>
      </c>
      <c r="C459" s="251" t="s">
        <v>25</v>
      </c>
      <c r="D459" s="255"/>
      <c r="E459" s="255"/>
      <c r="F459" s="255"/>
      <c r="G459" s="255"/>
      <c r="H459" s="255"/>
      <c r="I459" s="255"/>
      <c r="J459" s="255"/>
      <c r="K459" s="255"/>
      <c r="L459" s="255"/>
      <c r="M459" s="255"/>
      <c r="N459" s="255"/>
      <c r="O459" s="255"/>
      <c r="P459" s="255"/>
      <c r="Q459" s="255"/>
      <c r="R459" s="255">
        <v>3</v>
      </c>
      <c r="S459" s="255"/>
      <c r="T459" s="255"/>
      <c r="U459" s="255"/>
      <c r="V459" s="255"/>
      <c r="W459" s="255"/>
      <c r="X459" s="255"/>
      <c r="Y459" s="255"/>
      <c r="Z459" s="255"/>
      <c r="AA459" s="255"/>
      <c r="AB459" s="255"/>
      <c r="AC459" s="255"/>
      <c r="AD459" s="255"/>
      <c r="AE459" s="255"/>
      <c r="AF459" s="656"/>
      <c r="AG459" s="356"/>
      <c r="AH459" s="351"/>
      <c r="AI459" s="351"/>
      <c r="AJ459" s="351"/>
      <c r="AK459" s="351"/>
      <c r="AL459" s="351"/>
      <c r="AM459" s="351"/>
      <c r="AN459" s="356"/>
      <c r="AO459" s="356"/>
      <c r="AP459" s="356"/>
      <c r="AQ459" s="356"/>
      <c r="AR459" s="356"/>
      <c r="AS459" s="356"/>
      <c r="AT459" s="356"/>
      <c r="AU459" s="256">
        <f>SUM(AG459:AT459)</f>
        <v>0</v>
      </c>
    </row>
    <row r="460" spans="1:47" ht="16" hidden="1" outlineLevel="1">
      <c r="A460" s="452"/>
      <c r="B460" s="372" t="s">
        <v>307</v>
      </c>
      <c r="C460" s="251" t="s">
        <v>163</v>
      </c>
      <c r="D460" s="255"/>
      <c r="E460" s="255"/>
      <c r="F460" s="255"/>
      <c r="G460" s="255"/>
      <c r="H460" s="255"/>
      <c r="I460" s="255"/>
      <c r="J460" s="255"/>
      <c r="K460" s="255"/>
      <c r="L460" s="255"/>
      <c r="M460" s="255"/>
      <c r="N460" s="255"/>
      <c r="O460" s="255"/>
      <c r="P460" s="255"/>
      <c r="Q460" s="255"/>
      <c r="R460" s="255">
        <f>R459</f>
        <v>3</v>
      </c>
      <c r="S460" s="255"/>
      <c r="T460" s="255"/>
      <c r="U460" s="255"/>
      <c r="V460" s="255"/>
      <c r="W460" s="255"/>
      <c r="X460" s="255"/>
      <c r="Y460" s="255"/>
      <c r="Z460" s="255"/>
      <c r="AA460" s="255"/>
      <c r="AB460" s="255"/>
      <c r="AC460" s="255"/>
      <c r="AD460" s="255"/>
      <c r="AE460" s="255"/>
      <c r="AF460" s="656"/>
      <c r="AG460" s="352">
        <f>AG459</f>
        <v>0</v>
      </c>
      <c r="AH460" s="352">
        <f t="shared" ref="AH460" si="769">AH459</f>
        <v>0</v>
      </c>
      <c r="AI460" s="352">
        <f t="shared" ref="AI460" si="770">AI459</f>
        <v>0</v>
      </c>
      <c r="AJ460" s="352">
        <f t="shared" ref="AJ460" si="771">AJ459</f>
        <v>0</v>
      </c>
      <c r="AK460" s="352">
        <f t="shared" ref="AK460" si="772">AK459</f>
        <v>0</v>
      </c>
      <c r="AL460" s="352">
        <f t="shared" ref="AL460" si="773">AL459</f>
        <v>0</v>
      </c>
      <c r="AM460" s="352">
        <f t="shared" ref="AM460" si="774">AM459</f>
        <v>0</v>
      </c>
      <c r="AN460" s="352">
        <f t="shared" ref="AN460" si="775">AN459</f>
        <v>0</v>
      </c>
      <c r="AO460" s="352">
        <f t="shared" ref="AO460" si="776">AO459</f>
        <v>0</v>
      </c>
      <c r="AP460" s="352">
        <f t="shared" ref="AP460" si="777">AP459</f>
        <v>0</v>
      </c>
      <c r="AQ460" s="352">
        <f t="shared" ref="AQ460" si="778">AQ459</f>
        <v>0</v>
      </c>
      <c r="AR460" s="352">
        <f t="shared" ref="AR460" si="779">AR459</f>
        <v>0</v>
      </c>
      <c r="AS460" s="352">
        <f t="shared" ref="AS460" si="780">AS459</f>
        <v>0</v>
      </c>
      <c r="AT460" s="352">
        <f t="shared" ref="AT460" si="781">AT459</f>
        <v>0</v>
      </c>
      <c r="AU460" s="270"/>
    </row>
    <row r="461" spans="1:47" ht="16" hidden="1" outlineLevel="1">
      <c r="A461" s="452"/>
      <c r="B461" s="369"/>
      <c r="C461" s="271"/>
      <c r="D461" s="275"/>
      <c r="E461" s="275"/>
      <c r="F461" s="275"/>
      <c r="G461" s="275"/>
      <c r="H461" s="275"/>
      <c r="I461" s="275"/>
      <c r="J461" s="275"/>
      <c r="K461" s="275"/>
      <c r="L461" s="275"/>
      <c r="M461" s="275"/>
      <c r="N461" s="275"/>
      <c r="O461" s="275"/>
      <c r="P461" s="275"/>
      <c r="Q461" s="275"/>
      <c r="R461" s="251"/>
      <c r="S461" s="275"/>
      <c r="T461" s="275"/>
      <c r="U461" s="275"/>
      <c r="V461" s="275"/>
      <c r="W461" s="275"/>
      <c r="X461" s="275"/>
      <c r="Y461" s="275"/>
      <c r="Z461" s="275"/>
      <c r="AA461" s="275"/>
      <c r="AB461" s="275"/>
      <c r="AC461" s="275"/>
      <c r="AD461" s="275"/>
      <c r="AE461" s="275"/>
      <c r="AF461" s="275"/>
      <c r="AG461" s="357"/>
      <c r="AH461" s="358"/>
      <c r="AI461" s="357"/>
      <c r="AJ461" s="357"/>
      <c r="AK461" s="357"/>
      <c r="AL461" s="357"/>
      <c r="AM461" s="357"/>
      <c r="AN461" s="357"/>
      <c r="AO461" s="357"/>
      <c r="AP461" s="357"/>
      <c r="AQ461" s="357"/>
      <c r="AR461" s="357"/>
      <c r="AS461" s="357"/>
      <c r="AT461" s="357"/>
      <c r="AU461" s="272"/>
    </row>
    <row r="462" spans="1:47" ht="16" hidden="1" outlineLevel="1">
      <c r="A462" s="452"/>
      <c r="B462" s="432" t="s">
        <v>10</v>
      </c>
      <c r="C462" s="249"/>
      <c r="D462" s="249"/>
      <c r="E462" s="249"/>
      <c r="F462" s="249"/>
      <c r="G462" s="249"/>
      <c r="H462" s="249"/>
      <c r="I462" s="249"/>
      <c r="J462" s="249"/>
      <c r="K462" s="249"/>
      <c r="L462" s="249"/>
      <c r="M462" s="249"/>
      <c r="N462" s="249"/>
      <c r="O462" s="249"/>
      <c r="P462" s="249"/>
      <c r="Q462" s="249"/>
      <c r="R462" s="250"/>
      <c r="S462" s="249"/>
      <c r="T462" s="249"/>
      <c r="U462" s="249"/>
      <c r="V462" s="249"/>
      <c r="W462" s="249"/>
      <c r="X462" s="249"/>
      <c r="Y462" s="249"/>
      <c r="Z462" s="249"/>
      <c r="AA462" s="249"/>
      <c r="AB462" s="249"/>
      <c r="AC462" s="249"/>
      <c r="AD462" s="249"/>
      <c r="AE462" s="249"/>
      <c r="AF462" s="249"/>
      <c r="AG462" s="355"/>
      <c r="AH462" s="355"/>
      <c r="AI462" s="355"/>
      <c r="AJ462" s="355"/>
      <c r="AK462" s="355"/>
      <c r="AL462" s="355"/>
      <c r="AM462" s="355"/>
      <c r="AN462" s="355"/>
      <c r="AO462" s="355"/>
      <c r="AP462" s="355"/>
      <c r="AQ462" s="355"/>
      <c r="AR462" s="355"/>
      <c r="AS462" s="355"/>
      <c r="AT462" s="355"/>
      <c r="AU462" s="252"/>
    </row>
    <row r="463" spans="1:47" ht="34" hidden="1" outlineLevel="1">
      <c r="A463" s="452">
        <v>11</v>
      </c>
      <c r="B463" s="369" t="s">
        <v>104</v>
      </c>
      <c r="C463" s="251" t="s">
        <v>25</v>
      </c>
      <c r="D463" s="255"/>
      <c r="E463" s="255"/>
      <c r="F463" s="255"/>
      <c r="G463" s="255"/>
      <c r="H463" s="255"/>
      <c r="I463" s="255"/>
      <c r="J463" s="255"/>
      <c r="K463" s="255"/>
      <c r="L463" s="255"/>
      <c r="M463" s="255"/>
      <c r="N463" s="255"/>
      <c r="O463" s="255"/>
      <c r="P463" s="255"/>
      <c r="Q463" s="255"/>
      <c r="R463" s="255">
        <v>12</v>
      </c>
      <c r="S463" s="255"/>
      <c r="T463" s="255"/>
      <c r="U463" s="255"/>
      <c r="V463" s="255"/>
      <c r="W463" s="255"/>
      <c r="X463" s="255"/>
      <c r="Y463" s="255"/>
      <c r="Z463" s="255"/>
      <c r="AA463" s="255"/>
      <c r="AB463" s="255"/>
      <c r="AC463" s="255"/>
      <c r="AD463" s="255"/>
      <c r="AE463" s="255"/>
      <c r="AF463" s="656"/>
      <c r="AG463" s="367"/>
      <c r="AH463" s="351"/>
      <c r="AI463" s="351"/>
      <c r="AJ463" s="351"/>
      <c r="AK463" s="351"/>
      <c r="AL463" s="351"/>
      <c r="AM463" s="351"/>
      <c r="AN463" s="356"/>
      <c r="AO463" s="356"/>
      <c r="AP463" s="356"/>
      <c r="AQ463" s="356"/>
      <c r="AR463" s="356"/>
      <c r="AS463" s="356"/>
      <c r="AT463" s="356"/>
      <c r="AU463" s="256">
        <f>SUM(AG463:AT463)</f>
        <v>0</v>
      </c>
    </row>
    <row r="464" spans="1:47" ht="16" hidden="1" outlineLevel="1">
      <c r="A464" s="452"/>
      <c r="B464" s="372" t="s">
        <v>307</v>
      </c>
      <c r="C464" s="251" t="s">
        <v>163</v>
      </c>
      <c r="D464" s="255"/>
      <c r="E464" s="255"/>
      <c r="F464" s="255"/>
      <c r="G464" s="255"/>
      <c r="H464" s="255"/>
      <c r="I464" s="255"/>
      <c r="J464" s="255"/>
      <c r="K464" s="255"/>
      <c r="L464" s="255"/>
      <c r="M464" s="255"/>
      <c r="N464" s="255"/>
      <c r="O464" s="255"/>
      <c r="P464" s="255"/>
      <c r="Q464" s="255"/>
      <c r="R464" s="255">
        <f>R463</f>
        <v>12</v>
      </c>
      <c r="S464" s="255"/>
      <c r="T464" s="255"/>
      <c r="U464" s="255"/>
      <c r="V464" s="255"/>
      <c r="W464" s="255"/>
      <c r="X464" s="255"/>
      <c r="Y464" s="255"/>
      <c r="Z464" s="255"/>
      <c r="AA464" s="255"/>
      <c r="AB464" s="255"/>
      <c r="AC464" s="255"/>
      <c r="AD464" s="255"/>
      <c r="AE464" s="255"/>
      <c r="AF464" s="656"/>
      <c r="AG464" s="352">
        <f>AG463</f>
        <v>0</v>
      </c>
      <c r="AH464" s="352">
        <f t="shared" ref="AH464" si="782">AH463</f>
        <v>0</v>
      </c>
      <c r="AI464" s="352">
        <f t="shared" ref="AI464" si="783">AI463</f>
        <v>0</v>
      </c>
      <c r="AJ464" s="352">
        <f t="shared" ref="AJ464" si="784">AJ463</f>
        <v>0</v>
      </c>
      <c r="AK464" s="352">
        <f t="shared" ref="AK464" si="785">AK463</f>
        <v>0</v>
      </c>
      <c r="AL464" s="352">
        <f t="shared" ref="AL464" si="786">AL463</f>
        <v>0</v>
      </c>
      <c r="AM464" s="352">
        <f t="shared" ref="AM464" si="787">AM463</f>
        <v>0</v>
      </c>
      <c r="AN464" s="352">
        <f t="shared" ref="AN464" si="788">AN463</f>
        <v>0</v>
      </c>
      <c r="AO464" s="352">
        <f t="shared" ref="AO464" si="789">AO463</f>
        <v>0</v>
      </c>
      <c r="AP464" s="352">
        <f t="shared" ref="AP464" si="790">AP463</f>
        <v>0</v>
      </c>
      <c r="AQ464" s="352">
        <f t="shared" ref="AQ464" si="791">AQ463</f>
        <v>0</v>
      </c>
      <c r="AR464" s="352">
        <f t="shared" ref="AR464" si="792">AR463</f>
        <v>0</v>
      </c>
      <c r="AS464" s="352">
        <f t="shared" ref="AS464" si="793">AS463</f>
        <v>0</v>
      </c>
      <c r="AT464" s="352">
        <f t="shared" ref="AT464" si="794">AT463</f>
        <v>0</v>
      </c>
      <c r="AU464" s="257"/>
    </row>
    <row r="465" spans="1:48" ht="16" hidden="1" outlineLevel="1">
      <c r="A465" s="452"/>
      <c r="B465" s="449"/>
      <c r="C465" s="265"/>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353"/>
      <c r="AH465" s="362"/>
      <c r="AI465" s="362"/>
      <c r="AJ465" s="362"/>
      <c r="AK465" s="362"/>
      <c r="AL465" s="362"/>
      <c r="AM465" s="362"/>
      <c r="AN465" s="362"/>
      <c r="AO465" s="362"/>
      <c r="AP465" s="362"/>
      <c r="AQ465" s="362"/>
      <c r="AR465" s="362"/>
      <c r="AS465" s="362"/>
      <c r="AT465" s="362"/>
      <c r="AU465" s="266"/>
    </row>
    <row r="466" spans="1:48" ht="34" hidden="1" outlineLevel="1">
      <c r="A466" s="452">
        <v>12</v>
      </c>
      <c r="B466" s="369" t="s">
        <v>105</v>
      </c>
      <c r="C466" s="251" t="s">
        <v>25</v>
      </c>
      <c r="D466" s="255"/>
      <c r="E466" s="255"/>
      <c r="F466" s="255"/>
      <c r="G466" s="255"/>
      <c r="H466" s="255"/>
      <c r="I466" s="255"/>
      <c r="J466" s="255"/>
      <c r="K466" s="255"/>
      <c r="L466" s="255"/>
      <c r="M466" s="255"/>
      <c r="N466" s="255"/>
      <c r="O466" s="255"/>
      <c r="P466" s="255"/>
      <c r="Q466" s="255"/>
      <c r="R466" s="255">
        <v>12</v>
      </c>
      <c r="S466" s="255"/>
      <c r="T466" s="255"/>
      <c r="U466" s="255"/>
      <c r="V466" s="255"/>
      <c r="W466" s="255"/>
      <c r="X466" s="255"/>
      <c r="Y466" s="255"/>
      <c r="Z466" s="255"/>
      <c r="AA466" s="255"/>
      <c r="AB466" s="255"/>
      <c r="AC466" s="255"/>
      <c r="AD466" s="255"/>
      <c r="AE466" s="255"/>
      <c r="AF466" s="656"/>
      <c r="AG466" s="351"/>
      <c r="AH466" s="351"/>
      <c r="AI466" s="351"/>
      <c r="AJ466" s="351"/>
      <c r="AK466" s="351"/>
      <c r="AL466" s="351"/>
      <c r="AM466" s="351"/>
      <c r="AN466" s="356"/>
      <c r="AO466" s="356"/>
      <c r="AP466" s="356"/>
      <c r="AQ466" s="356"/>
      <c r="AR466" s="356"/>
      <c r="AS466" s="356"/>
      <c r="AT466" s="356"/>
      <c r="AU466" s="256">
        <f>SUM(AG466:AT466)</f>
        <v>0</v>
      </c>
    </row>
    <row r="467" spans="1:48" ht="16" hidden="1" outlineLevel="1">
      <c r="A467" s="452"/>
      <c r="B467" s="372" t="s">
        <v>307</v>
      </c>
      <c r="C467" s="251" t="s">
        <v>163</v>
      </c>
      <c r="D467" s="255"/>
      <c r="E467" s="255"/>
      <c r="F467" s="255"/>
      <c r="G467" s="255"/>
      <c r="H467" s="255"/>
      <c r="I467" s="255"/>
      <c r="J467" s="255"/>
      <c r="K467" s="255"/>
      <c r="L467" s="255"/>
      <c r="M467" s="255"/>
      <c r="N467" s="255"/>
      <c r="O467" s="255"/>
      <c r="P467" s="255"/>
      <c r="Q467" s="255"/>
      <c r="R467" s="255">
        <f>R466</f>
        <v>12</v>
      </c>
      <c r="S467" s="255"/>
      <c r="T467" s="255"/>
      <c r="U467" s="255"/>
      <c r="V467" s="255"/>
      <c r="W467" s="255"/>
      <c r="X467" s="255"/>
      <c r="Y467" s="255"/>
      <c r="Z467" s="255"/>
      <c r="AA467" s="255"/>
      <c r="AB467" s="255"/>
      <c r="AC467" s="255"/>
      <c r="AD467" s="255"/>
      <c r="AE467" s="255"/>
      <c r="AF467" s="656"/>
      <c r="AG467" s="352">
        <f>AG466</f>
        <v>0</v>
      </c>
      <c r="AH467" s="352">
        <f t="shared" ref="AH467" si="795">AH466</f>
        <v>0</v>
      </c>
      <c r="AI467" s="352">
        <f t="shared" ref="AI467" si="796">AI466</f>
        <v>0</v>
      </c>
      <c r="AJ467" s="352">
        <f t="shared" ref="AJ467" si="797">AJ466</f>
        <v>0</v>
      </c>
      <c r="AK467" s="352">
        <f t="shared" ref="AK467" si="798">AK466</f>
        <v>0</v>
      </c>
      <c r="AL467" s="352">
        <f t="shared" ref="AL467" si="799">AL466</f>
        <v>0</v>
      </c>
      <c r="AM467" s="352">
        <f t="shared" ref="AM467" si="800">AM466</f>
        <v>0</v>
      </c>
      <c r="AN467" s="352">
        <f t="shared" ref="AN467" si="801">AN466</f>
        <v>0</v>
      </c>
      <c r="AO467" s="352">
        <f t="shared" ref="AO467" si="802">AO466</f>
        <v>0</v>
      </c>
      <c r="AP467" s="352">
        <f t="shared" ref="AP467" si="803">AP466</f>
        <v>0</v>
      </c>
      <c r="AQ467" s="352">
        <f t="shared" ref="AQ467" si="804">AQ466</f>
        <v>0</v>
      </c>
      <c r="AR467" s="352">
        <f t="shared" ref="AR467" si="805">AR466</f>
        <v>0</v>
      </c>
      <c r="AS467" s="352">
        <f t="shared" ref="AS467" si="806">AS466</f>
        <v>0</v>
      </c>
      <c r="AT467" s="352">
        <f t="shared" ref="AT467" si="807">AT466</f>
        <v>0</v>
      </c>
      <c r="AU467" s="257"/>
    </row>
    <row r="468" spans="1:48" ht="16" hidden="1" outlineLevel="1">
      <c r="A468" s="452"/>
      <c r="B468" s="449"/>
      <c r="C468" s="265"/>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251"/>
      <c r="AE468" s="251"/>
      <c r="AF468" s="251"/>
      <c r="AG468" s="363"/>
      <c r="AH468" s="363"/>
      <c r="AI468" s="353"/>
      <c r="AJ468" s="353"/>
      <c r="AK468" s="353"/>
      <c r="AL468" s="353"/>
      <c r="AM468" s="353"/>
      <c r="AN468" s="353"/>
      <c r="AO468" s="353"/>
      <c r="AP468" s="353"/>
      <c r="AQ468" s="353"/>
      <c r="AR468" s="353"/>
      <c r="AS468" s="353"/>
      <c r="AT468" s="353"/>
      <c r="AU468" s="266"/>
    </row>
    <row r="469" spans="1:48" ht="34" hidden="1" outlineLevel="1">
      <c r="A469" s="452">
        <v>13</v>
      </c>
      <c r="B469" s="369" t="s">
        <v>106</v>
      </c>
      <c r="C469" s="251" t="s">
        <v>25</v>
      </c>
      <c r="D469" s="255"/>
      <c r="E469" s="255"/>
      <c r="F469" s="255"/>
      <c r="G469" s="255"/>
      <c r="H469" s="255"/>
      <c r="I469" s="255"/>
      <c r="J469" s="255"/>
      <c r="K469" s="255"/>
      <c r="L469" s="255"/>
      <c r="M469" s="255"/>
      <c r="N469" s="255"/>
      <c r="O469" s="255"/>
      <c r="P469" s="255"/>
      <c r="Q469" s="255"/>
      <c r="R469" s="255">
        <v>12</v>
      </c>
      <c r="S469" s="255"/>
      <c r="T469" s="255"/>
      <c r="U469" s="255"/>
      <c r="V469" s="255"/>
      <c r="W469" s="255"/>
      <c r="X469" s="255"/>
      <c r="Y469" s="255"/>
      <c r="Z469" s="255"/>
      <c r="AA469" s="255"/>
      <c r="AB469" s="255"/>
      <c r="AC469" s="255"/>
      <c r="AD469" s="255"/>
      <c r="AE469" s="255"/>
      <c r="AF469" s="656"/>
      <c r="AG469" s="351"/>
      <c r="AH469" s="351"/>
      <c r="AI469" s="351"/>
      <c r="AJ469" s="351"/>
      <c r="AK469" s="351"/>
      <c r="AL469" s="351"/>
      <c r="AM469" s="351"/>
      <c r="AN469" s="356"/>
      <c r="AO469" s="356"/>
      <c r="AP469" s="356"/>
      <c r="AQ469" s="356"/>
      <c r="AR469" s="356"/>
      <c r="AS469" s="356"/>
      <c r="AT469" s="356"/>
      <c r="AU469" s="256">
        <f>SUM(AG469:AT469)</f>
        <v>0</v>
      </c>
    </row>
    <row r="470" spans="1:48" ht="16" hidden="1" outlineLevel="1">
      <c r="A470" s="452"/>
      <c r="B470" s="372" t="s">
        <v>307</v>
      </c>
      <c r="C470" s="251" t="s">
        <v>163</v>
      </c>
      <c r="D470" s="255"/>
      <c r="E470" s="255"/>
      <c r="F470" s="255"/>
      <c r="G470" s="255"/>
      <c r="H470" s="255"/>
      <c r="I470" s="255"/>
      <c r="J470" s="255"/>
      <c r="K470" s="255"/>
      <c r="L470" s="255"/>
      <c r="M470" s="255"/>
      <c r="N470" s="255"/>
      <c r="O470" s="255"/>
      <c r="P470" s="255"/>
      <c r="Q470" s="255"/>
      <c r="R470" s="255">
        <f>R469</f>
        <v>12</v>
      </c>
      <c r="S470" s="255"/>
      <c r="T470" s="255"/>
      <c r="U470" s="255"/>
      <c r="V470" s="255"/>
      <c r="W470" s="255"/>
      <c r="X470" s="255"/>
      <c r="Y470" s="255"/>
      <c r="Z470" s="255"/>
      <c r="AA470" s="255"/>
      <c r="AB470" s="255"/>
      <c r="AC470" s="255"/>
      <c r="AD470" s="255"/>
      <c r="AE470" s="255"/>
      <c r="AF470" s="656"/>
      <c r="AG470" s="352">
        <f>AG469</f>
        <v>0</v>
      </c>
      <c r="AH470" s="352">
        <f t="shared" ref="AH470" si="808">AH469</f>
        <v>0</v>
      </c>
      <c r="AI470" s="352">
        <f t="shared" ref="AI470" si="809">AI469</f>
        <v>0</v>
      </c>
      <c r="AJ470" s="352">
        <f t="shared" ref="AJ470" si="810">AJ469</f>
        <v>0</v>
      </c>
      <c r="AK470" s="352">
        <f t="shared" ref="AK470" si="811">AK469</f>
        <v>0</v>
      </c>
      <c r="AL470" s="352">
        <f t="shared" ref="AL470" si="812">AL469</f>
        <v>0</v>
      </c>
      <c r="AM470" s="352">
        <f t="shared" ref="AM470" si="813">AM469</f>
        <v>0</v>
      </c>
      <c r="AN470" s="352">
        <f t="shared" ref="AN470" si="814">AN469</f>
        <v>0</v>
      </c>
      <c r="AO470" s="352">
        <f t="shared" ref="AO470" si="815">AO469</f>
        <v>0</v>
      </c>
      <c r="AP470" s="352">
        <f t="shared" ref="AP470" si="816">AP469</f>
        <v>0</v>
      </c>
      <c r="AQ470" s="352">
        <f t="shared" ref="AQ470" si="817">AQ469</f>
        <v>0</v>
      </c>
      <c r="AR470" s="352">
        <f t="shared" ref="AR470" si="818">AR469</f>
        <v>0</v>
      </c>
      <c r="AS470" s="352">
        <f t="shared" ref="AS470" si="819">AS469</f>
        <v>0</v>
      </c>
      <c r="AT470" s="352">
        <f t="shared" ref="AT470" si="820">AT469</f>
        <v>0</v>
      </c>
      <c r="AU470" s="266"/>
    </row>
    <row r="471" spans="1:48" ht="16" hidden="1" outlineLevel="1">
      <c r="A471" s="452"/>
      <c r="B471" s="449"/>
      <c r="C471" s="265"/>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51"/>
      <c r="AE471" s="251"/>
      <c r="AF471" s="251"/>
      <c r="AG471" s="353"/>
      <c r="AH471" s="353"/>
      <c r="AI471" s="353"/>
      <c r="AJ471" s="353"/>
      <c r="AK471" s="353"/>
      <c r="AL471" s="353"/>
      <c r="AM471" s="353"/>
      <c r="AN471" s="353"/>
      <c r="AO471" s="353"/>
      <c r="AP471" s="353"/>
      <c r="AQ471" s="353"/>
      <c r="AR471" s="353"/>
      <c r="AS471" s="353"/>
      <c r="AT471" s="353"/>
      <c r="AU471" s="266"/>
    </row>
    <row r="472" spans="1:48" ht="16" hidden="1" outlineLevel="1">
      <c r="A472" s="452"/>
      <c r="B472" s="432" t="s">
        <v>107</v>
      </c>
      <c r="C472" s="249"/>
      <c r="D472" s="250"/>
      <c r="E472" s="250"/>
      <c r="F472" s="250"/>
      <c r="G472" s="250"/>
      <c r="H472" s="250"/>
      <c r="I472" s="250"/>
      <c r="J472" s="250"/>
      <c r="K472" s="250"/>
      <c r="L472" s="250"/>
      <c r="M472" s="250"/>
      <c r="N472" s="250"/>
      <c r="O472" s="250"/>
      <c r="P472" s="250"/>
      <c r="Q472" s="250"/>
      <c r="R472" s="250"/>
      <c r="S472" s="250"/>
      <c r="T472" s="249"/>
      <c r="U472" s="249"/>
      <c r="V472" s="249"/>
      <c r="W472" s="249"/>
      <c r="X472" s="249"/>
      <c r="Y472" s="249"/>
      <c r="Z472" s="249"/>
      <c r="AA472" s="249"/>
      <c r="AB472" s="249"/>
      <c r="AC472" s="249"/>
      <c r="AD472" s="249"/>
      <c r="AE472" s="249"/>
      <c r="AF472" s="249"/>
      <c r="AG472" s="355"/>
      <c r="AH472" s="355"/>
      <c r="AI472" s="355"/>
      <c r="AJ472" s="355"/>
      <c r="AK472" s="355"/>
      <c r="AL472" s="355"/>
      <c r="AM472" s="355"/>
      <c r="AN472" s="355"/>
      <c r="AO472" s="355"/>
      <c r="AP472" s="355"/>
      <c r="AQ472" s="355"/>
      <c r="AR472" s="355"/>
      <c r="AS472" s="355"/>
      <c r="AT472" s="355"/>
      <c r="AU472" s="252"/>
    </row>
    <row r="473" spans="1:48" ht="17" hidden="1" outlineLevel="1">
      <c r="A473" s="452">
        <v>14</v>
      </c>
      <c r="B473" s="449" t="s">
        <v>108</v>
      </c>
      <c r="C473" s="251" t="s">
        <v>25</v>
      </c>
      <c r="D473" s="255"/>
      <c r="E473" s="255"/>
      <c r="F473" s="255"/>
      <c r="G473" s="255"/>
      <c r="H473" s="255"/>
      <c r="I473" s="255"/>
      <c r="J473" s="255"/>
      <c r="K473" s="255"/>
      <c r="L473" s="255"/>
      <c r="M473" s="255"/>
      <c r="N473" s="255"/>
      <c r="O473" s="255"/>
      <c r="P473" s="255"/>
      <c r="Q473" s="255"/>
      <c r="R473" s="255">
        <v>12</v>
      </c>
      <c r="S473" s="255"/>
      <c r="T473" s="255"/>
      <c r="U473" s="255"/>
      <c r="V473" s="255"/>
      <c r="W473" s="255"/>
      <c r="X473" s="255"/>
      <c r="Y473" s="255"/>
      <c r="Z473" s="255"/>
      <c r="AA473" s="255"/>
      <c r="AB473" s="255"/>
      <c r="AC473" s="255"/>
      <c r="AD473" s="255"/>
      <c r="AE473" s="255"/>
      <c r="AF473" s="656"/>
      <c r="AG473" s="351"/>
      <c r="AH473" s="351"/>
      <c r="AI473" s="351"/>
      <c r="AJ473" s="351"/>
      <c r="AK473" s="351"/>
      <c r="AL473" s="351"/>
      <c r="AM473" s="351"/>
      <c r="AN473" s="351"/>
      <c r="AO473" s="351"/>
      <c r="AP473" s="351"/>
      <c r="AQ473" s="351"/>
      <c r="AR473" s="351"/>
      <c r="AS473" s="351"/>
      <c r="AT473" s="351"/>
      <c r="AU473" s="256">
        <f>SUM(AG473:AT473)</f>
        <v>0</v>
      </c>
    </row>
    <row r="474" spans="1:48" ht="16" hidden="1" outlineLevel="1">
      <c r="A474" s="452"/>
      <c r="B474" s="372" t="s">
        <v>307</v>
      </c>
      <c r="C474" s="251" t="s">
        <v>163</v>
      </c>
      <c r="D474" s="255"/>
      <c r="E474" s="255"/>
      <c r="F474" s="255"/>
      <c r="G474" s="255"/>
      <c r="H474" s="255"/>
      <c r="I474" s="255"/>
      <c r="J474" s="255"/>
      <c r="K474" s="255"/>
      <c r="L474" s="255"/>
      <c r="M474" s="255"/>
      <c r="N474" s="255"/>
      <c r="O474" s="255"/>
      <c r="P474" s="255"/>
      <c r="Q474" s="255"/>
      <c r="R474" s="255">
        <f>R473</f>
        <v>12</v>
      </c>
      <c r="S474" s="255"/>
      <c r="T474" s="255"/>
      <c r="U474" s="255"/>
      <c r="V474" s="255"/>
      <c r="W474" s="255"/>
      <c r="X474" s="255"/>
      <c r="Y474" s="255"/>
      <c r="Z474" s="255"/>
      <c r="AA474" s="255"/>
      <c r="AB474" s="255"/>
      <c r="AC474" s="255"/>
      <c r="AD474" s="255"/>
      <c r="AE474" s="255"/>
      <c r="AF474" s="656"/>
      <c r="AG474" s="352">
        <f>AG473</f>
        <v>0</v>
      </c>
      <c r="AH474" s="352">
        <f t="shared" ref="AH474" si="821">AH473</f>
        <v>0</v>
      </c>
      <c r="AI474" s="352">
        <f t="shared" ref="AI474" si="822">AI473</f>
        <v>0</v>
      </c>
      <c r="AJ474" s="352">
        <f t="shared" ref="AJ474" si="823">AJ473</f>
        <v>0</v>
      </c>
      <c r="AK474" s="352">
        <f t="shared" ref="AK474" si="824">AK473</f>
        <v>0</v>
      </c>
      <c r="AL474" s="352">
        <f t="shared" ref="AL474" si="825">AL473</f>
        <v>0</v>
      </c>
      <c r="AM474" s="352">
        <f t="shared" ref="AM474" si="826">AM473</f>
        <v>0</v>
      </c>
      <c r="AN474" s="352">
        <f t="shared" ref="AN474" si="827">AN473</f>
        <v>0</v>
      </c>
      <c r="AO474" s="352">
        <f t="shared" ref="AO474" si="828">AO473</f>
        <v>0</v>
      </c>
      <c r="AP474" s="352">
        <f t="shared" ref="AP474" si="829">AP473</f>
        <v>0</v>
      </c>
      <c r="AQ474" s="352">
        <f t="shared" ref="AQ474" si="830">AQ473</f>
        <v>0</v>
      </c>
      <c r="AR474" s="352">
        <f t="shared" ref="AR474" si="831">AR473</f>
        <v>0</v>
      </c>
      <c r="AS474" s="352">
        <f t="shared" ref="AS474" si="832">AS473</f>
        <v>0</v>
      </c>
      <c r="AT474" s="352">
        <f t="shared" ref="AT474" si="833">AT473</f>
        <v>0</v>
      </c>
      <c r="AU474" s="257"/>
    </row>
    <row r="475" spans="1:48" ht="16" hidden="1" outlineLevel="1">
      <c r="A475" s="452"/>
      <c r="B475" s="449"/>
      <c r="C475" s="265"/>
      <c r="D475" s="251"/>
      <c r="E475" s="251"/>
      <c r="F475" s="251"/>
      <c r="G475" s="251"/>
      <c r="H475" s="251"/>
      <c r="I475" s="251"/>
      <c r="J475" s="251"/>
      <c r="K475" s="251"/>
      <c r="L475" s="251"/>
      <c r="M475" s="251"/>
      <c r="N475" s="251"/>
      <c r="O475" s="251"/>
      <c r="P475" s="251"/>
      <c r="Q475" s="251"/>
      <c r="R475" s="404"/>
      <c r="S475" s="251"/>
      <c r="T475" s="251"/>
      <c r="U475" s="251"/>
      <c r="V475" s="251"/>
      <c r="W475" s="251"/>
      <c r="X475" s="251"/>
      <c r="Y475" s="251"/>
      <c r="Z475" s="251"/>
      <c r="AA475" s="251"/>
      <c r="AB475" s="251"/>
      <c r="AC475" s="251"/>
      <c r="AD475" s="251"/>
      <c r="AE475" s="251"/>
      <c r="AF475" s="251"/>
      <c r="AG475" s="353"/>
      <c r="AH475" s="353"/>
      <c r="AI475" s="353"/>
      <c r="AJ475" s="353"/>
      <c r="AK475" s="353"/>
      <c r="AL475" s="353"/>
      <c r="AM475" s="353"/>
      <c r="AN475" s="353"/>
      <c r="AO475" s="353"/>
      <c r="AP475" s="353"/>
      <c r="AQ475" s="353"/>
      <c r="AR475" s="353"/>
      <c r="AS475" s="353"/>
      <c r="AT475" s="353"/>
      <c r="AU475" s="261"/>
      <c r="AV475" s="532"/>
    </row>
    <row r="476" spans="1:48" s="243" customFormat="1" ht="16" hidden="1" outlineLevel="1">
      <c r="A476" s="452"/>
      <c r="B476" s="432" t="s">
        <v>487</v>
      </c>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251"/>
      <c r="AF476" s="251"/>
      <c r="AG476" s="353"/>
      <c r="AH476" s="353"/>
      <c r="AI476" s="353"/>
      <c r="AJ476" s="353"/>
      <c r="AK476" s="353"/>
      <c r="AL476" s="353"/>
      <c r="AM476" s="357"/>
      <c r="AN476" s="357"/>
      <c r="AO476" s="357"/>
      <c r="AP476" s="357"/>
      <c r="AQ476" s="357"/>
      <c r="AR476" s="357"/>
      <c r="AS476" s="357"/>
      <c r="AT476" s="357"/>
      <c r="AU476" s="442"/>
      <c r="AV476" s="533"/>
    </row>
    <row r="477" spans="1:48" ht="16" hidden="1" outlineLevel="1">
      <c r="A477" s="452">
        <v>15</v>
      </c>
      <c r="B477" s="372" t="s">
        <v>492</v>
      </c>
      <c r="C477" s="251" t="s">
        <v>25</v>
      </c>
      <c r="D477" s="255"/>
      <c r="E477" s="255"/>
      <c r="F477" s="255"/>
      <c r="G477" s="255"/>
      <c r="H477" s="255"/>
      <c r="I477" s="255"/>
      <c r="J477" s="255"/>
      <c r="K477" s="255"/>
      <c r="L477" s="255"/>
      <c r="M477" s="255"/>
      <c r="N477" s="255"/>
      <c r="O477" s="255"/>
      <c r="P477" s="255"/>
      <c r="Q477" s="255"/>
      <c r="R477" s="255">
        <v>0</v>
      </c>
      <c r="S477" s="255"/>
      <c r="T477" s="255"/>
      <c r="U477" s="255"/>
      <c r="V477" s="255"/>
      <c r="W477" s="255"/>
      <c r="X477" s="255"/>
      <c r="Y477" s="255"/>
      <c r="Z477" s="255"/>
      <c r="AA477" s="255"/>
      <c r="AB477" s="255"/>
      <c r="AC477" s="255"/>
      <c r="AD477" s="255"/>
      <c r="AE477" s="255"/>
      <c r="AF477" s="656"/>
      <c r="AG477" s="351"/>
      <c r="AH477" s="351"/>
      <c r="AI477" s="351"/>
      <c r="AJ477" s="351"/>
      <c r="AK477" s="351"/>
      <c r="AL477" s="351"/>
      <c r="AM477" s="351"/>
      <c r="AN477" s="351"/>
      <c r="AO477" s="351"/>
      <c r="AP477" s="351"/>
      <c r="AQ477" s="351"/>
      <c r="AR477" s="351"/>
      <c r="AS477" s="351"/>
      <c r="AT477" s="351"/>
      <c r="AU477" s="256">
        <f>SUM(AG477:AT477)</f>
        <v>0</v>
      </c>
    </row>
    <row r="478" spans="1:48" ht="16" hidden="1" outlineLevel="1">
      <c r="A478" s="452"/>
      <c r="B478" s="372" t="s">
        <v>307</v>
      </c>
      <c r="C478" s="251" t="s">
        <v>163</v>
      </c>
      <c r="D478" s="255"/>
      <c r="E478" s="255"/>
      <c r="F478" s="255"/>
      <c r="G478" s="255"/>
      <c r="H478" s="255"/>
      <c r="I478" s="255"/>
      <c r="J478" s="255"/>
      <c r="K478" s="255"/>
      <c r="L478" s="255"/>
      <c r="M478" s="255"/>
      <c r="N478" s="255"/>
      <c r="O478" s="255"/>
      <c r="P478" s="255"/>
      <c r="Q478" s="255"/>
      <c r="R478" s="255">
        <f>R477</f>
        <v>0</v>
      </c>
      <c r="S478" s="255"/>
      <c r="T478" s="255"/>
      <c r="U478" s="255"/>
      <c r="V478" s="255"/>
      <c r="W478" s="255"/>
      <c r="X478" s="255"/>
      <c r="Y478" s="255"/>
      <c r="Z478" s="255"/>
      <c r="AA478" s="255"/>
      <c r="AB478" s="255"/>
      <c r="AC478" s="255"/>
      <c r="AD478" s="255"/>
      <c r="AE478" s="255"/>
      <c r="AF478" s="656"/>
      <c r="AG478" s="352">
        <f>AG477</f>
        <v>0</v>
      </c>
      <c r="AH478" s="352">
        <f t="shared" ref="AH478:AT478" si="834">AH477</f>
        <v>0</v>
      </c>
      <c r="AI478" s="352">
        <f t="shared" si="834"/>
        <v>0</v>
      </c>
      <c r="AJ478" s="352">
        <f t="shared" si="834"/>
        <v>0</v>
      </c>
      <c r="AK478" s="352">
        <f t="shared" si="834"/>
        <v>0</v>
      </c>
      <c r="AL478" s="352">
        <f t="shared" si="834"/>
        <v>0</v>
      </c>
      <c r="AM478" s="352">
        <f t="shared" si="834"/>
        <v>0</v>
      </c>
      <c r="AN478" s="352">
        <f t="shared" si="834"/>
        <v>0</v>
      </c>
      <c r="AO478" s="352">
        <f t="shared" si="834"/>
        <v>0</v>
      </c>
      <c r="AP478" s="352">
        <f t="shared" si="834"/>
        <v>0</v>
      </c>
      <c r="AQ478" s="352">
        <f t="shared" si="834"/>
        <v>0</v>
      </c>
      <c r="AR478" s="352">
        <f t="shared" si="834"/>
        <v>0</v>
      </c>
      <c r="AS478" s="352">
        <f t="shared" si="834"/>
        <v>0</v>
      </c>
      <c r="AT478" s="352">
        <f t="shared" si="834"/>
        <v>0</v>
      </c>
      <c r="AU478" s="257"/>
    </row>
    <row r="479" spans="1:48" ht="16" hidden="1" outlineLevel="1">
      <c r="A479" s="452"/>
      <c r="B479" s="449"/>
      <c r="C479" s="265"/>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c r="AC479" s="251"/>
      <c r="AD479" s="251"/>
      <c r="AE479" s="251"/>
      <c r="AF479" s="251"/>
      <c r="AG479" s="353"/>
      <c r="AH479" s="353"/>
      <c r="AI479" s="353"/>
      <c r="AJ479" s="353"/>
      <c r="AK479" s="353"/>
      <c r="AL479" s="353"/>
      <c r="AM479" s="353"/>
      <c r="AN479" s="353"/>
      <c r="AO479" s="353"/>
      <c r="AP479" s="353"/>
      <c r="AQ479" s="353"/>
      <c r="AR479" s="353"/>
      <c r="AS479" s="353"/>
      <c r="AT479" s="353"/>
      <c r="AU479" s="266"/>
    </row>
    <row r="480" spans="1:48" s="243" customFormat="1" ht="16" hidden="1" outlineLevel="1">
      <c r="A480" s="452">
        <v>16</v>
      </c>
      <c r="B480" s="450" t="s">
        <v>488</v>
      </c>
      <c r="C480" s="251" t="s">
        <v>25</v>
      </c>
      <c r="D480" s="255"/>
      <c r="E480" s="255"/>
      <c r="F480" s="255"/>
      <c r="G480" s="255"/>
      <c r="H480" s="255"/>
      <c r="I480" s="255"/>
      <c r="J480" s="255"/>
      <c r="K480" s="255"/>
      <c r="L480" s="255"/>
      <c r="M480" s="255"/>
      <c r="N480" s="255"/>
      <c r="O480" s="255"/>
      <c r="P480" s="255"/>
      <c r="Q480" s="255"/>
      <c r="R480" s="255">
        <v>0</v>
      </c>
      <c r="S480" s="255"/>
      <c r="T480" s="255"/>
      <c r="U480" s="255"/>
      <c r="V480" s="255"/>
      <c r="W480" s="255"/>
      <c r="X480" s="255"/>
      <c r="Y480" s="255"/>
      <c r="Z480" s="255"/>
      <c r="AA480" s="255"/>
      <c r="AB480" s="255"/>
      <c r="AC480" s="255"/>
      <c r="AD480" s="255"/>
      <c r="AE480" s="255"/>
      <c r="AF480" s="656"/>
      <c r="AG480" s="351"/>
      <c r="AH480" s="351"/>
      <c r="AI480" s="351"/>
      <c r="AJ480" s="351"/>
      <c r="AK480" s="351"/>
      <c r="AL480" s="351"/>
      <c r="AM480" s="351"/>
      <c r="AN480" s="351"/>
      <c r="AO480" s="351"/>
      <c r="AP480" s="351"/>
      <c r="AQ480" s="351"/>
      <c r="AR480" s="351"/>
      <c r="AS480" s="351"/>
      <c r="AT480" s="351"/>
      <c r="AU480" s="256">
        <f>SUM(AG480:AT480)</f>
        <v>0</v>
      </c>
    </row>
    <row r="481" spans="1:47" s="243" customFormat="1" ht="16" hidden="1" outlineLevel="1">
      <c r="A481" s="452"/>
      <c r="B481" s="450" t="s">
        <v>307</v>
      </c>
      <c r="C481" s="251" t="s">
        <v>163</v>
      </c>
      <c r="D481" s="255"/>
      <c r="E481" s="255"/>
      <c r="F481" s="255"/>
      <c r="G481" s="255"/>
      <c r="H481" s="255"/>
      <c r="I481" s="255"/>
      <c r="J481" s="255"/>
      <c r="K481" s="255"/>
      <c r="L481" s="255"/>
      <c r="M481" s="255"/>
      <c r="N481" s="255"/>
      <c r="O481" s="255"/>
      <c r="P481" s="255"/>
      <c r="Q481" s="255"/>
      <c r="R481" s="255">
        <f>R480</f>
        <v>0</v>
      </c>
      <c r="S481" s="255"/>
      <c r="T481" s="255"/>
      <c r="U481" s="255"/>
      <c r="V481" s="255"/>
      <c r="W481" s="255"/>
      <c r="X481" s="255"/>
      <c r="Y481" s="255"/>
      <c r="Z481" s="255"/>
      <c r="AA481" s="255"/>
      <c r="AB481" s="255"/>
      <c r="AC481" s="255"/>
      <c r="AD481" s="255"/>
      <c r="AE481" s="255"/>
      <c r="AF481" s="656"/>
      <c r="AG481" s="352">
        <f>AG480</f>
        <v>0</v>
      </c>
      <c r="AH481" s="352">
        <f t="shared" ref="AH481:AT481" si="835">AH480</f>
        <v>0</v>
      </c>
      <c r="AI481" s="352">
        <f t="shared" si="835"/>
        <v>0</v>
      </c>
      <c r="AJ481" s="352">
        <f t="shared" si="835"/>
        <v>0</v>
      </c>
      <c r="AK481" s="352">
        <f t="shared" si="835"/>
        <v>0</v>
      </c>
      <c r="AL481" s="352">
        <f t="shared" si="835"/>
        <v>0</v>
      </c>
      <c r="AM481" s="352">
        <f t="shared" si="835"/>
        <v>0</v>
      </c>
      <c r="AN481" s="352">
        <f t="shared" si="835"/>
        <v>0</v>
      </c>
      <c r="AO481" s="352">
        <f t="shared" si="835"/>
        <v>0</v>
      </c>
      <c r="AP481" s="352">
        <f t="shared" si="835"/>
        <v>0</v>
      </c>
      <c r="AQ481" s="352">
        <f t="shared" si="835"/>
        <v>0</v>
      </c>
      <c r="AR481" s="352">
        <f t="shared" si="835"/>
        <v>0</v>
      </c>
      <c r="AS481" s="352">
        <f t="shared" si="835"/>
        <v>0</v>
      </c>
      <c r="AT481" s="352">
        <f t="shared" si="835"/>
        <v>0</v>
      </c>
      <c r="AU481" s="257"/>
    </row>
    <row r="482" spans="1:47" s="243" customFormat="1" ht="16" hidden="1" outlineLevel="1">
      <c r="A482" s="452"/>
      <c r="B482" s="450"/>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c r="AA482" s="251"/>
      <c r="AB482" s="251"/>
      <c r="AC482" s="251"/>
      <c r="AD482" s="251"/>
      <c r="AE482" s="251"/>
      <c r="AF482" s="251"/>
      <c r="AG482" s="353"/>
      <c r="AH482" s="353"/>
      <c r="AI482" s="353"/>
      <c r="AJ482" s="353"/>
      <c r="AK482" s="353"/>
      <c r="AL482" s="353"/>
      <c r="AM482" s="357"/>
      <c r="AN482" s="357"/>
      <c r="AO482" s="357"/>
      <c r="AP482" s="357"/>
      <c r="AQ482" s="357"/>
      <c r="AR482" s="357"/>
      <c r="AS482" s="357"/>
      <c r="AT482" s="357"/>
      <c r="AU482" s="272"/>
    </row>
    <row r="483" spans="1:47" ht="16" hidden="1" outlineLevel="1">
      <c r="A483" s="452"/>
      <c r="B483" s="451"/>
      <c r="C483" s="260"/>
      <c r="D483" s="251"/>
      <c r="E483" s="251"/>
      <c r="F483" s="251"/>
      <c r="G483" s="251"/>
      <c r="H483" s="251"/>
      <c r="I483" s="251"/>
      <c r="J483" s="251"/>
      <c r="K483" s="251"/>
      <c r="L483" s="251"/>
      <c r="M483" s="251"/>
      <c r="N483" s="251"/>
      <c r="O483" s="251"/>
      <c r="P483" s="251"/>
      <c r="Q483" s="251"/>
      <c r="R483" s="260"/>
      <c r="S483" s="251"/>
      <c r="T483" s="251"/>
      <c r="U483" s="251"/>
      <c r="V483" s="251"/>
      <c r="W483" s="251"/>
      <c r="X483" s="251"/>
      <c r="Y483" s="251"/>
      <c r="Z483" s="251"/>
      <c r="AA483" s="251"/>
      <c r="AB483" s="251"/>
      <c r="AC483" s="251"/>
      <c r="AD483" s="251"/>
      <c r="AE483" s="251"/>
      <c r="AF483" s="251"/>
      <c r="AG483" s="353"/>
      <c r="AH483" s="353"/>
      <c r="AI483" s="353"/>
      <c r="AJ483" s="353"/>
      <c r="AK483" s="353"/>
      <c r="AL483" s="353"/>
      <c r="AM483" s="353"/>
      <c r="AN483" s="353"/>
      <c r="AO483" s="353"/>
      <c r="AP483" s="353"/>
      <c r="AQ483" s="353"/>
      <c r="AR483" s="353"/>
      <c r="AS483" s="353"/>
      <c r="AT483" s="353"/>
      <c r="AU483" s="266"/>
    </row>
    <row r="484" spans="1:47" ht="16" outlineLevel="1">
      <c r="A484" s="452"/>
      <c r="B484" s="447" t="s">
        <v>500</v>
      </c>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363"/>
      <c r="AH484" s="366"/>
      <c r="AI484" s="366"/>
      <c r="AJ484" s="366"/>
      <c r="AK484" s="366"/>
      <c r="AL484" s="366"/>
      <c r="AM484" s="366"/>
      <c r="AN484" s="366"/>
      <c r="AO484" s="366"/>
      <c r="AP484" s="366"/>
      <c r="AQ484" s="366"/>
      <c r="AR484" s="366"/>
      <c r="AS484" s="366"/>
      <c r="AT484" s="366"/>
      <c r="AU484" s="266"/>
    </row>
    <row r="485" spans="1:47" ht="16" outlineLevel="1">
      <c r="A485" s="452"/>
      <c r="B485" s="432" t="s">
        <v>496</v>
      </c>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c r="AA485" s="251"/>
      <c r="AB485" s="251"/>
      <c r="AC485" s="251"/>
      <c r="AD485" s="251"/>
      <c r="AE485" s="251"/>
      <c r="AF485" s="251"/>
      <c r="AG485" s="363"/>
      <c r="AH485" s="366"/>
      <c r="AI485" s="366"/>
      <c r="AJ485" s="366"/>
      <c r="AK485" s="366"/>
      <c r="AL485" s="366"/>
      <c r="AM485" s="366"/>
      <c r="AN485" s="366"/>
      <c r="AO485" s="366"/>
      <c r="AP485" s="366"/>
      <c r="AQ485" s="366"/>
      <c r="AR485" s="366"/>
      <c r="AS485" s="366"/>
      <c r="AT485" s="366"/>
      <c r="AU485" s="266"/>
    </row>
    <row r="486" spans="1:47" ht="17" outlineLevel="1">
      <c r="A486" s="452">
        <v>21</v>
      </c>
      <c r="B486" s="369" t="s">
        <v>113</v>
      </c>
      <c r="C486" s="251" t="s">
        <v>25</v>
      </c>
      <c r="D486" s="255">
        <v>11245887</v>
      </c>
      <c r="E486" s="255">
        <v>9051748</v>
      </c>
      <c r="F486" s="255">
        <v>9051748</v>
      </c>
      <c r="G486" s="255">
        <v>9051748</v>
      </c>
      <c r="H486" s="255">
        <v>9051748</v>
      </c>
      <c r="I486" s="255">
        <v>9051748</v>
      </c>
      <c r="J486" s="255">
        <v>9051748</v>
      </c>
      <c r="K486" s="255">
        <v>9051653</v>
      </c>
      <c r="L486" s="255">
        <v>9051653</v>
      </c>
      <c r="M486" s="255">
        <v>9029263</v>
      </c>
      <c r="N486" s="255">
        <v>8838869</v>
      </c>
      <c r="O486" s="255">
        <v>8836968</v>
      </c>
      <c r="P486" s="255">
        <v>8836968</v>
      </c>
      <c r="Q486" s="255">
        <v>8835826</v>
      </c>
      <c r="R486" s="251"/>
      <c r="S486" s="255">
        <v>780</v>
      </c>
      <c r="T486" s="255">
        <v>633</v>
      </c>
      <c r="U486" s="255">
        <v>633</v>
      </c>
      <c r="V486" s="255">
        <v>633</v>
      </c>
      <c r="W486" s="255">
        <v>633</v>
      </c>
      <c r="X486" s="255">
        <v>633</v>
      </c>
      <c r="Y486" s="255">
        <v>633</v>
      </c>
      <c r="Z486" s="255">
        <v>633</v>
      </c>
      <c r="AA486" s="255">
        <v>633</v>
      </c>
      <c r="AB486" s="255">
        <v>631</v>
      </c>
      <c r="AC486" s="255">
        <v>592</v>
      </c>
      <c r="AD486" s="255">
        <v>592</v>
      </c>
      <c r="AE486" s="255">
        <v>592</v>
      </c>
      <c r="AF486" s="255">
        <v>592</v>
      </c>
      <c r="AG486" s="351">
        <v>1</v>
      </c>
      <c r="AH486" s="351"/>
      <c r="AI486" s="351"/>
      <c r="AJ486" s="351"/>
      <c r="AK486" s="351"/>
      <c r="AL486" s="351"/>
      <c r="AM486" s="351"/>
      <c r="AN486" s="351"/>
      <c r="AO486" s="351"/>
      <c r="AP486" s="351"/>
      <c r="AQ486" s="351"/>
      <c r="AR486" s="351"/>
      <c r="AS486" s="351"/>
      <c r="AT486" s="351"/>
      <c r="AU486" s="256">
        <f>SUM(AG486:AT486)</f>
        <v>1</v>
      </c>
    </row>
    <row r="487" spans="1:47" ht="16" outlineLevel="1">
      <c r="A487" s="452"/>
      <c r="B487" s="904" t="s">
        <v>1152</v>
      </c>
      <c r="C487" s="251" t="s">
        <v>163</v>
      </c>
      <c r="D487" s="255">
        <v>12605.175111782974</v>
      </c>
      <c r="E487" s="255">
        <f>D487+($G487-$D487)/3</f>
        <v>12570.634242002652</v>
      </c>
      <c r="F487" s="255">
        <f>E487+($G487-$D487)/3</f>
        <v>12536.093372222331</v>
      </c>
      <c r="G487" s="255">
        <v>12501.552502442008</v>
      </c>
      <c r="H487" s="255">
        <f>H486/G486*G487</f>
        <v>12501.552502442008</v>
      </c>
      <c r="I487" s="255">
        <f t="shared" ref="I487:Q487" si="836">I486/H486*H487</f>
        <v>12501.552502442008</v>
      </c>
      <c r="J487" s="255">
        <f t="shared" si="836"/>
        <v>12501.552502442008</v>
      </c>
      <c r="K487" s="255">
        <f t="shared" si="836"/>
        <v>12501.421296017819</v>
      </c>
      <c r="L487" s="255">
        <f t="shared" si="836"/>
        <v>12501.421296017819</v>
      </c>
      <c r="M487" s="255">
        <f t="shared" si="836"/>
        <v>12470.498013517061</v>
      </c>
      <c r="N487" s="255">
        <f t="shared" si="836"/>
        <v>12207.541003760498</v>
      </c>
      <c r="O487" s="255">
        <f t="shared" si="836"/>
        <v>12204.915494156481</v>
      </c>
      <c r="P487" s="255">
        <f t="shared" si="836"/>
        <v>12204.915494156481</v>
      </c>
      <c r="Q487" s="255">
        <f t="shared" si="836"/>
        <v>12203.338254825714</v>
      </c>
      <c r="R487" s="251"/>
      <c r="S487" s="255">
        <f t="shared" ref="S487:AF487" si="837">S486/D486*D487</f>
        <v>0.87427844394939402</v>
      </c>
      <c r="T487" s="255">
        <f t="shared" si="837"/>
        <v>0.87908009316959312</v>
      </c>
      <c r="U487" s="255">
        <f t="shared" si="837"/>
        <v>0.87666460716943673</v>
      </c>
      <c r="V487" s="255">
        <f t="shared" si="837"/>
        <v>0.87424912116928022</v>
      </c>
      <c r="W487" s="255">
        <f t="shared" si="837"/>
        <v>0.87424912116928022</v>
      </c>
      <c r="X487" s="255">
        <f t="shared" si="837"/>
        <v>0.87424912116928022</v>
      </c>
      <c r="Y487" s="255">
        <f t="shared" si="837"/>
        <v>0.87424912116928022</v>
      </c>
      <c r="Z487" s="255">
        <f t="shared" si="837"/>
        <v>0.87424912116928022</v>
      </c>
      <c r="AA487" s="255">
        <f t="shared" si="837"/>
        <v>0.87424912116928022</v>
      </c>
      <c r="AB487" s="255">
        <f t="shared" si="837"/>
        <v>0.87148688066005675</v>
      </c>
      <c r="AC487" s="255">
        <f t="shared" si="837"/>
        <v>0.81762319073019585</v>
      </c>
      <c r="AD487" s="255">
        <f t="shared" si="837"/>
        <v>0.81762319073019585</v>
      </c>
      <c r="AE487" s="255">
        <f t="shared" si="837"/>
        <v>0.81762319073019585</v>
      </c>
      <c r="AF487" s="255">
        <f t="shared" si="837"/>
        <v>0.81762319073019585</v>
      </c>
      <c r="AG487" s="352">
        <f>AG486</f>
        <v>1</v>
      </c>
      <c r="AH487" s="352">
        <f t="shared" ref="AH487:AT487" si="838">AH486</f>
        <v>0</v>
      </c>
      <c r="AI487" s="352">
        <f t="shared" si="838"/>
        <v>0</v>
      </c>
      <c r="AJ487" s="352">
        <f t="shared" si="838"/>
        <v>0</v>
      </c>
      <c r="AK487" s="352">
        <f t="shared" si="838"/>
        <v>0</v>
      </c>
      <c r="AL487" s="352">
        <f t="shared" si="838"/>
        <v>0</v>
      </c>
      <c r="AM487" s="352">
        <f t="shared" si="838"/>
        <v>0</v>
      </c>
      <c r="AN487" s="352">
        <f t="shared" si="838"/>
        <v>0</v>
      </c>
      <c r="AO487" s="352">
        <f t="shared" si="838"/>
        <v>0</v>
      </c>
      <c r="AP487" s="352">
        <f t="shared" si="838"/>
        <v>0</v>
      </c>
      <c r="AQ487" s="352">
        <f t="shared" si="838"/>
        <v>0</v>
      </c>
      <c r="AR487" s="352">
        <f t="shared" si="838"/>
        <v>0</v>
      </c>
      <c r="AS487" s="352">
        <f t="shared" si="838"/>
        <v>0</v>
      </c>
      <c r="AT487" s="352">
        <f t="shared" si="838"/>
        <v>0</v>
      </c>
      <c r="AU487" s="266"/>
    </row>
    <row r="488" spans="1:47" ht="16" outlineLevel="1">
      <c r="A488" s="452"/>
      <c r="B488" s="372"/>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251"/>
      <c r="AE488" s="251"/>
      <c r="AF488" s="251"/>
      <c r="AG488" s="363"/>
      <c r="AH488" s="366"/>
      <c r="AI488" s="366"/>
      <c r="AJ488" s="366"/>
      <c r="AK488" s="366"/>
      <c r="AL488" s="366"/>
      <c r="AM488" s="366"/>
      <c r="AN488" s="366"/>
      <c r="AO488" s="366"/>
      <c r="AP488" s="366"/>
      <c r="AQ488" s="366"/>
      <c r="AR488" s="366"/>
      <c r="AS488" s="366"/>
      <c r="AT488" s="366"/>
      <c r="AU488" s="266"/>
    </row>
    <row r="489" spans="1:47" ht="17" outlineLevel="1">
      <c r="A489" s="452">
        <v>22</v>
      </c>
      <c r="B489" s="369" t="s">
        <v>114</v>
      </c>
      <c r="C489" s="251" t="s">
        <v>25</v>
      </c>
      <c r="D489" s="255">
        <v>1841344</v>
      </c>
      <c r="E489" s="255">
        <v>1841344</v>
      </c>
      <c r="F489" s="255">
        <v>1841344</v>
      </c>
      <c r="G489" s="255">
        <v>1841344</v>
      </c>
      <c r="H489" s="255">
        <v>1841344</v>
      </c>
      <c r="I489" s="255">
        <v>1841344</v>
      </c>
      <c r="J489" s="255">
        <v>1841344</v>
      </c>
      <c r="K489" s="255">
        <v>1841344</v>
      </c>
      <c r="L489" s="255">
        <v>1841344</v>
      </c>
      <c r="M489" s="255">
        <v>1841344</v>
      </c>
      <c r="N489" s="255">
        <v>1841344</v>
      </c>
      <c r="O489" s="255">
        <v>1841344</v>
      </c>
      <c r="P489" s="255">
        <v>1841344</v>
      </c>
      <c r="Q489" s="255">
        <v>1841344</v>
      </c>
      <c r="R489" s="251"/>
      <c r="S489" s="255">
        <v>507</v>
      </c>
      <c r="T489" s="255">
        <v>507</v>
      </c>
      <c r="U489" s="255">
        <v>507</v>
      </c>
      <c r="V489" s="255">
        <v>507</v>
      </c>
      <c r="W489" s="255">
        <v>507</v>
      </c>
      <c r="X489" s="255">
        <v>507</v>
      </c>
      <c r="Y489" s="255">
        <v>507</v>
      </c>
      <c r="Z489" s="255">
        <v>507</v>
      </c>
      <c r="AA489" s="255">
        <v>507</v>
      </c>
      <c r="AB489" s="255">
        <v>507</v>
      </c>
      <c r="AC489" s="255">
        <v>507</v>
      </c>
      <c r="AD489" s="255">
        <v>507</v>
      </c>
      <c r="AE489" s="255">
        <v>507</v>
      </c>
      <c r="AF489" s="255">
        <v>507</v>
      </c>
      <c r="AG489" s="351">
        <v>1</v>
      </c>
      <c r="AH489" s="351"/>
      <c r="AI489" s="351"/>
      <c r="AJ489" s="351"/>
      <c r="AK489" s="351"/>
      <c r="AL489" s="351"/>
      <c r="AM489" s="351"/>
      <c r="AN489" s="351"/>
      <c r="AO489" s="351"/>
      <c r="AP489" s="351"/>
      <c r="AQ489" s="351"/>
      <c r="AR489" s="351"/>
      <c r="AS489" s="351"/>
      <c r="AT489" s="351"/>
      <c r="AU489" s="256">
        <f>SUM(AG489:AT489)</f>
        <v>1</v>
      </c>
    </row>
    <row r="490" spans="1:47" ht="16" outlineLevel="1">
      <c r="A490" s="452"/>
      <c r="B490" s="372" t="s">
        <v>307</v>
      </c>
      <c r="C490" s="251" t="s">
        <v>163</v>
      </c>
      <c r="D490" s="255">
        <v>215888.59625209836</v>
      </c>
      <c r="E490" s="255">
        <f>D490+($G490-$D490)/3</f>
        <v>215888.59625209836</v>
      </c>
      <c r="F490" s="255">
        <f>E490+($G490-$D490)/3</f>
        <v>215888.59625209836</v>
      </c>
      <c r="G490" s="255">
        <v>215888.59625209836</v>
      </c>
      <c r="H490" s="255">
        <f t="shared" ref="H490:Q490" si="839">H489/G489*G490</f>
        <v>215888.59625209836</v>
      </c>
      <c r="I490" s="255">
        <f t="shared" si="839"/>
        <v>215888.59625209836</v>
      </c>
      <c r="J490" s="255">
        <f t="shared" si="839"/>
        <v>215888.59625209836</v>
      </c>
      <c r="K490" s="255">
        <f t="shared" si="839"/>
        <v>215888.59625209836</v>
      </c>
      <c r="L490" s="255">
        <f t="shared" si="839"/>
        <v>215888.59625209836</v>
      </c>
      <c r="M490" s="255">
        <f t="shared" si="839"/>
        <v>215888.59625209836</v>
      </c>
      <c r="N490" s="255">
        <f t="shared" si="839"/>
        <v>215888.59625209836</v>
      </c>
      <c r="O490" s="255">
        <f t="shared" si="839"/>
        <v>215888.59625209836</v>
      </c>
      <c r="P490" s="255">
        <f t="shared" si="839"/>
        <v>215888.59625209836</v>
      </c>
      <c r="Q490" s="255">
        <f t="shared" si="839"/>
        <v>215888.59625209836</v>
      </c>
      <c r="R490" s="251"/>
      <c r="S490" s="255">
        <f>S489/D489*D490</f>
        <v>59.44327529229404</v>
      </c>
      <c r="T490" s="255">
        <f t="shared" ref="T490:AF490" si="840">T489/E489*E490</f>
        <v>59.44327529229404</v>
      </c>
      <c r="U490" s="255">
        <f t="shared" si="840"/>
        <v>59.44327529229404</v>
      </c>
      <c r="V490" s="255">
        <f t="shared" si="840"/>
        <v>59.44327529229404</v>
      </c>
      <c r="W490" s="255">
        <f t="shared" si="840"/>
        <v>59.44327529229404</v>
      </c>
      <c r="X490" s="255">
        <f t="shared" si="840"/>
        <v>59.44327529229404</v>
      </c>
      <c r="Y490" s="255">
        <f t="shared" si="840"/>
        <v>59.44327529229404</v>
      </c>
      <c r="Z490" s="255">
        <f t="shared" si="840"/>
        <v>59.44327529229404</v>
      </c>
      <c r="AA490" s="255">
        <f t="shared" si="840"/>
        <v>59.44327529229404</v>
      </c>
      <c r="AB490" s="255">
        <f t="shared" si="840"/>
        <v>59.44327529229404</v>
      </c>
      <c r="AC490" s="255">
        <f t="shared" si="840"/>
        <v>59.44327529229404</v>
      </c>
      <c r="AD490" s="255">
        <f t="shared" si="840"/>
        <v>59.44327529229404</v>
      </c>
      <c r="AE490" s="255">
        <f t="shared" si="840"/>
        <v>59.44327529229404</v>
      </c>
      <c r="AF490" s="255">
        <f t="shared" si="840"/>
        <v>59.44327529229404</v>
      </c>
      <c r="AG490" s="352">
        <f>AG489</f>
        <v>1</v>
      </c>
      <c r="AH490" s="352">
        <f t="shared" ref="AH490:AT490" si="841">AH489</f>
        <v>0</v>
      </c>
      <c r="AI490" s="352">
        <f t="shared" si="841"/>
        <v>0</v>
      </c>
      <c r="AJ490" s="352">
        <f t="shared" si="841"/>
        <v>0</v>
      </c>
      <c r="AK490" s="352">
        <f t="shared" si="841"/>
        <v>0</v>
      </c>
      <c r="AL490" s="352">
        <f t="shared" si="841"/>
        <v>0</v>
      </c>
      <c r="AM490" s="352">
        <f t="shared" si="841"/>
        <v>0</v>
      </c>
      <c r="AN490" s="352">
        <f t="shared" si="841"/>
        <v>0</v>
      </c>
      <c r="AO490" s="352">
        <f t="shared" si="841"/>
        <v>0</v>
      </c>
      <c r="AP490" s="352">
        <f t="shared" si="841"/>
        <v>0</v>
      </c>
      <c r="AQ490" s="352">
        <f t="shared" si="841"/>
        <v>0</v>
      </c>
      <c r="AR490" s="352">
        <f t="shared" si="841"/>
        <v>0</v>
      </c>
      <c r="AS490" s="352">
        <f t="shared" si="841"/>
        <v>0</v>
      </c>
      <c r="AT490" s="352">
        <f t="shared" si="841"/>
        <v>0</v>
      </c>
      <c r="AU490" s="266"/>
    </row>
    <row r="491" spans="1:47" ht="16" outlineLevel="1">
      <c r="A491" s="452"/>
      <c r="B491" s="372"/>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363"/>
      <c r="AH491" s="366"/>
      <c r="AI491" s="366"/>
      <c r="AJ491" s="366"/>
      <c r="AK491" s="366"/>
      <c r="AL491" s="366"/>
      <c r="AM491" s="366"/>
      <c r="AN491" s="366"/>
      <c r="AO491" s="366"/>
      <c r="AP491" s="366"/>
      <c r="AQ491" s="366"/>
      <c r="AR491" s="366"/>
      <c r="AS491" s="366"/>
      <c r="AT491" s="366"/>
      <c r="AU491" s="266"/>
    </row>
    <row r="492" spans="1:47" ht="17" outlineLevel="1">
      <c r="A492" s="452">
        <v>23</v>
      </c>
      <c r="B492" s="369" t="s">
        <v>1153</v>
      </c>
      <c r="C492" s="251" t="s">
        <v>25</v>
      </c>
      <c r="D492" s="255">
        <v>10573798</v>
      </c>
      <c r="E492" s="255">
        <v>7657423</v>
      </c>
      <c r="F492" s="255">
        <v>7657423</v>
      </c>
      <c r="G492" s="255">
        <v>7657423</v>
      </c>
      <c r="H492" s="255">
        <v>7657423</v>
      </c>
      <c r="I492" s="255">
        <v>7657423</v>
      </c>
      <c r="J492" s="255">
        <v>7657423</v>
      </c>
      <c r="K492" s="255">
        <v>7657275</v>
      </c>
      <c r="L492" s="255">
        <v>7657275</v>
      </c>
      <c r="M492" s="255">
        <v>7657275</v>
      </c>
      <c r="N492" s="255">
        <v>7517866</v>
      </c>
      <c r="O492" s="255">
        <v>7504762</v>
      </c>
      <c r="P492" s="255">
        <v>7504762</v>
      </c>
      <c r="Q492" s="255">
        <v>6336759</v>
      </c>
      <c r="R492" s="251"/>
      <c r="S492" s="255">
        <v>725</v>
      </c>
      <c r="T492" s="255">
        <v>530</v>
      </c>
      <c r="U492" s="255">
        <v>530</v>
      </c>
      <c r="V492" s="255">
        <v>530</v>
      </c>
      <c r="W492" s="255">
        <v>530</v>
      </c>
      <c r="X492" s="255">
        <v>530</v>
      </c>
      <c r="Y492" s="255">
        <v>530</v>
      </c>
      <c r="Z492" s="255">
        <v>530</v>
      </c>
      <c r="AA492" s="255">
        <v>530</v>
      </c>
      <c r="AB492" s="255">
        <v>530</v>
      </c>
      <c r="AC492" s="255">
        <v>501</v>
      </c>
      <c r="AD492" s="255">
        <v>501</v>
      </c>
      <c r="AE492" s="255">
        <v>501</v>
      </c>
      <c r="AF492" s="255">
        <v>425</v>
      </c>
      <c r="AG492" s="351">
        <v>1</v>
      </c>
      <c r="AH492" s="351"/>
      <c r="AI492" s="351"/>
      <c r="AJ492" s="351"/>
      <c r="AK492" s="351"/>
      <c r="AL492" s="351"/>
      <c r="AM492" s="351"/>
      <c r="AN492" s="351"/>
      <c r="AO492" s="351"/>
      <c r="AP492" s="351"/>
      <c r="AQ492" s="351"/>
      <c r="AR492" s="351"/>
      <c r="AS492" s="351"/>
      <c r="AT492" s="351"/>
      <c r="AU492" s="256">
        <f>SUM(AG492:AT492)</f>
        <v>1</v>
      </c>
    </row>
    <row r="493" spans="1:47" ht="16" outlineLevel="1">
      <c r="A493" s="452"/>
      <c r="B493" s="372" t="s">
        <v>307</v>
      </c>
      <c r="C493" s="251" t="s">
        <v>163</v>
      </c>
      <c r="D493" s="255"/>
      <c r="E493" s="255"/>
      <c r="F493" s="255"/>
      <c r="G493" s="255"/>
      <c r="H493" s="255"/>
      <c r="I493" s="255"/>
      <c r="J493" s="255"/>
      <c r="K493" s="255"/>
      <c r="L493" s="255"/>
      <c r="M493" s="255"/>
      <c r="N493" s="255"/>
      <c r="O493" s="255"/>
      <c r="P493" s="255"/>
      <c r="Q493" s="255"/>
      <c r="R493" s="251"/>
      <c r="S493" s="255"/>
      <c r="T493" s="255"/>
      <c r="U493" s="255"/>
      <c r="V493" s="255"/>
      <c r="W493" s="255"/>
      <c r="X493" s="255"/>
      <c r="Y493" s="255"/>
      <c r="Z493" s="255"/>
      <c r="AA493" s="255"/>
      <c r="AB493" s="255"/>
      <c r="AC493" s="255"/>
      <c r="AD493" s="255"/>
      <c r="AE493" s="255"/>
      <c r="AF493" s="255"/>
      <c r="AG493" s="352">
        <f>AG492</f>
        <v>1</v>
      </c>
      <c r="AH493" s="352">
        <f t="shared" ref="AH493:AT493" si="842">AH492</f>
        <v>0</v>
      </c>
      <c r="AI493" s="352">
        <f t="shared" si="842"/>
        <v>0</v>
      </c>
      <c r="AJ493" s="352">
        <f t="shared" si="842"/>
        <v>0</v>
      </c>
      <c r="AK493" s="352">
        <f t="shared" si="842"/>
        <v>0</v>
      </c>
      <c r="AL493" s="352">
        <f t="shared" si="842"/>
        <v>0</v>
      </c>
      <c r="AM493" s="352">
        <f t="shared" si="842"/>
        <v>0</v>
      </c>
      <c r="AN493" s="352">
        <f t="shared" si="842"/>
        <v>0</v>
      </c>
      <c r="AO493" s="352">
        <f t="shared" si="842"/>
        <v>0</v>
      </c>
      <c r="AP493" s="352">
        <f t="shared" si="842"/>
        <v>0</v>
      </c>
      <c r="AQ493" s="352">
        <f t="shared" si="842"/>
        <v>0</v>
      </c>
      <c r="AR493" s="352">
        <f t="shared" si="842"/>
        <v>0</v>
      </c>
      <c r="AS493" s="352">
        <f t="shared" si="842"/>
        <v>0</v>
      </c>
      <c r="AT493" s="352">
        <f t="shared" si="842"/>
        <v>0</v>
      </c>
      <c r="AU493" s="266"/>
    </row>
    <row r="494" spans="1:47" ht="16" outlineLevel="1">
      <c r="A494" s="452"/>
      <c r="B494" s="37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363"/>
      <c r="AH494" s="366"/>
      <c r="AI494" s="366"/>
      <c r="AJ494" s="366"/>
      <c r="AK494" s="366"/>
      <c r="AL494" s="366"/>
      <c r="AM494" s="366"/>
      <c r="AN494" s="366"/>
      <c r="AO494" s="366"/>
      <c r="AP494" s="366"/>
      <c r="AQ494" s="366"/>
      <c r="AR494" s="366"/>
      <c r="AS494" s="366"/>
      <c r="AT494" s="366"/>
      <c r="AU494" s="266"/>
    </row>
    <row r="495" spans="1:47" ht="17" outlineLevel="1">
      <c r="A495" s="452"/>
      <c r="B495" s="369" t="s">
        <v>1154</v>
      </c>
      <c r="C495" s="251" t="s">
        <v>25</v>
      </c>
      <c r="D495" s="255"/>
      <c r="E495" s="255"/>
      <c r="F495" s="255"/>
      <c r="G495" s="255"/>
      <c r="H495" s="255"/>
      <c r="I495" s="255"/>
      <c r="J495" s="255"/>
      <c r="K495" s="255"/>
      <c r="L495" s="255"/>
      <c r="M495" s="255"/>
      <c r="N495" s="255"/>
      <c r="O495" s="255"/>
      <c r="P495" s="255"/>
      <c r="Q495" s="255"/>
      <c r="R495" s="251"/>
      <c r="S495" s="255"/>
      <c r="T495" s="255"/>
      <c r="U495" s="255"/>
      <c r="V495" s="255"/>
      <c r="W495" s="255"/>
      <c r="X495" s="255"/>
      <c r="Y495" s="255"/>
      <c r="Z495" s="255"/>
      <c r="AA495" s="255"/>
      <c r="AB495" s="255"/>
      <c r="AC495" s="255"/>
      <c r="AD495" s="255"/>
      <c r="AE495" s="255"/>
      <c r="AF495" s="255"/>
      <c r="AG495" s="367">
        <v>1</v>
      </c>
      <c r="AH495" s="351"/>
      <c r="AI495" s="351"/>
      <c r="AJ495" s="351"/>
      <c r="AK495" s="351"/>
      <c r="AL495" s="351"/>
      <c r="AM495" s="351"/>
      <c r="AN495" s="356"/>
      <c r="AO495" s="356"/>
      <c r="AP495" s="356"/>
      <c r="AQ495" s="356"/>
      <c r="AR495" s="356"/>
      <c r="AS495" s="356"/>
      <c r="AT495" s="356"/>
      <c r="AU495" s="256">
        <f>SUM(AG495:AT495)</f>
        <v>1</v>
      </c>
    </row>
    <row r="496" spans="1:47" ht="16" outlineLevel="1">
      <c r="A496" s="452"/>
      <c r="B496" s="904" t="s">
        <v>1152</v>
      </c>
      <c r="C496" s="251" t="s">
        <v>163</v>
      </c>
      <c r="D496" s="255">
        <v>45251.599999999904</v>
      </c>
      <c r="E496" s="255">
        <f t="shared" ref="E496:F496" si="843">D496+($G496-$D496)/3</f>
        <v>45251.599999999904</v>
      </c>
      <c r="F496" s="255">
        <f t="shared" si="843"/>
        <v>45251.599999999904</v>
      </c>
      <c r="G496" s="255">
        <v>45251.599999999904</v>
      </c>
      <c r="H496" s="255">
        <v>45251.599999999904</v>
      </c>
      <c r="I496" s="255">
        <v>45251.599999999904</v>
      </c>
      <c r="J496" s="255">
        <v>45251.599999999904</v>
      </c>
      <c r="K496" s="255">
        <v>45251.599999999904</v>
      </c>
      <c r="L496" s="255">
        <v>45251.599999999904</v>
      </c>
      <c r="M496" s="255">
        <v>45251.599999999904</v>
      </c>
      <c r="N496" s="255">
        <v>45251.599999999904</v>
      </c>
      <c r="O496" s="255">
        <v>0</v>
      </c>
      <c r="P496" s="255">
        <v>0</v>
      </c>
      <c r="Q496" s="255">
        <v>0</v>
      </c>
      <c r="R496" s="251"/>
      <c r="S496" s="255"/>
      <c r="T496" s="255"/>
      <c r="U496" s="255"/>
      <c r="V496" s="255"/>
      <c r="W496" s="255"/>
      <c r="X496" s="255"/>
      <c r="Y496" s="255"/>
      <c r="Z496" s="255"/>
      <c r="AA496" s="255"/>
      <c r="AB496" s="255"/>
      <c r="AC496" s="255"/>
      <c r="AD496" s="255"/>
      <c r="AE496" s="255"/>
      <c r="AF496" s="255"/>
      <c r="AG496" s="352">
        <f>AG495</f>
        <v>1</v>
      </c>
      <c r="AH496" s="352">
        <f t="shared" ref="AH496:AT496" si="844">AH495</f>
        <v>0</v>
      </c>
      <c r="AI496" s="352">
        <f t="shared" si="844"/>
        <v>0</v>
      </c>
      <c r="AJ496" s="352">
        <f t="shared" si="844"/>
        <v>0</v>
      </c>
      <c r="AK496" s="352">
        <f t="shared" si="844"/>
        <v>0</v>
      </c>
      <c r="AL496" s="352">
        <f t="shared" si="844"/>
        <v>0</v>
      </c>
      <c r="AM496" s="352">
        <f t="shared" si="844"/>
        <v>0</v>
      </c>
      <c r="AN496" s="352">
        <f t="shared" si="844"/>
        <v>0</v>
      </c>
      <c r="AO496" s="352">
        <f t="shared" si="844"/>
        <v>0</v>
      </c>
      <c r="AP496" s="352">
        <f t="shared" si="844"/>
        <v>0</v>
      </c>
      <c r="AQ496" s="352">
        <f t="shared" si="844"/>
        <v>0</v>
      </c>
      <c r="AR496" s="352">
        <f t="shared" si="844"/>
        <v>0</v>
      </c>
      <c r="AS496" s="352">
        <f t="shared" si="844"/>
        <v>0</v>
      </c>
      <c r="AT496" s="352">
        <f t="shared" si="844"/>
        <v>0</v>
      </c>
      <c r="AU496" s="266"/>
    </row>
    <row r="497" spans="1:47" ht="16" outlineLevel="1">
      <c r="A497" s="452"/>
      <c r="B497" s="372"/>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251"/>
      <c r="AF497" s="251"/>
      <c r="AG497" s="353"/>
      <c r="AH497" s="366"/>
      <c r="AI497" s="366"/>
      <c r="AJ497" s="366"/>
      <c r="AK497" s="366"/>
      <c r="AL497" s="366"/>
      <c r="AM497" s="366"/>
      <c r="AN497" s="366"/>
      <c r="AO497" s="366"/>
      <c r="AP497" s="366"/>
      <c r="AQ497" s="366"/>
      <c r="AR497" s="366"/>
      <c r="AS497" s="366"/>
      <c r="AT497" s="366"/>
      <c r="AU497" s="266"/>
    </row>
    <row r="498" spans="1:47" ht="17" outlineLevel="1">
      <c r="A498" s="452">
        <v>24</v>
      </c>
      <c r="B498" s="369" t="s">
        <v>116</v>
      </c>
      <c r="C498" s="251" t="s">
        <v>25</v>
      </c>
      <c r="D498" s="255">
        <v>98617</v>
      </c>
      <c r="E498" s="255">
        <v>98617</v>
      </c>
      <c r="F498" s="255">
        <v>98617</v>
      </c>
      <c r="G498" s="255">
        <v>98617</v>
      </c>
      <c r="H498" s="255">
        <v>98617</v>
      </c>
      <c r="I498" s="255">
        <v>98617</v>
      </c>
      <c r="J498" s="255">
        <v>98617</v>
      </c>
      <c r="K498" s="255">
        <v>98617</v>
      </c>
      <c r="L498" s="255">
        <v>98617</v>
      </c>
      <c r="M498" s="255">
        <v>98617</v>
      </c>
      <c r="N498" s="255">
        <v>76874</v>
      </c>
      <c r="O498" s="255">
        <v>76874</v>
      </c>
      <c r="P498" s="255">
        <v>74888</v>
      </c>
      <c r="Q498" s="255">
        <v>74888</v>
      </c>
      <c r="R498" s="251"/>
      <c r="S498" s="255">
        <v>20</v>
      </c>
      <c r="T498" s="255">
        <v>20</v>
      </c>
      <c r="U498" s="255">
        <v>20</v>
      </c>
      <c r="V498" s="255">
        <v>20</v>
      </c>
      <c r="W498" s="255">
        <v>20</v>
      </c>
      <c r="X498" s="255">
        <v>20</v>
      </c>
      <c r="Y498" s="255">
        <v>20</v>
      </c>
      <c r="Z498" s="255">
        <v>20</v>
      </c>
      <c r="AA498" s="255">
        <v>20</v>
      </c>
      <c r="AB498" s="255">
        <v>20</v>
      </c>
      <c r="AC498" s="255">
        <v>6</v>
      </c>
      <c r="AD498" s="255">
        <v>6</v>
      </c>
      <c r="AE498" s="255">
        <v>5</v>
      </c>
      <c r="AF498" s="255">
        <v>5</v>
      </c>
      <c r="AG498" s="351">
        <v>1</v>
      </c>
      <c r="AH498" s="351"/>
      <c r="AI498" s="351"/>
      <c r="AJ498" s="351"/>
      <c r="AK498" s="351"/>
      <c r="AL498" s="351"/>
      <c r="AM498" s="351"/>
      <c r="AN498" s="351"/>
      <c r="AO498" s="351"/>
      <c r="AP498" s="351"/>
      <c r="AQ498" s="351"/>
      <c r="AR498" s="351"/>
      <c r="AS498" s="351"/>
      <c r="AT498" s="351"/>
      <c r="AU498" s="256">
        <f>SUM(AG498:AT498)</f>
        <v>1</v>
      </c>
    </row>
    <row r="499" spans="1:47" ht="16" outlineLevel="1">
      <c r="A499" s="452"/>
      <c r="B499" s="372" t="s">
        <v>307</v>
      </c>
      <c r="C499" s="251" t="s">
        <v>163</v>
      </c>
      <c r="D499" s="255"/>
      <c r="E499" s="255"/>
      <c r="F499" s="255"/>
      <c r="G499" s="255"/>
      <c r="H499" s="255"/>
      <c r="I499" s="255"/>
      <c r="J499" s="255"/>
      <c r="K499" s="255"/>
      <c r="L499" s="255"/>
      <c r="M499" s="255"/>
      <c r="N499" s="255"/>
      <c r="O499" s="255"/>
      <c r="P499" s="255"/>
      <c r="Q499" s="255"/>
      <c r="R499" s="251"/>
      <c r="S499" s="255"/>
      <c r="T499" s="255"/>
      <c r="U499" s="255"/>
      <c r="V499" s="255"/>
      <c r="W499" s="255"/>
      <c r="X499" s="255"/>
      <c r="Y499" s="255"/>
      <c r="Z499" s="255"/>
      <c r="AA499" s="255"/>
      <c r="AB499" s="255"/>
      <c r="AC499" s="255"/>
      <c r="AD499" s="255"/>
      <c r="AE499" s="255"/>
      <c r="AF499" s="255"/>
      <c r="AG499" s="352">
        <f>AG498</f>
        <v>1</v>
      </c>
      <c r="AH499" s="352">
        <f t="shared" ref="AH499:AT499" si="845">AH498</f>
        <v>0</v>
      </c>
      <c r="AI499" s="352">
        <f t="shared" si="845"/>
        <v>0</v>
      </c>
      <c r="AJ499" s="352">
        <f t="shared" si="845"/>
        <v>0</v>
      </c>
      <c r="AK499" s="352">
        <f t="shared" si="845"/>
        <v>0</v>
      </c>
      <c r="AL499" s="352">
        <f t="shared" si="845"/>
        <v>0</v>
      </c>
      <c r="AM499" s="352">
        <f t="shared" si="845"/>
        <v>0</v>
      </c>
      <c r="AN499" s="352">
        <f t="shared" si="845"/>
        <v>0</v>
      </c>
      <c r="AO499" s="352">
        <f t="shared" si="845"/>
        <v>0</v>
      </c>
      <c r="AP499" s="352">
        <f t="shared" si="845"/>
        <v>0</v>
      </c>
      <c r="AQ499" s="352">
        <f t="shared" si="845"/>
        <v>0</v>
      </c>
      <c r="AR499" s="352">
        <f t="shared" si="845"/>
        <v>0</v>
      </c>
      <c r="AS499" s="352">
        <f t="shared" si="845"/>
        <v>0</v>
      </c>
      <c r="AT499" s="352">
        <f t="shared" si="845"/>
        <v>0</v>
      </c>
      <c r="AU499" s="266"/>
    </row>
    <row r="500" spans="1:47" ht="16" outlineLevel="1">
      <c r="A500" s="452"/>
      <c r="B500" s="372"/>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251"/>
      <c r="AC500" s="251"/>
      <c r="AD500" s="251"/>
      <c r="AE500" s="251"/>
      <c r="AF500" s="251"/>
      <c r="AG500" s="353"/>
      <c r="AH500" s="366"/>
      <c r="AI500" s="366"/>
      <c r="AJ500" s="366"/>
      <c r="AK500" s="366"/>
      <c r="AL500" s="366"/>
      <c r="AM500" s="366"/>
      <c r="AN500" s="366"/>
      <c r="AO500" s="366"/>
      <c r="AP500" s="366"/>
      <c r="AQ500" s="366"/>
      <c r="AR500" s="366"/>
      <c r="AS500" s="366"/>
      <c r="AT500" s="366"/>
      <c r="AU500" s="266"/>
    </row>
    <row r="501" spans="1:47" ht="16" outlineLevel="1">
      <c r="A501" s="452"/>
      <c r="B501" s="432" t="s">
        <v>497</v>
      </c>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c r="AA501" s="251"/>
      <c r="AB501" s="251"/>
      <c r="AC501" s="251"/>
      <c r="AD501" s="251"/>
      <c r="AE501" s="251"/>
      <c r="AF501" s="251"/>
      <c r="AG501" s="353"/>
      <c r="AH501" s="366"/>
      <c r="AI501" s="366"/>
      <c r="AJ501" s="366"/>
      <c r="AK501" s="366"/>
      <c r="AL501" s="366"/>
      <c r="AM501" s="366"/>
      <c r="AN501" s="366"/>
      <c r="AO501" s="366"/>
      <c r="AP501" s="366"/>
      <c r="AQ501" s="366"/>
      <c r="AR501" s="366"/>
      <c r="AS501" s="366"/>
      <c r="AT501" s="366"/>
      <c r="AU501" s="266"/>
    </row>
    <row r="502" spans="1:47" ht="17" outlineLevel="1">
      <c r="A502" s="452">
        <v>25</v>
      </c>
      <c r="B502" s="369" t="s">
        <v>117</v>
      </c>
      <c r="C502" s="251" t="s">
        <v>25</v>
      </c>
      <c r="D502" s="255">
        <v>718670</v>
      </c>
      <c r="E502" s="255">
        <v>718670</v>
      </c>
      <c r="F502" s="255">
        <v>718670</v>
      </c>
      <c r="G502" s="255">
        <v>718670</v>
      </c>
      <c r="H502" s="255">
        <v>718670</v>
      </c>
      <c r="I502" s="255">
        <v>718670</v>
      </c>
      <c r="J502" s="255">
        <v>718670</v>
      </c>
      <c r="K502" s="255">
        <v>718670</v>
      </c>
      <c r="L502" s="255">
        <v>718670</v>
      </c>
      <c r="M502" s="255">
        <v>620701</v>
      </c>
      <c r="N502" s="255">
        <v>0</v>
      </c>
      <c r="O502" s="255">
        <v>0</v>
      </c>
      <c r="P502" s="255">
        <v>0</v>
      </c>
      <c r="Q502" s="255">
        <v>0</v>
      </c>
      <c r="R502" s="255">
        <v>12</v>
      </c>
      <c r="S502" s="255">
        <v>32</v>
      </c>
      <c r="T502" s="255">
        <v>32</v>
      </c>
      <c r="U502" s="255">
        <v>32</v>
      </c>
      <c r="V502" s="255">
        <v>32</v>
      </c>
      <c r="W502" s="255">
        <v>32</v>
      </c>
      <c r="X502" s="255">
        <v>32</v>
      </c>
      <c r="Y502" s="255">
        <v>32</v>
      </c>
      <c r="Z502" s="255">
        <v>32</v>
      </c>
      <c r="AA502" s="255">
        <v>32</v>
      </c>
      <c r="AB502" s="255">
        <v>28</v>
      </c>
      <c r="AC502" s="255">
        <v>0</v>
      </c>
      <c r="AD502" s="255">
        <v>0</v>
      </c>
      <c r="AE502" s="255">
        <v>0</v>
      </c>
      <c r="AF502" s="255">
        <v>0</v>
      </c>
      <c r="AG502" s="367">
        <f>'3-a. VRZ Rate Class Alloc.'!P418</f>
        <v>0</v>
      </c>
      <c r="AH502" s="367">
        <f>'3-a. VRZ Rate Class Alloc.'!Q418</f>
        <v>0.18181818181818182</v>
      </c>
      <c r="AI502" s="367">
        <f>'3-a. VRZ Rate Class Alloc.'!R418</f>
        <v>0.72727272727272729</v>
      </c>
      <c r="AJ502" s="367">
        <f>'3-a. VRZ Rate Class Alloc.'!S418</f>
        <v>0</v>
      </c>
      <c r="AK502" s="367">
        <f>'3-a. VRZ Rate Class Alloc.'!T418</f>
        <v>9.0909090909090925E-2</v>
      </c>
      <c r="AL502" s="351"/>
      <c r="AM502" s="351"/>
      <c r="AN502" s="356"/>
      <c r="AO502" s="356"/>
      <c r="AP502" s="356"/>
      <c r="AQ502" s="356"/>
      <c r="AR502" s="356"/>
      <c r="AS502" s="356"/>
      <c r="AT502" s="356"/>
      <c r="AU502" s="256">
        <f>SUM(AG502:AT502)</f>
        <v>1</v>
      </c>
    </row>
    <row r="503" spans="1:47" ht="16" outlineLevel="1">
      <c r="A503" s="452"/>
      <c r="B503" s="372" t="s">
        <v>307</v>
      </c>
      <c r="C503" s="251" t="s">
        <v>163</v>
      </c>
      <c r="D503" s="255"/>
      <c r="E503" s="255"/>
      <c r="F503" s="255"/>
      <c r="G503" s="255"/>
      <c r="H503" s="255"/>
      <c r="I503" s="255"/>
      <c r="J503" s="255"/>
      <c r="K503" s="255"/>
      <c r="L503" s="255"/>
      <c r="M503" s="255"/>
      <c r="N503" s="255"/>
      <c r="O503" s="255"/>
      <c r="P503" s="255"/>
      <c r="Q503" s="255"/>
      <c r="R503" s="255">
        <f>R502</f>
        <v>12</v>
      </c>
      <c r="S503" s="255"/>
      <c r="T503" s="255"/>
      <c r="U503" s="255"/>
      <c r="V503" s="255"/>
      <c r="W503" s="255"/>
      <c r="X503" s="255"/>
      <c r="Y503" s="255"/>
      <c r="Z503" s="255"/>
      <c r="AA503" s="255"/>
      <c r="AB503" s="255"/>
      <c r="AC503" s="255"/>
      <c r="AD503" s="255"/>
      <c r="AE503" s="255"/>
      <c r="AF503" s="255"/>
      <c r="AG503" s="352">
        <f>AG502</f>
        <v>0</v>
      </c>
      <c r="AH503" s="352">
        <f t="shared" ref="AH503:AT503" si="846">AH502</f>
        <v>0.18181818181818182</v>
      </c>
      <c r="AI503" s="352">
        <f t="shared" si="846"/>
        <v>0.72727272727272729</v>
      </c>
      <c r="AJ503" s="352">
        <f t="shared" si="846"/>
        <v>0</v>
      </c>
      <c r="AK503" s="352">
        <f t="shared" si="846"/>
        <v>9.0909090909090925E-2</v>
      </c>
      <c r="AL503" s="352">
        <f t="shared" si="846"/>
        <v>0</v>
      </c>
      <c r="AM503" s="352">
        <f t="shared" si="846"/>
        <v>0</v>
      </c>
      <c r="AN503" s="352">
        <f t="shared" si="846"/>
        <v>0</v>
      </c>
      <c r="AO503" s="352">
        <f t="shared" si="846"/>
        <v>0</v>
      </c>
      <c r="AP503" s="352">
        <f t="shared" si="846"/>
        <v>0</v>
      </c>
      <c r="AQ503" s="352">
        <f t="shared" si="846"/>
        <v>0</v>
      </c>
      <c r="AR503" s="352">
        <f t="shared" si="846"/>
        <v>0</v>
      </c>
      <c r="AS503" s="352">
        <f t="shared" si="846"/>
        <v>0</v>
      </c>
      <c r="AT503" s="352">
        <f t="shared" si="846"/>
        <v>0</v>
      </c>
      <c r="AU503" s="266"/>
    </row>
    <row r="504" spans="1:47" ht="16" outlineLevel="1">
      <c r="A504" s="452"/>
      <c r="B504" s="372"/>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251"/>
      <c r="AE504" s="251"/>
      <c r="AF504" s="251"/>
      <c r="AG504" s="353"/>
      <c r="AH504" s="366"/>
      <c r="AI504" s="366"/>
      <c r="AJ504" s="366"/>
      <c r="AK504" s="366"/>
      <c r="AL504" s="366"/>
      <c r="AM504" s="366"/>
      <c r="AN504" s="366"/>
      <c r="AO504" s="366"/>
      <c r="AP504" s="366"/>
      <c r="AQ504" s="366"/>
      <c r="AR504" s="366"/>
      <c r="AS504" s="366"/>
      <c r="AT504" s="366"/>
      <c r="AU504" s="266"/>
    </row>
    <row r="505" spans="1:47" ht="17" outlineLevel="1">
      <c r="A505" s="452">
        <v>26</v>
      </c>
      <c r="B505" s="369" t="s">
        <v>1155</v>
      </c>
      <c r="C505" s="251" t="s">
        <v>25</v>
      </c>
      <c r="D505" s="255">
        <v>12178764.254190965</v>
      </c>
      <c r="E505" s="255">
        <v>12276380.254190965</v>
      </c>
      <c r="F505" s="255">
        <v>12276380.254190965</v>
      </c>
      <c r="G505" s="255">
        <v>12276380.254190965</v>
      </c>
      <c r="H505" s="255">
        <v>12276380.254190965</v>
      </c>
      <c r="I505" s="255">
        <v>11415463.254190965</v>
      </c>
      <c r="J505" s="255">
        <v>11415463.254190965</v>
      </c>
      <c r="K505" s="255">
        <v>11415463.254190965</v>
      </c>
      <c r="L505" s="255">
        <v>11327422.254190965</v>
      </c>
      <c r="M505" s="255">
        <v>11327422.254190965</v>
      </c>
      <c r="N505" s="255">
        <v>11026668.254190965</v>
      </c>
      <c r="O505" s="255">
        <v>10558529.254190965</v>
      </c>
      <c r="P505" s="255">
        <v>4996804</v>
      </c>
      <c r="Q505" s="255">
        <v>4159608</v>
      </c>
      <c r="R505" s="255">
        <v>12</v>
      </c>
      <c r="S505" s="255">
        <v>2407</v>
      </c>
      <c r="T505" s="255">
        <v>2442</v>
      </c>
      <c r="U505" s="255">
        <v>2442</v>
      </c>
      <c r="V505" s="255">
        <v>2442</v>
      </c>
      <c r="W505" s="255">
        <v>2442</v>
      </c>
      <c r="X505" s="255">
        <v>2299</v>
      </c>
      <c r="Y505" s="255">
        <v>2299</v>
      </c>
      <c r="Z505" s="255">
        <v>2299</v>
      </c>
      <c r="AA505" s="255">
        <v>2290</v>
      </c>
      <c r="AB505" s="255">
        <v>2290</v>
      </c>
      <c r="AC505" s="255">
        <v>2228</v>
      </c>
      <c r="AD505" s="255">
        <v>2063</v>
      </c>
      <c r="AE505" s="255">
        <v>1010</v>
      </c>
      <c r="AF505" s="255">
        <v>831</v>
      </c>
      <c r="AG505" s="367">
        <f>'3-a. VRZ Rate Class Alloc.'!P423</f>
        <v>0</v>
      </c>
      <c r="AH505" s="367">
        <f>'3-a. VRZ Rate Class Alloc.'!Q423</f>
        <v>0.12678421281052704</v>
      </c>
      <c r="AI505" s="367">
        <f>'3-a. VRZ Rate Class Alloc.'!R423</f>
        <v>0.51805768386317486</v>
      </c>
      <c r="AJ505" s="367">
        <f>'3-a. VRZ Rate Class Alloc.'!S423</f>
        <v>9.8742358175885558E-2</v>
      </c>
      <c r="AK505" s="367">
        <f>'3-a. VRZ Rate Class Alloc.'!T423</f>
        <v>0.21710936444678303</v>
      </c>
      <c r="AL505" s="351"/>
      <c r="AM505" s="351"/>
      <c r="AN505" s="356"/>
      <c r="AO505" s="356"/>
      <c r="AP505" s="356"/>
      <c r="AQ505" s="356"/>
      <c r="AR505" s="356"/>
      <c r="AS505" s="356"/>
      <c r="AT505" s="356"/>
      <c r="AU505" s="256">
        <f>SUM(AG505:AT505)</f>
        <v>0.96069361929637043</v>
      </c>
    </row>
    <row r="506" spans="1:47" ht="16" outlineLevel="1">
      <c r="A506" s="452"/>
      <c r="B506" s="904" t="s">
        <v>1152</v>
      </c>
      <c r="C506" s="251" t="s">
        <v>163</v>
      </c>
      <c r="D506" s="255">
        <v>5116462.4416248295</v>
      </c>
      <c r="E506" s="255">
        <f t="shared" ref="E506:F506" si="847">D506+($G506-$D506)/3</f>
        <v>5108028.628427255</v>
      </c>
      <c r="F506" s="255">
        <f t="shared" si="847"/>
        <v>5099594.8152296804</v>
      </c>
      <c r="G506" s="255">
        <v>5091161.0020321058</v>
      </c>
      <c r="H506" s="255">
        <f t="shared" ref="H506:Q506" si="848">H505/G505*G506</f>
        <v>5091161.0020321058</v>
      </c>
      <c r="I506" s="255">
        <f t="shared" si="848"/>
        <v>4734128.475698445</v>
      </c>
      <c r="J506" s="255">
        <f t="shared" si="848"/>
        <v>4734128.475698445</v>
      </c>
      <c r="K506" s="255">
        <f t="shared" si="848"/>
        <v>4734128.475698445</v>
      </c>
      <c r="L506" s="255">
        <f t="shared" si="848"/>
        <v>4697616.8251549639</v>
      </c>
      <c r="M506" s="255">
        <f t="shared" si="848"/>
        <v>4697616.8251549639</v>
      </c>
      <c r="N506" s="255">
        <f t="shared" si="848"/>
        <v>4572890.5618508887</v>
      </c>
      <c r="O506" s="255">
        <f t="shared" si="848"/>
        <v>4378747.7468695212</v>
      </c>
      <c r="P506" s="255">
        <f t="shared" si="848"/>
        <v>2072234.0895976541</v>
      </c>
      <c r="Q506" s="255">
        <f t="shared" si="848"/>
        <v>1725038.9442858112</v>
      </c>
      <c r="R506" s="255">
        <f>R505</f>
        <v>12</v>
      </c>
      <c r="S506" s="255">
        <f>S505/D505*D506</f>
        <v>1011.2130294954192</v>
      </c>
      <c r="T506" s="255">
        <f t="shared" ref="T506:AF506" si="849">T505/E505*E506</f>
        <v>1016.0817482303869</v>
      </c>
      <c r="U506" s="255">
        <f t="shared" si="849"/>
        <v>1014.4041061728719</v>
      </c>
      <c r="V506" s="255">
        <f t="shared" si="849"/>
        <v>1012.726464115357</v>
      </c>
      <c r="W506" s="255">
        <f t="shared" si="849"/>
        <v>1012.726464115357</v>
      </c>
      <c r="X506" s="255">
        <f t="shared" si="849"/>
        <v>953.42266216265602</v>
      </c>
      <c r="Y506" s="255">
        <f t="shared" si="849"/>
        <v>953.42266216265602</v>
      </c>
      <c r="Z506" s="255">
        <f t="shared" si="849"/>
        <v>953.42266216265602</v>
      </c>
      <c r="AA506" s="255">
        <f t="shared" si="849"/>
        <v>949.69025504675164</v>
      </c>
      <c r="AB506" s="255">
        <f t="shared" si="849"/>
        <v>949.69025504675164</v>
      </c>
      <c r="AC506" s="255">
        <f t="shared" si="849"/>
        <v>923.97811713718875</v>
      </c>
      <c r="AD506" s="255">
        <f t="shared" si="849"/>
        <v>855.55065334561061</v>
      </c>
      <c r="AE506" s="255">
        <f t="shared" si="849"/>
        <v>418.85902078481178</v>
      </c>
      <c r="AF506" s="255">
        <f t="shared" si="849"/>
        <v>344.62559036849359</v>
      </c>
      <c r="AG506" s="352">
        <f>'3-a. VRZ Rate Class Alloc.'!P424</f>
        <v>7.9100560069218795E-4</v>
      </c>
      <c r="AH506" s="352">
        <f>'3-a. VRZ Rate Class Alloc.'!Q424</f>
        <v>5.6323684707149775E-2</v>
      </c>
      <c r="AI506" s="352">
        <f>'3-a. VRZ Rate Class Alloc.'!R424</f>
        <v>0.79429307677940708</v>
      </c>
      <c r="AJ506" s="352">
        <f>'3-a. VRZ Rate Class Alloc.'!S424</f>
        <v>3.1497711719035718E-2</v>
      </c>
      <c r="AK506" s="352">
        <f>'3-a. VRZ Rate Class Alloc.'!T424</f>
        <v>1.1249182756798471E-2</v>
      </c>
      <c r="AL506" s="352">
        <f t="shared" ref="AL506:AT506" si="850">AL505</f>
        <v>0</v>
      </c>
      <c r="AM506" s="352">
        <f t="shared" si="850"/>
        <v>0</v>
      </c>
      <c r="AN506" s="352">
        <f t="shared" si="850"/>
        <v>0</v>
      </c>
      <c r="AO506" s="352">
        <f t="shared" si="850"/>
        <v>0</v>
      </c>
      <c r="AP506" s="352">
        <f t="shared" si="850"/>
        <v>0</v>
      </c>
      <c r="AQ506" s="352">
        <f t="shared" si="850"/>
        <v>0</v>
      </c>
      <c r="AR506" s="352">
        <f t="shared" si="850"/>
        <v>0</v>
      </c>
      <c r="AS506" s="352">
        <f t="shared" si="850"/>
        <v>0</v>
      </c>
      <c r="AT506" s="352">
        <f t="shared" si="850"/>
        <v>0</v>
      </c>
      <c r="AU506" s="266"/>
    </row>
    <row r="507" spans="1:47" ht="16" outlineLevel="1">
      <c r="A507" s="452"/>
      <c r="B507" s="904" t="s">
        <v>1156</v>
      </c>
      <c r="C507" s="251" t="s">
        <v>163</v>
      </c>
      <c r="D507" s="255">
        <f>'3-a. VRZ Rate Class Alloc.'!W30</f>
        <v>1071005.088588939</v>
      </c>
      <c r="E507" s="255">
        <f>E505/D505*D507</f>
        <v>1079589.4761791429</v>
      </c>
      <c r="F507" s="255">
        <f t="shared" ref="F507:Q507" si="851">F505/E505*E507</f>
        <v>1079589.4761791429</v>
      </c>
      <c r="G507" s="255">
        <f t="shared" si="851"/>
        <v>1079589.4761791429</v>
      </c>
      <c r="H507" s="255">
        <f t="shared" si="851"/>
        <v>1079589.4761791429</v>
      </c>
      <c r="I507" s="255">
        <f t="shared" si="851"/>
        <v>1003880.112847356</v>
      </c>
      <c r="J507" s="255">
        <f t="shared" si="851"/>
        <v>1003880.112847356</v>
      </c>
      <c r="K507" s="255">
        <f t="shared" si="851"/>
        <v>1003880.112847356</v>
      </c>
      <c r="L507" s="255">
        <f t="shared" si="851"/>
        <v>996137.75434230396</v>
      </c>
      <c r="M507" s="255">
        <f t="shared" si="851"/>
        <v>996137.75434230396</v>
      </c>
      <c r="N507" s="255">
        <f t="shared" si="851"/>
        <v>969689.33497146063</v>
      </c>
      <c r="O507" s="255">
        <f t="shared" si="851"/>
        <v>928521.01602691726</v>
      </c>
      <c r="P507" s="255">
        <f t="shared" si="851"/>
        <v>439420.81470539724</v>
      </c>
      <c r="Q507" s="255">
        <f t="shared" si="851"/>
        <v>365797.48499542667</v>
      </c>
      <c r="R507" s="255">
        <v>12</v>
      </c>
      <c r="S507" s="255">
        <f>'3-a. VRZ Rate Class Alloc.'!X30</f>
        <v>137.73159519725559</v>
      </c>
      <c r="T507" s="255">
        <f>T505/S505*S507</f>
        <v>139.7343396226415</v>
      </c>
      <c r="U507" s="255">
        <f t="shared" ref="U507:AF507" si="852">U505/T505*T507</f>
        <v>139.7343396226415</v>
      </c>
      <c r="V507" s="255">
        <f t="shared" si="852"/>
        <v>139.7343396226415</v>
      </c>
      <c r="W507" s="255">
        <f t="shared" si="852"/>
        <v>139.7343396226415</v>
      </c>
      <c r="X507" s="255">
        <f t="shared" si="852"/>
        <v>131.55169811320755</v>
      </c>
      <c r="Y507" s="255">
        <f t="shared" si="852"/>
        <v>131.55169811320755</v>
      </c>
      <c r="Z507" s="255">
        <f t="shared" si="852"/>
        <v>131.55169811320755</v>
      </c>
      <c r="AA507" s="255">
        <f t="shared" si="852"/>
        <v>131.03670668953689</v>
      </c>
      <c r="AB507" s="255">
        <f t="shared" si="852"/>
        <v>131.03670668953689</v>
      </c>
      <c r="AC507" s="255">
        <f t="shared" si="852"/>
        <v>127.48898799313893</v>
      </c>
      <c r="AD507" s="255">
        <f t="shared" si="852"/>
        <v>118.04747855917667</v>
      </c>
      <c r="AE507" s="255">
        <f t="shared" si="852"/>
        <v>57.793481989708404</v>
      </c>
      <c r="AF507" s="255">
        <f t="shared" si="852"/>
        <v>47.550874785591766</v>
      </c>
      <c r="AG507" s="352">
        <f>'3-a. VRZ Rate Class Alloc.'!P30</f>
        <v>0</v>
      </c>
      <c r="AH507" s="352">
        <f>'3-a. VRZ Rate Class Alloc.'!Q30</f>
        <v>0.26917736873448472</v>
      </c>
      <c r="AI507" s="352">
        <f>'3-a. VRZ Rate Class Alloc.'!R30</f>
        <v>0.42943203524170448</v>
      </c>
      <c r="AJ507" s="352">
        <f>'3-a. VRZ Rate Class Alloc.'!S30</f>
        <v>0</v>
      </c>
      <c r="AK507" s="352">
        <f>'3-a. VRZ Rate Class Alloc.'!T30</f>
        <v>0.37356983052820963</v>
      </c>
      <c r="AL507" s="352"/>
      <c r="AM507" s="352"/>
      <c r="AN507" s="352"/>
      <c r="AO507" s="352"/>
      <c r="AP507" s="352"/>
      <c r="AQ507" s="352"/>
      <c r="AR507" s="352"/>
      <c r="AS507" s="352"/>
      <c r="AT507" s="352"/>
      <c r="AU507" s="266"/>
    </row>
    <row r="508" spans="1:47" ht="16" outlineLevel="1">
      <c r="A508" s="452"/>
      <c r="B508" s="372"/>
      <c r="C508" s="251"/>
      <c r="D508" s="251"/>
      <c r="E508" s="251"/>
      <c r="F508" s="251"/>
      <c r="G508" s="251"/>
      <c r="H508" s="251"/>
      <c r="I508" s="251"/>
      <c r="J508" s="251"/>
      <c r="K508" s="251"/>
      <c r="L508" s="251"/>
      <c r="M508" s="251"/>
      <c r="N508" s="251"/>
      <c r="O508" s="251"/>
      <c r="P508" s="251"/>
      <c r="Q508" s="251"/>
      <c r="R508" s="251"/>
      <c r="S508" s="251"/>
      <c r="T508" s="251"/>
      <c r="U508" s="251"/>
      <c r="V508" s="251"/>
      <c r="W508" s="251"/>
      <c r="X508" s="251"/>
      <c r="Y508" s="251"/>
      <c r="Z508" s="251"/>
      <c r="AA508" s="251"/>
      <c r="AB508" s="251"/>
      <c r="AC508" s="251"/>
      <c r="AD508" s="251"/>
      <c r="AE508" s="251"/>
      <c r="AF508" s="251"/>
      <c r="AG508" s="353"/>
      <c r="AH508" s="366"/>
      <c r="AI508" s="366"/>
      <c r="AJ508" s="366"/>
      <c r="AK508" s="366"/>
      <c r="AL508" s="366"/>
      <c r="AM508" s="366"/>
      <c r="AN508" s="366"/>
      <c r="AO508" s="366"/>
      <c r="AP508" s="366"/>
      <c r="AQ508" s="366"/>
      <c r="AR508" s="366"/>
      <c r="AS508" s="366"/>
      <c r="AT508" s="366"/>
      <c r="AU508" s="266"/>
    </row>
    <row r="509" spans="1:47" ht="17" outlineLevel="1">
      <c r="A509" s="452"/>
      <c r="B509" s="905" t="s">
        <v>1143</v>
      </c>
      <c r="C509" s="251" t="s">
        <v>25</v>
      </c>
      <c r="D509" s="818">
        <f>'8-a.  Streetlighting - VRZ'!$F$34</f>
        <v>5118668.7458090354</v>
      </c>
      <c r="E509" s="818">
        <f>'8-a.  Streetlighting - VRZ'!$F$34</f>
        <v>5118668.7458090354</v>
      </c>
      <c r="F509" s="818">
        <f>'8-a.  Streetlighting - VRZ'!$F$34</f>
        <v>5118668.7458090354</v>
      </c>
      <c r="G509" s="818">
        <f>'8-a.  Streetlighting - VRZ'!$F$34</f>
        <v>5118668.7458090354</v>
      </c>
      <c r="H509" s="818">
        <f>'8-a.  Streetlighting - VRZ'!$F$34</f>
        <v>5118668.7458090354</v>
      </c>
      <c r="I509" s="818">
        <f>'8-a.  Streetlighting - VRZ'!$F$34</f>
        <v>5118668.7458090354</v>
      </c>
      <c r="J509" s="818">
        <f>'8-a.  Streetlighting - VRZ'!$F$34</f>
        <v>5118668.7458090354</v>
      </c>
      <c r="K509" s="818">
        <f>'8-a.  Streetlighting - VRZ'!$F$34</f>
        <v>5118668.7458090354</v>
      </c>
      <c r="L509" s="818">
        <f>'8-a.  Streetlighting - VRZ'!$F$34</f>
        <v>5118668.7458090354</v>
      </c>
      <c r="M509" s="818">
        <f>'8-a.  Streetlighting - VRZ'!$F$34</f>
        <v>5118668.7458090354</v>
      </c>
      <c r="N509" s="818">
        <f>'8-a.  Streetlighting - VRZ'!$F$34</f>
        <v>5118668.7458090354</v>
      </c>
      <c r="O509" s="818">
        <f>'8-a.  Streetlighting - VRZ'!$F$34</f>
        <v>5118668.7458090354</v>
      </c>
      <c r="P509" s="818">
        <v>0</v>
      </c>
      <c r="Q509" s="818">
        <v>0</v>
      </c>
      <c r="R509" s="255">
        <v>12</v>
      </c>
      <c r="S509" s="255">
        <f>'8-a.  Streetlighting - VRZ'!S34</f>
        <v>95.50293333333336</v>
      </c>
      <c r="T509" s="255">
        <f>'8-a.  Streetlighting - VRZ'!T34</f>
        <v>698.45769279588353</v>
      </c>
      <c r="U509" s="255">
        <f>'8-a.  Streetlighting - VRZ'!U34</f>
        <v>698.94574279588346</v>
      </c>
      <c r="V509" s="255">
        <f>'8-a.  Streetlighting - VRZ'!V34</f>
        <v>698.94574279588346</v>
      </c>
      <c r="W509" s="255">
        <f>'8-a.  Streetlighting - VRZ'!W34</f>
        <v>698.94574279588346</v>
      </c>
      <c r="X509" s="255">
        <f>'8-a.  Streetlighting - VRZ'!X34</f>
        <v>698.94574279588346</v>
      </c>
      <c r="Y509" s="255">
        <f>'8-a.  Streetlighting - VRZ'!Y34</f>
        <v>698.94574279588346</v>
      </c>
      <c r="Z509" s="255">
        <f>'8-a.  Streetlighting - VRZ'!Z34</f>
        <v>698.94574279588346</v>
      </c>
      <c r="AA509" s="255">
        <f>'8-a.  Streetlighting - VRZ'!AA34</f>
        <v>698.94574279588346</v>
      </c>
      <c r="AB509" s="255">
        <f>'8-a.  Streetlighting - VRZ'!AB34</f>
        <v>698.94574279588346</v>
      </c>
      <c r="AC509" s="255">
        <f>'8-a.  Streetlighting - VRZ'!AC34</f>
        <v>698.94574279588346</v>
      </c>
      <c r="AD509" s="255">
        <f>'8-a.  Streetlighting - VRZ'!AD34</f>
        <v>698.94574279588346</v>
      </c>
      <c r="AE509" s="255">
        <f>'8-a.  Streetlighting - VRZ'!AE34</f>
        <v>0</v>
      </c>
      <c r="AF509" s="255">
        <f>'8-a.  Streetlighting - VRZ'!AF34</f>
        <v>0</v>
      </c>
      <c r="AG509" s="367"/>
      <c r="AH509" s="351"/>
      <c r="AI509" s="351"/>
      <c r="AJ509" s="351"/>
      <c r="AK509" s="351"/>
      <c r="AL509" s="351"/>
      <c r="AM509" s="351"/>
      <c r="AN509" s="356">
        <v>1</v>
      </c>
      <c r="AO509" s="356"/>
      <c r="AP509" s="356"/>
      <c r="AQ509" s="356"/>
      <c r="AR509" s="356"/>
      <c r="AS509" s="356"/>
      <c r="AT509" s="356"/>
      <c r="AU509" s="256">
        <f>SUM(AG509:AT509)</f>
        <v>1</v>
      </c>
    </row>
    <row r="510" spans="1:47" ht="16" outlineLevel="1">
      <c r="A510" s="452"/>
      <c r="B510" s="904" t="s">
        <v>1157</v>
      </c>
      <c r="C510" s="251" t="s">
        <v>163</v>
      </c>
      <c r="D510" s="818"/>
      <c r="E510" s="818"/>
      <c r="F510" s="818"/>
      <c r="G510" s="818"/>
      <c r="H510" s="818"/>
      <c r="I510" s="818"/>
      <c r="J510" s="818"/>
      <c r="K510" s="818"/>
      <c r="L510" s="818"/>
      <c r="M510" s="818"/>
      <c r="N510" s="818"/>
      <c r="O510" s="818"/>
      <c r="P510" s="818"/>
      <c r="Q510" s="818"/>
      <c r="R510" s="255">
        <f>R509</f>
        <v>12</v>
      </c>
      <c r="S510" s="255">
        <f>'8-a.  Streetlighting - VRZ'!S35</f>
        <v>0</v>
      </c>
      <c r="T510" s="255">
        <f>'8-a.  Streetlighting - VRZ'!T35</f>
        <v>324.85296562321327</v>
      </c>
      <c r="U510" s="255">
        <f>'8-a.  Streetlighting - VRZ'!U35</f>
        <v>327.22607632933108</v>
      </c>
      <c r="V510" s="255">
        <f>'8-a.  Streetlighting - VRZ'!V35</f>
        <v>327.22607632933108</v>
      </c>
      <c r="W510" s="255">
        <f>'8-a.  Streetlighting - VRZ'!W35</f>
        <v>327.22607632933108</v>
      </c>
      <c r="X510" s="255">
        <f>'8-a.  Streetlighting - VRZ'!X35</f>
        <v>327.22607632933108</v>
      </c>
      <c r="Y510" s="255">
        <f>'8-a.  Streetlighting - VRZ'!Y35</f>
        <v>327.22607632933108</v>
      </c>
      <c r="Z510" s="255">
        <f>'8-a.  Streetlighting - VRZ'!Z35</f>
        <v>327.22607632933108</v>
      </c>
      <c r="AA510" s="255">
        <f>'8-a.  Streetlighting - VRZ'!AA35</f>
        <v>327.22607632933108</v>
      </c>
      <c r="AB510" s="255">
        <f>'8-a.  Streetlighting - VRZ'!AB35</f>
        <v>327.22607632933108</v>
      </c>
      <c r="AC510" s="255">
        <f>'8-a.  Streetlighting - VRZ'!AC35</f>
        <v>327.22607632933108</v>
      </c>
      <c r="AD510" s="255">
        <f>'8-a.  Streetlighting - VRZ'!AD35</f>
        <v>327.22607632933108</v>
      </c>
      <c r="AE510" s="255">
        <f>'8-a.  Streetlighting - VRZ'!AE35</f>
        <v>0</v>
      </c>
      <c r="AF510" s="255">
        <f>'8-a.  Streetlighting - VRZ'!AF35</f>
        <v>0</v>
      </c>
      <c r="AG510" s="352">
        <f>AG509</f>
        <v>0</v>
      </c>
      <c r="AH510" s="352">
        <f t="shared" ref="AH510:AT510" si="853">AH509</f>
        <v>0</v>
      </c>
      <c r="AI510" s="352">
        <f t="shared" si="853"/>
        <v>0</v>
      </c>
      <c r="AJ510" s="352">
        <f t="shared" si="853"/>
        <v>0</v>
      </c>
      <c r="AK510" s="352">
        <f t="shared" si="853"/>
        <v>0</v>
      </c>
      <c r="AL510" s="352">
        <f t="shared" si="853"/>
        <v>0</v>
      </c>
      <c r="AM510" s="352">
        <f t="shared" si="853"/>
        <v>0</v>
      </c>
      <c r="AN510" s="352">
        <f t="shared" si="853"/>
        <v>1</v>
      </c>
      <c r="AO510" s="352">
        <f t="shared" si="853"/>
        <v>0</v>
      </c>
      <c r="AP510" s="352">
        <f t="shared" si="853"/>
        <v>0</v>
      </c>
      <c r="AQ510" s="352">
        <f t="shared" si="853"/>
        <v>0</v>
      </c>
      <c r="AR510" s="352">
        <f t="shared" si="853"/>
        <v>0</v>
      </c>
      <c r="AS510" s="352">
        <f t="shared" si="853"/>
        <v>0</v>
      </c>
      <c r="AT510" s="352">
        <f t="shared" si="853"/>
        <v>0</v>
      </c>
      <c r="AU510" s="266"/>
    </row>
    <row r="511" spans="1:47" outlineLevel="1">
      <c r="A511" s="452"/>
      <c r="B511"/>
      <c r="C511"/>
      <c r="D511"/>
      <c r="E511"/>
      <c r="F511"/>
      <c r="G511"/>
      <c r="H511"/>
      <c r="I511"/>
      <c r="J511"/>
      <c r="K511"/>
      <c r="L511"/>
      <c r="M511"/>
      <c r="N511"/>
      <c r="O511"/>
      <c r="P511"/>
      <c r="Q511"/>
      <c r="R511"/>
      <c r="S511"/>
      <c r="T511"/>
      <c r="U511"/>
      <c r="V511"/>
      <c r="W511"/>
      <c r="X511"/>
      <c r="Y511"/>
      <c r="Z511"/>
      <c r="AA511"/>
      <c r="AB511"/>
      <c r="AC511"/>
      <c r="AD511"/>
      <c r="AE511"/>
      <c r="AF511"/>
      <c r="AG511" s="353"/>
      <c r="AH511" s="366"/>
      <c r="AI511" s="366"/>
      <c r="AJ511" s="366"/>
      <c r="AK511"/>
      <c r="AL511"/>
      <c r="AM511"/>
      <c r="AN511"/>
      <c r="AO511"/>
      <c r="AP511"/>
      <c r="AQ511"/>
      <c r="AR511"/>
      <c r="AS511"/>
      <c r="AT511"/>
      <c r="AU511"/>
    </row>
    <row r="512" spans="1:47" ht="17" outlineLevel="1">
      <c r="A512" s="452">
        <v>27</v>
      </c>
      <c r="B512" s="369" t="s">
        <v>119</v>
      </c>
      <c r="C512" s="251" t="s">
        <v>25</v>
      </c>
      <c r="D512" s="255">
        <v>863077</v>
      </c>
      <c r="E512" s="255">
        <v>863077</v>
      </c>
      <c r="F512" s="255">
        <v>863077</v>
      </c>
      <c r="G512" s="255">
        <v>863077</v>
      </c>
      <c r="H512" s="255">
        <v>712449</v>
      </c>
      <c r="I512" s="255">
        <v>548571</v>
      </c>
      <c r="J512" s="255">
        <v>401033</v>
      </c>
      <c r="K512" s="255">
        <v>321236</v>
      </c>
      <c r="L512" s="255">
        <v>234485</v>
      </c>
      <c r="M512" s="255">
        <v>141948</v>
      </c>
      <c r="N512" s="255">
        <v>61504</v>
      </c>
      <c r="O512" s="255">
        <v>27880</v>
      </c>
      <c r="P512" s="255">
        <v>8013</v>
      </c>
      <c r="Q512" s="255">
        <v>8013</v>
      </c>
      <c r="R512" s="255">
        <v>12</v>
      </c>
      <c r="S512" s="255">
        <v>202</v>
      </c>
      <c r="T512" s="255">
        <v>202</v>
      </c>
      <c r="U512" s="255">
        <v>202</v>
      </c>
      <c r="V512" s="255">
        <v>202</v>
      </c>
      <c r="W512" s="255">
        <v>179</v>
      </c>
      <c r="X512" s="255">
        <v>150</v>
      </c>
      <c r="Y512" s="255">
        <v>119</v>
      </c>
      <c r="Z512" s="255">
        <v>100</v>
      </c>
      <c r="AA512" s="255">
        <v>76</v>
      </c>
      <c r="AB512" s="255">
        <v>48</v>
      </c>
      <c r="AC512" s="255">
        <v>21</v>
      </c>
      <c r="AD512" s="255">
        <v>10</v>
      </c>
      <c r="AE512" s="255">
        <v>2</v>
      </c>
      <c r="AF512" s="255">
        <v>2</v>
      </c>
      <c r="AG512" s="367"/>
      <c r="AH512" s="351">
        <v>1</v>
      </c>
      <c r="AI512" s="351"/>
      <c r="AJ512" s="351"/>
      <c r="AK512" s="351"/>
      <c r="AL512" s="351"/>
      <c r="AM512" s="351"/>
      <c r="AN512" s="356"/>
      <c r="AO512" s="356"/>
      <c r="AP512" s="356"/>
      <c r="AQ512" s="356"/>
      <c r="AR512" s="356"/>
      <c r="AS512" s="356"/>
      <c r="AT512" s="356"/>
      <c r="AU512" s="256">
        <f>SUM(AG512:AT512)</f>
        <v>1</v>
      </c>
    </row>
    <row r="513" spans="1:47" ht="16" outlineLevel="1">
      <c r="A513" s="452"/>
      <c r="B513" s="372" t="s">
        <v>307</v>
      </c>
      <c r="C513" s="251" t="s">
        <v>1134</v>
      </c>
      <c r="D513" s="255">
        <v>16946.852721313477</v>
      </c>
      <c r="E513" s="255">
        <f t="shared" ref="E513:F513" si="854">D513+($G513-$D513)/3</f>
        <v>14919.093754937503</v>
      </c>
      <c r="F513" s="255">
        <f t="shared" si="854"/>
        <v>12891.334788561529</v>
      </c>
      <c r="G513" s="255">
        <v>10863.575822185554</v>
      </c>
      <c r="H513" s="255">
        <f t="shared" ref="H513:Q513" si="855">H512/G512*G513</f>
        <v>8967.6167143143375</v>
      </c>
      <c r="I513" s="255">
        <f t="shared" si="855"/>
        <v>6904.8794630747325</v>
      </c>
      <c r="J513" s="255">
        <f t="shared" si="855"/>
        <v>5047.8142769399938</v>
      </c>
      <c r="K513" s="255">
        <f t="shared" si="855"/>
        <v>4043.4070689122741</v>
      </c>
      <c r="L513" s="255">
        <f t="shared" si="855"/>
        <v>2951.4696564329483</v>
      </c>
      <c r="M513" s="255">
        <f t="shared" si="855"/>
        <v>1786.7036901778117</v>
      </c>
      <c r="N513" s="255">
        <f t="shared" si="855"/>
        <v>774.15267394183877</v>
      </c>
      <c r="O513" s="255">
        <f t="shared" si="855"/>
        <v>350.92638770646568</v>
      </c>
      <c r="P513" s="255">
        <f t="shared" si="855"/>
        <v>100.85986889138843</v>
      </c>
      <c r="Q513" s="255">
        <f t="shared" si="855"/>
        <v>100.85986889138843</v>
      </c>
      <c r="R513" s="255">
        <f>R512</f>
        <v>12</v>
      </c>
      <c r="S513" s="255"/>
      <c r="T513" s="255"/>
      <c r="U513" s="255"/>
      <c r="V513" s="255"/>
      <c r="W513" s="255"/>
      <c r="X513" s="255"/>
      <c r="Y513" s="255"/>
      <c r="Z513" s="255"/>
      <c r="AA513" s="255"/>
      <c r="AB513" s="255"/>
      <c r="AC513" s="255"/>
      <c r="AD513" s="255"/>
      <c r="AE513" s="255"/>
      <c r="AF513" s="255"/>
      <c r="AG513" s="352">
        <f>AG512</f>
        <v>0</v>
      </c>
      <c r="AH513" s="352">
        <f t="shared" ref="AH513:AT513" si="856">AH512</f>
        <v>1</v>
      </c>
      <c r="AI513" s="352">
        <f t="shared" si="856"/>
        <v>0</v>
      </c>
      <c r="AJ513" s="352">
        <f t="shared" si="856"/>
        <v>0</v>
      </c>
      <c r="AK513" s="352">
        <f t="shared" si="856"/>
        <v>0</v>
      </c>
      <c r="AL513" s="352">
        <f>AL512</f>
        <v>0</v>
      </c>
      <c r="AM513" s="352">
        <f t="shared" si="856"/>
        <v>0</v>
      </c>
      <c r="AN513" s="352">
        <f t="shared" si="856"/>
        <v>0</v>
      </c>
      <c r="AO513" s="352">
        <f t="shared" si="856"/>
        <v>0</v>
      </c>
      <c r="AP513" s="352">
        <f t="shared" si="856"/>
        <v>0</v>
      </c>
      <c r="AQ513" s="352">
        <f t="shared" si="856"/>
        <v>0</v>
      </c>
      <c r="AR513" s="352">
        <f t="shared" si="856"/>
        <v>0</v>
      </c>
      <c r="AS513" s="352">
        <f t="shared" si="856"/>
        <v>0</v>
      </c>
      <c r="AT513" s="352">
        <f t="shared" si="856"/>
        <v>0</v>
      </c>
      <c r="AU513" s="266"/>
    </row>
    <row r="514" spans="1:47" ht="16" outlineLevel="1">
      <c r="A514" s="452"/>
      <c r="B514" s="372"/>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353"/>
      <c r="AH514" s="366"/>
      <c r="AI514" s="366"/>
      <c r="AJ514" s="366"/>
      <c r="AK514" s="366"/>
      <c r="AL514" s="366"/>
      <c r="AM514" s="366"/>
      <c r="AN514" s="366"/>
      <c r="AO514" s="366"/>
      <c r="AP514" s="366"/>
      <c r="AQ514" s="366"/>
      <c r="AR514" s="366"/>
      <c r="AS514" s="366"/>
      <c r="AT514" s="366"/>
      <c r="AU514" s="266"/>
    </row>
    <row r="515" spans="1:47" ht="34" outlineLevel="1">
      <c r="A515" s="452">
        <v>28</v>
      </c>
      <c r="B515" s="369" t="s">
        <v>120</v>
      </c>
      <c r="C515" s="251" t="s">
        <v>25</v>
      </c>
      <c r="D515" s="255">
        <v>2461</v>
      </c>
      <c r="E515" s="255">
        <v>2461</v>
      </c>
      <c r="F515" s="255">
        <v>2461</v>
      </c>
      <c r="G515" s="255">
        <v>2461</v>
      </c>
      <c r="H515" s="255">
        <v>2461</v>
      </c>
      <c r="I515" s="255">
        <v>2461</v>
      </c>
      <c r="J515" s="255">
        <v>2461</v>
      </c>
      <c r="K515" s="255">
        <v>2461</v>
      </c>
      <c r="L515" s="255">
        <v>2461</v>
      </c>
      <c r="M515" s="255">
        <v>2461</v>
      </c>
      <c r="N515" s="255">
        <v>2461</v>
      </c>
      <c r="O515" s="255">
        <v>2461</v>
      </c>
      <c r="P515" s="255">
        <v>2461</v>
      </c>
      <c r="Q515" s="255">
        <v>2461</v>
      </c>
      <c r="R515" s="255">
        <v>12</v>
      </c>
      <c r="S515" s="255">
        <v>2</v>
      </c>
      <c r="T515" s="255">
        <v>2</v>
      </c>
      <c r="U515" s="255">
        <v>2</v>
      </c>
      <c r="V515" s="255">
        <v>2</v>
      </c>
      <c r="W515" s="255">
        <v>2</v>
      </c>
      <c r="X515" s="255">
        <v>2</v>
      </c>
      <c r="Y515" s="255">
        <v>2</v>
      </c>
      <c r="Z515" s="255">
        <v>2</v>
      </c>
      <c r="AA515" s="255">
        <v>2</v>
      </c>
      <c r="AB515" s="255">
        <v>2</v>
      </c>
      <c r="AC515" s="255">
        <v>2</v>
      </c>
      <c r="AD515" s="255">
        <v>2</v>
      </c>
      <c r="AE515" s="255">
        <v>2</v>
      </c>
      <c r="AF515" s="255">
        <v>2</v>
      </c>
      <c r="AG515" s="367">
        <f>'3-a. VRZ Rate Class Alloc.'!P422</f>
        <v>0</v>
      </c>
      <c r="AH515" s="367">
        <f>'3-a. VRZ Rate Class Alloc.'!Q422</f>
        <v>0</v>
      </c>
      <c r="AI515" s="367">
        <f>'3-a. VRZ Rate Class Alloc.'!R422</f>
        <v>1</v>
      </c>
      <c r="AJ515" s="367">
        <f>'3-a. VRZ Rate Class Alloc.'!S422</f>
        <v>0</v>
      </c>
      <c r="AK515" s="367">
        <f>'3-a. VRZ Rate Class Alloc.'!T422</f>
        <v>0</v>
      </c>
      <c r="AL515" s="367">
        <f>'3-a. VRZ Rate Class Alloc.'!U422</f>
        <v>0</v>
      </c>
      <c r="AM515" s="351"/>
      <c r="AN515" s="351">
        <f>'3-a. VRZ Rate Class Alloc.'!S422</f>
        <v>0</v>
      </c>
      <c r="AO515" s="356"/>
      <c r="AP515" s="356"/>
      <c r="AQ515" s="356"/>
      <c r="AR515" s="356"/>
      <c r="AS515" s="356"/>
      <c r="AT515" s="356"/>
      <c r="AU515" s="256">
        <f>SUM(AG515:AT515)</f>
        <v>1</v>
      </c>
    </row>
    <row r="516" spans="1:47" ht="16" outlineLevel="1">
      <c r="A516" s="452"/>
      <c r="B516" s="372" t="s">
        <v>307</v>
      </c>
      <c r="C516" s="251" t="s">
        <v>163</v>
      </c>
      <c r="D516" s="255"/>
      <c r="E516" s="255"/>
      <c r="F516" s="255"/>
      <c r="G516" s="255"/>
      <c r="H516" s="255"/>
      <c r="I516" s="255"/>
      <c r="J516" s="255"/>
      <c r="K516" s="255"/>
      <c r="L516" s="255"/>
      <c r="M516" s="255"/>
      <c r="N516" s="255"/>
      <c r="O516" s="255"/>
      <c r="P516" s="255"/>
      <c r="Q516" s="255"/>
      <c r="R516" s="255">
        <f>R515</f>
        <v>12</v>
      </c>
      <c r="S516" s="255"/>
      <c r="T516" s="255"/>
      <c r="U516" s="255"/>
      <c r="V516" s="255"/>
      <c r="W516" s="255"/>
      <c r="X516" s="255"/>
      <c r="Y516" s="255"/>
      <c r="Z516" s="255"/>
      <c r="AA516" s="255"/>
      <c r="AB516" s="255"/>
      <c r="AC516" s="255"/>
      <c r="AD516" s="255"/>
      <c r="AE516" s="255"/>
      <c r="AF516" s="255"/>
      <c r="AG516" s="352">
        <f>AG515</f>
        <v>0</v>
      </c>
      <c r="AH516" s="352">
        <f t="shared" ref="AH516:AT516" si="857">AH515</f>
        <v>0</v>
      </c>
      <c r="AI516" s="352">
        <f t="shared" si="857"/>
        <v>1</v>
      </c>
      <c r="AJ516" s="352">
        <f t="shared" si="857"/>
        <v>0</v>
      </c>
      <c r="AK516" s="352">
        <f t="shared" si="857"/>
        <v>0</v>
      </c>
      <c r="AL516" s="352">
        <f t="shared" si="857"/>
        <v>0</v>
      </c>
      <c r="AM516" s="352">
        <f t="shared" si="857"/>
        <v>0</v>
      </c>
      <c r="AN516" s="352">
        <f t="shared" si="857"/>
        <v>0</v>
      </c>
      <c r="AO516" s="352">
        <f t="shared" si="857"/>
        <v>0</v>
      </c>
      <c r="AP516" s="352">
        <f t="shared" si="857"/>
        <v>0</v>
      </c>
      <c r="AQ516" s="352">
        <f t="shared" si="857"/>
        <v>0</v>
      </c>
      <c r="AR516" s="352">
        <f t="shared" si="857"/>
        <v>0</v>
      </c>
      <c r="AS516" s="352">
        <f t="shared" si="857"/>
        <v>0</v>
      </c>
      <c r="AT516" s="352">
        <f t="shared" si="857"/>
        <v>0</v>
      </c>
      <c r="AU516" s="266"/>
    </row>
    <row r="517" spans="1:47" ht="16" outlineLevel="1">
      <c r="A517" s="452"/>
      <c r="B517" s="372"/>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251"/>
      <c r="AE517" s="251"/>
      <c r="AF517" s="251"/>
      <c r="AG517" s="353"/>
      <c r="AH517" s="366"/>
      <c r="AI517" s="366"/>
      <c r="AJ517" s="366"/>
      <c r="AK517" s="366"/>
      <c r="AL517" s="366"/>
      <c r="AM517" s="366"/>
      <c r="AN517" s="366"/>
      <c r="AO517" s="366"/>
      <c r="AP517" s="366"/>
      <c r="AQ517" s="366"/>
      <c r="AR517" s="366"/>
      <c r="AS517" s="366"/>
      <c r="AT517" s="366"/>
      <c r="AU517" s="266"/>
    </row>
    <row r="518" spans="1:47" ht="34" hidden="1" outlineLevel="1">
      <c r="A518" s="452">
        <v>29</v>
      </c>
      <c r="B518" s="369" t="s">
        <v>121</v>
      </c>
      <c r="C518" s="251" t="s">
        <v>25</v>
      </c>
      <c r="D518" s="255"/>
      <c r="E518" s="255"/>
      <c r="F518" s="255"/>
      <c r="G518" s="255"/>
      <c r="H518" s="255"/>
      <c r="I518" s="255"/>
      <c r="J518" s="255"/>
      <c r="K518" s="255"/>
      <c r="L518" s="255"/>
      <c r="M518" s="255"/>
      <c r="N518" s="255"/>
      <c r="O518" s="255"/>
      <c r="P518" s="255"/>
      <c r="Q518" s="255"/>
      <c r="R518" s="255">
        <v>3</v>
      </c>
      <c r="S518" s="255"/>
      <c r="T518" s="255"/>
      <c r="U518" s="255"/>
      <c r="V518" s="255"/>
      <c r="W518" s="255"/>
      <c r="X518" s="255"/>
      <c r="Y518" s="255"/>
      <c r="Z518" s="255"/>
      <c r="AA518" s="255"/>
      <c r="AB518" s="255"/>
      <c r="AC518" s="255"/>
      <c r="AD518" s="255"/>
      <c r="AE518" s="255"/>
      <c r="AF518" s="656"/>
      <c r="AG518" s="367"/>
      <c r="AH518" s="351"/>
      <c r="AI518" s="351"/>
      <c r="AJ518" s="351"/>
      <c r="AK518" s="351"/>
      <c r="AL518" s="351"/>
      <c r="AM518" s="351"/>
      <c r="AN518" s="356"/>
      <c r="AO518" s="356"/>
      <c r="AP518" s="356"/>
      <c r="AQ518" s="356"/>
      <c r="AR518" s="356"/>
      <c r="AS518" s="356"/>
      <c r="AT518" s="356"/>
      <c r="AU518" s="256">
        <f>SUM(AG518:AT518)</f>
        <v>0</v>
      </c>
    </row>
    <row r="519" spans="1:47" ht="16" hidden="1" outlineLevel="1">
      <c r="A519" s="452"/>
      <c r="B519" s="372" t="s">
        <v>307</v>
      </c>
      <c r="C519" s="251" t="s">
        <v>163</v>
      </c>
      <c r="D519" s="255"/>
      <c r="E519" s="255"/>
      <c r="F519" s="255"/>
      <c r="G519" s="255"/>
      <c r="H519" s="255"/>
      <c r="I519" s="255"/>
      <c r="J519" s="255"/>
      <c r="K519" s="255"/>
      <c r="L519" s="255"/>
      <c r="M519" s="255"/>
      <c r="N519" s="255"/>
      <c r="O519" s="255"/>
      <c r="P519" s="255"/>
      <c r="Q519" s="255"/>
      <c r="R519" s="255">
        <f>R518</f>
        <v>3</v>
      </c>
      <c r="S519" s="255"/>
      <c r="T519" s="255"/>
      <c r="U519" s="255"/>
      <c r="V519" s="255"/>
      <c r="W519" s="255"/>
      <c r="X519" s="255"/>
      <c r="Y519" s="255"/>
      <c r="Z519" s="255"/>
      <c r="AA519" s="255"/>
      <c r="AB519" s="255"/>
      <c r="AC519" s="255"/>
      <c r="AD519" s="255"/>
      <c r="AE519" s="255"/>
      <c r="AF519" s="656"/>
      <c r="AG519" s="352">
        <f>AG518</f>
        <v>0</v>
      </c>
      <c r="AH519" s="352">
        <f t="shared" ref="AH519" si="858">AH518</f>
        <v>0</v>
      </c>
      <c r="AI519" s="352">
        <f t="shared" ref="AI519" si="859">AI518</f>
        <v>0</v>
      </c>
      <c r="AJ519" s="352">
        <f t="shared" ref="AJ519" si="860">AJ518</f>
        <v>0</v>
      </c>
      <c r="AK519" s="352">
        <f t="shared" ref="AK519" si="861">AK518</f>
        <v>0</v>
      </c>
      <c r="AL519" s="352">
        <f t="shared" ref="AL519" si="862">AL518</f>
        <v>0</v>
      </c>
      <c r="AM519" s="352">
        <f t="shared" ref="AM519" si="863">AM518</f>
        <v>0</v>
      </c>
      <c r="AN519" s="352">
        <f t="shared" ref="AN519" si="864">AN518</f>
        <v>0</v>
      </c>
      <c r="AO519" s="352">
        <f t="shared" ref="AO519" si="865">AO518</f>
        <v>0</v>
      </c>
      <c r="AP519" s="352">
        <f t="shared" ref="AP519" si="866">AP518</f>
        <v>0</v>
      </c>
      <c r="AQ519" s="352">
        <f t="shared" ref="AQ519" si="867">AQ518</f>
        <v>0</v>
      </c>
      <c r="AR519" s="352">
        <f t="shared" ref="AR519" si="868">AR518</f>
        <v>0</v>
      </c>
      <c r="AS519" s="352">
        <f t="shared" ref="AS519" si="869">AS518</f>
        <v>0</v>
      </c>
      <c r="AT519" s="352">
        <f t="shared" ref="AT519" si="870">AT518</f>
        <v>0</v>
      </c>
      <c r="AU519" s="266"/>
    </row>
    <row r="520" spans="1:47" ht="16" hidden="1" outlineLevel="1">
      <c r="A520" s="452"/>
      <c r="B520" s="372"/>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353"/>
      <c r="AH520" s="366"/>
      <c r="AI520" s="366"/>
      <c r="AJ520" s="366"/>
      <c r="AK520" s="366"/>
      <c r="AL520" s="366"/>
      <c r="AM520" s="366"/>
      <c r="AN520" s="366"/>
      <c r="AO520" s="366"/>
      <c r="AP520" s="366"/>
      <c r="AQ520" s="366"/>
      <c r="AR520" s="366"/>
      <c r="AS520" s="366"/>
      <c r="AT520" s="366"/>
      <c r="AU520" s="266"/>
    </row>
    <row r="521" spans="1:47" ht="17" hidden="1" outlineLevel="1">
      <c r="A521" s="452">
        <v>30</v>
      </c>
      <c r="B521" s="369" t="s">
        <v>122</v>
      </c>
      <c r="C521" s="251" t="s">
        <v>25</v>
      </c>
      <c r="D521" s="255"/>
      <c r="E521" s="255"/>
      <c r="F521" s="255"/>
      <c r="G521" s="255"/>
      <c r="H521" s="255"/>
      <c r="I521" s="255"/>
      <c r="J521" s="255"/>
      <c r="K521" s="255"/>
      <c r="L521" s="255"/>
      <c r="M521" s="255"/>
      <c r="N521" s="255"/>
      <c r="O521" s="255"/>
      <c r="P521" s="255"/>
      <c r="Q521" s="255"/>
      <c r="R521" s="255">
        <v>12</v>
      </c>
      <c r="S521" s="255"/>
      <c r="T521" s="255"/>
      <c r="U521" s="255"/>
      <c r="V521" s="255"/>
      <c r="W521" s="255"/>
      <c r="X521" s="255"/>
      <c r="Y521" s="255"/>
      <c r="Z521" s="255"/>
      <c r="AA521" s="255"/>
      <c r="AB521" s="255"/>
      <c r="AC521" s="255"/>
      <c r="AD521" s="255"/>
      <c r="AE521" s="255"/>
      <c r="AF521" s="656"/>
      <c r="AG521" s="367"/>
      <c r="AH521" s="351"/>
      <c r="AI521" s="351"/>
      <c r="AJ521" s="351"/>
      <c r="AK521" s="351"/>
      <c r="AL521" s="351"/>
      <c r="AM521" s="351"/>
      <c r="AN521" s="356"/>
      <c r="AO521" s="356"/>
      <c r="AP521" s="356"/>
      <c r="AQ521" s="356"/>
      <c r="AR521" s="356"/>
      <c r="AS521" s="356"/>
      <c r="AT521" s="356"/>
      <c r="AU521" s="256">
        <f>SUM(AG521:AT521)</f>
        <v>0</v>
      </c>
    </row>
    <row r="522" spans="1:47" ht="16" hidden="1" outlineLevel="1">
      <c r="A522" s="452"/>
      <c r="B522" s="372" t="s">
        <v>307</v>
      </c>
      <c r="C522" s="251" t="s">
        <v>163</v>
      </c>
      <c r="D522" s="255"/>
      <c r="E522" s="255"/>
      <c r="F522" s="255"/>
      <c r="G522" s="255"/>
      <c r="H522" s="255"/>
      <c r="I522" s="255"/>
      <c r="J522" s="255"/>
      <c r="K522" s="255"/>
      <c r="L522" s="255"/>
      <c r="M522" s="255"/>
      <c r="N522" s="255"/>
      <c r="O522" s="255"/>
      <c r="P522" s="255"/>
      <c r="Q522" s="255"/>
      <c r="R522" s="255">
        <f>R521</f>
        <v>12</v>
      </c>
      <c r="S522" s="255"/>
      <c r="T522" s="255"/>
      <c r="U522" s="255"/>
      <c r="V522" s="255"/>
      <c r="W522" s="255"/>
      <c r="X522" s="255"/>
      <c r="Y522" s="255"/>
      <c r="Z522" s="255"/>
      <c r="AA522" s="255"/>
      <c r="AB522" s="255"/>
      <c r="AC522" s="255"/>
      <c r="AD522" s="255"/>
      <c r="AE522" s="255"/>
      <c r="AF522" s="656"/>
      <c r="AG522" s="352">
        <f>AG521</f>
        <v>0</v>
      </c>
      <c r="AH522" s="352">
        <f t="shared" ref="AH522" si="871">AH521</f>
        <v>0</v>
      </c>
      <c r="AI522" s="352">
        <f t="shared" ref="AI522" si="872">AI521</f>
        <v>0</v>
      </c>
      <c r="AJ522" s="352">
        <f t="shared" ref="AJ522" si="873">AJ521</f>
        <v>0</v>
      </c>
      <c r="AK522" s="352">
        <f t="shared" ref="AK522" si="874">AK521</f>
        <v>0</v>
      </c>
      <c r="AL522" s="352">
        <f t="shared" ref="AL522" si="875">AL521</f>
        <v>0</v>
      </c>
      <c r="AM522" s="352">
        <f t="shared" ref="AM522" si="876">AM521</f>
        <v>0</v>
      </c>
      <c r="AN522" s="352">
        <f t="shared" ref="AN522" si="877">AN521</f>
        <v>0</v>
      </c>
      <c r="AO522" s="352">
        <f t="shared" ref="AO522" si="878">AO521</f>
        <v>0</v>
      </c>
      <c r="AP522" s="352">
        <f t="shared" ref="AP522" si="879">AP521</f>
        <v>0</v>
      </c>
      <c r="AQ522" s="352">
        <f t="shared" ref="AQ522" si="880">AQ521</f>
        <v>0</v>
      </c>
      <c r="AR522" s="352">
        <f t="shared" ref="AR522" si="881">AR521</f>
        <v>0</v>
      </c>
      <c r="AS522" s="352">
        <f t="shared" ref="AS522" si="882">AS521</f>
        <v>0</v>
      </c>
      <c r="AT522" s="352">
        <f t="shared" ref="AT522" si="883">AT521</f>
        <v>0</v>
      </c>
      <c r="AU522" s="266"/>
    </row>
    <row r="523" spans="1:47" ht="16" hidden="1" outlineLevel="1">
      <c r="A523" s="452"/>
      <c r="B523" s="372"/>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353"/>
      <c r="AH523" s="366"/>
      <c r="AI523" s="366"/>
      <c r="AJ523" s="366"/>
      <c r="AK523" s="366"/>
      <c r="AL523" s="366"/>
      <c r="AM523" s="366"/>
      <c r="AN523" s="366"/>
      <c r="AO523" s="366"/>
      <c r="AP523" s="366"/>
      <c r="AQ523" s="366"/>
      <c r="AR523" s="366"/>
      <c r="AS523" s="366"/>
      <c r="AT523" s="366"/>
      <c r="AU523" s="266"/>
    </row>
    <row r="524" spans="1:47" ht="17" hidden="1" outlineLevel="1">
      <c r="A524" s="452">
        <v>31</v>
      </c>
      <c r="B524" s="369" t="s">
        <v>123</v>
      </c>
      <c r="C524" s="251" t="s">
        <v>25</v>
      </c>
      <c r="D524" s="255"/>
      <c r="E524" s="255"/>
      <c r="F524" s="255"/>
      <c r="G524" s="255"/>
      <c r="H524" s="255"/>
      <c r="I524" s="255"/>
      <c r="J524" s="255"/>
      <c r="K524" s="255"/>
      <c r="L524" s="255"/>
      <c r="M524" s="255"/>
      <c r="N524" s="255"/>
      <c r="O524" s="255"/>
      <c r="P524" s="255"/>
      <c r="Q524" s="255"/>
      <c r="R524" s="255">
        <v>12</v>
      </c>
      <c r="S524" s="255"/>
      <c r="T524" s="255"/>
      <c r="U524" s="255"/>
      <c r="V524" s="255"/>
      <c r="W524" s="255"/>
      <c r="X524" s="255"/>
      <c r="Y524" s="255"/>
      <c r="Z524" s="255"/>
      <c r="AA524" s="255"/>
      <c r="AB524" s="255"/>
      <c r="AC524" s="255"/>
      <c r="AD524" s="255"/>
      <c r="AE524" s="255"/>
      <c r="AF524" s="656"/>
      <c r="AG524" s="367"/>
      <c r="AH524" s="351"/>
      <c r="AI524" s="351"/>
      <c r="AJ524" s="351"/>
      <c r="AK524" s="351"/>
      <c r="AL524" s="351"/>
      <c r="AM524" s="351"/>
      <c r="AN524" s="356"/>
      <c r="AO524" s="356"/>
      <c r="AP524" s="356"/>
      <c r="AQ524" s="356"/>
      <c r="AR524" s="356"/>
      <c r="AS524" s="356"/>
      <c r="AT524" s="356"/>
      <c r="AU524" s="256">
        <f>SUM(AG524:AT524)</f>
        <v>0</v>
      </c>
    </row>
    <row r="525" spans="1:47" ht="16" hidden="1" outlineLevel="1">
      <c r="A525" s="452"/>
      <c r="B525" s="372" t="s">
        <v>307</v>
      </c>
      <c r="C525" s="251" t="s">
        <v>163</v>
      </c>
      <c r="D525" s="255"/>
      <c r="E525" s="255"/>
      <c r="F525" s="255"/>
      <c r="G525" s="255"/>
      <c r="H525" s="255"/>
      <c r="I525" s="255"/>
      <c r="J525" s="255"/>
      <c r="K525" s="255"/>
      <c r="L525" s="255"/>
      <c r="M525" s="255"/>
      <c r="N525" s="255"/>
      <c r="O525" s="255"/>
      <c r="P525" s="255"/>
      <c r="Q525" s="255"/>
      <c r="R525" s="255">
        <f>R524</f>
        <v>12</v>
      </c>
      <c r="S525" s="255"/>
      <c r="T525" s="255"/>
      <c r="U525" s="255"/>
      <c r="V525" s="255"/>
      <c r="W525" s="255"/>
      <c r="X525" s="255"/>
      <c r="Y525" s="255"/>
      <c r="Z525" s="255"/>
      <c r="AA525" s="255"/>
      <c r="AB525" s="255"/>
      <c r="AC525" s="255"/>
      <c r="AD525" s="255"/>
      <c r="AE525" s="255"/>
      <c r="AF525" s="656"/>
      <c r="AG525" s="352">
        <f>AG524</f>
        <v>0</v>
      </c>
      <c r="AH525" s="352">
        <f t="shared" ref="AH525" si="884">AH524</f>
        <v>0</v>
      </c>
      <c r="AI525" s="352">
        <f t="shared" ref="AI525" si="885">AI524</f>
        <v>0</v>
      </c>
      <c r="AJ525" s="352">
        <f t="shared" ref="AJ525" si="886">AJ524</f>
        <v>0</v>
      </c>
      <c r="AK525" s="352">
        <f t="shared" ref="AK525" si="887">AK524</f>
        <v>0</v>
      </c>
      <c r="AL525" s="352">
        <f t="shared" ref="AL525" si="888">AL524</f>
        <v>0</v>
      </c>
      <c r="AM525" s="352">
        <f t="shared" ref="AM525" si="889">AM524</f>
        <v>0</v>
      </c>
      <c r="AN525" s="352">
        <f t="shared" ref="AN525" si="890">AN524</f>
        <v>0</v>
      </c>
      <c r="AO525" s="352">
        <f t="shared" ref="AO525" si="891">AO524</f>
        <v>0</v>
      </c>
      <c r="AP525" s="352">
        <f t="shared" ref="AP525" si="892">AP524</f>
        <v>0</v>
      </c>
      <c r="AQ525" s="352">
        <f t="shared" ref="AQ525" si="893">AQ524</f>
        <v>0</v>
      </c>
      <c r="AR525" s="352">
        <f t="shared" ref="AR525" si="894">AR524</f>
        <v>0</v>
      </c>
      <c r="AS525" s="352">
        <f t="shared" ref="AS525" si="895">AS524</f>
        <v>0</v>
      </c>
      <c r="AT525" s="352">
        <f t="shared" ref="AT525" si="896">AT524</f>
        <v>0</v>
      </c>
      <c r="AU525" s="266"/>
    </row>
    <row r="526" spans="1:47" ht="16" hidden="1" outlineLevel="1">
      <c r="A526" s="452"/>
      <c r="B526" s="369"/>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251"/>
      <c r="AE526" s="251"/>
      <c r="AF526" s="251"/>
      <c r="AG526" s="353"/>
      <c r="AH526" s="366"/>
      <c r="AI526" s="366"/>
      <c r="AJ526" s="366"/>
      <c r="AK526" s="366"/>
      <c r="AL526" s="366"/>
      <c r="AM526" s="366"/>
      <c r="AN526" s="366"/>
      <c r="AO526" s="366"/>
      <c r="AP526" s="366"/>
      <c r="AQ526" s="366"/>
      <c r="AR526" s="366"/>
      <c r="AS526" s="366"/>
      <c r="AT526" s="366"/>
      <c r="AU526" s="266"/>
    </row>
    <row r="527" spans="1:47" ht="17" outlineLevel="1">
      <c r="A527" s="452">
        <v>32</v>
      </c>
      <c r="B527" s="369" t="s">
        <v>124</v>
      </c>
      <c r="C527" s="251" t="s">
        <v>25</v>
      </c>
      <c r="D527" s="255">
        <v>1674645</v>
      </c>
      <c r="E527" s="255">
        <v>1525226</v>
      </c>
      <c r="F527" s="255">
        <v>1525226</v>
      </c>
      <c r="G527" s="255">
        <v>1326157</v>
      </c>
      <c r="H527" s="255">
        <v>1326157</v>
      </c>
      <c r="I527" s="255">
        <v>1004382</v>
      </c>
      <c r="J527" s="255">
        <v>1004382</v>
      </c>
      <c r="K527" s="255">
        <v>1004382</v>
      </c>
      <c r="L527" s="255">
        <v>1004382</v>
      </c>
      <c r="M527" s="255">
        <v>1004382</v>
      </c>
      <c r="N527" s="255">
        <v>423791</v>
      </c>
      <c r="O527" s="255">
        <v>47691</v>
      </c>
      <c r="P527" s="255">
        <v>4484</v>
      </c>
      <c r="Q527" s="255">
        <v>4484</v>
      </c>
      <c r="R527" s="255">
        <v>12</v>
      </c>
      <c r="S527" s="255">
        <v>275</v>
      </c>
      <c r="T527" s="255">
        <v>258</v>
      </c>
      <c r="U527" s="255">
        <v>258</v>
      </c>
      <c r="V527" s="255">
        <v>227</v>
      </c>
      <c r="W527" s="255">
        <v>227</v>
      </c>
      <c r="X527" s="255">
        <v>116</v>
      </c>
      <c r="Y527" s="255">
        <v>116</v>
      </c>
      <c r="Z527" s="255">
        <v>116</v>
      </c>
      <c r="AA527" s="255">
        <v>116</v>
      </c>
      <c r="AB527" s="255">
        <v>116</v>
      </c>
      <c r="AC527" s="255">
        <v>46</v>
      </c>
      <c r="AD527" s="255">
        <v>4</v>
      </c>
      <c r="AE527" s="255">
        <v>0</v>
      </c>
      <c r="AF527" s="255">
        <v>0</v>
      </c>
      <c r="AG527" s="367">
        <f>'3-a. VRZ Rate Class Alloc.'!P420</f>
        <v>0</v>
      </c>
      <c r="AH527" s="367">
        <f>'3-a. VRZ Rate Class Alloc.'!Q420</f>
        <v>0</v>
      </c>
      <c r="AI527" s="367">
        <f>'3-a. VRZ Rate Class Alloc.'!R420</f>
        <v>0</v>
      </c>
      <c r="AJ527" s="367">
        <f>'3-a. VRZ Rate Class Alloc.'!S420</f>
        <v>0</v>
      </c>
      <c r="AK527" s="367">
        <f>'3-a. VRZ Rate Class Alloc.'!T420</f>
        <v>1</v>
      </c>
      <c r="AL527" s="351"/>
      <c r="AM527" s="351"/>
      <c r="AN527" s="356"/>
      <c r="AO527" s="356"/>
      <c r="AP527" s="356"/>
      <c r="AQ527" s="356"/>
      <c r="AR527" s="356"/>
      <c r="AS527" s="356"/>
      <c r="AT527" s="356"/>
      <c r="AU527" s="256">
        <f>SUM(AG527:AT527)</f>
        <v>1</v>
      </c>
    </row>
    <row r="528" spans="1:47" ht="16" outlineLevel="1">
      <c r="A528" s="452"/>
      <c r="B528" s="372" t="s">
        <v>307</v>
      </c>
      <c r="C528" s="251" t="s">
        <v>163</v>
      </c>
      <c r="D528" s="255">
        <v>3795670.0649521649</v>
      </c>
      <c r="E528" s="255">
        <f>D528+($G528-$D528)/3</f>
        <v>3795670.0649521649</v>
      </c>
      <c r="F528" s="255">
        <f>E528+($G528-$D528)/3</f>
        <v>3795670.0649521649</v>
      </c>
      <c r="G528" s="255">
        <v>3795670.0649521649</v>
      </c>
      <c r="H528" s="255">
        <f t="shared" ref="H528:Q528" si="897">H527/G527*G528</f>
        <v>3795670.0649521649</v>
      </c>
      <c r="I528" s="255">
        <f t="shared" si="897"/>
        <v>2874699.369061721</v>
      </c>
      <c r="J528" s="255">
        <f t="shared" si="897"/>
        <v>2874699.369061721</v>
      </c>
      <c r="K528" s="255">
        <f t="shared" si="897"/>
        <v>2874699.369061721</v>
      </c>
      <c r="L528" s="255">
        <f t="shared" si="897"/>
        <v>2874699.369061721</v>
      </c>
      <c r="M528" s="255">
        <f t="shared" si="897"/>
        <v>2874699.369061721</v>
      </c>
      <c r="N528" s="255">
        <f t="shared" si="897"/>
        <v>1212956.544735007</v>
      </c>
      <c r="O528" s="255">
        <f t="shared" si="897"/>
        <v>136499.14834188839</v>
      </c>
      <c r="P528" s="255">
        <f t="shared" si="897"/>
        <v>12833.91376077305</v>
      </c>
      <c r="Q528" s="255">
        <f t="shared" si="897"/>
        <v>12833.91376077305</v>
      </c>
      <c r="R528" s="255">
        <f>R527</f>
        <v>12</v>
      </c>
      <c r="S528" s="255">
        <f>S527/D527*D528</f>
        <v>623.30181492904194</v>
      </c>
      <c r="T528" s="255">
        <f t="shared" ref="T528:AF528" si="898">T527/E527*E528</f>
        <v>642.05755524601511</v>
      </c>
      <c r="U528" s="255">
        <f t="shared" si="898"/>
        <v>642.05755524601511</v>
      </c>
      <c r="V528" s="255">
        <f t="shared" si="898"/>
        <v>649.70972874564734</v>
      </c>
      <c r="W528" s="255">
        <f t="shared" si="898"/>
        <v>649.70972874564734</v>
      </c>
      <c r="X528" s="255">
        <f t="shared" si="898"/>
        <v>332.01025786121181</v>
      </c>
      <c r="Y528" s="255">
        <f t="shared" si="898"/>
        <v>332.01025786121181</v>
      </c>
      <c r="Z528" s="255">
        <f t="shared" si="898"/>
        <v>332.01025786121181</v>
      </c>
      <c r="AA528" s="255">
        <f t="shared" si="898"/>
        <v>332.01025786121181</v>
      </c>
      <c r="AB528" s="255">
        <f t="shared" si="898"/>
        <v>332.01025786121181</v>
      </c>
      <c r="AC528" s="255">
        <f t="shared" si="898"/>
        <v>131.65924018634263</v>
      </c>
      <c r="AD528" s="255">
        <f t="shared" si="898"/>
        <v>11.448629581421098</v>
      </c>
      <c r="AE528" s="255">
        <f t="shared" si="898"/>
        <v>0</v>
      </c>
      <c r="AF528" s="255">
        <f t="shared" si="898"/>
        <v>0</v>
      </c>
      <c r="AG528" s="352">
        <f>AG527</f>
        <v>0</v>
      </c>
      <c r="AH528" s="352">
        <f t="shared" ref="AH528:AT528" si="899">AH527</f>
        <v>0</v>
      </c>
      <c r="AI528" s="352">
        <f t="shared" si="899"/>
        <v>0</v>
      </c>
      <c r="AJ528" s="352">
        <f t="shared" si="899"/>
        <v>0</v>
      </c>
      <c r="AK528" s="352">
        <f t="shared" si="899"/>
        <v>1</v>
      </c>
      <c r="AL528" s="352">
        <f t="shared" si="899"/>
        <v>0</v>
      </c>
      <c r="AM528" s="352">
        <f t="shared" si="899"/>
        <v>0</v>
      </c>
      <c r="AN528" s="352">
        <f t="shared" si="899"/>
        <v>0</v>
      </c>
      <c r="AO528" s="352">
        <f t="shared" si="899"/>
        <v>0</v>
      </c>
      <c r="AP528" s="352">
        <f t="shared" si="899"/>
        <v>0</v>
      </c>
      <c r="AQ528" s="352">
        <f t="shared" si="899"/>
        <v>0</v>
      </c>
      <c r="AR528" s="352">
        <f t="shared" si="899"/>
        <v>0</v>
      </c>
      <c r="AS528" s="352">
        <f t="shared" si="899"/>
        <v>0</v>
      </c>
      <c r="AT528" s="352">
        <f t="shared" si="899"/>
        <v>0</v>
      </c>
      <c r="AU528" s="266"/>
    </row>
    <row r="529" spans="1:47" ht="16" outlineLevel="1">
      <c r="A529" s="452"/>
      <c r="B529" s="369"/>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c r="AA529" s="251"/>
      <c r="AB529" s="251"/>
      <c r="AC529" s="251"/>
      <c r="AD529" s="251"/>
      <c r="AE529" s="251"/>
      <c r="AF529" s="251"/>
      <c r="AG529" s="353"/>
      <c r="AH529" s="366"/>
      <c r="AI529" s="366"/>
      <c r="AJ529" s="366"/>
      <c r="AK529" s="366"/>
      <c r="AL529" s="366"/>
      <c r="AM529" s="366"/>
      <c r="AN529" s="366"/>
      <c r="AO529" s="366"/>
      <c r="AP529" s="366"/>
      <c r="AQ529" s="366"/>
      <c r="AR529" s="366"/>
      <c r="AS529" s="366"/>
      <c r="AT529" s="366"/>
      <c r="AU529" s="266"/>
    </row>
    <row r="530" spans="1:47" ht="16" outlineLevel="1">
      <c r="A530" s="452"/>
      <c r="B530" s="432" t="s">
        <v>1159</v>
      </c>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251"/>
      <c r="AE530" s="251"/>
      <c r="AF530" s="251"/>
      <c r="AG530" s="353"/>
      <c r="AH530" s="366"/>
      <c r="AI530" s="366"/>
      <c r="AJ530" s="366"/>
      <c r="AK530" s="366"/>
      <c r="AL530" s="366"/>
      <c r="AM530" s="366"/>
      <c r="AN530" s="366"/>
      <c r="AO530" s="366"/>
      <c r="AP530" s="366"/>
      <c r="AQ530" s="366"/>
      <c r="AR530" s="366"/>
      <c r="AS530" s="366"/>
      <c r="AT530" s="366"/>
      <c r="AU530" s="266"/>
    </row>
    <row r="531" spans="1:47" ht="34" outlineLevel="1">
      <c r="A531" s="452">
        <v>33</v>
      </c>
      <c r="B531" s="369" t="s">
        <v>1160</v>
      </c>
      <c r="C531" s="251" t="s">
        <v>25</v>
      </c>
      <c r="D531" s="255">
        <v>157854</v>
      </c>
      <c r="E531" s="255">
        <v>157854</v>
      </c>
      <c r="F531" s="255">
        <v>157854</v>
      </c>
      <c r="G531" s="255">
        <v>157854</v>
      </c>
      <c r="H531" s="255">
        <v>157854</v>
      </c>
      <c r="I531" s="255">
        <v>0</v>
      </c>
      <c r="J531" s="255">
        <v>0</v>
      </c>
      <c r="K531" s="255">
        <v>0</v>
      </c>
      <c r="L531" s="255">
        <v>0</v>
      </c>
      <c r="M531" s="255">
        <v>0</v>
      </c>
      <c r="N531" s="255">
        <v>0</v>
      </c>
      <c r="O531" s="255">
        <v>0</v>
      </c>
      <c r="P531" s="255">
        <v>0</v>
      </c>
      <c r="Q531" s="255">
        <v>0</v>
      </c>
      <c r="R531" s="255">
        <v>12</v>
      </c>
      <c r="S531" s="255">
        <v>0</v>
      </c>
      <c r="T531" s="255">
        <v>0</v>
      </c>
      <c r="U531" s="255">
        <v>0</v>
      </c>
      <c r="V531" s="255">
        <v>0</v>
      </c>
      <c r="W531" s="255">
        <v>0</v>
      </c>
      <c r="X531" s="255">
        <v>0</v>
      </c>
      <c r="Y531" s="255">
        <v>0</v>
      </c>
      <c r="Z531" s="255">
        <v>0</v>
      </c>
      <c r="AA531" s="255">
        <v>0</v>
      </c>
      <c r="AB531" s="255">
        <v>0</v>
      </c>
      <c r="AC531" s="255">
        <v>0</v>
      </c>
      <c r="AD531" s="255">
        <v>0</v>
      </c>
      <c r="AE531" s="255">
        <v>0</v>
      </c>
      <c r="AF531" s="255">
        <v>0</v>
      </c>
      <c r="AG531" s="367"/>
      <c r="AH531" s="351"/>
      <c r="AI531" s="351"/>
      <c r="AJ531" s="351"/>
      <c r="AK531" s="351">
        <v>1</v>
      </c>
      <c r="AL531" s="351"/>
      <c r="AM531" s="351"/>
      <c r="AN531" s="356"/>
      <c r="AO531" s="356"/>
      <c r="AP531" s="356"/>
      <c r="AQ531" s="356"/>
      <c r="AR531" s="356"/>
      <c r="AS531" s="356"/>
      <c r="AT531" s="356"/>
      <c r="AU531" s="256">
        <f>SUM(AG531:AT531)</f>
        <v>1</v>
      </c>
    </row>
    <row r="532" spans="1:47" ht="16" outlineLevel="1">
      <c r="A532" s="452"/>
      <c r="B532" s="372" t="s">
        <v>307</v>
      </c>
      <c r="C532" s="251" t="s">
        <v>163</v>
      </c>
      <c r="D532" s="255"/>
      <c r="E532" s="255"/>
      <c r="F532" s="255"/>
      <c r="G532" s="255"/>
      <c r="H532" s="255"/>
      <c r="I532" s="255"/>
      <c r="J532" s="255"/>
      <c r="K532" s="255"/>
      <c r="L532" s="255"/>
      <c r="M532" s="255"/>
      <c r="N532" s="255"/>
      <c r="O532" s="255"/>
      <c r="P532" s="255"/>
      <c r="Q532" s="255"/>
      <c r="R532" s="255">
        <f>R531</f>
        <v>12</v>
      </c>
      <c r="S532" s="255"/>
      <c r="T532" s="255"/>
      <c r="U532" s="255"/>
      <c r="V532" s="255"/>
      <c r="W532" s="255"/>
      <c r="X532" s="255"/>
      <c r="Y532" s="255"/>
      <c r="Z532" s="255"/>
      <c r="AA532" s="255"/>
      <c r="AB532" s="255"/>
      <c r="AC532" s="255"/>
      <c r="AD532" s="255"/>
      <c r="AE532" s="255"/>
      <c r="AF532" s="255"/>
      <c r="AG532" s="352">
        <f>AG531</f>
        <v>0</v>
      </c>
      <c r="AH532" s="352">
        <f t="shared" ref="AH532:AT532" si="900">AH531</f>
        <v>0</v>
      </c>
      <c r="AI532" s="352">
        <f t="shared" si="900"/>
        <v>0</v>
      </c>
      <c r="AJ532" s="352">
        <f t="shared" si="900"/>
        <v>0</v>
      </c>
      <c r="AK532" s="352">
        <f t="shared" si="900"/>
        <v>1</v>
      </c>
      <c r="AL532" s="352">
        <f t="shared" si="900"/>
        <v>0</v>
      </c>
      <c r="AM532" s="352">
        <f t="shared" si="900"/>
        <v>0</v>
      </c>
      <c r="AN532" s="352">
        <f t="shared" si="900"/>
        <v>0</v>
      </c>
      <c r="AO532" s="352">
        <f t="shared" si="900"/>
        <v>0</v>
      </c>
      <c r="AP532" s="352">
        <f t="shared" si="900"/>
        <v>0</v>
      </c>
      <c r="AQ532" s="352">
        <f t="shared" si="900"/>
        <v>0</v>
      </c>
      <c r="AR532" s="352">
        <f t="shared" si="900"/>
        <v>0</v>
      </c>
      <c r="AS532" s="352">
        <f t="shared" si="900"/>
        <v>0</v>
      </c>
      <c r="AT532" s="352">
        <f t="shared" si="900"/>
        <v>0</v>
      </c>
      <c r="AU532" s="266"/>
    </row>
    <row r="533" spans="1:47" ht="16" outlineLevel="1">
      <c r="A533" s="452"/>
      <c r="B533" s="369"/>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251"/>
      <c r="AE533" s="251"/>
      <c r="AF533" s="251"/>
      <c r="AG533" s="353"/>
      <c r="AH533" s="366"/>
      <c r="AI533" s="366"/>
      <c r="AJ533" s="366"/>
      <c r="AK533" s="366"/>
      <c r="AL533" s="366"/>
      <c r="AM533" s="366"/>
      <c r="AN533" s="366"/>
      <c r="AO533" s="366"/>
      <c r="AP533" s="366"/>
      <c r="AQ533" s="366"/>
      <c r="AR533" s="366"/>
      <c r="AS533" s="366"/>
      <c r="AT533" s="366"/>
      <c r="AU533" s="266"/>
    </row>
    <row r="534" spans="1:47" ht="17" hidden="1" outlineLevel="1">
      <c r="A534" s="452">
        <v>34</v>
      </c>
      <c r="B534" s="369" t="s">
        <v>126</v>
      </c>
      <c r="C534" s="251" t="s">
        <v>25</v>
      </c>
      <c r="D534" s="255"/>
      <c r="E534" s="255"/>
      <c r="F534" s="255"/>
      <c r="G534" s="255"/>
      <c r="H534" s="255"/>
      <c r="I534" s="255"/>
      <c r="J534" s="255"/>
      <c r="K534" s="255"/>
      <c r="L534" s="255"/>
      <c r="M534" s="255"/>
      <c r="N534" s="255"/>
      <c r="O534" s="255"/>
      <c r="P534" s="255"/>
      <c r="Q534" s="255"/>
      <c r="R534" s="255">
        <v>0</v>
      </c>
      <c r="S534" s="255"/>
      <c r="T534" s="255"/>
      <c r="U534" s="255"/>
      <c r="V534" s="255"/>
      <c r="W534" s="255"/>
      <c r="X534" s="255"/>
      <c r="Y534" s="255"/>
      <c r="Z534" s="255"/>
      <c r="AA534" s="255"/>
      <c r="AB534" s="255"/>
      <c r="AC534" s="255"/>
      <c r="AD534" s="255"/>
      <c r="AE534" s="255"/>
      <c r="AF534" s="656"/>
      <c r="AG534" s="367"/>
      <c r="AH534" s="351"/>
      <c r="AI534" s="351"/>
      <c r="AJ534" s="351"/>
      <c r="AK534" s="351"/>
      <c r="AL534" s="351"/>
      <c r="AM534" s="351"/>
      <c r="AN534" s="356"/>
      <c r="AO534" s="356"/>
      <c r="AP534" s="356"/>
      <c r="AQ534" s="356"/>
      <c r="AR534" s="356"/>
      <c r="AS534" s="356"/>
      <c r="AT534" s="356"/>
      <c r="AU534" s="256">
        <f>SUM(AG534:AT534)</f>
        <v>0</v>
      </c>
    </row>
    <row r="535" spans="1:47" ht="16" hidden="1" outlineLevel="1">
      <c r="A535" s="452"/>
      <c r="B535" s="372" t="s">
        <v>307</v>
      </c>
      <c r="C535" s="251" t="s">
        <v>163</v>
      </c>
      <c r="D535" s="255"/>
      <c r="E535" s="255"/>
      <c r="F535" s="255"/>
      <c r="G535" s="255"/>
      <c r="H535" s="255"/>
      <c r="I535" s="255"/>
      <c r="J535" s="255"/>
      <c r="K535" s="255"/>
      <c r="L535" s="255"/>
      <c r="M535" s="255"/>
      <c r="N535" s="255"/>
      <c r="O535" s="255"/>
      <c r="P535" s="255"/>
      <c r="Q535" s="255"/>
      <c r="R535" s="255">
        <f>R534</f>
        <v>0</v>
      </c>
      <c r="S535" s="255"/>
      <c r="T535" s="255"/>
      <c r="U535" s="255"/>
      <c r="V535" s="255"/>
      <c r="W535" s="255"/>
      <c r="X535" s="255"/>
      <c r="Y535" s="255"/>
      <c r="Z535" s="255"/>
      <c r="AA535" s="255"/>
      <c r="AB535" s="255"/>
      <c r="AC535" s="255"/>
      <c r="AD535" s="255"/>
      <c r="AE535" s="255"/>
      <c r="AF535" s="656"/>
      <c r="AG535" s="352">
        <f>AG534</f>
        <v>0</v>
      </c>
      <c r="AH535" s="352">
        <f t="shared" ref="AH535" si="901">AH534</f>
        <v>0</v>
      </c>
      <c r="AI535" s="352">
        <f t="shared" ref="AI535" si="902">AI534</f>
        <v>0</v>
      </c>
      <c r="AJ535" s="352">
        <f t="shared" ref="AJ535" si="903">AJ534</f>
        <v>0</v>
      </c>
      <c r="AK535" s="352">
        <f t="shared" ref="AK535" si="904">AK534</f>
        <v>0</v>
      </c>
      <c r="AL535" s="352">
        <f t="shared" ref="AL535" si="905">AL534</f>
        <v>0</v>
      </c>
      <c r="AM535" s="352">
        <f t="shared" ref="AM535" si="906">AM534</f>
        <v>0</v>
      </c>
      <c r="AN535" s="352">
        <f t="shared" ref="AN535" si="907">AN534</f>
        <v>0</v>
      </c>
      <c r="AO535" s="352">
        <f t="shared" ref="AO535" si="908">AO534</f>
        <v>0</v>
      </c>
      <c r="AP535" s="352">
        <f t="shared" ref="AP535" si="909">AP534</f>
        <v>0</v>
      </c>
      <c r="AQ535" s="352">
        <f t="shared" ref="AQ535" si="910">AQ534</f>
        <v>0</v>
      </c>
      <c r="AR535" s="352">
        <f t="shared" ref="AR535" si="911">AR534</f>
        <v>0</v>
      </c>
      <c r="AS535" s="352">
        <f t="shared" ref="AS535" si="912">AS534</f>
        <v>0</v>
      </c>
      <c r="AT535" s="352">
        <f t="shared" ref="AT535" si="913">AT534</f>
        <v>0</v>
      </c>
      <c r="AU535" s="266"/>
    </row>
    <row r="536" spans="1:47" ht="16" hidden="1" outlineLevel="1">
      <c r="A536" s="452"/>
      <c r="B536" s="369"/>
      <c r="C536" s="251"/>
      <c r="D536" s="251"/>
      <c r="E536" s="251"/>
      <c r="F536" s="251"/>
      <c r="G536" s="251"/>
      <c r="H536" s="251"/>
      <c r="I536" s="251"/>
      <c r="J536" s="251"/>
      <c r="K536" s="251"/>
      <c r="L536" s="251"/>
      <c r="M536" s="251"/>
      <c r="N536" s="251"/>
      <c r="O536" s="251"/>
      <c r="P536" s="251"/>
      <c r="Q536" s="251"/>
      <c r="R536" s="251"/>
      <c r="S536" s="251"/>
      <c r="T536" s="251"/>
      <c r="U536" s="251"/>
      <c r="V536" s="251"/>
      <c r="W536" s="251"/>
      <c r="X536" s="251"/>
      <c r="Y536" s="251"/>
      <c r="Z536" s="251"/>
      <c r="AA536" s="251"/>
      <c r="AB536" s="251"/>
      <c r="AC536" s="251"/>
      <c r="AD536" s="251"/>
      <c r="AE536" s="251"/>
      <c r="AF536" s="251"/>
      <c r="AG536" s="353"/>
      <c r="AH536" s="366"/>
      <c r="AI536" s="366"/>
      <c r="AJ536" s="366"/>
      <c r="AK536" s="366"/>
      <c r="AL536" s="366"/>
      <c r="AM536" s="366"/>
      <c r="AN536" s="366"/>
      <c r="AO536" s="366"/>
      <c r="AP536" s="366"/>
      <c r="AQ536" s="366"/>
      <c r="AR536" s="366"/>
      <c r="AS536" s="366"/>
      <c r="AT536" s="366"/>
      <c r="AU536" s="266"/>
    </row>
    <row r="537" spans="1:47" ht="17" hidden="1" outlineLevel="1">
      <c r="A537" s="452">
        <v>35</v>
      </c>
      <c r="B537" s="369" t="s">
        <v>127</v>
      </c>
      <c r="C537" s="251" t="s">
        <v>25</v>
      </c>
      <c r="D537" s="255"/>
      <c r="E537" s="255"/>
      <c r="F537" s="255"/>
      <c r="G537" s="255"/>
      <c r="H537" s="255"/>
      <c r="I537" s="255"/>
      <c r="J537" s="255"/>
      <c r="K537" s="255"/>
      <c r="L537" s="255"/>
      <c r="M537" s="255"/>
      <c r="N537" s="255"/>
      <c r="O537" s="255"/>
      <c r="P537" s="255"/>
      <c r="Q537" s="255"/>
      <c r="R537" s="255">
        <v>0</v>
      </c>
      <c r="S537" s="255"/>
      <c r="T537" s="255"/>
      <c r="U537" s="255"/>
      <c r="V537" s="255"/>
      <c r="W537" s="255"/>
      <c r="X537" s="255"/>
      <c r="Y537" s="255"/>
      <c r="Z537" s="255"/>
      <c r="AA537" s="255"/>
      <c r="AB537" s="255"/>
      <c r="AC537" s="255"/>
      <c r="AD537" s="255"/>
      <c r="AE537" s="255"/>
      <c r="AF537" s="656"/>
      <c r="AG537" s="367"/>
      <c r="AH537" s="351"/>
      <c r="AI537" s="351"/>
      <c r="AJ537" s="351"/>
      <c r="AK537" s="351"/>
      <c r="AL537" s="351"/>
      <c r="AM537" s="351"/>
      <c r="AN537" s="356"/>
      <c r="AO537" s="356"/>
      <c r="AP537" s="356"/>
      <c r="AQ537" s="356"/>
      <c r="AR537" s="356"/>
      <c r="AS537" s="356"/>
      <c r="AT537" s="356"/>
      <c r="AU537" s="256">
        <f>SUM(AG537:AT537)</f>
        <v>0</v>
      </c>
    </row>
    <row r="538" spans="1:47" ht="16" hidden="1" outlineLevel="1">
      <c r="A538" s="452"/>
      <c r="B538" s="372" t="s">
        <v>307</v>
      </c>
      <c r="C538" s="251" t="s">
        <v>163</v>
      </c>
      <c r="D538" s="255"/>
      <c r="E538" s="255"/>
      <c r="F538" s="255"/>
      <c r="G538" s="255"/>
      <c r="H538" s="255"/>
      <c r="I538" s="255"/>
      <c r="J538" s="255"/>
      <c r="K538" s="255"/>
      <c r="L538" s="255"/>
      <c r="M538" s="255"/>
      <c r="N538" s="255"/>
      <c r="O538" s="255"/>
      <c r="P538" s="255"/>
      <c r="Q538" s="255"/>
      <c r="R538" s="255">
        <f>R537</f>
        <v>0</v>
      </c>
      <c r="S538" s="255"/>
      <c r="T538" s="255"/>
      <c r="U538" s="255"/>
      <c r="V538" s="255"/>
      <c r="W538" s="255"/>
      <c r="X538" s="255"/>
      <c r="Y538" s="255"/>
      <c r="Z538" s="255"/>
      <c r="AA538" s="255"/>
      <c r="AB538" s="255"/>
      <c r="AC538" s="255"/>
      <c r="AD538" s="255"/>
      <c r="AE538" s="255"/>
      <c r="AF538" s="656"/>
      <c r="AG538" s="352">
        <f>AG537</f>
        <v>0</v>
      </c>
      <c r="AH538" s="352">
        <f t="shared" ref="AH538" si="914">AH537</f>
        <v>0</v>
      </c>
      <c r="AI538" s="352">
        <f t="shared" ref="AI538" si="915">AI537</f>
        <v>0</v>
      </c>
      <c r="AJ538" s="352">
        <f t="shared" ref="AJ538" si="916">AJ537</f>
        <v>0</v>
      </c>
      <c r="AK538" s="352">
        <f t="shared" ref="AK538" si="917">AK537</f>
        <v>0</v>
      </c>
      <c r="AL538" s="352">
        <f t="shared" ref="AL538" si="918">AL537</f>
        <v>0</v>
      </c>
      <c r="AM538" s="352">
        <f t="shared" ref="AM538" si="919">AM537</f>
        <v>0</v>
      </c>
      <c r="AN538" s="352">
        <f t="shared" ref="AN538" si="920">AN537</f>
        <v>0</v>
      </c>
      <c r="AO538" s="352">
        <f t="shared" ref="AO538" si="921">AO537</f>
        <v>0</v>
      </c>
      <c r="AP538" s="352">
        <f t="shared" ref="AP538" si="922">AP537</f>
        <v>0</v>
      </c>
      <c r="AQ538" s="352">
        <f t="shared" ref="AQ538" si="923">AQ537</f>
        <v>0</v>
      </c>
      <c r="AR538" s="352">
        <f t="shared" ref="AR538" si="924">AR537</f>
        <v>0</v>
      </c>
      <c r="AS538" s="352">
        <f t="shared" ref="AS538" si="925">AS537</f>
        <v>0</v>
      </c>
      <c r="AT538" s="352">
        <f t="shared" ref="AT538" si="926">AT537</f>
        <v>0</v>
      </c>
      <c r="AU538" s="266"/>
    </row>
    <row r="539" spans="1:47" ht="16" hidden="1" outlineLevel="1">
      <c r="A539" s="452"/>
      <c r="B539" s="372"/>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251"/>
      <c r="AE539" s="251"/>
      <c r="AF539" s="251"/>
      <c r="AG539" s="353"/>
      <c r="AH539" s="366"/>
      <c r="AI539" s="366"/>
      <c r="AJ539" s="366"/>
      <c r="AK539" s="366"/>
      <c r="AL539" s="366"/>
      <c r="AM539" s="366"/>
      <c r="AN539" s="366"/>
      <c r="AO539" s="366"/>
      <c r="AP539" s="366"/>
      <c r="AQ539" s="366"/>
      <c r="AR539" s="366"/>
      <c r="AS539" s="366"/>
      <c r="AT539" s="366"/>
      <c r="AU539" s="266"/>
    </row>
    <row r="540" spans="1:47" ht="16" outlineLevel="1">
      <c r="A540" s="452"/>
      <c r="B540" s="432" t="s">
        <v>499</v>
      </c>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c r="AA540" s="251"/>
      <c r="AB540" s="251"/>
      <c r="AC540" s="251"/>
      <c r="AD540" s="251"/>
      <c r="AE540" s="251"/>
      <c r="AF540" s="251"/>
      <c r="AG540" s="353"/>
      <c r="AH540" s="366"/>
      <c r="AI540" s="366"/>
      <c r="AJ540" s="366"/>
      <c r="AK540" s="366"/>
      <c r="AL540" s="366"/>
      <c r="AM540" s="366"/>
      <c r="AN540" s="366"/>
      <c r="AO540" s="366"/>
      <c r="AP540" s="366"/>
      <c r="AQ540" s="366"/>
      <c r="AR540" s="366"/>
      <c r="AS540" s="366"/>
      <c r="AT540" s="366"/>
      <c r="AU540" s="266"/>
    </row>
    <row r="541" spans="1:47" ht="17" outlineLevel="1">
      <c r="A541" s="452">
        <v>36</v>
      </c>
      <c r="B541" s="369" t="s">
        <v>1158</v>
      </c>
      <c r="C541" s="251" t="s">
        <v>25</v>
      </c>
      <c r="D541" s="255">
        <v>126375</v>
      </c>
      <c r="E541" s="255">
        <v>126375</v>
      </c>
      <c r="F541" s="255">
        <v>126375</v>
      </c>
      <c r="G541" s="255">
        <v>126375</v>
      </c>
      <c r="H541" s="255">
        <v>126234</v>
      </c>
      <c r="I541" s="255">
        <v>126234</v>
      </c>
      <c r="J541" s="255">
        <v>126234</v>
      </c>
      <c r="K541" s="255">
        <v>126234</v>
      </c>
      <c r="L541" s="255">
        <v>126234</v>
      </c>
      <c r="M541" s="255">
        <v>126234</v>
      </c>
      <c r="N541" s="255">
        <v>126234</v>
      </c>
      <c r="O541" s="255">
        <v>126234</v>
      </c>
      <c r="P541" s="255">
        <v>126234</v>
      </c>
      <c r="Q541" s="255">
        <v>126234</v>
      </c>
      <c r="R541" s="255">
        <v>12</v>
      </c>
      <c r="S541" s="255">
        <v>17</v>
      </c>
      <c r="T541" s="255">
        <v>17</v>
      </c>
      <c r="U541" s="255">
        <v>17</v>
      </c>
      <c r="V541" s="255">
        <v>17</v>
      </c>
      <c r="W541" s="255">
        <v>17</v>
      </c>
      <c r="X541" s="255">
        <v>17</v>
      </c>
      <c r="Y541" s="255">
        <v>17</v>
      </c>
      <c r="Z541" s="255">
        <v>17</v>
      </c>
      <c r="AA541" s="255">
        <v>17</v>
      </c>
      <c r="AB541" s="255">
        <v>17</v>
      </c>
      <c r="AC541" s="255">
        <v>17</v>
      </c>
      <c r="AD541" s="255">
        <v>17</v>
      </c>
      <c r="AE541" s="255">
        <v>17</v>
      </c>
      <c r="AF541" s="255">
        <v>17</v>
      </c>
      <c r="AG541" s="367">
        <v>1</v>
      </c>
      <c r="AH541" s="351"/>
      <c r="AI541" s="351"/>
      <c r="AJ541" s="351"/>
      <c r="AK541" s="351"/>
      <c r="AL541" s="351"/>
      <c r="AM541" s="351"/>
      <c r="AN541" s="356"/>
      <c r="AO541" s="356"/>
      <c r="AP541" s="356"/>
      <c r="AQ541" s="356"/>
      <c r="AR541" s="356"/>
      <c r="AS541" s="356"/>
      <c r="AT541" s="356"/>
      <c r="AU541" s="256">
        <f>SUM(AG541:AT541)</f>
        <v>1</v>
      </c>
    </row>
    <row r="542" spans="1:47" ht="16" outlineLevel="1">
      <c r="A542" s="452"/>
      <c r="B542" s="372" t="s">
        <v>307</v>
      </c>
      <c r="C542" s="251" t="s">
        <v>163</v>
      </c>
      <c r="D542" s="255"/>
      <c r="E542" s="255"/>
      <c r="F542" s="255"/>
      <c r="G542" s="255"/>
      <c r="H542" s="255"/>
      <c r="I542" s="255"/>
      <c r="J542" s="255"/>
      <c r="K542" s="255"/>
      <c r="L542" s="255"/>
      <c r="M542" s="255"/>
      <c r="N542" s="255"/>
      <c r="O542" s="255"/>
      <c r="P542" s="255"/>
      <c r="Q542" s="255"/>
      <c r="R542" s="255">
        <f>R541</f>
        <v>12</v>
      </c>
      <c r="S542" s="255"/>
      <c r="T542" s="255"/>
      <c r="U542" s="255"/>
      <c r="V542" s="255"/>
      <c r="W542" s="255"/>
      <c r="X542" s="255"/>
      <c r="Y542" s="255"/>
      <c r="Z542" s="255"/>
      <c r="AA542" s="255"/>
      <c r="AB542" s="255"/>
      <c r="AC542" s="255"/>
      <c r="AD542" s="255"/>
      <c r="AE542" s="255"/>
      <c r="AF542" s="255"/>
      <c r="AG542" s="352">
        <f>AG541</f>
        <v>1</v>
      </c>
      <c r="AH542" s="352">
        <f t="shared" ref="AH542" si="927">AH541</f>
        <v>0</v>
      </c>
      <c r="AI542" s="352">
        <f t="shared" ref="AI542" si="928">AI541</f>
        <v>0</v>
      </c>
      <c r="AJ542" s="352">
        <f t="shared" ref="AJ542" si="929">AJ541</f>
        <v>0</v>
      </c>
      <c r="AK542" s="352">
        <f t="shared" ref="AK542" si="930">AK541</f>
        <v>0</v>
      </c>
      <c r="AL542" s="352">
        <f t="shared" ref="AL542" si="931">AL541</f>
        <v>0</v>
      </c>
      <c r="AM542" s="352">
        <f t="shared" ref="AM542" si="932">AM541</f>
        <v>0</v>
      </c>
      <c r="AN542" s="352">
        <f t="shared" ref="AN542" si="933">AN541</f>
        <v>0</v>
      </c>
      <c r="AO542" s="352">
        <f t="shared" ref="AO542" si="934">AO541</f>
        <v>0</v>
      </c>
      <c r="AP542" s="352">
        <f t="shared" ref="AP542" si="935">AP541</f>
        <v>0</v>
      </c>
      <c r="AQ542" s="352">
        <f t="shared" ref="AQ542" si="936">AQ541</f>
        <v>0</v>
      </c>
      <c r="AR542" s="352">
        <f t="shared" ref="AR542" si="937">AR541</f>
        <v>0</v>
      </c>
      <c r="AS542" s="352">
        <f t="shared" ref="AS542" si="938">AS541</f>
        <v>0</v>
      </c>
      <c r="AT542" s="352">
        <f t="shared" ref="AT542" si="939">AT541</f>
        <v>0</v>
      </c>
      <c r="AU542" s="266"/>
    </row>
    <row r="543" spans="1:47" ht="16" outlineLevel="1">
      <c r="A543" s="452"/>
      <c r="B543" s="369"/>
      <c r="C543" s="251"/>
      <c r="D543" s="251"/>
      <c r="E543" s="251"/>
      <c r="F543" s="251"/>
      <c r="G543" s="251"/>
      <c r="H543" s="251"/>
      <c r="I543" s="251"/>
      <c r="J543" s="251"/>
      <c r="K543" s="251"/>
      <c r="L543" s="251"/>
      <c r="M543" s="251"/>
      <c r="N543" s="251"/>
      <c r="O543" s="251"/>
      <c r="P543" s="251"/>
      <c r="Q543" s="251"/>
      <c r="R543" s="251"/>
      <c r="S543" s="251"/>
      <c r="T543" s="251"/>
      <c r="U543" s="251"/>
      <c r="V543" s="251"/>
      <c r="W543" s="251"/>
      <c r="X543" s="251"/>
      <c r="Y543" s="251"/>
      <c r="Z543" s="251"/>
      <c r="AA543" s="251"/>
      <c r="AB543" s="251"/>
      <c r="AC543" s="251"/>
      <c r="AD543" s="251"/>
      <c r="AE543" s="251"/>
      <c r="AF543" s="251"/>
      <c r="AG543" s="353"/>
      <c r="AH543" s="366"/>
      <c r="AI543" s="366"/>
      <c r="AJ543" s="366"/>
      <c r="AK543" s="366"/>
      <c r="AL543" s="366"/>
      <c r="AM543" s="366"/>
      <c r="AN543" s="366"/>
      <c r="AO543" s="366"/>
      <c r="AP543" s="366"/>
      <c r="AQ543" s="366"/>
      <c r="AR543" s="366"/>
      <c r="AS543" s="366"/>
      <c r="AT543" s="366"/>
      <c r="AU543" s="266"/>
    </row>
    <row r="544" spans="1:47" ht="19" outlineLevel="1">
      <c r="A544" s="452"/>
      <c r="B544" s="1051" t="s">
        <v>1272</v>
      </c>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251"/>
      <c r="AE544" s="251"/>
      <c r="AF544" s="251"/>
      <c r="AG544" s="353"/>
      <c r="AH544" s="366"/>
      <c r="AI544" s="366"/>
      <c r="AJ544" s="366"/>
      <c r="AK544" s="366"/>
      <c r="AL544" s="366"/>
      <c r="AM544" s="366"/>
      <c r="AN544" s="366"/>
      <c r="AO544" s="366"/>
      <c r="AP544" s="366"/>
      <c r="AQ544" s="366"/>
      <c r="AR544" s="366"/>
      <c r="AS544" s="366"/>
      <c r="AT544" s="366"/>
      <c r="AU544" s="266"/>
    </row>
    <row r="545" spans="1:47" ht="16" outlineLevel="1">
      <c r="A545" s="452"/>
      <c r="B545" s="447" t="s">
        <v>500</v>
      </c>
      <c r="C545" s="251"/>
      <c r="D545" s="251"/>
      <c r="E545" s="251"/>
      <c r="F545" s="251"/>
      <c r="G545" s="251"/>
      <c r="H545" s="251"/>
      <c r="I545" s="251"/>
      <c r="J545" s="251"/>
      <c r="K545" s="251"/>
      <c r="L545" s="251"/>
      <c r="M545" s="251"/>
      <c r="N545" s="251"/>
      <c r="O545" s="251"/>
      <c r="P545" s="251"/>
      <c r="Q545" s="251"/>
      <c r="R545" s="251"/>
      <c r="S545" s="251"/>
      <c r="T545" s="251"/>
      <c r="U545" s="251"/>
      <c r="V545" s="251"/>
      <c r="W545" s="251"/>
      <c r="X545" s="251"/>
      <c r="Y545" s="251"/>
      <c r="Z545" s="251"/>
      <c r="AA545" s="251"/>
      <c r="AB545" s="251"/>
      <c r="AC545" s="251"/>
      <c r="AD545" s="251"/>
      <c r="AE545" s="251"/>
      <c r="AF545" s="251"/>
      <c r="AG545" s="363"/>
      <c r="AH545" s="366"/>
      <c r="AI545" s="366"/>
      <c r="AJ545" s="366"/>
      <c r="AK545" s="366"/>
      <c r="AL545" s="366"/>
      <c r="AM545" s="366"/>
      <c r="AN545" s="366"/>
      <c r="AO545" s="366"/>
      <c r="AP545" s="366"/>
      <c r="AQ545" s="366"/>
      <c r="AR545" s="366"/>
      <c r="AS545" s="366"/>
      <c r="AT545" s="366"/>
      <c r="AU545" s="266"/>
    </row>
    <row r="546" spans="1:47" ht="16" outlineLevel="1">
      <c r="A546" s="452"/>
      <c r="B546" s="432" t="s">
        <v>496</v>
      </c>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c r="AA546" s="251"/>
      <c r="AB546" s="251"/>
      <c r="AC546" s="251"/>
      <c r="AD546" s="251"/>
      <c r="AE546" s="251"/>
      <c r="AF546" s="251"/>
      <c r="AG546" s="363"/>
      <c r="AH546" s="366"/>
      <c r="AI546" s="366"/>
      <c r="AJ546" s="366"/>
      <c r="AK546" s="366"/>
      <c r="AL546" s="366"/>
      <c r="AM546" s="366"/>
      <c r="AN546" s="366"/>
      <c r="AO546" s="366"/>
      <c r="AP546" s="366"/>
      <c r="AQ546" s="366"/>
      <c r="AR546" s="366"/>
      <c r="AS546" s="366"/>
      <c r="AT546" s="366"/>
      <c r="AU546" s="266"/>
    </row>
    <row r="547" spans="1:47" ht="17" outlineLevel="1">
      <c r="A547" s="452">
        <v>21</v>
      </c>
      <c r="B547" s="369" t="s">
        <v>113</v>
      </c>
      <c r="C547" s="251" t="s">
        <v>25</v>
      </c>
      <c r="D547" s="255">
        <v>5282091</v>
      </c>
      <c r="E547" s="255">
        <v>4251391</v>
      </c>
      <c r="F547" s="255">
        <v>4251391</v>
      </c>
      <c r="G547" s="255">
        <v>4251391</v>
      </c>
      <c r="H547" s="255">
        <v>4251391</v>
      </c>
      <c r="I547" s="255">
        <v>4251391</v>
      </c>
      <c r="J547" s="255">
        <v>4251391</v>
      </c>
      <c r="K547" s="255">
        <v>4251347</v>
      </c>
      <c r="L547" s="255">
        <v>4251347</v>
      </c>
      <c r="M547" s="255">
        <v>4240810</v>
      </c>
      <c r="N547" s="255">
        <v>4151335</v>
      </c>
      <c r="O547" s="255">
        <v>4150650</v>
      </c>
      <c r="P547" s="255">
        <v>4150650</v>
      </c>
      <c r="Q547" s="255">
        <v>4150322</v>
      </c>
      <c r="R547" s="251"/>
      <c r="S547" s="255">
        <v>366</v>
      </c>
      <c r="T547" s="255">
        <v>297</v>
      </c>
      <c r="U547" s="255">
        <v>297</v>
      </c>
      <c r="V547" s="255">
        <v>297</v>
      </c>
      <c r="W547" s="255">
        <v>297</v>
      </c>
      <c r="X547" s="255">
        <v>297</v>
      </c>
      <c r="Y547" s="255">
        <v>297</v>
      </c>
      <c r="Z547" s="255">
        <v>297</v>
      </c>
      <c r="AA547" s="255">
        <v>297</v>
      </c>
      <c r="AB547" s="255">
        <v>296</v>
      </c>
      <c r="AC547" s="255">
        <v>278</v>
      </c>
      <c r="AD547" s="255">
        <v>278</v>
      </c>
      <c r="AE547" s="255">
        <v>278</v>
      </c>
      <c r="AF547" s="255">
        <v>278</v>
      </c>
      <c r="AG547" s="351"/>
      <c r="AH547" s="351"/>
      <c r="AI547" s="351"/>
      <c r="AJ547" s="351"/>
      <c r="AK547" s="351"/>
      <c r="AL547" s="351"/>
      <c r="AM547" s="351"/>
      <c r="AN547" s="351"/>
      <c r="AO547" s="351">
        <v>1</v>
      </c>
      <c r="AP547" s="351"/>
      <c r="AQ547" s="351"/>
      <c r="AR547" s="351"/>
      <c r="AS547" s="351"/>
      <c r="AT547" s="351"/>
      <c r="AU547" s="256">
        <f>SUM(AG547:AT547)</f>
        <v>1</v>
      </c>
    </row>
    <row r="548" spans="1:47" ht="16" outlineLevel="1">
      <c r="A548" s="452"/>
      <c r="B548" s="904" t="s">
        <v>1152</v>
      </c>
      <c r="C548" s="251" t="s">
        <v>163</v>
      </c>
      <c r="D548" s="255">
        <v>8551.2370782095077</v>
      </c>
      <c r="E548" s="255">
        <f>D548+($G548-$D548)/3</f>
        <v>8527.8048637610937</v>
      </c>
      <c r="F548" s="255">
        <f>E548+($G548-$D548)/3</f>
        <v>8504.3726493126796</v>
      </c>
      <c r="G548" s="255">
        <v>8480.9404348642674</v>
      </c>
      <c r="H548" s="255"/>
      <c r="I548" s="255"/>
      <c r="J548" s="255"/>
      <c r="K548" s="255"/>
      <c r="L548" s="255"/>
      <c r="M548" s="255"/>
      <c r="N548" s="255"/>
      <c r="O548" s="255"/>
      <c r="P548" s="255"/>
      <c r="Q548" s="255"/>
      <c r="R548" s="251"/>
      <c r="S548" s="255"/>
      <c r="T548" s="255"/>
      <c r="U548" s="255"/>
      <c r="V548" s="255"/>
      <c r="W548" s="255"/>
      <c r="X548" s="255"/>
      <c r="Y548" s="255"/>
      <c r="Z548" s="255"/>
      <c r="AA548" s="255"/>
      <c r="AB548" s="255"/>
      <c r="AC548" s="255"/>
      <c r="AD548" s="255"/>
      <c r="AE548" s="255"/>
      <c r="AF548" s="255"/>
      <c r="AG548" s="352">
        <f>AG547</f>
        <v>0</v>
      </c>
      <c r="AH548" s="352">
        <f t="shared" ref="AH548:AT548" si="940">AH547</f>
        <v>0</v>
      </c>
      <c r="AI548" s="352">
        <f t="shared" si="940"/>
        <v>0</v>
      </c>
      <c r="AJ548" s="352">
        <f t="shared" si="940"/>
        <v>0</v>
      </c>
      <c r="AK548" s="352">
        <f t="shared" si="940"/>
        <v>0</v>
      </c>
      <c r="AL548" s="352">
        <f t="shared" si="940"/>
        <v>0</v>
      </c>
      <c r="AM548" s="352">
        <f t="shared" si="940"/>
        <v>0</v>
      </c>
      <c r="AN548" s="352">
        <f t="shared" si="940"/>
        <v>0</v>
      </c>
      <c r="AO548" s="352">
        <f>AO547</f>
        <v>1</v>
      </c>
      <c r="AP548" s="352">
        <f t="shared" ref="AP548:AR548" si="941">AP547</f>
        <v>0</v>
      </c>
      <c r="AQ548" s="352">
        <f t="shared" si="941"/>
        <v>0</v>
      </c>
      <c r="AR548" s="352">
        <f t="shared" si="941"/>
        <v>0</v>
      </c>
      <c r="AS548" s="352">
        <f t="shared" si="940"/>
        <v>0</v>
      </c>
      <c r="AT548" s="352">
        <f t="shared" si="940"/>
        <v>0</v>
      </c>
      <c r="AU548" s="266"/>
    </row>
    <row r="549" spans="1:47" ht="16" outlineLevel="1">
      <c r="A549" s="452"/>
      <c r="B549" s="372"/>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51"/>
      <c r="AE549" s="251"/>
      <c r="AF549" s="251"/>
      <c r="AG549" s="363"/>
      <c r="AH549" s="366"/>
      <c r="AI549" s="366"/>
      <c r="AJ549" s="366"/>
      <c r="AK549" s="366"/>
      <c r="AL549" s="366"/>
      <c r="AM549" s="366"/>
      <c r="AN549" s="366"/>
      <c r="AO549" s="363"/>
      <c r="AP549" s="366"/>
      <c r="AQ549" s="366"/>
      <c r="AR549" s="366"/>
      <c r="AS549" s="366"/>
      <c r="AT549" s="366"/>
      <c r="AU549" s="266"/>
    </row>
    <row r="550" spans="1:47" ht="17" outlineLevel="1">
      <c r="A550" s="452">
        <v>22</v>
      </c>
      <c r="B550" s="369" t="s">
        <v>114</v>
      </c>
      <c r="C550" s="251" t="s">
        <v>25</v>
      </c>
      <c r="D550" s="255">
        <v>1012769</v>
      </c>
      <c r="E550" s="255">
        <v>1012769</v>
      </c>
      <c r="F550" s="255">
        <v>1012769</v>
      </c>
      <c r="G550" s="255">
        <v>1012769</v>
      </c>
      <c r="H550" s="255">
        <v>1012769</v>
      </c>
      <c r="I550" s="255">
        <v>1012769</v>
      </c>
      <c r="J550" s="255">
        <v>1012769</v>
      </c>
      <c r="K550" s="255">
        <v>1012769</v>
      </c>
      <c r="L550" s="255">
        <v>1012769</v>
      </c>
      <c r="M550" s="255">
        <v>1012769</v>
      </c>
      <c r="N550" s="255">
        <v>1012769</v>
      </c>
      <c r="O550" s="255">
        <v>1012769</v>
      </c>
      <c r="P550" s="255">
        <v>1012769</v>
      </c>
      <c r="Q550" s="255">
        <v>1012769</v>
      </c>
      <c r="R550" s="251"/>
      <c r="S550" s="255">
        <v>291</v>
      </c>
      <c r="T550" s="255">
        <v>291</v>
      </c>
      <c r="U550" s="255">
        <v>291</v>
      </c>
      <c r="V550" s="255">
        <v>291</v>
      </c>
      <c r="W550" s="255">
        <v>291</v>
      </c>
      <c r="X550" s="255">
        <v>291</v>
      </c>
      <c r="Y550" s="255">
        <v>291</v>
      </c>
      <c r="Z550" s="255">
        <v>291</v>
      </c>
      <c r="AA550" s="255">
        <v>291</v>
      </c>
      <c r="AB550" s="255">
        <v>291</v>
      </c>
      <c r="AC550" s="255">
        <v>291</v>
      </c>
      <c r="AD550" s="255">
        <v>291</v>
      </c>
      <c r="AE550" s="255">
        <v>291</v>
      </c>
      <c r="AF550" s="255">
        <v>291</v>
      </c>
      <c r="AG550" s="351"/>
      <c r="AH550" s="351"/>
      <c r="AI550" s="351"/>
      <c r="AJ550" s="351"/>
      <c r="AK550" s="351"/>
      <c r="AL550" s="351"/>
      <c r="AM550" s="351"/>
      <c r="AN550" s="351"/>
      <c r="AO550" s="351">
        <v>1</v>
      </c>
      <c r="AP550" s="351"/>
      <c r="AQ550" s="351"/>
      <c r="AR550" s="351"/>
      <c r="AS550" s="351"/>
      <c r="AT550" s="351"/>
      <c r="AU550" s="256">
        <f>SUM(AG550:AT550)</f>
        <v>1</v>
      </c>
    </row>
    <row r="551" spans="1:47" ht="16" outlineLevel="1">
      <c r="A551" s="452"/>
      <c r="B551" s="372" t="s">
        <v>307</v>
      </c>
      <c r="C551" s="251" t="s">
        <v>163</v>
      </c>
      <c r="D551" s="255">
        <v>103043.667005129</v>
      </c>
      <c r="E551" s="255">
        <f>D551+($G551-$D551)/3</f>
        <v>103043.667005129</v>
      </c>
      <c r="F551" s="255">
        <f>E551+($G551-$D551)/3</f>
        <v>103043.667005129</v>
      </c>
      <c r="G551" s="255">
        <v>103043.667005129</v>
      </c>
      <c r="H551" s="255"/>
      <c r="I551" s="255"/>
      <c r="J551" s="255"/>
      <c r="K551" s="255"/>
      <c r="L551" s="255"/>
      <c r="M551" s="255"/>
      <c r="N551" s="255"/>
      <c r="O551" s="255"/>
      <c r="P551" s="255"/>
      <c r="Q551" s="255"/>
      <c r="R551" s="251"/>
      <c r="S551" s="255"/>
      <c r="T551" s="255"/>
      <c r="U551" s="255"/>
      <c r="V551" s="255"/>
      <c r="W551" s="255"/>
      <c r="X551" s="255"/>
      <c r="Y551" s="255"/>
      <c r="Z551" s="255"/>
      <c r="AA551" s="255"/>
      <c r="AB551" s="255"/>
      <c r="AC551" s="255"/>
      <c r="AD551" s="255"/>
      <c r="AE551" s="255"/>
      <c r="AF551" s="255"/>
      <c r="AG551" s="352">
        <f>AG550</f>
        <v>0</v>
      </c>
      <c r="AH551" s="352">
        <f t="shared" ref="AH551:AT551" si="942">AH550</f>
        <v>0</v>
      </c>
      <c r="AI551" s="352">
        <f t="shared" si="942"/>
        <v>0</v>
      </c>
      <c r="AJ551" s="352">
        <f t="shared" si="942"/>
        <v>0</v>
      </c>
      <c r="AK551" s="352">
        <f t="shared" si="942"/>
        <v>0</v>
      </c>
      <c r="AL551" s="352">
        <f t="shared" si="942"/>
        <v>0</v>
      </c>
      <c r="AM551" s="352">
        <f t="shared" si="942"/>
        <v>0</v>
      </c>
      <c r="AN551" s="352">
        <f t="shared" si="942"/>
        <v>0</v>
      </c>
      <c r="AO551" s="352">
        <f>AO550</f>
        <v>1</v>
      </c>
      <c r="AP551" s="352">
        <f t="shared" ref="AP551:AR551" si="943">AP550</f>
        <v>0</v>
      </c>
      <c r="AQ551" s="352">
        <f t="shared" si="943"/>
        <v>0</v>
      </c>
      <c r="AR551" s="352">
        <f t="shared" si="943"/>
        <v>0</v>
      </c>
      <c r="AS551" s="352">
        <f t="shared" si="942"/>
        <v>0</v>
      </c>
      <c r="AT551" s="352">
        <f t="shared" si="942"/>
        <v>0</v>
      </c>
      <c r="AU551" s="266"/>
    </row>
    <row r="552" spans="1:47" ht="16" outlineLevel="1">
      <c r="A552" s="452"/>
      <c r="B552" s="372"/>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c r="AA552" s="251"/>
      <c r="AB552" s="251"/>
      <c r="AC552" s="251"/>
      <c r="AD552" s="251"/>
      <c r="AE552" s="251"/>
      <c r="AF552" s="251"/>
      <c r="AG552" s="363"/>
      <c r="AH552" s="366"/>
      <c r="AI552" s="366"/>
      <c r="AJ552" s="366"/>
      <c r="AK552" s="366"/>
      <c r="AL552" s="366"/>
      <c r="AM552" s="366"/>
      <c r="AN552" s="366"/>
      <c r="AO552" s="363"/>
      <c r="AP552" s="366"/>
      <c r="AQ552" s="366"/>
      <c r="AR552" s="366"/>
      <c r="AS552" s="366"/>
      <c r="AT552" s="366"/>
      <c r="AU552" s="266"/>
    </row>
    <row r="553" spans="1:47" ht="17" outlineLevel="1">
      <c r="A553" s="452">
        <v>23</v>
      </c>
      <c r="B553" s="369" t="s">
        <v>1153</v>
      </c>
      <c r="C553" s="251" t="s">
        <v>25</v>
      </c>
      <c r="D553" s="255">
        <v>4977309</v>
      </c>
      <c r="E553" s="255">
        <v>3604510</v>
      </c>
      <c r="F553" s="255">
        <v>3604510</v>
      </c>
      <c r="G553" s="255">
        <v>3604510</v>
      </c>
      <c r="H553" s="255">
        <v>3604510</v>
      </c>
      <c r="I553" s="255">
        <v>3604510</v>
      </c>
      <c r="J553" s="255">
        <v>3604510</v>
      </c>
      <c r="K553" s="255">
        <v>3604440</v>
      </c>
      <c r="L553" s="255">
        <v>3604440</v>
      </c>
      <c r="M553" s="255">
        <v>3604440</v>
      </c>
      <c r="N553" s="255">
        <v>3538818</v>
      </c>
      <c r="O553" s="255">
        <v>3532649</v>
      </c>
      <c r="P553" s="255">
        <v>3532649</v>
      </c>
      <c r="Q553" s="255">
        <v>2982846</v>
      </c>
      <c r="R553" s="251"/>
      <c r="S553" s="255">
        <v>341</v>
      </c>
      <c r="T553" s="255">
        <v>249</v>
      </c>
      <c r="U553" s="255">
        <v>249</v>
      </c>
      <c r="V553" s="255">
        <v>249</v>
      </c>
      <c r="W553" s="255">
        <v>249</v>
      </c>
      <c r="X553" s="255">
        <v>249</v>
      </c>
      <c r="Y553" s="255">
        <v>249</v>
      </c>
      <c r="Z553" s="255">
        <v>249</v>
      </c>
      <c r="AA553" s="255">
        <v>249</v>
      </c>
      <c r="AB553" s="255">
        <v>249</v>
      </c>
      <c r="AC553" s="255">
        <v>236</v>
      </c>
      <c r="AD553" s="255">
        <v>236</v>
      </c>
      <c r="AE553" s="255">
        <v>236</v>
      </c>
      <c r="AF553" s="255">
        <v>200</v>
      </c>
      <c r="AG553" s="351"/>
      <c r="AH553" s="351"/>
      <c r="AI553" s="351"/>
      <c r="AJ553" s="351"/>
      <c r="AK553" s="351"/>
      <c r="AL553" s="351"/>
      <c r="AM553" s="351"/>
      <c r="AN553" s="351"/>
      <c r="AO553" s="351">
        <v>1</v>
      </c>
      <c r="AP553" s="351"/>
      <c r="AQ553" s="351"/>
      <c r="AR553" s="351"/>
      <c r="AS553" s="351"/>
      <c r="AT553" s="351"/>
      <c r="AU553" s="256">
        <f>SUM(AG553:AT553)</f>
        <v>1</v>
      </c>
    </row>
    <row r="554" spans="1:47" ht="16" outlineLevel="1">
      <c r="A554" s="452"/>
      <c r="B554" s="372" t="s">
        <v>307</v>
      </c>
      <c r="C554" s="251" t="s">
        <v>163</v>
      </c>
      <c r="D554" s="255"/>
      <c r="E554" s="255"/>
      <c r="F554" s="255"/>
      <c r="G554" s="255"/>
      <c r="H554" s="255"/>
      <c r="I554" s="255"/>
      <c r="J554" s="255"/>
      <c r="K554" s="255"/>
      <c r="L554" s="255"/>
      <c r="M554" s="255"/>
      <c r="N554" s="255"/>
      <c r="O554" s="255"/>
      <c r="P554" s="255"/>
      <c r="Q554" s="255"/>
      <c r="R554" s="251"/>
      <c r="S554" s="255"/>
      <c r="T554" s="255"/>
      <c r="U554" s="255"/>
      <c r="V554" s="255"/>
      <c r="W554" s="255"/>
      <c r="X554" s="255"/>
      <c r="Y554" s="255"/>
      <c r="Z554" s="255"/>
      <c r="AA554" s="255"/>
      <c r="AB554" s="255"/>
      <c r="AC554" s="255"/>
      <c r="AD554" s="255"/>
      <c r="AE554" s="255"/>
      <c r="AF554" s="255"/>
      <c r="AG554" s="352">
        <f>AG553</f>
        <v>0</v>
      </c>
      <c r="AH554" s="352">
        <f t="shared" ref="AH554:AT554" si="944">AH553</f>
        <v>0</v>
      </c>
      <c r="AI554" s="352">
        <f t="shared" si="944"/>
        <v>0</v>
      </c>
      <c r="AJ554" s="352">
        <f t="shared" si="944"/>
        <v>0</v>
      </c>
      <c r="AK554" s="352">
        <f t="shared" si="944"/>
        <v>0</v>
      </c>
      <c r="AL554" s="352">
        <f t="shared" si="944"/>
        <v>0</v>
      </c>
      <c r="AM554" s="352">
        <f t="shared" si="944"/>
        <v>0</v>
      </c>
      <c r="AN554" s="352">
        <f t="shared" si="944"/>
        <v>0</v>
      </c>
      <c r="AO554" s="352">
        <f>AO553</f>
        <v>1</v>
      </c>
      <c r="AP554" s="352">
        <f t="shared" ref="AP554:AR554" si="945">AP553</f>
        <v>0</v>
      </c>
      <c r="AQ554" s="352">
        <f t="shared" si="945"/>
        <v>0</v>
      </c>
      <c r="AR554" s="352">
        <f t="shared" si="945"/>
        <v>0</v>
      </c>
      <c r="AS554" s="352">
        <f t="shared" si="944"/>
        <v>0</v>
      </c>
      <c r="AT554" s="352">
        <f t="shared" si="944"/>
        <v>0</v>
      </c>
      <c r="AU554" s="266"/>
    </row>
    <row r="555" spans="1:47" ht="16" outlineLevel="1">
      <c r="A555" s="452"/>
      <c r="B555" s="37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c r="AA555" s="251"/>
      <c r="AB555" s="251"/>
      <c r="AC555" s="251"/>
      <c r="AD555" s="251"/>
      <c r="AE555" s="251"/>
      <c r="AF555" s="251"/>
      <c r="AG555" s="363"/>
      <c r="AH555" s="366"/>
      <c r="AI555" s="366"/>
      <c r="AJ555" s="366"/>
      <c r="AK555" s="366"/>
      <c r="AL555" s="366"/>
      <c r="AM555" s="366"/>
      <c r="AN555" s="366"/>
      <c r="AO555" s="363"/>
      <c r="AP555" s="366"/>
      <c r="AQ555" s="366"/>
      <c r="AR555" s="366"/>
      <c r="AS555" s="366"/>
      <c r="AT555" s="366"/>
      <c r="AU555" s="266"/>
    </row>
    <row r="556" spans="1:47" ht="17" outlineLevel="1">
      <c r="A556" s="452"/>
      <c r="B556" s="369" t="s">
        <v>1154</v>
      </c>
      <c r="C556" s="251" t="s">
        <v>25</v>
      </c>
      <c r="D556" s="255"/>
      <c r="E556" s="255"/>
      <c r="F556" s="255"/>
      <c r="G556" s="255"/>
      <c r="H556" s="255"/>
      <c r="I556" s="255"/>
      <c r="J556" s="255"/>
      <c r="K556" s="255"/>
      <c r="L556" s="255"/>
      <c r="M556" s="255"/>
      <c r="N556" s="255"/>
      <c r="O556" s="255"/>
      <c r="P556" s="255"/>
      <c r="Q556" s="255"/>
      <c r="R556" s="251"/>
      <c r="S556" s="255"/>
      <c r="T556" s="255"/>
      <c r="U556" s="255"/>
      <c r="V556" s="255"/>
      <c r="W556" s="255"/>
      <c r="X556" s="255"/>
      <c r="Y556" s="255"/>
      <c r="Z556" s="255"/>
      <c r="AA556" s="255"/>
      <c r="AB556" s="255"/>
      <c r="AC556" s="255"/>
      <c r="AD556" s="255"/>
      <c r="AE556" s="255"/>
      <c r="AF556" s="255"/>
      <c r="AG556" s="367"/>
      <c r="AH556" s="351"/>
      <c r="AI556" s="351"/>
      <c r="AJ556" s="351"/>
      <c r="AK556" s="351"/>
      <c r="AL556" s="351"/>
      <c r="AM556" s="351"/>
      <c r="AN556" s="356"/>
      <c r="AO556" s="367">
        <v>1</v>
      </c>
      <c r="AP556" s="351"/>
      <c r="AQ556" s="351"/>
      <c r="AR556" s="351"/>
      <c r="AS556" s="356"/>
      <c r="AT556" s="356"/>
      <c r="AU556" s="256">
        <f>SUM(AG556:AT556)</f>
        <v>1</v>
      </c>
    </row>
    <row r="557" spans="1:47" ht="16" outlineLevel="1">
      <c r="A557" s="452"/>
      <c r="B557" s="904" t="s">
        <v>1152</v>
      </c>
      <c r="C557" s="251" t="s">
        <v>163</v>
      </c>
      <c r="D557" s="255">
        <v>17944.600000000002</v>
      </c>
      <c r="E557" s="255">
        <f>D557+($G557-$D557)/3</f>
        <v>17944.600000000002</v>
      </c>
      <c r="F557" s="255">
        <f>E557+($G557-$D557)/3</f>
        <v>17944.600000000002</v>
      </c>
      <c r="G557" s="255">
        <v>17944.600000000002</v>
      </c>
      <c r="H557" s="255"/>
      <c r="I557" s="255"/>
      <c r="J557" s="255"/>
      <c r="K557" s="255"/>
      <c r="L557" s="255"/>
      <c r="M557" s="255"/>
      <c r="N557" s="255"/>
      <c r="O557" s="255"/>
      <c r="P557" s="255"/>
      <c r="Q557" s="255"/>
      <c r="R557" s="251"/>
      <c r="S557" s="255"/>
      <c r="T557" s="255"/>
      <c r="U557" s="255"/>
      <c r="V557" s="255"/>
      <c r="W557" s="255"/>
      <c r="X557" s="255"/>
      <c r="Y557" s="255"/>
      <c r="Z557" s="255"/>
      <c r="AA557" s="255"/>
      <c r="AB557" s="255"/>
      <c r="AC557" s="255"/>
      <c r="AD557" s="255"/>
      <c r="AE557" s="255"/>
      <c r="AF557" s="255"/>
      <c r="AG557" s="352">
        <f>AG556</f>
        <v>0</v>
      </c>
      <c r="AH557" s="352">
        <f t="shared" ref="AH557:AT557" si="946">AH556</f>
        <v>0</v>
      </c>
      <c r="AI557" s="352">
        <f t="shared" si="946"/>
        <v>0</v>
      </c>
      <c r="AJ557" s="352">
        <f t="shared" si="946"/>
        <v>0</v>
      </c>
      <c r="AK557" s="352">
        <f t="shared" si="946"/>
        <v>0</v>
      </c>
      <c r="AL557" s="352">
        <f t="shared" si="946"/>
        <v>0</v>
      </c>
      <c r="AM557" s="352">
        <f t="shared" si="946"/>
        <v>0</v>
      </c>
      <c r="AN557" s="352">
        <f t="shared" si="946"/>
        <v>0</v>
      </c>
      <c r="AO557" s="352">
        <f>AO556</f>
        <v>1</v>
      </c>
      <c r="AP557" s="352">
        <f t="shared" ref="AP557:AR557" si="947">AP556</f>
        <v>0</v>
      </c>
      <c r="AQ557" s="352">
        <f t="shared" si="947"/>
        <v>0</v>
      </c>
      <c r="AR557" s="352">
        <f t="shared" si="947"/>
        <v>0</v>
      </c>
      <c r="AS557" s="352">
        <f t="shared" si="946"/>
        <v>0</v>
      </c>
      <c r="AT557" s="352">
        <f t="shared" si="946"/>
        <v>0</v>
      </c>
      <c r="AU557" s="266"/>
    </row>
    <row r="558" spans="1:47" ht="16" outlineLevel="1">
      <c r="A558" s="452"/>
      <c r="B558" s="372"/>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c r="AA558" s="251"/>
      <c r="AB558" s="251"/>
      <c r="AC558" s="251"/>
      <c r="AD558" s="251"/>
      <c r="AE558" s="251"/>
      <c r="AF558" s="251"/>
      <c r="AG558" s="353"/>
      <c r="AH558" s="366"/>
      <c r="AI558" s="366"/>
      <c r="AJ558" s="366"/>
      <c r="AK558" s="366"/>
      <c r="AL558" s="366"/>
      <c r="AM558" s="366"/>
      <c r="AN558" s="366"/>
      <c r="AO558" s="353"/>
      <c r="AP558" s="366"/>
      <c r="AQ558" s="366"/>
      <c r="AR558" s="366"/>
      <c r="AS558" s="366"/>
      <c r="AT558" s="366"/>
      <c r="AU558" s="266"/>
    </row>
    <row r="559" spans="1:47" ht="17" outlineLevel="1">
      <c r="A559" s="452">
        <v>24</v>
      </c>
      <c r="B559" s="369" t="s">
        <v>116</v>
      </c>
      <c r="C559" s="251" t="s">
        <v>25</v>
      </c>
      <c r="D559" s="255">
        <v>74150</v>
      </c>
      <c r="E559" s="255">
        <v>74150</v>
      </c>
      <c r="F559" s="255">
        <v>74150</v>
      </c>
      <c r="G559" s="255">
        <v>74150</v>
      </c>
      <c r="H559" s="255">
        <v>74150</v>
      </c>
      <c r="I559" s="255">
        <v>74150</v>
      </c>
      <c r="J559" s="255">
        <v>74150</v>
      </c>
      <c r="K559" s="255">
        <v>74150</v>
      </c>
      <c r="L559" s="255">
        <v>74150</v>
      </c>
      <c r="M559" s="255">
        <v>74150</v>
      </c>
      <c r="N559" s="255">
        <v>44635</v>
      </c>
      <c r="O559" s="255">
        <v>44635</v>
      </c>
      <c r="P559" s="255">
        <v>43281</v>
      </c>
      <c r="Q559" s="255">
        <v>43281</v>
      </c>
      <c r="R559" s="251"/>
      <c r="S559" s="255">
        <v>23</v>
      </c>
      <c r="T559" s="255">
        <v>23</v>
      </c>
      <c r="U559" s="255">
        <v>23</v>
      </c>
      <c r="V559" s="255">
        <v>23</v>
      </c>
      <c r="W559" s="255">
        <v>23</v>
      </c>
      <c r="X559" s="255">
        <v>23</v>
      </c>
      <c r="Y559" s="255">
        <v>23</v>
      </c>
      <c r="Z559" s="255">
        <v>23</v>
      </c>
      <c r="AA559" s="255">
        <v>23</v>
      </c>
      <c r="AB559" s="255">
        <v>23</v>
      </c>
      <c r="AC559" s="255">
        <v>3</v>
      </c>
      <c r="AD559" s="255">
        <v>3</v>
      </c>
      <c r="AE559" s="255">
        <v>3</v>
      </c>
      <c r="AF559" s="255">
        <v>3</v>
      </c>
      <c r="AG559" s="351"/>
      <c r="AH559" s="351"/>
      <c r="AI559" s="351"/>
      <c r="AJ559" s="351"/>
      <c r="AK559" s="351"/>
      <c r="AL559" s="351"/>
      <c r="AM559" s="351"/>
      <c r="AN559" s="351"/>
      <c r="AO559" s="351">
        <v>1</v>
      </c>
      <c r="AP559" s="351"/>
      <c r="AQ559" s="351"/>
      <c r="AR559" s="351"/>
      <c r="AS559" s="351"/>
      <c r="AT559" s="351"/>
      <c r="AU559" s="256">
        <f>SUM(AG559:AT559)</f>
        <v>1</v>
      </c>
    </row>
    <row r="560" spans="1:47" ht="16" outlineLevel="1">
      <c r="A560" s="452"/>
      <c r="B560" s="372" t="s">
        <v>307</v>
      </c>
      <c r="C560" s="251" t="s">
        <v>163</v>
      </c>
      <c r="D560" s="255"/>
      <c r="E560" s="255"/>
      <c r="F560" s="255"/>
      <c r="G560" s="255"/>
      <c r="H560" s="255"/>
      <c r="I560" s="255"/>
      <c r="J560" s="255"/>
      <c r="K560" s="255"/>
      <c r="L560" s="255"/>
      <c r="M560" s="255"/>
      <c r="N560" s="255"/>
      <c r="O560" s="255"/>
      <c r="P560" s="255"/>
      <c r="Q560" s="255"/>
      <c r="R560" s="251"/>
      <c r="S560" s="255"/>
      <c r="T560" s="255"/>
      <c r="U560" s="255"/>
      <c r="V560" s="255"/>
      <c r="W560" s="255"/>
      <c r="X560" s="255"/>
      <c r="Y560" s="255"/>
      <c r="Z560" s="255"/>
      <c r="AA560" s="255"/>
      <c r="AB560" s="255"/>
      <c r="AC560" s="255"/>
      <c r="AD560" s="255"/>
      <c r="AE560" s="255"/>
      <c r="AF560" s="255"/>
      <c r="AG560" s="352">
        <f>AG559</f>
        <v>0</v>
      </c>
      <c r="AH560" s="352">
        <f t="shared" ref="AH560:AT560" si="948">AH559</f>
        <v>0</v>
      </c>
      <c r="AI560" s="352">
        <f t="shared" si="948"/>
        <v>0</v>
      </c>
      <c r="AJ560" s="352">
        <f t="shared" si="948"/>
        <v>0</v>
      </c>
      <c r="AK560" s="352">
        <f t="shared" si="948"/>
        <v>0</v>
      </c>
      <c r="AL560" s="352">
        <f t="shared" si="948"/>
        <v>0</v>
      </c>
      <c r="AM560" s="352">
        <f t="shared" si="948"/>
        <v>0</v>
      </c>
      <c r="AN560" s="352">
        <f t="shared" si="948"/>
        <v>0</v>
      </c>
      <c r="AO560" s="352">
        <f>AO559</f>
        <v>1</v>
      </c>
      <c r="AP560" s="352">
        <f t="shared" ref="AP560:AR560" si="949">AP559</f>
        <v>0</v>
      </c>
      <c r="AQ560" s="352">
        <f t="shared" si="949"/>
        <v>0</v>
      </c>
      <c r="AR560" s="352">
        <f t="shared" si="949"/>
        <v>0</v>
      </c>
      <c r="AS560" s="352">
        <f t="shared" si="948"/>
        <v>0</v>
      </c>
      <c r="AT560" s="352">
        <f t="shared" si="948"/>
        <v>0</v>
      </c>
      <c r="AU560" s="266"/>
    </row>
    <row r="561" spans="1:47" ht="16" outlineLevel="1">
      <c r="A561" s="452"/>
      <c r="B561" s="372"/>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c r="AA561" s="251"/>
      <c r="AB561" s="251"/>
      <c r="AC561" s="251"/>
      <c r="AD561" s="251"/>
      <c r="AE561" s="251"/>
      <c r="AF561" s="251"/>
      <c r="AG561" s="353"/>
      <c r="AH561" s="366"/>
      <c r="AI561" s="366"/>
      <c r="AJ561" s="366"/>
      <c r="AK561" s="366"/>
      <c r="AL561" s="366"/>
      <c r="AM561" s="366"/>
      <c r="AN561" s="366"/>
      <c r="AO561" s="353"/>
      <c r="AP561" s="366"/>
      <c r="AQ561" s="366"/>
      <c r="AR561" s="366"/>
      <c r="AS561" s="366"/>
      <c r="AT561" s="366"/>
      <c r="AU561" s="266"/>
    </row>
    <row r="562" spans="1:47" ht="16" outlineLevel="1">
      <c r="A562" s="452"/>
      <c r="B562" s="432" t="s">
        <v>497</v>
      </c>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251"/>
      <c r="AE562" s="251"/>
      <c r="AF562" s="251"/>
      <c r="AG562" s="353"/>
      <c r="AH562" s="366"/>
      <c r="AI562" s="366"/>
      <c r="AJ562" s="366"/>
      <c r="AK562" s="366"/>
      <c r="AL562" s="366"/>
      <c r="AM562" s="366"/>
      <c r="AN562" s="366"/>
      <c r="AO562" s="353"/>
      <c r="AP562" s="366"/>
      <c r="AQ562" s="366"/>
      <c r="AR562" s="366"/>
      <c r="AS562" s="366"/>
      <c r="AT562" s="366"/>
      <c r="AU562" s="266"/>
    </row>
    <row r="563" spans="1:47" ht="17" outlineLevel="1">
      <c r="A563" s="452">
        <v>25</v>
      </c>
      <c r="B563" s="369" t="s">
        <v>117</v>
      </c>
      <c r="C563" s="251" t="s">
        <v>25</v>
      </c>
      <c r="D563" s="255">
        <v>65334</v>
      </c>
      <c r="E563" s="255">
        <v>65334</v>
      </c>
      <c r="F563" s="255">
        <v>65334</v>
      </c>
      <c r="G563" s="255">
        <v>65334</v>
      </c>
      <c r="H563" s="255">
        <v>65334</v>
      </c>
      <c r="I563" s="255">
        <v>65334</v>
      </c>
      <c r="J563" s="255">
        <v>65334</v>
      </c>
      <c r="K563" s="255">
        <v>65334</v>
      </c>
      <c r="L563" s="255">
        <v>65334</v>
      </c>
      <c r="M563" s="255">
        <v>56427</v>
      </c>
      <c r="N563" s="255">
        <v>0</v>
      </c>
      <c r="O563" s="255">
        <v>0</v>
      </c>
      <c r="P563" s="255">
        <v>0</v>
      </c>
      <c r="Q563" s="255">
        <v>0</v>
      </c>
      <c r="R563" s="255">
        <v>12</v>
      </c>
      <c r="S563" s="255">
        <v>3</v>
      </c>
      <c r="T563" s="255">
        <v>3</v>
      </c>
      <c r="U563" s="255">
        <v>3</v>
      </c>
      <c r="V563" s="255">
        <v>3</v>
      </c>
      <c r="W563" s="255">
        <v>3</v>
      </c>
      <c r="X563" s="255">
        <v>3</v>
      </c>
      <c r="Y563" s="255">
        <v>3</v>
      </c>
      <c r="Z563" s="255">
        <v>3</v>
      </c>
      <c r="AA563" s="255">
        <v>3</v>
      </c>
      <c r="AB563" s="255">
        <v>3</v>
      </c>
      <c r="AC563" s="255">
        <v>0</v>
      </c>
      <c r="AD563" s="255">
        <v>0</v>
      </c>
      <c r="AE563" s="255">
        <v>0</v>
      </c>
      <c r="AF563" s="255">
        <v>0</v>
      </c>
      <c r="AG563" s="367"/>
      <c r="AH563" s="351"/>
      <c r="AI563" s="351"/>
      <c r="AJ563" s="351"/>
      <c r="AK563" s="351"/>
      <c r="AL563" s="351"/>
      <c r="AM563" s="351"/>
      <c r="AN563" s="356"/>
      <c r="AO563" s="367"/>
      <c r="AP563" s="351"/>
      <c r="AQ563" s="351">
        <v>1</v>
      </c>
      <c r="AR563" s="351"/>
      <c r="AS563" s="356"/>
      <c r="AT563" s="356"/>
      <c r="AU563" s="256">
        <f>SUM(AG563:AT563)</f>
        <v>1</v>
      </c>
    </row>
    <row r="564" spans="1:47" ht="16" outlineLevel="1">
      <c r="A564" s="452"/>
      <c r="B564" s="372" t="s">
        <v>307</v>
      </c>
      <c r="C564" s="251" t="s">
        <v>163</v>
      </c>
      <c r="D564" s="255"/>
      <c r="E564" s="255"/>
      <c r="F564" s="255"/>
      <c r="G564" s="255"/>
      <c r="H564" s="255"/>
      <c r="I564" s="255"/>
      <c r="J564" s="255"/>
      <c r="K564" s="255"/>
      <c r="L564" s="255"/>
      <c r="M564" s="255"/>
      <c r="N564" s="255"/>
      <c r="O564" s="255"/>
      <c r="P564" s="255"/>
      <c r="Q564" s="255"/>
      <c r="R564" s="255">
        <f>R563</f>
        <v>12</v>
      </c>
      <c r="S564" s="255"/>
      <c r="T564" s="255"/>
      <c r="U564" s="255"/>
      <c r="V564" s="255"/>
      <c r="W564" s="255"/>
      <c r="X564" s="255"/>
      <c r="Y564" s="255"/>
      <c r="Z564" s="255"/>
      <c r="AA564" s="255"/>
      <c r="AB564" s="255"/>
      <c r="AC564" s="255"/>
      <c r="AD564" s="255"/>
      <c r="AE564" s="255"/>
      <c r="AF564" s="255"/>
      <c r="AG564" s="352">
        <f>AG563</f>
        <v>0</v>
      </c>
      <c r="AH564" s="352">
        <f t="shared" ref="AH564:AT564" si="950">AH563</f>
        <v>0</v>
      </c>
      <c r="AI564" s="352">
        <f t="shared" si="950"/>
        <v>0</v>
      </c>
      <c r="AJ564" s="352">
        <f t="shared" si="950"/>
        <v>0</v>
      </c>
      <c r="AK564" s="352">
        <f t="shared" si="950"/>
        <v>0</v>
      </c>
      <c r="AL564" s="352">
        <f t="shared" si="950"/>
        <v>0</v>
      </c>
      <c r="AM564" s="352">
        <f t="shared" si="950"/>
        <v>0</v>
      </c>
      <c r="AN564" s="352">
        <f t="shared" si="950"/>
        <v>0</v>
      </c>
      <c r="AO564" s="352">
        <f>AO563</f>
        <v>0</v>
      </c>
      <c r="AP564" s="352">
        <f t="shared" ref="AP564:AR564" si="951">AP563</f>
        <v>0</v>
      </c>
      <c r="AQ564" s="352">
        <f t="shared" si="951"/>
        <v>1</v>
      </c>
      <c r="AR564" s="352">
        <f t="shared" si="951"/>
        <v>0</v>
      </c>
      <c r="AS564" s="352">
        <f t="shared" si="950"/>
        <v>0</v>
      </c>
      <c r="AT564" s="352">
        <f t="shared" si="950"/>
        <v>0</v>
      </c>
      <c r="AU564" s="266"/>
    </row>
    <row r="565" spans="1:47" ht="16" outlineLevel="1">
      <c r="A565" s="452"/>
      <c r="B565" s="372"/>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251"/>
      <c r="AE565" s="251"/>
      <c r="AF565" s="251"/>
      <c r="AG565" s="353"/>
      <c r="AH565" s="366"/>
      <c r="AI565" s="366"/>
      <c r="AJ565" s="366"/>
      <c r="AK565" s="366"/>
      <c r="AL565" s="366"/>
      <c r="AM565" s="366"/>
      <c r="AN565" s="366"/>
      <c r="AO565" s="353"/>
      <c r="AP565" s="366"/>
      <c r="AQ565" s="366"/>
      <c r="AR565" s="366"/>
      <c r="AS565" s="366"/>
      <c r="AT565" s="366"/>
      <c r="AU565" s="266"/>
    </row>
    <row r="566" spans="1:47" ht="17" outlineLevel="1">
      <c r="A566" s="452">
        <v>26</v>
      </c>
      <c r="B566" s="369" t="s">
        <v>1155</v>
      </c>
      <c r="C566" s="251" t="s">
        <v>25</v>
      </c>
      <c r="D566" s="255">
        <v>4297254</v>
      </c>
      <c r="E566" s="255">
        <v>4297254</v>
      </c>
      <c r="F566" s="255">
        <v>4297254</v>
      </c>
      <c r="G566" s="255">
        <v>4297254</v>
      </c>
      <c r="H566" s="255">
        <v>4297254</v>
      </c>
      <c r="I566" s="255">
        <v>3992351</v>
      </c>
      <c r="J566" s="255">
        <v>3992351</v>
      </c>
      <c r="K566" s="255">
        <v>3992351</v>
      </c>
      <c r="L566" s="255">
        <v>3989453</v>
      </c>
      <c r="M566" s="255">
        <v>3989453</v>
      </c>
      <c r="N566" s="255">
        <v>3968926</v>
      </c>
      <c r="O566" s="255">
        <v>3968926</v>
      </c>
      <c r="P566" s="255">
        <v>2505293</v>
      </c>
      <c r="Q566" s="255">
        <v>2264351</v>
      </c>
      <c r="R566" s="255">
        <v>12</v>
      </c>
      <c r="S566" s="255">
        <v>871</v>
      </c>
      <c r="T566" s="255">
        <v>871</v>
      </c>
      <c r="U566" s="255">
        <v>871</v>
      </c>
      <c r="V566" s="255">
        <v>871</v>
      </c>
      <c r="W566" s="255">
        <v>871</v>
      </c>
      <c r="X566" s="255">
        <v>820</v>
      </c>
      <c r="Y566" s="255">
        <v>820</v>
      </c>
      <c r="Z566" s="255">
        <v>820</v>
      </c>
      <c r="AA566" s="255">
        <v>820</v>
      </c>
      <c r="AB566" s="255">
        <v>820</v>
      </c>
      <c r="AC566" s="255">
        <v>817</v>
      </c>
      <c r="AD566" s="255">
        <v>817</v>
      </c>
      <c r="AE566" s="255">
        <v>531</v>
      </c>
      <c r="AF566" s="255">
        <v>479</v>
      </c>
      <c r="AG566" s="367"/>
      <c r="AH566" s="351"/>
      <c r="AI566" s="351"/>
      <c r="AJ566" s="351"/>
      <c r="AK566" s="351"/>
      <c r="AL566" s="351"/>
      <c r="AM566" s="351"/>
      <c r="AN566" s="356"/>
      <c r="AO566" s="367"/>
      <c r="AP566" s="351">
        <v>6.4650716502740416E-2</v>
      </c>
      <c r="AQ566" s="351">
        <v>0.93534928349725954</v>
      </c>
      <c r="AR566" s="351"/>
      <c r="AS566" s="356"/>
      <c r="AT566" s="356"/>
      <c r="AU566" s="256">
        <f>SUM(AG566:AT566)</f>
        <v>1</v>
      </c>
    </row>
    <row r="567" spans="1:47" ht="16" outlineLevel="1">
      <c r="A567" s="452"/>
      <c r="B567" s="904" t="s">
        <v>1152</v>
      </c>
      <c r="C567" s="251" t="s">
        <v>163</v>
      </c>
      <c r="D567" s="255">
        <v>1024343.0998604361</v>
      </c>
      <c r="E567" s="255">
        <f>D567+($G567-$D567)/3</f>
        <v>1022654.605426437</v>
      </c>
      <c r="F567" s="255">
        <f>E567+($G567-$D567)/3</f>
        <v>1020966.1109924379</v>
      </c>
      <c r="G567" s="255">
        <v>1019277.6165584389</v>
      </c>
      <c r="H567" s="255">
        <f>H566/G566*G567</f>
        <v>1019277.6165584389</v>
      </c>
      <c r="I567" s="255">
        <f t="shared" ref="I567:Q567" si="952">I566/H566*H567</f>
        <v>946956.82678861893</v>
      </c>
      <c r="J567" s="255">
        <f t="shared" si="952"/>
        <v>946956.82678861893</v>
      </c>
      <c r="K567" s="255">
        <f t="shared" si="952"/>
        <v>946956.82678861893</v>
      </c>
      <c r="L567" s="255">
        <f t="shared" si="952"/>
        <v>946269.44211627089</v>
      </c>
      <c r="M567" s="255">
        <f t="shared" si="952"/>
        <v>946269.44211627089</v>
      </c>
      <c r="N567" s="255">
        <f t="shared" si="952"/>
        <v>941400.58595019486</v>
      </c>
      <c r="O567" s="255">
        <f t="shared" si="952"/>
        <v>941400.58595019486</v>
      </c>
      <c r="P567" s="255">
        <f t="shared" si="952"/>
        <v>594237.40784709051</v>
      </c>
      <c r="Q567" s="255">
        <f t="shared" si="952"/>
        <v>537087.70538853831</v>
      </c>
      <c r="R567" s="255">
        <f>R566</f>
        <v>12</v>
      </c>
      <c r="S567" s="255">
        <f t="shared" ref="S567:AF567" si="953">S566/D566*D567</f>
        <v>207.62162068577743</v>
      </c>
      <c r="T567" s="255">
        <f t="shared" si="953"/>
        <v>207.27938384057043</v>
      </c>
      <c r="U567" s="255">
        <f t="shared" si="953"/>
        <v>206.93714699536343</v>
      </c>
      <c r="V567" s="255">
        <f t="shared" si="953"/>
        <v>206.59491015015641</v>
      </c>
      <c r="W567" s="255">
        <f t="shared" si="953"/>
        <v>206.59491015015641</v>
      </c>
      <c r="X567" s="255">
        <f t="shared" si="953"/>
        <v>194.49807844216792</v>
      </c>
      <c r="Y567" s="255">
        <f t="shared" si="953"/>
        <v>194.49807844216792</v>
      </c>
      <c r="Z567" s="255">
        <f t="shared" si="953"/>
        <v>194.49807844216792</v>
      </c>
      <c r="AA567" s="255">
        <f t="shared" si="953"/>
        <v>194.49807844216792</v>
      </c>
      <c r="AB567" s="255">
        <f t="shared" si="953"/>
        <v>194.49807844216792</v>
      </c>
      <c r="AC567" s="255">
        <f t="shared" si="953"/>
        <v>193.78650010640391</v>
      </c>
      <c r="AD567" s="255">
        <f t="shared" si="953"/>
        <v>193.78650010640391</v>
      </c>
      <c r="AE567" s="255">
        <f t="shared" si="953"/>
        <v>125.94936543023314</v>
      </c>
      <c r="AF567" s="255">
        <f t="shared" si="953"/>
        <v>113.61534094365663</v>
      </c>
      <c r="AG567" s="352">
        <f>AG566</f>
        <v>0</v>
      </c>
      <c r="AH567" s="352">
        <f t="shared" ref="AH567:AT567" si="954">AH566</f>
        <v>0</v>
      </c>
      <c r="AI567" s="352">
        <f t="shared" si="954"/>
        <v>0</v>
      </c>
      <c r="AJ567" s="352">
        <f t="shared" si="954"/>
        <v>0</v>
      </c>
      <c r="AK567" s="352">
        <f t="shared" si="954"/>
        <v>0</v>
      </c>
      <c r="AL567" s="352">
        <f t="shared" si="954"/>
        <v>0</v>
      </c>
      <c r="AM567" s="352">
        <f t="shared" si="954"/>
        <v>0</v>
      </c>
      <c r="AN567" s="352">
        <f t="shared" si="954"/>
        <v>0</v>
      </c>
      <c r="AO567" s="352">
        <f>AO566</f>
        <v>0</v>
      </c>
      <c r="AP567" s="352">
        <f t="shared" ref="AP567:AR567" si="955">AP566</f>
        <v>6.4650716502740416E-2</v>
      </c>
      <c r="AQ567" s="352">
        <f t="shared" si="955"/>
        <v>0.93534928349725954</v>
      </c>
      <c r="AR567" s="352">
        <f t="shared" si="955"/>
        <v>0</v>
      </c>
      <c r="AS567" s="352">
        <f t="shared" si="954"/>
        <v>0</v>
      </c>
      <c r="AT567" s="352">
        <f t="shared" si="954"/>
        <v>0</v>
      </c>
      <c r="AU567" s="266"/>
    </row>
    <row r="568" spans="1:47" ht="16" outlineLevel="1">
      <c r="A568" s="452"/>
      <c r="B568" s="904" t="s">
        <v>1156</v>
      </c>
      <c r="C568" s="251" t="s">
        <v>163</v>
      </c>
      <c r="D568" s="255">
        <f>'3-b. WRZ Rate Class Alloc.'!K72</f>
        <v>853226.9546036484</v>
      </c>
      <c r="E568" s="255">
        <f>E566/D566*D568</f>
        <v>853226.9546036484</v>
      </c>
      <c r="F568" s="255">
        <f>F566/E566*E568</f>
        <v>853226.9546036484</v>
      </c>
      <c r="G568" s="255">
        <f>G566/F566*F568</f>
        <v>853226.9546036484</v>
      </c>
      <c r="H568" s="255">
        <f>H566/G566*G568</f>
        <v>853226.9546036484</v>
      </c>
      <c r="I568" s="255">
        <f t="shared" ref="I568:Q568" si="956">I566/H566*H568</f>
        <v>792687.95501472102</v>
      </c>
      <c r="J568" s="255">
        <f t="shared" si="956"/>
        <v>792687.95501472102</v>
      </c>
      <c r="K568" s="255">
        <f t="shared" si="956"/>
        <v>792687.95501472102</v>
      </c>
      <c r="L568" s="255">
        <f t="shared" si="956"/>
        <v>792112.55227742856</v>
      </c>
      <c r="M568" s="255">
        <f t="shared" si="956"/>
        <v>792112.55227742856</v>
      </c>
      <c r="N568" s="255">
        <f t="shared" si="956"/>
        <v>788036.88216410764</v>
      </c>
      <c r="O568" s="255">
        <f t="shared" si="956"/>
        <v>788036.88216410764</v>
      </c>
      <c r="P568" s="255">
        <f t="shared" si="956"/>
        <v>497430.10694267513</v>
      </c>
      <c r="Q568" s="255">
        <f t="shared" si="956"/>
        <v>449590.67066636652</v>
      </c>
      <c r="R568" s="255">
        <v>12</v>
      </c>
      <c r="S568" s="255">
        <f>'3-b. WRZ Rate Class Alloc.'!L72</f>
        <v>197.88234678624812</v>
      </c>
      <c r="T568" s="255">
        <f t="shared" ref="T568:AF568" si="957">T566/S566*S568</f>
        <v>197.88234678624812</v>
      </c>
      <c r="U568" s="255">
        <f t="shared" si="957"/>
        <v>197.88234678624812</v>
      </c>
      <c r="V568" s="255">
        <f t="shared" si="957"/>
        <v>197.88234678624812</v>
      </c>
      <c r="W568" s="255">
        <f t="shared" si="957"/>
        <v>197.88234678624812</v>
      </c>
      <c r="X568" s="255">
        <f t="shared" si="957"/>
        <v>186.29566517189835</v>
      </c>
      <c r="Y568" s="255">
        <f t="shared" si="957"/>
        <v>186.29566517189835</v>
      </c>
      <c r="Z568" s="255">
        <f t="shared" si="957"/>
        <v>186.29566517189835</v>
      </c>
      <c r="AA568" s="255">
        <f t="shared" si="957"/>
        <v>186.29566517189835</v>
      </c>
      <c r="AB568" s="255">
        <f t="shared" si="957"/>
        <v>186.29566517189835</v>
      </c>
      <c r="AC568" s="255">
        <f t="shared" si="957"/>
        <v>185.6140956651719</v>
      </c>
      <c r="AD568" s="255">
        <f t="shared" si="957"/>
        <v>185.6140956651719</v>
      </c>
      <c r="AE568" s="255">
        <f t="shared" si="957"/>
        <v>120.63780269058296</v>
      </c>
      <c r="AF568" s="255">
        <f t="shared" si="957"/>
        <v>108.8239312406577</v>
      </c>
      <c r="AG568" s="352"/>
      <c r="AH568" s="352"/>
      <c r="AI568" s="352"/>
      <c r="AJ568" s="352"/>
      <c r="AK568" s="352"/>
      <c r="AL568" s="352"/>
      <c r="AM568" s="352"/>
      <c r="AN568" s="352"/>
      <c r="AO568" s="352"/>
      <c r="AP568" s="352">
        <f>'3-b. WRZ Rate Class Alloc.'!K62</f>
        <v>6.1550450455194049E-2</v>
      </c>
      <c r="AQ568" s="352">
        <f>'3-b. WRZ Rate Class Alloc.'!L62</f>
        <v>0.93844954954480586</v>
      </c>
      <c r="AR568" s="352"/>
      <c r="AS568" s="352"/>
      <c r="AT568" s="352"/>
      <c r="AU568" s="266"/>
    </row>
    <row r="569" spans="1:47" ht="16" outlineLevel="1">
      <c r="A569" s="452"/>
      <c r="B569" s="372"/>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c r="AA569" s="251"/>
      <c r="AB569" s="251"/>
      <c r="AC569" s="251"/>
      <c r="AD569" s="251"/>
      <c r="AE569" s="251"/>
      <c r="AF569" s="251"/>
      <c r="AG569" s="353"/>
      <c r="AH569" s="366"/>
      <c r="AI569" s="366"/>
      <c r="AJ569" s="366"/>
      <c r="AK569" s="366"/>
      <c r="AL569" s="366"/>
      <c r="AM569" s="366"/>
      <c r="AN569" s="366"/>
      <c r="AO569" s="353"/>
      <c r="AP569" s="366"/>
      <c r="AQ569" s="366"/>
      <c r="AR569" s="366"/>
      <c r="AS569" s="366"/>
      <c r="AT569" s="366"/>
      <c r="AU569" s="266"/>
    </row>
    <row r="570" spans="1:47" ht="17" outlineLevel="1">
      <c r="A570" s="452"/>
      <c r="B570" s="905" t="s">
        <v>1143</v>
      </c>
      <c r="C570" s="251" t="s">
        <v>25</v>
      </c>
      <c r="D570" s="818"/>
      <c r="E570" s="255"/>
      <c r="F570" s="255"/>
      <c r="G570" s="255"/>
      <c r="H570" s="255"/>
      <c r="I570" s="255"/>
      <c r="J570" s="255"/>
      <c r="K570" s="255"/>
      <c r="L570" s="255"/>
      <c r="M570" s="255"/>
      <c r="N570" s="255"/>
      <c r="O570" s="255"/>
      <c r="P570" s="255"/>
      <c r="Q570" s="255"/>
      <c r="R570" s="255">
        <v>12</v>
      </c>
      <c r="S570" s="255"/>
      <c r="T570" s="255"/>
      <c r="U570" s="255"/>
      <c r="V570" s="255"/>
      <c r="W570" s="255"/>
      <c r="X570" s="255"/>
      <c r="Y570" s="255"/>
      <c r="Z570" s="255"/>
      <c r="AA570" s="255"/>
      <c r="AB570" s="255"/>
      <c r="AC570" s="255"/>
      <c r="AD570" s="255"/>
      <c r="AE570" s="255"/>
      <c r="AF570" s="255"/>
      <c r="AG570" s="367"/>
      <c r="AH570" s="351"/>
      <c r="AI570" s="351"/>
      <c r="AJ570" s="351"/>
      <c r="AK570" s="351"/>
      <c r="AL570" s="351"/>
      <c r="AM570" s="351"/>
      <c r="AN570" s="356"/>
      <c r="AO570" s="367"/>
      <c r="AP570" s="351"/>
      <c r="AQ570" s="351"/>
      <c r="AR570" s="351">
        <v>1</v>
      </c>
      <c r="AS570" s="356"/>
      <c r="AT570" s="356"/>
      <c r="AU570" s="256">
        <f>SUM(AG570:AT570)</f>
        <v>1</v>
      </c>
    </row>
    <row r="571" spans="1:47" ht="16" outlineLevel="1">
      <c r="A571" s="452"/>
      <c r="B571" s="904" t="s">
        <v>1157</v>
      </c>
      <c r="C571" s="251" t="s">
        <v>163</v>
      </c>
      <c r="D571" s="1052">
        <v>3647200</v>
      </c>
      <c r="E571" s="1052">
        <v>3647200</v>
      </c>
      <c r="F571" s="1052">
        <v>3647200</v>
      </c>
      <c r="G571" s="1052">
        <v>3647200</v>
      </c>
      <c r="H571" s="1052">
        <v>3647200</v>
      </c>
      <c r="I571" s="1052">
        <v>3647200</v>
      </c>
      <c r="J571" s="1052">
        <v>3647200</v>
      </c>
      <c r="K571" s="1052">
        <v>3647200</v>
      </c>
      <c r="L571" s="1052">
        <v>3647200</v>
      </c>
      <c r="M571" s="1052">
        <v>3647200</v>
      </c>
      <c r="N571" s="1052">
        <v>3647200</v>
      </c>
      <c r="O571" s="1052">
        <v>3647200</v>
      </c>
      <c r="P571" s="255"/>
      <c r="Q571" s="255"/>
      <c r="R571" s="255">
        <f>R570</f>
        <v>12</v>
      </c>
      <c r="S571" s="255">
        <f>'8-b.  Streetlighting - WRZ'!E26</f>
        <v>31.791716990533136</v>
      </c>
      <c r="T571" s="255">
        <f>'8-b.  Streetlighting - WRZ'!F26</f>
        <v>199.43296113602395</v>
      </c>
      <c r="U571" s="255">
        <f>'8-b.  Streetlighting - WRZ'!G26</f>
        <v>199.43296113602395</v>
      </c>
      <c r="V571" s="255">
        <f>'8-b.  Streetlighting - WRZ'!H26</f>
        <v>199.43296113602395</v>
      </c>
      <c r="W571" s="255">
        <f>'8-b.  Streetlighting - WRZ'!I26</f>
        <v>199.43296113602395</v>
      </c>
      <c r="X571" s="255">
        <f>'8-b.  Streetlighting - WRZ'!J26</f>
        <v>199.43296113602395</v>
      </c>
      <c r="Y571" s="255">
        <f>'8-b.  Streetlighting - WRZ'!K26</f>
        <v>199.43296113602395</v>
      </c>
      <c r="Z571" s="255">
        <f>'8-b.  Streetlighting - WRZ'!L26</f>
        <v>199.43296113602395</v>
      </c>
      <c r="AA571" s="255">
        <f>'8-b.  Streetlighting - WRZ'!M26</f>
        <v>199.43296113602395</v>
      </c>
      <c r="AB571" s="255">
        <f>'8-b.  Streetlighting - WRZ'!N26</f>
        <v>199.43296113602395</v>
      </c>
      <c r="AC571" s="255">
        <f>'8-b.  Streetlighting - WRZ'!O26</f>
        <v>199.43296113602395</v>
      </c>
      <c r="AD571" s="255">
        <f>'8-b.  Streetlighting - WRZ'!P26</f>
        <v>199.43296113602395</v>
      </c>
      <c r="AE571" s="255">
        <f>'8-b.  Streetlighting - WRZ'!Q26</f>
        <v>0</v>
      </c>
      <c r="AF571" s="255">
        <f>'8-b.  Streetlighting - WRZ'!R26</f>
        <v>0</v>
      </c>
      <c r="AG571" s="352">
        <f>AG570</f>
        <v>0</v>
      </c>
      <c r="AH571" s="352">
        <f t="shared" ref="AH571:AT571" si="958">AH570</f>
        <v>0</v>
      </c>
      <c r="AI571" s="352">
        <f t="shared" si="958"/>
        <v>0</v>
      </c>
      <c r="AJ571" s="352">
        <f t="shared" si="958"/>
        <v>0</v>
      </c>
      <c r="AK571" s="352">
        <f t="shared" si="958"/>
        <v>0</v>
      </c>
      <c r="AL571" s="352">
        <f t="shared" si="958"/>
        <v>0</v>
      </c>
      <c r="AM571" s="352">
        <f t="shared" si="958"/>
        <v>0</v>
      </c>
      <c r="AN571" s="352">
        <f t="shared" si="958"/>
        <v>0</v>
      </c>
      <c r="AO571" s="352">
        <f>AO570</f>
        <v>0</v>
      </c>
      <c r="AP571" s="352">
        <f t="shared" ref="AP571:AR571" si="959">AP570</f>
        <v>0</v>
      </c>
      <c r="AQ571" s="352">
        <f t="shared" si="959"/>
        <v>0</v>
      </c>
      <c r="AR571" s="352">
        <f t="shared" si="959"/>
        <v>1</v>
      </c>
      <c r="AS571" s="352">
        <f t="shared" si="958"/>
        <v>0</v>
      </c>
      <c r="AT571" s="352">
        <f t="shared" si="958"/>
        <v>0</v>
      </c>
      <c r="AU571" s="266"/>
    </row>
    <row r="572" spans="1:47" outlineLevel="1">
      <c r="A572" s="452"/>
      <c r="B572"/>
      <c r="C572"/>
      <c r="D572"/>
      <c r="E572"/>
      <c r="F572"/>
      <c r="G572"/>
      <c r="H572"/>
      <c r="I572"/>
      <c r="J572"/>
      <c r="K572"/>
      <c r="L572"/>
      <c r="M572"/>
      <c r="N572"/>
      <c r="O572"/>
      <c r="P572"/>
      <c r="Q572"/>
      <c r="R572"/>
      <c r="S572"/>
      <c r="T572"/>
      <c r="U572"/>
      <c r="V572"/>
      <c r="W572"/>
      <c r="X572"/>
      <c r="Y572"/>
      <c r="Z572"/>
      <c r="AA572"/>
      <c r="AB572"/>
      <c r="AC572"/>
      <c r="AD572"/>
      <c r="AE572"/>
      <c r="AF572"/>
      <c r="AG572" s="353"/>
      <c r="AH572" s="366"/>
      <c r="AI572" s="366"/>
      <c r="AJ572" s="366"/>
      <c r="AK572"/>
      <c r="AL572"/>
      <c r="AM572"/>
      <c r="AN572"/>
      <c r="AO572" s="353"/>
      <c r="AP572" s="366"/>
      <c r="AQ572" s="366"/>
      <c r="AR572" s="366"/>
      <c r="AS572"/>
      <c r="AT572"/>
      <c r="AU572"/>
    </row>
    <row r="573" spans="1:47" ht="17" outlineLevel="1">
      <c r="A573" s="452">
        <v>27</v>
      </c>
      <c r="B573" s="369" t="s">
        <v>119</v>
      </c>
      <c r="C573" s="251" t="s">
        <v>25</v>
      </c>
      <c r="D573" s="255">
        <v>247325</v>
      </c>
      <c r="E573" s="255">
        <v>247325</v>
      </c>
      <c r="F573" s="255">
        <v>208194</v>
      </c>
      <c r="G573" s="255">
        <v>208194</v>
      </c>
      <c r="H573" s="255">
        <v>192339</v>
      </c>
      <c r="I573" s="255">
        <v>156658</v>
      </c>
      <c r="J573" s="255">
        <v>120111</v>
      </c>
      <c r="K573" s="255">
        <v>104252</v>
      </c>
      <c r="L573" s="255">
        <v>67622</v>
      </c>
      <c r="M573" s="255">
        <v>48669</v>
      </c>
      <c r="N573" s="255">
        <v>36266</v>
      </c>
      <c r="O573" s="255">
        <v>21562</v>
      </c>
      <c r="P573" s="255">
        <v>20518</v>
      </c>
      <c r="Q573" s="255">
        <v>14496</v>
      </c>
      <c r="R573" s="255">
        <v>12</v>
      </c>
      <c r="S573" s="255">
        <v>55</v>
      </c>
      <c r="T573" s="255">
        <v>55</v>
      </c>
      <c r="U573" s="255">
        <v>51</v>
      </c>
      <c r="V573" s="255">
        <v>51</v>
      </c>
      <c r="W573" s="255">
        <v>49</v>
      </c>
      <c r="X573" s="255">
        <v>43</v>
      </c>
      <c r="Y573" s="255">
        <v>35</v>
      </c>
      <c r="Z573" s="255">
        <v>31</v>
      </c>
      <c r="AA573" s="255">
        <v>22</v>
      </c>
      <c r="AB573" s="255">
        <v>16</v>
      </c>
      <c r="AC573" s="255">
        <v>12</v>
      </c>
      <c r="AD573" s="255">
        <v>7</v>
      </c>
      <c r="AE573" s="255">
        <v>7</v>
      </c>
      <c r="AF573" s="255">
        <v>4</v>
      </c>
      <c r="AG573" s="367"/>
      <c r="AH573" s="351"/>
      <c r="AI573" s="351"/>
      <c r="AJ573" s="351"/>
      <c r="AK573" s="351"/>
      <c r="AL573" s="351"/>
      <c r="AM573" s="351"/>
      <c r="AN573" s="356"/>
      <c r="AO573" s="367"/>
      <c r="AP573" s="351">
        <v>1</v>
      </c>
      <c r="AQ573" s="351"/>
      <c r="AR573" s="351"/>
      <c r="AS573" s="356"/>
      <c r="AT573" s="356"/>
      <c r="AU573" s="256">
        <f>SUM(AG573:AT573)</f>
        <v>1</v>
      </c>
    </row>
    <row r="574" spans="1:47" ht="16" outlineLevel="1">
      <c r="A574" s="452"/>
      <c r="B574" s="372" t="s">
        <v>307</v>
      </c>
      <c r="C574" s="251" t="s">
        <v>163</v>
      </c>
      <c r="D574" s="255"/>
      <c r="E574" s="255"/>
      <c r="F574" s="255"/>
      <c r="G574" s="255"/>
      <c r="H574" s="255"/>
      <c r="I574" s="255"/>
      <c r="J574" s="255"/>
      <c r="K574" s="255"/>
      <c r="L574" s="255"/>
      <c r="M574" s="255"/>
      <c r="N574" s="255"/>
      <c r="O574" s="255"/>
      <c r="P574" s="255"/>
      <c r="Q574" s="255"/>
      <c r="R574" s="255">
        <f>R573</f>
        <v>12</v>
      </c>
      <c r="S574" s="255"/>
      <c r="T574" s="255"/>
      <c r="U574" s="255"/>
      <c r="V574" s="255"/>
      <c r="W574" s="255"/>
      <c r="X574" s="255"/>
      <c r="Y574" s="255"/>
      <c r="Z574" s="255"/>
      <c r="AA574" s="255"/>
      <c r="AB574" s="255"/>
      <c r="AC574" s="255"/>
      <c r="AD574" s="255"/>
      <c r="AE574" s="255"/>
      <c r="AF574" s="255"/>
      <c r="AG574" s="352">
        <f>AG573</f>
        <v>0</v>
      </c>
      <c r="AH574" s="352">
        <f t="shared" ref="AH574:AT574" si="960">AH573</f>
        <v>0</v>
      </c>
      <c r="AI574" s="352">
        <f t="shared" si="960"/>
        <v>0</v>
      </c>
      <c r="AJ574" s="352">
        <f t="shared" si="960"/>
        <v>0</v>
      </c>
      <c r="AK574" s="352">
        <f t="shared" si="960"/>
        <v>0</v>
      </c>
      <c r="AL574" s="352">
        <f t="shared" si="960"/>
        <v>0</v>
      </c>
      <c r="AM574" s="352">
        <f t="shared" si="960"/>
        <v>0</v>
      </c>
      <c r="AN574" s="352">
        <f t="shared" si="960"/>
        <v>0</v>
      </c>
      <c r="AO574" s="352">
        <f>AO573</f>
        <v>0</v>
      </c>
      <c r="AP574" s="352">
        <f t="shared" ref="AP574:AR574" si="961">AP573</f>
        <v>1</v>
      </c>
      <c r="AQ574" s="352">
        <f t="shared" si="961"/>
        <v>0</v>
      </c>
      <c r="AR574" s="352">
        <f t="shared" si="961"/>
        <v>0</v>
      </c>
      <c r="AS574" s="352">
        <f t="shared" si="960"/>
        <v>0</v>
      </c>
      <c r="AT574" s="352">
        <f t="shared" si="960"/>
        <v>0</v>
      </c>
      <c r="AU574" s="266"/>
    </row>
    <row r="575" spans="1:47" ht="16" outlineLevel="1">
      <c r="A575" s="452"/>
      <c r="B575" s="372"/>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c r="AC575" s="251"/>
      <c r="AD575" s="251"/>
      <c r="AE575" s="251"/>
      <c r="AF575" s="251"/>
      <c r="AG575" s="353"/>
      <c r="AH575" s="366"/>
      <c r="AI575" s="366"/>
      <c r="AJ575" s="366"/>
      <c r="AK575" s="366"/>
      <c r="AL575" s="366"/>
      <c r="AM575" s="366"/>
      <c r="AN575" s="366"/>
      <c r="AO575" s="353"/>
      <c r="AP575" s="366"/>
      <c r="AQ575" s="366"/>
      <c r="AR575" s="366"/>
      <c r="AS575" s="366"/>
      <c r="AT575" s="366"/>
      <c r="AU575" s="266"/>
    </row>
    <row r="576" spans="1:47" ht="34" outlineLevel="1">
      <c r="A576" s="452">
        <v>28</v>
      </c>
      <c r="B576" s="369" t="s">
        <v>1160</v>
      </c>
      <c r="C576" s="251" t="s">
        <v>25</v>
      </c>
      <c r="D576" s="255">
        <v>397410</v>
      </c>
      <c r="E576" s="255">
        <v>397410</v>
      </c>
      <c r="F576" s="255">
        <v>397410</v>
      </c>
      <c r="G576" s="255">
        <v>397410</v>
      </c>
      <c r="H576" s="255">
        <v>397410</v>
      </c>
      <c r="I576" s="255">
        <v>397410</v>
      </c>
      <c r="J576" s="255">
        <v>397410</v>
      </c>
      <c r="K576" s="255">
        <v>397410</v>
      </c>
      <c r="L576" s="255">
        <v>397410</v>
      </c>
      <c r="M576" s="255">
        <v>0</v>
      </c>
      <c r="N576" s="255">
        <v>0</v>
      </c>
      <c r="O576" s="255">
        <v>0</v>
      </c>
      <c r="P576" s="255">
        <v>0</v>
      </c>
      <c r="Q576" s="255">
        <v>0</v>
      </c>
      <c r="R576" s="255">
        <v>12</v>
      </c>
      <c r="S576" s="255">
        <v>0</v>
      </c>
      <c r="T576" s="255">
        <v>0</v>
      </c>
      <c r="U576" s="255">
        <v>0</v>
      </c>
      <c r="V576" s="255">
        <v>0</v>
      </c>
      <c r="W576" s="255">
        <v>0</v>
      </c>
      <c r="X576" s="255">
        <v>0</v>
      </c>
      <c r="Y576" s="255">
        <v>0</v>
      </c>
      <c r="Z576" s="255">
        <v>0</v>
      </c>
      <c r="AA576" s="255">
        <v>0</v>
      </c>
      <c r="AB576" s="255">
        <v>0</v>
      </c>
      <c r="AC576" s="255">
        <v>0</v>
      </c>
      <c r="AD576" s="255">
        <v>0</v>
      </c>
      <c r="AE576" s="255">
        <v>0</v>
      </c>
      <c r="AF576" s="255">
        <v>0</v>
      </c>
      <c r="AG576" s="367"/>
      <c r="AH576" s="351"/>
      <c r="AI576" s="351"/>
      <c r="AJ576" s="351"/>
      <c r="AK576" s="351"/>
      <c r="AL576" s="351"/>
      <c r="AM576" s="351"/>
      <c r="AN576" s="356"/>
      <c r="AO576" s="367"/>
      <c r="AP576" s="351"/>
      <c r="AQ576" s="351">
        <v>1</v>
      </c>
      <c r="AR576" s="351"/>
      <c r="AS576" s="356"/>
      <c r="AT576" s="356"/>
      <c r="AU576" s="256">
        <f>SUM(AG576:AT576)</f>
        <v>1</v>
      </c>
    </row>
    <row r="577" spans="1:47" ht="16" outlineLevel="1">
      <c r="A577" s="452"/>
      <c r="B577" s="372" t="s">
        <v>307</v>
      </c>
      <c r="C577" s="251" t="s">
        <v>163</v>
      </c>
      <c r="D577" s="255"/>
      <c r="E577" s="255"/>
      <c r="F577" s="255"/>
      <c r="G577" s="255"/>
      <c r="H577" s="255"/>
      <c r="I577" s="255"/>
      <c r="J577" s="255"/>
      <c r="K577" s="255"/>
      <c r="L577" s="255"/>
      <c r="M577" s="255"/>
      <c r="N577" s="255"/>
      <c r="O577" s="255"/>
      <c r="P577" s="255"/>
      <c r="Q577" s="255"/>
      <c r="R577" s="255">
        <f>R576</f>
        <v>12</v>
      </c>
      <c r="S577" s="255"/>
      <c r="T577" s="255"/>
      <c r="U577" s="255"/>
      <c r="V577" s="255"/>
      <c r="W577" s="255"/>
      <c r="X577" s="255"/>
      <c r="Y577" s="255"/>
      <c r="Z577" s="255"/>
      <c r="AA577" s="255"/>
      <c r="AB577" s="255"/>
      <c r="AC577" s="255"/>
      <c r="AD577" s="255"/>
      <c r="AE577" s="255"/>
      <c r="AF577" s="255"/>
      <c r="AG577" s="352">
        <f>AG576</f>
        <v>0</v>
      </c>
      <c r="AH577" s="352">
        <f t="shared" ref="AH577:AT577" si="962">AH576</f>
        <v>0</v>
      </c>
      <c r="AI577" s="352">
        <f t="shared" si="962"/>
        <v>0</v>
      </c>
      <c r="AJ577" s="352">
        <f t="shared" si="962"/>
        <v>0</v>
      </c>
      <c r="AK577" s="352">
        <f t="shared" si="962"/>
        <v>0</v>
      </c>
      <c r="AL577" s="352">
        <f t="shared" si="962"/>
        <v>0</v>
      </c>
      <c r="AM577" s="352">
        <f t="shared" si="962"/>
        <v>0</v>
      </c>
      <c r="AN577" s="352">
        <f t="shared" si="962"/>
        <v>0</v>
      </c>
      <c r="AO577" s="352">
        <f>AO576</f>
        <v>0</v>
      </c>
      <c r="AP577" s="352">
        <f t="shared" ref="AP577:AR577" si="963">AP576</f>
        <v>0</v>
      </c>
      <c r="AQ577" s="352">
        <f t="shared" si="963"/>
        <v>1</v>
      </c>
      <c r="AR577" s="352">
        <f t="shared" si="963"/>
        <v>0</v>
      </c>
      <c r="AS577" s="352">
        <f t="shared" si="962"/>
        <v>0</v>
      </c>
      <c r="AT577" s="352">
        <f t="shared" si="962"/>
        <v>0</v>
      </c>
      <c r="AU577" s="266"/>
    </row>
    <row r="578" spans="1:47" ht="16" outlineLevel="1">
      <c r="A578" s="452"/>
      <c r="B578" s="372"/>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c r="AA578" s="251"/>
      <c r="AB578" s="251"/>
      <c r="AC578" s="251"/>
      <c r="AD578" s="251"/>
      <c r="AE578" s="251"/>
      <c r="AF578" s="251"/>
      <c r="AG578" s="353"/>
      <c r="AH578" s="366"/>
      <c r="AI578" s="366"/>
      <c r="AJ578" s="366"/>
      <c r="AK578" s="366"/>
      <c r="AL578" s="366"/>
      <c r="AM578" s="366"/>
      <c r="AN578" s="366"/>
      <c r="AO578" s="353"/>
      <c r="AP578" s="366"/>
      <c r="AQ578" s="366"/>
      <c r="AR578" s="366"/>
      <c r="AS578" s="366"/>
      <c r="AT578" s="366"/>
      <c r="AU578" s="266"/>
    </row>
    <row r="579" spans="1:47" ht="17" hidden="1" outlineLevel="1">
      <c r="A579" s="452">
        <v>30</v>
      </c>
      <c r="B579" s="369" t="s">
        <v>122</v>
      </c>
      <c r="C579" s="251" t="s">
        <v>25</v>
      </c>
      <c r="D579" s="255"/>
      <c r="E579" s="255"/>
      <c r="F579" s="255"/>
      <c r="G579" s="255"/>
      <c r="H579" s="255"/>
      <c r="I579" s="255"/>
      <c r="J579" s="255"/>
      <c r="K579" s="255"/>
      <c r="L579" s="255"/>
      <c r="M579" s="255"/>
      <c r="N579" s="255"/>
      <c r="O579" s="255"/>
      <c r="P579" s="255"/>
      <c r="Q579" s="255"/>
      <c r="R579" s="255">
        <v>12</v>
      </c>
      <c r="S579" s="255"/>
      <c r="T579" s="255"/>
      <c r="U579" s="255"/>
      <c r="V579" s="255"/>
      <c r="W579" s="255"/>
      <c r="X579" s="255"/>
      <c r="Y579" s="255"/>
      <c r="Z579" s="255"/>
      <c r="AA579" s="255"/>
      <c r="AB579" s="255"/>
      <c r="AC579" s="255"/>
      <c r="AD579" s="255"/>
      <c r="AE579" s="255"/>
      <c r="AF579" s="255"/>
      <c r="AG579" s="367"/>
      <c r="AH579" s="351"/>
      <c r="AI579" s="351"/>
      <c r="AJ579" s="351"/>
      <c r="AK579" s="351"/>
      <c r="AL579" s="351"/>
      <c r="AM579" s="351"/>
      <c r="AN579" s="356"/>
      <c r="AO579" s="367"/>
      <c r="AP579" s="351"/>
      <c r="AQ579" s="351"/>
      <c r="AR579" s="351"/>
      <c r="AS579" s="356"/>
      <c r="AT579" s="356"/>
      <c r="AU579" s="256">
        <f>SUM(AG579:AT579)</f>
        <v>0</v>
      </c>
    </row>
    <row r="580" spans="1:47" ht="16" hidden="1" outlineLevel="1">
      <c r="A580" s="452"/>
      <c r="B580" s="372" t="s">
        <v>307</v>
      </c>
      <c r="C580" s="251" t="s">
        <v>163</v>
      </c>
      <c r="D580" s="255"/>
      <c r="E580" s="255"/>
      <c r="F580" s="255"/>
      <c r="G580" s="255"/>
      <c r="H580" s="255"/>
      <c r="I580" s="255"/>
      <c r="J580" s="255"/>
      <c r="K580" s="255"/>
      <c r="L580" s="255"/>
      <c r="M580" s="255"/>
      <c r="N580" s="255"/>
      <c r="O580" s="255"/>
      <c r="P580" s="255"/>
      <c r="Q580" s="255"/>
      <c r="R580" s="255">
        <f>R579</f>
        <v>12</v>
      </c>
      <c r="S580" s="255"/>
      <c r="T580" s="255"/>
      <c r="U580" s="255"/>
      <c r="V580" s="255"/>
      <c r="W580" s="255"/>
      <c r="X580" s="255"/>
      <c r="Y580" s="255"/>
      <c r="Z580" s="255"/>
      <c r="AA580" s="255"/>
      <c r="AB580" s="255"/>
      <c r="AC580" s="255"/>
      <c r="AD580" s="255"/>
      <c r="AE580" s="255"/>
      <c r="AF580" s="255"/>
      <c r="AG580" s="352">
        <f>AG579</f>
        <v>0</v>
      </c>
      <c r="AH580" s="352">
        <f t="shared" ref="AH580:AT580" si="964">AH579</f>
        <v>0</v>
      </c>
      <c r="AI580" s="352">
        <f t="shared" si="964"/>
        <v>0</v>
      </c>
      <c r="AJ580" s="352">
        <f t="shared" si="964"/>
        <v>0</v>
      </c>
      <c r="AK580" s="352">
        <f t="shared" si="964"/>
        <v>0</v>
      </c>
      <c r="AL580" s="352">
        <f t="shared" si="964"/>
        <v>0</v>
      </c>
      <c r="AM580" s="352">
        <f t="shared" si="964"/>
        <v>0</v>
      </c>
      <c r="AN580" s="352">
        <f t="shared" si="964"/>
        <v>0</v>
      </c>
      <c r="AO580" s="352">
        <f>AO579</f>
        <v>0</v>
      </c>
      <c r="AP580" s="352">
        <f t="shared" ref="AP580:AR580" si="965">AP579</f>
        <v>0</v>
      </c>
      <c r="AQ580" s="352">
        <f t="shared" si="965"/>
        <v>0</v>
      </c>
      <c r="AR580" s="352">
        <f t="shared" si="965"/>
        <v>0</v>
      </c>
      <c r="AS580" s="352">
        <f t="shared" si="964"/>
        <v>0</v>
      </c>
      <c r="AT580" s="352">
        <f t="shared" si="964"/>
        <v>0</v>
      </c>
      <c r="AU580" s="266"/>
    </row>
    <row r="581" spans="1:47" ht="16" hidden="1" outlineLevel="1">
      <c r="A581" s="452"/>
      <c r="B581" s="372"/>
      <c r="C581" s="25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c r="AA581" s="251"/>
      <c r="AB581" s="251"/>
      <c r="AC581" s="251"/>
      <c r="AD581" s="251"/>
      <c r="AE581" s="251"/>
      <c r="AF581" s="251"/>
      <c r="AG581" s="353"/>
      <c r="AH581" s="366"/>
      <c r="AI581" s="366"/>
      <c r="AJ581" s="366"/>
      <c r="AK581" s="366"/>
      <c r="AL581" s="366"/>
      <c r="AM581" s="366"/>
      <c r="AN581" s="366"/>
      <c r="AO581" s="353"/>
      <c r="AP581" s="366"/>
      <c r="AQ581" s="366"/>
      <c r="AR581" s="366"/>
      <c r="AS581" s="366"/>
      <c r="AT581" s="366"/>
      <c r="AU581" s="266"/>
    </row>
    <row r="582" spans="1:47" ht="17" outlineLevel="1">
      <c r="A582" s="452">
        <v>32</v>
      </c>
      <c r="B582" s="369" t="s">
        <v>124</v>
      </c>
      <c r="C582" s="251" t="s">
        <v>25</v>
      </c>
      <c r="D582" s="255">
        <v>62740</v>
      </c>
      <c r="E582" s="255">
        <v>62740</v>
      </c>
      <c r="F582" s="255">
        <v>62740</v>
      </c>
      <c r="G582" s="255">
        <v>62088</v>
      </c>
      <c r="H582" s="255">
        <v>62088</v>
      </c>
      <c r="I582" s="255">
        <v>62088</v>
      </c>
      <c r="J582" s="255">
        <v>62088</v>
      </c>
      <c r="K582" s="255">
        <v>62088</v>
      </c>
      <c r="L582" s="255">
        <v>62088</v>
      </c>
      <c r="M582" s="255">
        <v>62088</v>
      </c>
      <c r="N582" s="255">
        <v>62088</v>
      </c>
      <c r="O582" s="255">
        <v>62088</v>
      </c>
      <c r="P582" s="255">
        <v>0</v>
      </c>
      <c r="Q582" s="255">
        <v>0</v>
      </c>
      <c r="R582" s="255">
        <v>12</v>
      </c>
      <c r="S582" s="255">
        <v>0</v>
      </c>
      <c r="T582" s="255">
        <v>0</v>
      </c>
      <c r="U582" s="255">
        <v>0</v>
      </c>
      <c r="V582" s="255">
        <v>0</v>
      </c>
      <c r="W582" s="255">
        <v>0</v>
      </c>
      <c r="X582" s="255">
        <v>0</v>
      </c>
      <c r="Y582" s="255">
        <v>0</v>
      </c>
      <c r="Z582" s="255">
        <v>0</v>
      </c>
      <c r="AA582" s="255">
        <v>0</v>
      </c>
      <c r="AB582" s="255">
        <v>0</v>
      </c>
      <c r="AC582" s="255">
        <v>0</v>
      </c>
      <c r="AD582" s="255">
        <v>0</v>
      </c>
      <c r="AE582" s="255">
        <v>0</v>
      </c>
      <c r="AF582" s="255">
        <v>0</v>
      </c>
      <c r="AG582" s="367"/>
      <c r="AH582" s="351"/>
      <c r="AI582" s="351"/>
      <c r="AJ582" s="351"/>
      <c r="AK582" s="351"/>
      <c r="AL582" s="351"/>
      <c r="AM582" s="351"/>
      <c r="AN582" s="356"/>
      <c r="AO582" s="367"/>
      <c r="AP582" s="351"/>
      <c r="AQ582" s="351">
        <v>1</v>
      </c>
      <c r="AR582" s="351"/>
      <c r="AS582" s="356"/>
      <c r="AT582" s="356"/>
      <c r="AU582" s="256">
        <f>SUM(AG582:AT582)</f>
        <v>1</v>
      </c>
    </row>
    <row r="583" spans="1:47" ht="16" outlineLevel="1">
      <c r="A583" s="452"/>
      <c r="B583" s="372" t="s">
        <v>307</v>
      </c>
      <c r="C583" s="251" t="s">
        <v>163</v>
      </c>
      <c r="D583" s="255"/>
      <c r="E583" s="255"/>
      <c r="F583" s="255"/>
      <c r="G583" s="255"/>
      <c r="H583" s="255"/>
      <c r="I583" s="255"/>
      <c r="J583" s="255"/>
      <c r="K583" s="255"/>
      <c r="L583" s="255"/>
      <c r="M583" s="255"/>
      <c r="N583" s="255"/>
      <c r="O583" s="255"/>
      <c r="P583" s="255"/>
      <c r="Q583" s="255"/>
      <c r="R583" s="255">
        <f>R582</f>
        <v>12</v>
      </c>
      <c r="S583" s="255"/>
      <c r="T583" s="255"/>
      <c r="U583" s="255"/>
      <c r="V583" s="255"/>
      <c r="W583" s="255"/>
      <c r="X583" s="255"/>
      <c r="Y583" s="255"/>
      <c r="Z583" s="255"/>
      <c r="AA583" s="255"/>
      <c r="AB583" s="255"/>
      <c r="AC583" s="255"/>
      <c r="AD583" s="255"/>
      <c r="AE583" s="255"/>
      <c r="AF583" s="255"/>
      <c r="AG583" s="352">
        <f>AG582</f>
        <v>0</v>
      </c>
      <c r="AH583" s="352">
        <f t="shared" ref="AH583:AT583" si="966">AH582</f>
        <v>0</v>
      </c>
      <c r="AI583" s="352">
        <f t="shared" si="966"/>
        <v>0</v>
      </c>
      <c r="AJ583" s="352">
        <f t="shared" si="966"/>
        <v>0</v>
      </c>
      <c r="AK583" s="352">
        <f t="shared" si="966"/>
        <v>0</v>
      </c>
      <c r="AL583" s="352">
        <f t="shared" si="966"/>
        <v>0</v>
      </c>
      <c r="AM583" s="352">
        <f t="shared" si="966"/>
        <v>0</v>
      </c>
      <c r="AN583" s="352">
        <f t="shared" si="966"/>
        <v>0</v>
      </c>
      <c r="AO583" s="352">
        <f>AO582</f>
        <v>0</v>
      </c>
      <c r="AP583" s="352">
        <f t="shared" ref="AP583:AR583" si="967">AP582</f>
        <v>0</v>
      </c>
      <c r="AQ583" s="352">
        <f t="shared" si="967"/>
        <v>1</v>
      </c>
      <c r="AR583" s="352">
        <f t="shared" si="967"/>
        <v>0</v>
      </c>
      <c r="AS583" s="352">
        <f t="shared" si="966"/>
        <v>0</v>
      </c>
      <c r="AT583" s="352">
        <f t="shared" si="966"/>
        <v>0</v>
      </c>
      <c r="AU583" s="266"/>
    </row>
    <row r="584" spans="1:47" ht="16" outlineLevel="1">
      <c r="A584" s="452"/>
      <c r="B584" s="369"/>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51"/>
      <c r="AE584" s="251"/>
      <c r="AF584" s="251"/>
      <c r="AG584" s="353"/>
      <c r="AH584" s="366"/>
      <c r="AI584" s="366"/>
      <c r="AJ584" s="366"/>
      <c r="AK584" s="366"/>
      <c r="AL584" s="366"/>
      <c r="AM584" s="366"/>
      <c r="AN584" s="366"/>
      <c r="AO584" s="353"/>
      <c r="AP584" s="366"/>
      <c r="AQ584" s="366"/>
      <c r="AR584" s="366"/>
      <c r="AS584" s="366"/>
      <c r="AT584" s="366"/>
      <c r="AU584" s="266"/>
    </row>
    <row r="585" spans="1:47" ht="16" hidden="1" outlineLevel="1">
      <c r="A585" s="452"/>
      <c r="B585" s="432" t="s">
        <v>498</v>
      </c>
      <c r="C585" s="25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c r="AA585" s="251"/>
      <c r="AB585" s="251"/>
      <c r="AC585" s="251"/>
      <c r="AD585" s="251"/>
      <c r="AE585" s="251"/>
      <c r="AF585" s="251"/>
      <c r="AG585" s="353"/>
      <c r="AH585" s="366"/>
      <c r="AI585" s="366"/>
      <c r="AJ585" s="366"/>
      <c r="AK585" s="366"/>
      <c r="AL585" s="366"/>
      <c r="AM585" s="366"/>
      <c r="AN585" s="366"/>
      <c r="AO585" s="353"/>
      <c r="AP585" s="366"/>
      <c r="AQ585" s="366"/>
      <c r="AR585" s="366"/>
      <c r="AS585" s="366"/>
      <c r="AT585" s="366"/>
      <c r="AU585" s="266"/>
    </row>
    <row r="586" spans="1:47" ht="17" hidden="1" outlineLevel="1">
      <c r="A586" s="452">
        <v>33</v>
      </c>
      <c r="B586" s="369" t="s">
        <v>125</v>
      </c>
      <c r="C586" s="251" t="s">
        <v>25</v>
      </c>
      <c r="D586" s="255"/>
      <c r="E586" s="255"/>
      <c r="F586" s="255"/>
      <c r="G586" s="255"/>
      <c r="H586" s="255"/>
      <c r="I586" s="255"/>
      <c r="J586" s="255"/>
      <c r="K586" s="255"/>
      <c r="L586" s="255"/>
      <c r="M586" s="255"/>
      <c r="N586" s="255"/>
      <c r="O586" s="255"/>
      <c r="P586" s="255"/>
      <c r="Q586" s="255"/>
      <c r="R586" s="255">
        <v>0</v>
      </c>
      <c r="S586" s="255"/>
      <c r="T586" s="255"/>
      <c r="U586" s="255"/>
      <c r="V586" s="255"/>
      <c r="W586" s="255"/>
      <c r="X586" s="255"/>
      <c r="Y586" s="255"/>
      <c r="Z586" s="255"/>
      <c r="AA586" s="255"/>
      <c r="AB586" s="255"/>
      <c r="AC586" s="255"/>
      <c r="AD586" s="255"/>
      <c r="AE586" s="255"/>
      <c r="AF586" s="255"/>
      <c r="AG586" s="367"/>
      <c r="AH586" s="351"/>
      <c r="AI586" s="351"/>
      <c r="AJ586" s="351"/>
      <c r="AK586" s="351"/>
      <c r="AL586" s="351"/>
      <c r="AM586" s="351"/>
      <c r="AN586" s="356"/>
      <c r="AO586" s="367"/>
      <c r="AP586" s="351"/>
      <c r="AQ586" s="351"/>
      <c r="AR586" s="351"/>
      <c r="AS586" s="356"/>
      <c r="AT586" s="356"/>
      <c r="AU586" s="256">
        <f>SUM(AG586:AT586)</f>
        <v>0</v>
      </c>
    </row>
    <row r="587" spans="1:47" ht="16" hidden="1" outlineLevel="1">
      <c r="A587" s="452"/>
      <c r="B587" s="372" t="s">
        <v>307</v>
      </c>
      <c r="C587" s="251" t="s">
        <v>163</v>
      </c>
      <c r="D587" s="255"/>
      <c r="E587" s="255"/>
      <c r="F587" s="255"/>
      <c r="G587" s="255"/>
      <c r="H587" s="255"/>
      <c r="I587" s="255"/>
      <c r="J587" s="255"/>
      <c r="K587" s="255"/>
      <c r="L587" s="255"/>
      <c r="M587" s="255"/>
      <c r="N587" s="255"/>
      <c r="O587" s="255"/>
      <c r="P587" s="255"/>
      <c r="Q587" s="255"/>
      <c r="R587" s="255">
        <f>R586</f>
        <v>0</v>
      </c>
      <c r="S587" s="255"/>
      <c r="T587" s="255"/>
      <c r="U587" s="255"/>
      <c r="V587" s="255"/>
      <c r="W587" s="255"/>
      <c r="X587" s="255"/>
      <c r="Y587" s="255"/>
      <c r="Z587" s="255"/>
      <c r="AA587" s="255"/>
      <c r="AB587" s="255"/>
      <c r="AC587" s="255"/>
      <c r="AD587" s="255"/>
      <c r="AE587" s="255"/>
      <c r="AF587" s="255"/>
      <c r="AG587" s="352">
        <f>AG586</f>
        <v>0</v>
      </c>
      <c r="AH587" s="352">
        <f t="shared" ref="AH587:AT587" si="968">AH586</f>
        <v>0</v>
      </c>
      <c r="AI587" s="352">
        <f t="shared" si="968"/>
        <v>0</v>
      </c>
      <c r="AJ587" s="352">
        <f t="shared" si="968"/>
        <v>0</v>
      </c>
      <c r="AK587" s="352">
        <f t="shared" si="968"/>
        <v>0</v>
      </c>
      <c r="AL587" s="352">
        <f t="shared" si="968"/>
        <v>0</v>
      </c>
      <c r="AM587" s="352">
        <f t="shared" si="968"/>
        <v>0</v>
      </c>
      <c r="AN587" s="352">
        <f t="shared" si="968"/>
        <v>0</v>
      </c>
      <c r="AO587" s="352">
        <f>AO586</f>
        <v>0</v>
      </c>
      <c r="AP587" s="352">
        <f t="shared" ref="AP587:AR587" si="969">AP586</f>
        <v>0</v>
      </c>
      <c r="AQ587" s="352">
        <f t="shared" si="969"/>
        <v>0</v>
      </c>
      <c r="AR587" s="352">
        <f t="shared" si="969"/>
        <v>0</v>
      </c>
      <c r="AS587" s="352">
        <f t="shared" si="968"/>
        <v>0</v>
      </c>
      <c r="AT587" s="352">
        <f t="shared" si="968"/>
        <v>0</v>
      </c>
      <c r="AU587" s="266"/>
    </row>
    <row r="588" spans="1:47" ht="16" hidden="1" outlineLevel="1">
      <c r="A588" s="452"/>
      <c r="B588" s="369"/>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51"/>
      <c r="AE588" s="251"/>
      <c r="AF588" s="251"/>
      <c r="AG588" s="353"/>
      <c r="AH588" s="366"/>
      <c r="AI588" s="366"/>
      <c r="AJ588" s="366"/>
      <c r="AK588" s="366"/>
      <c r="AL588" s="366"/>
      <c r="AM588" s="366"/>
      <c r="AN588" s="366"/>
      <c r="AO588" s="353"/>
      <c r="AP588" s="366"/>
      <c r="AQ588" s="366"/>
      <c r="AR588" s="366"/>
      <c r="AS588" s="366"/>
      <c r="AT588" s="366"/>
      <c r="AU588" s="266"/>
    </row>
    <row r="589" spans="1:47" ht="16" outlineLevel="1">
      <c r="A589" s="452"/>
      <c r="B589" s="432" t="s">
        <v>499</v>
      </c>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251"/>
      <c r="AE589" s="251"/>
      <c r="AF589" s="251"/>
      <c r="AG589" s="353"/>
      <c r="AH589" s="366"/>
      <c r="AI589" s="366"/>
      <c r="AJ589" s="366"/>
      <c r="AK589" s="366"/>
      <c r="AL589" s="366"/>
      <c r="AM589" s="366"/>
      <c r="AN589" s="366"/>
      <c r="AO589" s="353"/>
      <c r="AP589" s="366"/>
      <c r="AQ589" s="366"/>
      <c r="AR589" s="366"/>
      <c r="AS589" s="366"/>
      <c r="AT589" s="366"/>
      <c r="AU589" s="266"/>
    </row>
    <row r="590" spans="1:47" ht="17" outlineLevel="1">
      <c r="A590" s="452">
        <v>36</v>
      </c>
      <c r="B590" s="369" t="s">
        <v>1158</v>
      </c>
      <c r="C590" s="251" t="s">
        <v>25</v>
      </c>
      <c r="D590" s="255">
        <v>61141</v>
      </c>
      <c r="E590" s="255">
        <v>61141</v>
      </c>
      <c r="F590" s="255">
        <v>61141</v>
      </c>
      <c r="G590" s="255">
        <v>61141</v>
      </c>
      <c r="H590" s="255">
        <v>61141</v>
      </c>
      <c r="I590" s="255">
        <v>61141</v>
      </c>
      <c r="J590" s="255">
        <v>61141</v>
      </c>
      <c r="K590" s="255">
        <v>61141</v>
      </c>
      <c r="L590" s="255">
        <v>61141</v>
      </c>
      <c r="M590" s="255">
        <v>61141</v>
      </c>
      <c r="N590" s="255">
        <v>61141</v>
      </c>
      <c r="O590" s="255">
        <v>61141</v>
      </c>
      <c r="P590" s="255">
        <v>61141</v>
      </c>
      <c r="Q590" s="255">
        <v>61141</v>
      </c>
      <c r="R590" s="255">
        <v>12</v>
      </c>
      <c r="S590" s="255">
        <v>6</v>
      </c>
      <c r="T590" s="255">
        <v>6</v>
      </c>
      <c r="U590" s="255">
        <v>6</v>
      </c>
      <c r="V590" s="255">
        <v>6</v>
      </c>
      <c r="W590" s="255">
        <v>6</v>
      </c>
      <c r="X590" s="255">
        <v>6</v>
      </c>
      <c r="Y590" s="255">
        <v>6</v>
      </c>
      <c r="Z590" s="255">
        <v>6</v>
      </c>
      <c r="AA590" s="255">
        <v>6</v>
      </c>
      <c r="AB590" s="255">
        <v>6</v>
      </c>
      <c r="AC590" s="255">
        <v>6</v>
      </c>
      <c r="AD590" s="255">
        <v>6</v>
      </c>
      <c r="AE590" s="255">
        <v>6</v>
      </c>
      <c r="AF590" s="255">
        <v>6</v>
      </c>
      <c r="AG590" s="367"/>
      <c r="AH590" s="351"/>
      <c r="AI590" s="351"/>
      <c r="AJ590" s="351"/>
      <c r="AK590" s="351"/>
      <c r="AL590" s="351"/>
      <c r="AM590" s="351"/>
      <c r="AN590" s="356"/>
      <c r="AO590" s="367">
        <v>1</v>
      </c>
      <c r="AP590" s="351"/>
      <c r="AQ590" s="351"/>
      <c r="AR590" s="351"/>
      <c r="AS590" s="356"/>
      <c r="AT590" s="356"/>
      <c r="AU590" s="256">
        <f>SUM(AG590:AT590)</f>
        <v>1</v>
      </c>
    </row>
    <row r="591" spans="1:47" ht="16" outlineLevel="1">
      <c r="A591" s="452"/>
      <c r="B591" s="372" t="s">
        <v>307</v>
      </c>
      <c r="C591" s="251" t="s">
        <v>163</v>
      </c>
      <c r="D591" s="255"/>
      <c r="E591" s="255"/>
      <c r="F591" s="255"/>
      <c r="G591" s="255"/>
      <c r="H591" s="255"/>
      <c r="I591" s="255"/>
      <c r="J591" s="255"/>
      <c r="K591" s="255"/>
      <c r="L591" s="255"/>
      <c r="M591" s="255"/>
      <c r="N591" s="255"/>
      <c r="O591" s="255"/>
      <c r="P591" s="255"/>
      <c r="Q591" s="255"/>
      <c r="R591" s="255">
        <f>R590</f>
        <v>12</v>
      </c>
      <c r="S591" s="255"/>
      <c r="T591" s="255"/>
      <c r="U591" s="255"/>
      <c r="V591" s="255"/>
      <c r="W591" s="255"/>
      <c r="X591" s="255"/>
      <c r="Y591" s="255"/>
      <c r="Z591" s="255"/>
      <c r="AA591" s="255"/>
      <c r="AB591" s="255"/>
      <c r="AC591" s="255"/>
      <c r="AD591" s="255"/>
      <c r="AE591" s="255"/>
      <c r="AF591" s="255"/>
      <c r="AG591" s="352">
        <f>AG590</f>
        <v>0</v>
      </c>
      <c r="AH591" s="352">
        <f t="shared" ref="AH591:AT591" si="970">AH590</f>
        <v>0</v>
      </c>
      <c r="AI591" s="352">
        <f t="shared" si="970"/>
        <v>0</v>
      </c>
      <c r="AJ591" s="352">
        <f t="shared" si="970"/>
        <v>0</v>
      </c>
      <c r="AK591" s="352">
        <f t="shared" si="970"/>
        <v>0</v>
      </c>
      <c r="AL591" s="352">
        <f t="shared" si="970"/>
        <v>0</v>
      </c>
      <c r="AM591" s="352">
        <f t="shared" si="970"/>
        <v>0</v>
      </c>
      <c r="AN591" s="352">
        <f t="shared" si="970"/>
        <v>0</v>
      </c>
      <c r="AO591" s="352">
        <f>AO590</f>
        <v>1</v>
      </c>
      <c r="AP591" s="352">
        <f t="shared" ref="AP591:AR591" si="971">AP590</f>
        <v>0</v>
      </c>
      <c r="AQ591" s="352">
        <f t="shared" si="971"/>
        <v>0</v>
      </c>
      <c r="AR591" s="352">
        <f t="shared" si="971"/>
        <v>0</v>
      </c>
      <c r="AS591" s="352">
        <f t="shared" si="970"/>
        <v>0</v>
      </c>
      <c r="AT591" s="352">
        <f t="shared" si="970"/>
        <v>0</v>
      </c>
      <c r="AU591" s="266"/>
    </row>
    <row r="592" spans="1:47" ht="16" outlineLevel="1">
      <c r="A592" s="452"/>
      <c r="B592" s="369"/>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251"/>
      <c r="AE592" s="251"/>
      <c r="AF592" s="251"/>
      <c r="AG592" s="353"/>
      <c r="AH592" s="366"/>
      <c r="AI592" s="366"/>
      <c r="AJ592" s="366"/>
      <c r="AK592" s="366"/>
      <c r="AL592" s="366"/>
      <c r="AM592" s="366"/>
      <c r="AN592" s="366"/>
      <c r="AO592" s="353"/>
      <c r="AP592" s="366"/>
      <c r="AQ592" s="366"/>
      <c r="AR592" s="366"/>
      <c r="AS592" s="366"/>
      <c r="AT592" s="366"/>
      <c r="AU592" s="266"/>
    </row>
    <row r="593" spans="1:47" ht="34" hidden="1" outlineLevel="1">
      <c r="A593" s="452">
        <v>49</v>
      </c>
      <c r="B593" s="369" t="s">
        <v>141</v>
      </c>
      <c r="C593" s="251" t="s">
        <v>25</v>
      </c>
      <c r="D593" s="255"/>
      <c r="E593" s="255"/>
      <c r="F593" s="255"/>
      <c r="G593" s="255"/>
      <c r="H593" s="255"/>
      <c r="I593" s="255"/>
      <c r="J593" s="255"/>
      <c r="K593" s="255"/>
      <c r="L593" s="255"/>
      <c r="M593" s="255"/>
      <c r="N593" s="255"/>
      <c r="O593" s="255"/>
      <c r="P593" s="255"/>
      <c r="Q593" s="255"/>
      <c r="R593" s="255">
        <v>12</v>
      </c>
      <c r="S593" s="255"/>
      <c r="T593" s="255"/>
      <c r="U593" s="255"/>
      <c r="V593" s="255"/>
      <c r="W593" s="255"/>
      <c r="X593" s="255"/>
      <c r="Y593" s="255"/>
      <c r="Z593" s="255"/>
      <c r="AA593" s="255"/>
      <c r="AB593" s="255"/>
      <c r="AC593" s="255"/>
      <c r="AD593" s="255"/>
      <c r="AE593" s="255"/>
      <c r="AF593" s="656"/>
      <c r="AG593" s="367"/>
      <c r="AH593" s="351"/>
      <c r="AI593" s="351"/>
      <c r="AJ593" s="351"/>
      <c r="AK593" s="351"/>
      <c r="AL593" s="351"/>
      <c r="AM593" s="351"/>
      <c r="AN593" s="356"/>
      <c r="AO593" s="356"/>
      <c r="AP593" s="356"/>
      <c r="AQ593" s="356"/>
      <c r="AR593" s="356"/>
      <c r="AS593" s="356"/>
      <c r="AT593" s="356"/>
      <c r="AU593" s="256">
        <f>SUM(AG593:AT593)</f>
        <v>0</v>
      </c>
    </row>
    <row r="594" spans="1:47" ht="16" hidden="1" outlineLevel="1">
      <c r="A594" s="452"/>
      <c r="B594" s="372" t="s">
        <v>307</v>
      </c>
      <c r="C594" s="251" t="s">
        <v>163</v>
      </c>
      <c r="D594" s="255"/>
      <c r="E594" s="255"/>
      <c r="F594" s="255"/>
      <c r="G594" s="255"/>
      <c r="H594" s="255"/>
      <c r="I594" s="255"/>
      <c r="J594" s="255"/>
      <c r="K594" s="255"/>
      <c r="L594" s="255"/>
      <c r="M594" s="255"/>
      <c r="N594" s="255"/>
      <c r="O594" s="255"/>
      <c r="P594" s="255"/>
      <c r="Q594" s="255"/>
      <c r="R594" s="255">
        <f>R593</f>
        <v>12</v>
      </c>
      <c r="S594" s="255"/>
      <c r="T594" s="255"/>
      <c r="U594" s="255"/>
      <c r="V594" s="255"/>
      <c r="W594" s="255"/>
      <c r="X594" s="255"/>
      <c r="Y594" s="255"/>
      <c r="Z594" s="255"/>
      <c r="AA594" s="255"/>
      <c r="AB594" s="255"/>
      <c r="AC594" s="255"/>
      <c r="AD594" s="255"/>
      <c r="AE594" s="255"/>
      <c r="AF594" s="656"/>
      <c r="AG594" s="352">
        <f>AG593</f>
        <v>0</v>
      </c>
      <c r="AH594" s="352">
        <f t="shared" ref="AH594" si="972">AH593</f>
        <v>0</v>
      </c>
      <c r="AI594" s="352">
        <f t="shared" ref="AI594" si="973">AI593</f>
        <v>0</v>
      </c>
      <c r="AJ594" s="352">
        <f t="shared" ref="AJ594" si="974">AJ593</f>
        <v>0</v>
      </c>
      <c r="AK594" s="352">
        <f t="shared" ref="AK594" si="975">AK593</f>
        <v>0</v>
      </c>
      <c r="AL594" s="352">
        <f t="shared" ref="AL594" si="976">AL593</f>
        <v>0</v>
      </c>
      <c r="AM594" s="352">
        <f t="shared" ref="AM594" si="977">AM593</f>
        <v>0</v>
      </c>
      <c r="AN594" s="352">
        <f t="shared" ref="AN594" si="978">AN593</f>
        <v>0</v>
      </c>
      <c r="AO594" s="352">
        <f t="shared" ref="AO594" si="979">AO593</f>
        <v>0</v>
      </c>
      <c r="AP594" s="352">
        <f t="shared" ref="AP594" si="980">AP593</f>
        <v>0</v>
      </c>
      <c r="AQ594" s="352">
        <f t="shared" ref="AQ594" si="981">AQ593</f>
        <v>0</v>
      </c>
      <c r="AR594" s="352">
        <f t="shared" ref="AR594" si="982">AR593</f>
        <v>0</v>
      </c>
      <c r="AS594" s="352">
        <f t="shared" ref="AS594" si="983">AS593</f>
        <v>0</v>
      </c>
      <c r="AT594" s="352">
        <f t="shared" ref="AT594" si="984">AT593</f>
        <v>0</v>
      </c>
      <c r="AU594" s="266"/>
    </row>
    <row r="595" spans="1:47" ht="16" hidden="1" outlineLevel="1">
      <c r="A595" s="452"/>
      <c r="B595" s="372"/>
      <c r="C595" s="265"/>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251"/>
      <c r="AE595" s="251"/>
      <c r="AF595" s="251"/>
      <c r="AG595" s="261"/>
      <c r="AH595" s="261"/>
      <c r="AI595" s="261"/>
      <c r="AJ595" s="261"/>
      <c r="AK595" s="261"/>
      <c r="AL595" s="261"/>
      <c r="AM595" s="261"/>
      <c r="AN595" s="261"/>
      <c r="AO595" s="261"/>
      <c r="AP595" s="261"/>
      <c r="AQ595" s="261"/>
      <c r="AR595" s="261"/>
      <c r="AS595" s="261"/>
      <c r="AT595" s="261"/>
      <c r="AU595" s="266"/>
    </row>
    <row r="596" spans="1:47" ht="16">
      <c r="B596" s="286" t="s">
        <v>291</v>
      </c>
      <c r="C596" s="288"/>
      <c r="D596" s="288">
        <f>SUM(D431:D594)</f>
        <v>77005823.377798542</v>
      </c>
      <c r="E596" s="288"/>
      <c r="F596" s="288"/>
      <c r="G596" s="288"/>
      <c r="H596" s="288"/>
      <c r="I596" s="288"/>
      <c r="J596" s="288"/>
      <c r="K596" s="288"/>
      <c r="L596" s="288"/>
      <c r="M596" s="288"/>
      <c r="N596" s="288"/>
      <c r="O596" s="288"/>
      <c r="P596" s="288"/>
      <c r="Q596" s="288"/>
      <c r="R596" s="288"/>
      <c r="S596" s="288">
        <f>SUM(S431:S594)</f>
        <v>9288.3626111538524</v>
      </c>
      <c r="T596" s="288"/>
      <c r="U596" s="288"/>
      <c r="V596" s="288"/>
      <c r="W596" s="288"/>
      <c r="X596" s="288"/>
      <c r="Y596" s="288"/>
      <c r="Z596" s="288"/>
      <c r="AA596" s="288"/>
      <c r="AB596" s="288"/>
      <c r="AC596" s="288"/>
      <c r="AD596" s="288"/>
      <c r="AE596" s="288"/>
      <c r="AF596" s="288"/>
      <c r="AG596" s="288">
        <f>IF(AG428="kWh",SUMPRODUCT(D431:D594,AG431:AG594))</f>
        <v>24163813.521810941</v>
      </c>
      <c r="AH596" s="288">
        <f>IF(AH428="kWh",SUMPRODUCT(D431:D594,AH431:AH594))</f>
        <v>3131234.5134468381</v>
      </c>
      <c r="AI596" s="288">
        <f>IF(AI428="kw",SUMPRODUCT(R431:R594,S431:S594,AI431:AI594),SUMPRODUCT(D431:D594,AI431:AI594))</f>
        <v>25615.0012806165</v>
      </c>
      <c r="AJ596" s="288">
        <f>IF(AJ428="kw",SUMPRODUCT(R431:R594,S431:S594,AJ431:AJ594),SUMPRODUCT(D431:D594,AJ431:AJ594))</f>
        <v>3234.2850314272323</v>
      </c>
      <c r="AK596" s="288">
        <f>IF(AK428="kw",SUMPRODUCT(R431:R594,S431:S594,AK431:AK594),SUMPRODUCT(D431:D594,AK431:AK594))</f>
        <v>17839.450018951298</v>
      </c>
      <c r="AL596" s="288">
        <f>IF(AL428="kw",SUMPRODUCT(R431:R594,S431:S594,AL431:AL594),SUMPRODUCT(D431:D594,AL431:AL594))</f>
        <v>0</v>
      </c>
      <c r="AM596" s="288">
        <f>IF(AM428="kw",SUMPRODUCT(R431:R594,S431:S594,AM431:AM594),SUMPRODUCT(D431:D594,AM431:AM594))</f>
        <v>0</v>
      </c>
      <c r="AN596" s="288">
        <f>IF(AN428="kw",SUMPRODUCT(R431:R594,S431:S594,AN431:AN594),SUMPRODUCT(D431:D594,AN431:AN594))</f>
        <v>1146.0352000000003</v>
      </c>
      <c r="AO596" s="288">
        <f>IF(AO428="kw",SUMPRODUCT(R431:R594,S431:S594,AO431:AO594),SUMPRODUCT(D431:D594,AO431:AO594))</f>
        <v>11536999.504083337</v>
      </c>
      <c r="AP596" s="288">
        <f>IF(AP428="kw",SUMPRODUCT(R431:R594,S431:S594,AP431:AP594),SUMPRODUCT(D431:D594,AP431:AP594))</f>
        <v>643886.56884125061</v>
      </c>
      <c r="AQ596" s="288">
        <f>IF(AQ428="kw",SUMPRODUCT(R431:R594,S431:S594,AQ431:AQ594),SUMPRODUCT(D431:D594,AQ431:AQ594))</f>
        <v>14371.086711330219</v>
      </c>
      <c r="AR596" s="288">
        <f>IF(AR428="kw",SUMPRODUCT(R431:R594,S431:S594,AR431:AR594),SUMPRODUCT(D431:D594,AR431:AR594))</f>
        <v>381.50060388639764</v>
      </c>
      <c r="AS596" s="288">
        <f>IF(AS428="kw",SUMPRODUCT(R431:R594,S431:S594,AS431:AS594),SUMPRODUCT(D431:D594,AS431:AS594))</f>
        <v>0</v>
      </c>
      <c r="AT596" s="288">
        <f>IF(AT428="kw",SUMPRODUCT(R431:R594,S431:S594,AT431:AT594),SUMPRODUCT(D431:D594,AT431:AT594))</f>
        <v>0</v>
      </c>
      <c r="AU596" s="289"/>
    </row>
    <row r="597" spans="1:47" ht="16">
      <c r="B597" s="337" t="s">
        <v>292</v>
      </c>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c r="AA597" s="338"/>
      <c r="AB597" s="338"/>
      <c r="AC597" s="338"/>
      <c r="AD597" s="338"/>
      <c r="AE597" s="338"/>
      <c r="AF597" s="338"/>
      <c r="AG597" s="338">
        <f>HLOOKUP(AG427,'2. LRAMVA Threshold'!$B$42:$Q$60,9,FALSE)</f>
        <v>8730096.5944305398</v>
      </c>
      <c r="AH597" s="338">
        <f>HLOOKUP(AH427,'2. LRAMVA Threshold'!$B$42:$Q$53,9,FALSE)</f>
        <v>7519432.0553718666</v>
      </c>
      <c r="AI597" s="338">
        <f>HLOOKUP(AI230,'2. LRAMVA Threshold'!$B$42:$Q$53,9,FALSE)</f>
        <v>19267</v>
      </c>
      <c r="AJ597" s="338">
        <f>HLOOKUP(AJ230,'2. LRAMVA Threshold'!$B$42:$Q$53,9,FALSE)</f>
        <v>54</v>
      </c>
      <c r="AK597" s="338">
        <f>HLOOKUP(AK230,'2. LRAMVA Threshold'!$B$42:$Q$53,9,FALSE)</f>
        <v>450</v>
      </c>
      <c r="AL597" s="338">
        <f>HLOOKUP(AL230,'2. LRAMVA Threshold'!$B$42:$Q$53,9,FALSE)</f>
        <v>0</v>
      </c>
      <c r="AM597" s="338">
        <f>HLOOKUP(AM230,'2. LRAMVA Threshold'!$B$42:$Q$53,9,FALSE)</f>
        <v>0</v>
      </c>
      <c r="AN597" s="338">
        <f>HLOOKUP(AN230,'2. LRAMVA Threshold'!$B$42:$Q$53,9,FALSE)</f>
        <v>0</v>
      </c>
      <c r="AO597" s="338">
        <f>HLOOKUP(AO230,'2. LRAMVA Threshold'!$B$42:$Q$53,9,FALSE)</f>
        <v>0</v>
      </c>
      <c r="AP597" s="338">
        <f>HLOOKUP(AP230,'2. LRAMVA Threshold'!$B$42:$Q$53,9,FALSE)</f>
        <v>0</v>
      </c>
      <c r="AQ597" s="338">
        <f>HLOOKUP(AQ230,'2. LRAMVA Threshold'!$B$42:$Q$53,9,FALSE)</f>
        <v>0</v>
      </c>
      <c r="AR597" s="338">
        <f>HLOOKUP(AR230,'2. LRAMVA Threshold'!$B$42:$Q$53,9,FALSE)</f>
        <v>0</v>
      </c>
      <c r="AS597" s="338">
        <f>HLOOKUP(AS230,'2. LRAMVA Threshold'!$B$42:$Q$53,9,FALSE)</f>
        <v>0</v>
      </c>
      <c r="AT597" s="338">
        <f>HLOOKUP(AT230,'2. LRAMVA Threshold'!$B$42:$Q$53,9,FALSE)</f>
        <v>0</v>
      </c>
      <c r="AU597" s="339"/>
    </row>
    <row r="598" spans="1:47" ht="16">
      <c r="B598" s="340"/>
      <c r="C598" s="373"/>
      <c r="D598" s="374"/>
      <c r="E598" s="374"/>
      <c r="F598" s="374"/>
      <c r="G598" s="374"/>
      <c r="H598" s="374"/>
      <c r="I598" s="374"/>
      <c r="J598" s="374"/>
      <c r="K598" s="374"/>
      <c r="L598" s="374"/>
      <c r="M598" s="374"/>
      <c r="N598" s="342"/>
      <c r="O598" s="342"/>
      <c r="P598" s="342"/>
      <c r="Q598" s="342"/>
      <c r="R598" s="374"/>
      <c r="S598" s="375"/>
      <c r="T598" s="374"/>
      <c r="U598" s="374"/>
      <c r="V598" s="374"/>
      <c r="W598" s="376"/>
      <c r="X598" s="376"/>
      <c r="Y598" s="376"/>
      <c r="Z598" s="376"/>
      <c r="AA598" s="374"/>
      <c r="AB598" s="374"/>
      <c r="AC598" s="342"/>
      <c r="AD598" s="342"/>
      <c r="AE598" s="342"/>
      <c r="AF598" s="342"/>
      <c r="AG598" s="377"/>
      <c r="AH598" s="377"/>
      <c r="AI598" s="377"/>
      <c r="AJ598" s="377"/>
      <c r="AK598" s="377"/>
      <c r="AL598" s="377"/>
      <c r="AM598" s="377"/>
      <c r="AN598" s="345"/>
      <c r="AO598" s="345"/>
      <c r="AP598" s="345"/>
      <c r="AQ598" s="345"/>
      <c r="AR598" s="345"/>
      <c r="AS598" s="345"/>
      <c r="AT598" s="345"/>
      <c r="AU598" s="346"/>
    </row>
    <row r="599" spans="1:47" ht="16">
      <c r="B599" s="283" t="s">
        <v>293</v>
      </c>
      <c r="C599" s="296"/>
      <c r="D599" s="296"/>
      <c r="E599" s="323"/>
      <c r="F599" s="323"/>
      <c r="G599" s="323"/>
      <c r="H599" s="323"/>
      <c r="I599" s="323"/>
      <c r="J599" s="323"/>
      <c r="K599" s="323"/>
      <c r="L599" s="323"/>
      <c r="M599" s="323"/>
      <c r="N599" s="323"/>
      <c r="O599" s="323"/>
      <c r="P599" s="323"/>
      <c r="Q599" s="323"/>
      <c r="R599" s="323"/>
      <c r="S599" s="251"/>
      <c r="T599" s="298"/>
      <c r="U599" s="298"/>
      <c r="V599" s="298"/>
      <c r="W599" s="297"/>
      <c r="X599" s="297"/>
      <c r="Y599" s="297"/>
      <c r="Z599" s="297"/>
      <c r="AA599" s="298"/>
      <c r="AB599" s="298"/>
      <c r="AC599" s="298"/>
      <c r="AD599" s="298"/>
      <c r="AE599" s="298"/>
      <c r="AF599" s="298"/>
      <c r="AG599" s="719">
        <f>HLOOKUP(AG$35,'3.  Distribution Rates'!$C$122:$P$135,9,FALSE)</f>
        <v>0</v>
      </c>
      <c r="AH599" s="719">
        <f>HLOOKUP(AH$35,'3.  Distribution Rates'!$C$122:$P$135,9,FALSE)</f>
        <v>0</v>
      </c>
      <c r="AI599" s="299">
        <f>HLOOKUP(AI$35,'3.  Distribution Rates'!$C$122:$P$135,9,FALSE)</f>
        <v>0</v>
      </c>
      <c r="AJ599" s="299">
        <f>HLOOKUP(AJ$35,'3.  Distribution Rates'!$C$122:$P$135,9,FALSE)</f>
        <v>0</v>
      </c>
      <c r="AK599" s="299">
        <f>HLOOKUP(AK$35,'3.  Distribution Rates'!$C$122:$P$135,9,FALSE)</f>
        <v>0</v>
      </c>
      <c r="AL599" s="299">
        <f>HLOOKUP(AL$35,'3.  Distribution Rates'!$C$122:$P$135,9,FALSE)</f>
        <v>0</v>
      </c>
      <c r="AM599" s="299">
        <f>HLOOKUP(AM$35,'3.  Distribution Rates'!$C$122:$P$135,9,FALSE)</f>
        <v>0</v>
      </c>
      <c r="AN599" s="299">
        <f>HLOOKUP(AN$35,'3.  Distribution Rates'!$C$122:$P$135,9,FALSE)</f>
        <v>0</v>
      </c>
      <c r="AO599" s="299">
        <f>HLOOKUP(AO$35,'3.  Distribution Rates'!$C$122:$P$135,9,FALSE)</f>
        <v>0</v>
      </c>
      <c r="AP599" s="299">
        <f>HLOOKUP(AP$35,'3.  Distribution Rates'!$C$122:$P$135,9,FALSE)</f>
        <v>0</v>
      </c>
      <c r="AQ599" s="299">
        <f>HLOOKUP(AQ$35,'3.  Distribution Rates'!$C$122:$P$135,9,FALSE)</f>
        <v>0</v>
      </c>
      <c r="AR599" s="299">
        <f>HLOOKUP(AR$35,'3.  Distribution Rates'!$C$122:$P$135,9,FALSE)</f>
        <v>0</v>
      </c>
      <c r="AS599" s="299">
        <f>HLOOKUP(AS$35,'3.  Distribution Rates'!$C$122:$P$135,9,FALSE)</f>
        <v>0</v>
      </c>
      <c r="AT599" s="299">
        <f>HLOOKUP(AT$35,'3.  Distribution Rates'!$C$122:$P$135,9,FALSE)</f>
        <v>0</v>
      </c>
      <c r="AU599" s="382"/>
    </row>
    <row r="600" spans="1:47" ht="16">
      <c r="B600" s="283" t="s">
        <v>294</v>
      </c>
      <c r="C600" s="301"/>
      <c r="D600" s="243"/>
      <c r="E600" s="240"/>
      <c r="F600" s="240"/>
      <c r="G600" s="240"/>
      <c r="H600" s="240"/>
      <c r="I600" s="240"/>
      <c r="J600" s="240"/>
      <c r="K600" s="240"/>
      <c r="L600" s="240"/>
      <c r="M600" s="240"/>
      <c r="N600" s="240"/>
      <c r="O600" s="240"/>
      <c r="P600" s="240"/>
      <c r="Q600" s="240"/>
      <c r="R600" s="240"/>
      <c r="S600" s="251"/>
      <c r="T600" s="240"/>
      <c r="U600" s="240"/>
      <c r="V600" s="240"/>
      <c r="W600" s="243"/>
      <c r="X600" s="243"/>
      <c r="Y600" s="243"/>
      <c r="Z600" s="243"/>
      <c r="AA600" s="240"/>
      <c r="AB600" s="240"/>
      <c r="AC600" s="240"/>
      <c r="AD600" s="240"/>
      <c r="AE600" s="240"/>
      <c r="AF600" s="240"/>
      <c r="AG600" s="325">
        <f>'4.  2011-2014 LRAM'!AO140*AG599</f>
        <v>0</v>
      </c>
      <c r="AH600" s="325">
        <f>'4.  2011-2014 LRAM'!AP140*AH599</f>
        <v>0</v>
      </c>
      <c r="AI600" s="325">
        <f>'4.  2011-2014 LRAM'!AQ140*AI599</f>
        <v>0</v>
      </c>
      <c r="AJ600" s="325">
        <f>'4.  2011-2014 LRAM'!AR140*AJ599</f>
        <v>0</v>
      </c>
      <c r="AK600" s="325">
        <f>'4.  2011-2014 LRAM'!AS140*AK599</f>
        <v>0</v>
      </c>
      <c r="AL600" s="325">
        <f>'4.  2011-2014 LRAM'!AT140*AL599</f>
        <v>0</v>
      </c>
      <c r="AM600" s="325">
        <f>'4.  2011-2014 LRAM'!AU140*AM599</f>
        <v>0</v>
      </c>
      <c r="AN600" s="325">
        <f>'4.  2011-2014 LRAM'!AV140*AN599</f>
        <v>0</v>
      </c>
      <c r="AO600" s="325">
        <f>'4.  2011-2014 LRAM'!AW140*AO599</f>
        <v>0</v>
      </c>
      <c r="AP600" s="325">
        <f>'4.  2011-2014 LRAM'!AX140*AP599</f>
        <v>0</v>
      </c>
      <c r="AQ600" s="325">
        <f>'4.  2011-2014 LRAM'!AY140*AQ599</f>
        <v>0</v>
      </c>
      <c r="AR600" s="325">
        <f>'4.  2011-2014 LRAM'!AZ140*AR599</f>
        <v>0</v>
      </c>
      <c r="AS600" s="325">
        <f>'4.  2011-2014 LRAM'!BA140*AS599</f>
        <v>0</v>
      </c>
      <c r="AT600" s="325">
        <f>'4.  2011-2014 LRAM'!BB140*AT599</f>
        <v>0</v>
      </c>
      <c r="AU600" s="531">
        <f t="shared" ref="AU600:AU605" si="985">SUM(AG600:AT600)</f>
        <v>0</v>
      </c>
    </row>
    <row r="601" spans="1:47" ht="16">
      <c r="B601" s="283" t="s">
        <v>295</v>
      </c>
      <c r="C601" s="301"/>
      <c r="D601" s="243"/>
      <c r="E601" s="240"/>
      <c r="F601" s="240"/>
      <c r="G601" s="240"/>
      <c r="H601" s="240"/>
      <c r="I601" s="240"/>
      <c r="J601" s="240"/>
      <c r="K601" s="240"/>
      <c r="L601" s="240"/>
      <c r="M601" s="240"/>
      <c r="N601" s="240"/>
      <c r="O601" s="240"/>
      <c r="P601" s="240"/>
      <c r="Q601" s="240"/>
      <c r="R601" s="240"/>
      <c r="S601" s="251"/>
      <c r="T601" s="240"/>
      <c r="U601" s="240"/>
      <c r="V601" s="240"/>
      <c r="W601" s="243"/>
      <c r="X601" s="243"/>
      <c r="Y601" s="243"/>
      <c r="Z601" s="243"/>
      <c r="AA601" s="240"/>
      <c r="AB601" s="240"/>
      <c r="AC601" s="240"/>
      <c r="AD601" s="240"/>
      <c r="AE601" s="240"/>
      <c r="AF601" s="240"/>
      <c r="AG601" s="325">
        <f>'4.  2011-2014 LRAM'!AO279*AG599</f>
        <v>0</v>
      </c>
      <c r="AH601" s="325">
        <f>'4.  2011-2014 LRAM'!AP279*AH599</f>
        <v>0</v>
      </c>
      <c r="AI601" s="325">
        <f>'4.  2011-2014 LRAM'!AQ279*AI599</f>
        <v>0</v>
      </c>
      <c r="AJ601" s="325">
        <f>'4.  2011-2014 LRAM'!AR279*AJ599</f>
        <v>0</v>
      </c>
      <c r="AK601" s="325">
        <f>'4.  2011-2014 LRAM'!AS279*AK599</f>
        <v>0</v>
      </c>
      <c r="AL601" s="325">
        <f>'4.  2011-2014 LRAM'!AT279*AL599</f>
        <v>0</v>
      </c>
      <c r="AM601" s="325">
        <f>'4.  2011-2014 LRAM'!AU279*AM599</f>
        <v>0</v>
      </c>
      <c r="AN601" s="325">
        <f>'4.  2011-2014 LRAM'!AV279*AN599</f>
        <v>0</v>
      </c>
      <c r="AO601" s="325">
        <f>'4.  2011-2014 LRAM'!AW279*AO599</f>
        <v>0</v>
      </c>
      <c r="AP601" s="325">
        <f>'4.  2011-2014 LRAM'!AX279*AP599</f>
        <v>0</v>
      </c>
      <c r="AQ601" s="325">
        <f>'4.  2011-2014 LRAM'!AY279*AQ599</f>
        <v>0</v>
      </c>
      <c r="AR601" s="325">
        <f>'4.  2011-2014 LRAM'!AZ279*AR599</f>
        <v>0</v>
      </c>
      <c r="AS601" s="325">
        <f>'4.  2011-2014 LRAM'!BA279*AS599</f>
        <v>0</v>
      </c>
      <c r="AT601" s="325">
        <f>'4.  2011-2014 LRAM'!BB279*AT599</f>
        <v>0</v>
      </c>
      <c r="AU601" s="531">
        <f t="shared" si="985"/>
        <v>0</v>
      </c>
    </row>
    <row r="602" spans="1:47" ht="16">
      <c r="B602" s="283" t="s">
        <v>296</v>
      </c>
      <c r="C602" s="301"/>
      <c r="D602" s="243"/>
      <c r="E602" s="240"/>
      <c r="F602" s="240"/>
      <c r="G602" s="240"/>
      <c r="H602" s="240"/>
      <c r="I602" s="240"/>
      <c r="J602" s="240"/>
      <c r="K602" s="240"/>
      <c r="L602" s="240"/>
      <c r="M602" s="240"/>
      <c r="N602" s="240"/>
      <c r="O602" s="240"/>
      <c r="P602" s="240"/>
      <c r="Q602" s="240"/>
      <c r="R602" s="240"/>
      <c r="S602" s="251"/>
      <c r="T602" s="240"/>
      <c r="U602" s="240"/>
      <c r="V602" s="240"/>
      <c r="W602" s="243"/>
      <c r="X602" s="243"/>
      <c r="Y602" s="243"/>
      <c r="Z602" s="243"/>
      <c r="AA602" s="240"/>
      <c r="AB602" s="240"/>
      <c r="AC602" s="240"/>
      <c r="AD602" s="240"/>
      <c r="AE602" s="240"/>
      <c r="AF602" s="240"/>
      <c r="AG602" s="325">
        <f>'4.  2011-2014 LRAM'!AO424*AG599</f>
        <v>0</v>
      </c>
      <c r="AH602" s="325">
        <f>'4.  2011-2014 LRAM'!AP424*AH599</f>
        <v>0</v>
      </c>
      <c r="AI602" s="325">
        <f>'4.  2011-2014 LRAM'!AQ424*AI599</f>
        <v>0</v>
      </c>
      <c r="AJ602" s="325">
        <f>'4.  2011-2014 LRAM'!AR424*AJ599</f>
        <v>0</v>
      </c>
      <c r="AK602" s="325">
        <f>'4.  2011-2014 LRAM'!AS424*AK599</f>
        <v>0</v>
      </c>
      <c r="AL602" s="325">
        <f>'4.  2011-2014 LRAM'!AT424*AL599</f>
        <v>0</v>
      </c>
      <c r="AM602" s="325">
        <f>'4.  2011-2014 LRAM'!AU424*AM599</f>
        <v>0</v>
      </c>
      <c r="AN602" s="325">
        <f>'4.  2011-2014 LRAM'!AV424*AN599</f>
        <v>0</v>
      </c>
      <c r="AO602" s="325">
        <f>'4.  2011-2014 LRAM'!AW424*AO599</f>
        <v>0</v>
      </c>
      <c r="AP602" s="325">
        <f>'4.  2011-2014 LRAM'!AX424*AP599</f>
        <v>0</v>
      </c>
      <c r="AQ602" s="325">
        <f>'4.  2011-2014 LRAM'!AY424*AQ599</f>
        <v>0</v>
      </c>
      <c r="AR602" s="325">
        <f>'4.  2011-2014 LRAM'!AZ424*AR599</f>
        <v>0</v>
      </c>
      <c r="AS602" s="325">
        <f>'4.  2011-2014 LRAM'!BA424*AS599</f>
        <v>0</v>
      </c>
      <c r="AT602" s="325">
        <f>'4.  2011-2014 LRAM'!BB424*AT599</f>
        <v>0</v>
      </c>
      <c r="AU602" s="531">
        <f t="shared" si="985"/>
        <v>0</v>
      </c>
    </row>
    <row r="603" spans="1:47" ht="16">
      <c r="B603" s="283" t="s">
        <v>297</v>
      </c>
      <c r="C603" s="301"/>
      <c r="D603" s="243"/>
      <c r="E603" s="240"/>
      <c r="F603" s="240"/>
      <c r="G603" s="240"/>
      <c r="H603" s="240"/>
      <c r="I603" s="240"/>
      <c r="J603" s="240"/>
      <c r="K603" s="240"/>
      <c r="L603" s="240"/>
      <c r="M603" s="240"/>
      <c r="N603" s="240"/>
      <c r="O603" s="240"/>
      <c r="P603" s="240"/>
      <c r="Q603" s="240"/>
      <c r="R603" s="240"/>
      <c r="S603" s="251"/>
      <c r="T603" s="240"/>
      <c r="U603" s="240"/>
      <c r="V603" s="240"/>
      <c r="W603" s="243"/>
      <c r="X603" s="243"/>
      <c r="Y603" s="243"/>
      <c r="Z603" s="243"/>
      <c r="AA603" s="240"/>
      <c r="AB603" s="240"/>
      <c r="AC603" s="240"/>
      <c r="AD603" s="240"/>
      <c r="AE603" s="240"/>
      <c r="AF603" s="240"/>
      <c r="AG603" s="325">
        <f>'4.  2011-2014 LRAM'!AO565*AG599</f>
        <v>0</v>
      </c>
      <c r="AH603" s="325">
        <f>'4.  2011-2014 LRAM'!AP565*AH599</f>
        <v>0</v>
      </c>
      <c r="AI603" s="325">
        <f>'4.  2011-2014 LRAM'!AQ565*AI599</f>
        <v>0</v>
      </c>
      <c r="AJ603" s="325">
        <f>'4.  2011-2014 LRAM'!AR565*AJ599</f>
        <v>0</v>
      </c>
      <c r="AK603" s="325">
        <f>'4.  2011-2014 LRAM'!AS565*AK599</f>
        <v>0</v>
      </c>
      <c r="AL603" s="325">
        <f>'4.  2011-2014 LRAM'!AT565*AL599</f>
        <v>0</v>
      </c>
      <c r="AM603" s="325">
        <f>'4.  2011-2014 LRAM'!AU565*AM599</f>
        <v>0</v>
      </c>
      <c r="AN603" s="325">
        <f>'4.  2011-2014 LRAM'!AV565*AN599</f>
        <v>0</v>
      </c>
      <c r="AO603" s="325">
        <f>'4.  2011-2014 LRAM'!AW565*AO599</f>
        <v>0</v>
      </c>
      <c r="AP603" s="325">
        <f>'4.  2011-2014 LRAM'!AX565*AP599</f>
        <v>0</v>
      </c>
      <c r="AQ603" s="325">
        <f>'4.  2011-2014 LRAM'!AY565*AQ599</f>
        <v>0</v>
      </c>
      <c r="AR603" s="325">
        <f>'4.  2011-2014 LRAM'!AZ565*AR599</f>
        <v>0</v>
      </c>
      <c r="AS603" s="325">
        <f>'4.  2011-2014 LRAM'!BA565*AS599</f>
        <v>0</v>
      </c>
      <c r="AT603" s="325">
        <f>'4.  2011-2014 LRAM'!BB565*AT599</f>
        <v>0</v>
      </c>
      <c r="AU603" s="531">
        <f t="shared" si="985"/>
        <v>0</v>
      </c>
    </row>
    <row r="604" spans="1:47" ht="16">
      <c r="B604" s="283" t="s">
        <v>298</v>
      </c>
      <c r="C604" s="301"/>
      <c r="D604" s="243"/>
      <c r="E604" s="240"/>
      <c r="F604" s="240"/>
      <c r="G604" s="240"/>
      <c r="H604" s="240"/>
      <c r="I604" s="240"/>
      <c r="J604" s="240"/>
      <c r="K604" s="240"/>
      <c r="L604" s="240"/>
      <c r="M604" s="240"/>
      <c r="N604" s="240"/>
      <c r="O604" s="240"/>
      <c r="P604" s="240"/>
      <c r="Q604" s="240"/>
      <c r="R604" s="240"/>
      <c r="S604" s="251"/>
      <c r="T604" s="240"/>
      <c r="U604" s="240"/>
      <c r="V604" s="240"/>
      <c r="W604" s="243"/>
      <c r="X604" s="243"/>
      <c r="Y604" s="243"/>
      <c r="Z604" s="243"/>
      <c r="AA604" s="240"/>
      <c r="AB604" s="240"/>
      <c r="AC604" s="240"/>
      <c r="AD604" s="240"/>
      <c r="AE604" s="240"/>
      <c r="AF604" s="240"/>
      <c r="AG604" s="325">
        <f t="shared" ref="AG604:AT604" si="986">AG213*AG599</f>
        <v>0</v>
      </c>
      <c r="AH604" s="325">
        <f t="shared" si="986"/>
        <v>0</v>
      </c>
      <c r="AI604" s="325">
        <f t="shared" si="986"/>
        <v>0</v>
      </c>
      <c r="AJ604" s="325">
        <f t="shared" si="986"/>
        <v>0</v>
      </c>
      <c r="AK604" s="325">
        <f t="shared" si="986"/>
        <v>0</v>
      </c>
      <c r="AL604" s="325">
        <f t="shared" si="986"/>
        <v>0</v>
      </c>
      <c r="AM604" s="325">
        <f t="shared" si="986"/>
        <v>0</v>
      </c>
      <c r="AN604" s="325">
        <f t="shared" si="986"/>
        <v>0</v>
      </c>
      <c r="AO604" s="325">
        <f t="shared" si="986"/>
        <v>0</v>
      </c>
      <c r="AP604" s="325">
        <f t="shared" si="986"/>
        <v>0</v>
      </c>
      <c r="AQ604" s="325">
        <f t="shared" si="986"/>
        <v>0</v>
      </c>
      <c r="AR604" s="325">
        <f t="shared" si="986"/>
        <v>0</v>
      </c>
      <c r="AS604" s="325">
        <f t="shared" si="986"/>
        <v>0</v>
      </c>
      <c r="AT604" s="325">
        <f t="shared" si="986"/>
        <v>0</v>
      </c>
      <c r="AU604" s="531">
        <f t="shared" si="985"/>
        <v>0</v>
      </c>
    </row>
    <row r="605" spans="1:47" ht="16">
      <c r="B605" s="283" t="s">
        <v>299</v>
      </c>
      <c r="C605" s="301"/>
      <c r="D605" s="243"/>
      <c r="E605" s="240"/>
      <c r="F605" s="240"/>
      <c r="G605" s="240"/>
      <c r="H605" s="240"/>
      <c r="I605" s="240"/>
      <c r="J605" s="240"/>
      <c r="K605" s="240"/>
      <c r="L605" s="240"/>
      <c r="M605" s="240"/>
      <c r="N605" s="240"/>
      <c r="O605" s="240"/>
      <c r="P605" s="240"/>
      <c r="Q605" s="240"/>
      <c r="R605" s="240"/>
      <c r="S605" s="251"/>
      <c r="T605" s="240"/>
      <c r="U605" s="240"/>
      <c r="V605" s="240"/>
      <c r="W605" s="243"/>
      <c r="X605" s="243"/>
      <c r="Y605" s="243"/>
      <c r="Z605" s="243"/>
      <c r="AA605" s="240"/>
      <c r="AB605" s="240"/>
      <c r="AC605" s="240"/>
      <c r="AD605" s="240"/>
      <c r="AE605" s="240"/>
      <c r="AF605" s="240"/>
      <c r="AG605" s="325">
        <f t="shared" ref="AG605:AT605" si="987">AG410*AG599</f>
        <v>0</v>
      </c>
      <c r="AH605" s="325">
        <f t="shared" si="987"/>
        <v>0</v>
      </c>
      <c r="AI605" s="325">
        <f t="shared" si="987"/>
        <v>0</v>
      </c>
      <c r="AJ605" s="325">
        <f t="shared" si="987"/>
        <v>0</v>
      </c>
      <c r="AK605" s="325">
        <f t="shared" si="987"/>
        <v>0</v>
      </c>
      <c r="AL605" s="325">
        <f t="shared" si="987"/>
        <v>0</v>
      </c>
      <c r="AM605" s="325">
        <f t="shared" si="987"/>
        <v>0</v>
      </c>
      <c r="AN605" s="325">
        <f t="shared" si="987"/>
        <v>0</v>
      </c>
      <c r="AO605" s="325">
        <f t="shared" si="987"/>
        <v>0</v>
      </c>
      <c r="AP605" s="325">
        <f t="shared" si="987"/>
        <v>0</v>
      </c>
      <c r="AQ605" s="325">
        <f t="shared" si="987"/>
        <v>0</v>
      </c>
      <c r="AR605" s="325">
        <f t="shared" si="987"/>
        <v>0</v>
      </c>
      <c r="AS605" s="325">
        <f t="shared" si="987"/>
        <v>0</v>
      </c>
      <c r="AT605" s="325">
        <f t="shared" si="987"/>
        <v>0</v>
      </c>
      <c r="AU605" s="531">
        <f t="shared" si="985"/>
        <v>0</v>
      </c>
    </row>
    <row r="606" spans="1:47" ht="16">
      <c r="B606" s="283" t="s">
        <v>300</v>
      </c>
      <c r="C606" s="301"/>
      <c r="D606" s="243"/>
      <c r="E606" s="240"/>
      <c r="F606" s="240"/>
      <c r="G606" s="240"/>
      <c r="H606" s="240"/>
      <c r="I606" s="240"/>
      <c r="J606" s="240"/>
      <c r="K606" s="240"/>
      <c r="L606" s="240"/>
      <c r="M606" s="240"/>
      <c r="N606" s="240"/>
      <c r="O606" s="240"/>
      <c r="P606" s="240"/>
      <c r="Q606" s="240"/>
      <c r="R606" s="240"/>
      <c r="S606" s="251"/>
      <c r="T606" s="240"/>
      <c r="U606" s="240"/>
      <c r="V606" s="240"/>
      <c r="W606" s="243"/>
      <c r="X606" s="243"/>
      <c r="Y606" s="243"/>
      <c r="Z606" s="243"/>
      <c r="AA606" s="240"/>
      <c r="AB606" s="240"/>
      <c r="AC606" s="240"/>
      <c r="AD606" s="240"/>
      <c r="AE606" s="240"/>
      <c r="AF606" s="240"/>
      <c r="AG606" s="325">
        <f>AG596*AG599</f>
        <v>0</v>
      </c>
      <c r="AH606" s="325">
        <f t="shared" ref="AH606:AT606" si="988">AH596*AH599</f>
        <v>0</v>
      </c>
      <c r="AI606" s="325">
        <f t="shared" si="988"/>
        <v>0</v>
      </c>
      <c r="AJ606" s="325">
        <f t="shared" si="988"/>
        <v>0</v>
      </c>
      <c r="AK606" s="325">
        <f t="shared" si="988"/>
        <v>0</v>
      </c>
      <c r="AL606" s="325">
        <f t="shared" si="988"/>
        <v>0</v>
      </c>
      <c r="AM606" s="325">
        <f t="shared" si="988"/>
        <v>0</v>
      </c>
      <c r="AN606" s="325">
        <f t="shared" si="988"/>
        <v>0</v>
      </c>
      <c r="AO606" s="325">
        <f t="shared" si="988"/>
        <v>0</v>
      </c>
      <c r="AP606" s="325">
        <f t="shared" si="988"/>
        <v>0</v>
      </c>
      <c r="AQ606" s="325">
        <f t="shared" si="988"/>
        <v>0</v>
      </c>
      <c r="AR606" s="325">
        <f t="shared" si="988"/>
        <v>0</v>
      </c>
      <c r="AS606" s="325">
        <f t="shared" si="988"/>
        <v>0</v>
      </c>
      <c r="AT606" s="325">
        <f t="shared" si="988"/>
        <v>0</v>
      </c>
      <c r="AU606" s="531">
        <f>SUM(AG606:AT606)</f>
        <v>0</v>
      </c>
    </row>
    <row r="607" spans="1:47" ht="16">
      <c r="B607" s="305" t="s">
        <v>301</v>
      </c>
      <c r="C607" s="301"/>
      <c r="D607" s="263"/>
      <c r="E607" s="293"/>
      <c r="F607" s="293"/>
      <c r="G607" s="293"/>
      <c r="H607" s="293"/>
      <c r="I607" s="293"/>
      <c r="J607" s="293"/>
      <c r="K607" s="293"/>
      <c r="L607" s="293"/>
      <c r="M607" s="293"/>
      <c r="N607" s="293"/>
      <c r="O607" s="293"/>
      <c r="P607" s="293"/>
      <c r="Q607" s="293"/>
      <c r="R607" s="293"/>
      <c r="S607" s="260"/>
      <c r="T607" s="293"/>
      <c r="U607" s="293"/>
      <c r="V607" s="293"/>
      <c r="W607" s="263"/>
      <c r="X607" s="263"/>
      <c r="Y607" s="263"/>
      <c r="Z607" s="263"/>
      <c r="AA607" s="293"/>
      <c r="AB607" s="293"/>
      <c r="AC607" s="293"/>
      <c r="AD607" s="293"/>
      <c r="AE607" s="293"/>
      <c r="AF607" s="293"/>
      <c r="AG607" s="302">
        <f>SUM(AG600:AG606)</f>
        <v>0</v>
      </c>
      <c r="AH607" s="302">
        <f>SUM(AH600:AH606)</f>
        <v>0</v>
      </c>
      <c r="AI607" s="302">
        <f t="shared" ref="AI607:AM607" si="989">SUM(AI600:AI606)</f>
        <v>0</v>
      </c>
      <c r="AJ607" s="302">
        <f t="shared" si="989"/>
        <v>0</v>
      </c>
      <c r="AK607" s="302">
        <f t="shared" si="989"/>
        <v>0</v>
      </c>
      <c r="AL607" s="302">
        <f>SUM(AL600:AL606)</f>
        <v>0</v>
      </c>
      <c r="AM607" s="302">
        <f t="shared" si="989"/>
        <v>0</v>
      </c>
      <c r="AN607" s="302">
        <f>SUM(AN600:AN606)</f>
        <v>0</v>
      </c>
      <c r="AO607" s="302">
        <f>SUM(AO600:AO606)</f>
        <v>0</v>
      </c>
      <c r="AP607" s="302">
        <f t="shared" ref="AP607:AT607" si="990">SUM(AP600:AP606)</f>
        <v>0</v>
      </c>
      <c r="AQ607" s="302">
        <f t="shared" si="990"/>
        <v>0</v>
      </c>
      <c r="AR607" s="302">
        <f>SUM(AR600:AR606)</f>
        <v>0</v>
      </c>
      <c r="AS607" s="302">
        <f t="shared" si="990"/>
        <v>0</v>
      </c>
      <c r="AT607" s="302">
        <f t="shared" si="990"/>
        <v>0</v>
      </c>
      <c r="AU607" s="349">
        <f>SUM(AU600:AU606)</f>
        <v>0</v>
      </c>
    </row>
    <row r="608" spans="1:47" ht="16">
      <c r="B608" s="305" t="s">
        <v>302</v>
      </c>
      <c r="C608" s="301"/>
      <c r="D608" s="306"/>
      <c r="E608" s="293"/>
      <c r="F608" s="293"/>
      <c r="G608" s="293"/>
      <c r="H608" s="293"/>
      <c r="I608" s="293"/>
      <c r="J608" s="293"/>
      <c r="K608" s="293"/>
      <c r="L608" s="293"/>
      <c r="M608" s="293"/>
      <c r="N608" s="293"/>
      <c r="O608" s="293"/>
      <c r="P608" s="293"/>
      <c r="Q608" s="293"/>
      <c r="R608" s="293"/>
      <c r="S608" s="260"/>
      <c r="T608" s="293"/>
      <c r="U608" s="293"/>
      <c r="V608" s="293"/>
      <c r="W608" s="263"/>
      <c r="X608" s="263"/>
      <c r="Y608" s="263"/>
      <c r="Z608" s="263"/>
      <c r="AA608" s="293"/>
      <c r="AB608" s="293"/>
      <c r="AC608" s="293"/>
      <c r="AD608" s="293"/>
      <c r="AE608" s="293"/>
      <c r="AF608" s="293"/>
      <c r="AG608" s="303">
        <f>AG597*AG599</f>
        <v>0</v>
      </c>
      <c r="AH608" s="303">
        <f t="shared" ref="AH608:AM608" si="991">AH597*AH599</f>
        <v>0</v>
      </c>
      <c r="AI608" s="303">
        <f t="shared" si="991"/>
        <v>0</v>
      </c>
      <c r="AJ608" s="303">
        <f t="shared" si="991"/>
        <v>0</v>
      </c>
      <c r="AK608" s="303">
        <f t="shared" si="991"/>
        <v>0</v>
      </c>
      <c r="AL608" s="303">
        <f>AL597*AL599</f>
        <v>0</v>
      </c>
      <c r="AM608" s="303">
        <f t="shared" si="991"/>
        <v>0</v>
      </c>
      <c r="AN608" s="303">
        <f>AN597*AN599</f>
        <v>0</v>
      </c>
      <c r="AO608" s="303">
        <f t="shared" ref="AO608:AT608" si="992">AO597*AO599</f>
        <v>0</v>
      </c>
      <c r="AP608" s="303">
        <f t="shared" si="992"/>
        <v>0</v>
      </c>
      <c r="AQ608" s="303">
        <f t="shared" si="992"/>
        <v>0</v>
      </c>
      <c r="AR608" s="303">
        <f>AR597*AR599</f>
        <v>0</v>
      </c>
      <c r="AS608" s="303">
        <f>AS597*AS599</f>
        <v>0</v>
      </c>
      <c r="AT608" s="303">
        <f t="shared" si="992"/>
        <v>0</v>
      </c>
      <c r="AU608" s="349">
        <f>SUM(AG608:AT608)</f>
        <v>0</v>
      </c>
    </row>
    <row r="609" spans="2:47" ht="16">
      <c r="B609" s="305" t="s">
        <v>303</v>
      </c>
      <c r="C609" s="301"/>
      <c r="D609" s="306"/>
      <c r="E609" s="293"/>
      <c r="F609" s="293"/>
      <c r="G609" s="293"/>
      <c r="H609" s="293"/>
      <c r="I609" s="293"/>
      <c r="J609" s="293"/>
      <c r="K609" s="293"/>
      <c r="L609" s="293"/>
      <c r="M609" s="293"/>
      <c r="N609" s="293"/>
      <c r="O609" s="293"/>
      <c r="P609" s="293"/>
      <c r="Q609" s="293"/>
      <c r="R609" s="293"/>
      <c r="S609" s="260"/>
      <c r="T609" s="293"/>
      <c r="U609" s="293"/>
      <c r="V609" s="293"/>
      <c r="W609" s="306"/>
      <c r="X609" s="306"/>
      <c r="Y609" s="306"/>
      <c r="Z609" s="306"/>
      <c r="AA609" s="293"/>
      <c r="AB609" s="293"/>
      <c r="AC609" s="293"/>
      <c r="AD609" s="293"/>
      <c r="AE609" s="293"/>
      <c r="AF609" s="293"/>
      <c r="AG609" s="307"/>
      <c r="AH609" s="307"/>
      <c r="AI609" s="307"/>
      <c r="AJ609" s="307"/>
      <c r="AK609" s="307"/>
      <c r="AL609" s="307"/>
      <c r="AM609" s="307"/>
      <c r="AN609" s="307"/>
      <c r="AO609" s="307"/>
      <c r="AP609" s="307"/>
      <c r="AQ609" s="307"/>
      <c r="AR609" s="307"/>
      <c r="AS609" s="307"/>
      <c r="AT609" s="307"/>
      <c r="AU609" s="349">
        <f>AU607-AU608</f>
        <v>0</v>
      </c>
    </row>
    <row r="610" spans="2:47" ht="16">
      <c r="B610" s="283"/>
      <c r="C610" s="306"/>
      <c r="D610" s="306"/>
      <c r="E610" s="293"/>
      <c r="F610" s="293"/>
      <c r="G610" s="293"/>
      <c r="H610" s="293"/>
      <c r="I610" s="293"/>
      <c r="J610" s="293"/>
      <c r="K610" s="293"/>
      <c r="L610" s="293"/>
      <c r="M610" s="293"/>
      <c r="N610" s="293"/>
      <c r="O610" s="293"/>
      <c r="P610" s="293"/>
      <c r="Q610" s="293"/>
      <c r="R610" s="293"/>
      <c r="S610" s="260"/>
      <c r="T610" s="293"/>
      <c r="U610" s="293"/>
      <c r="V610" s="293"/>
      <c r="W610" s="306"/>
      <c r="X610" s="301"/>
      <c r="Y610" s="306"/>
      <c r="Z610" s="306"/>
      <c r="AA610" s="293"/>
      <c r="AB610" s="293"/>
      <c r="AC610" s="293"/>
      <c r="AD610" s="293"/>
      <c r="AE610" s="293"/>
      <c r="AF610" s="293"/>
      <c r="AG610" s="308"/>
      <c r="AH610" s="308"/>
      <c r="AI610" s="308"/>
      <c r="AJ610" s="308"/>
      <c r="AK610" s="308"/>
      <c r="AL610" s="308"/>
      <c r="AM610" s="308"/>
      <c r="AN610" s="308"/>
      <c r="AO610" s="308"/>
      <c r="AP610" s="308"/>
      <c r="AQ610" s="308"/>
      <c r="AR610" s="308"/>
      <c r="AS610" s="308"/>
      <c r="AT610" s="308"/>
      <c r="AU610" s="304"/>
    </row>
    <row r="611" spans="2:47" ht="16">
      <c r="B611" s="380" t="s">
        <v>304</v>
      </c>
      <c r="C611" s="264"/>
      <c r="D611" s="240"/>
      <c r="E611" s="240"/>
      <c r="F611" s="240"/>
      <c r="G611" s="240"/>
      <c r="H611" s="240"/>
      <c r="I611" s="240"/>
      <c r="J611" s="240"/>
      <c r="K611" s="240"/>
      <c r="L611" s="240"/>
      <c r="M611" s="240"/>
      <c r="N611" s="240"/>
      <c r="O611" s="240"/>
      <c r="P611" s="240"/>
      <c r="Q611" s="240"/>
      <c r="R611" s="240"/>
      <c r="S611" s="312"/>
      <c r="T611" s="240"/>
      <c r="U611" s="240"/>
      <c r="V611" s="240"/>
      <c r="W611" s="264"/>
      <c r="X611" s="243"/>
      <c r="Y611" s="243"/>
      <c r="Z611" s="240"/>
      <c r="AA611" s="240"/>
      <c r="AB611" s="243"/>
      <c r="AC611" s="243"/>
      <c r="AD611" s="243"/>
      <c r="AE611" s="243"/>
      <c r="AF611" s="243"/>
      <c r="AG611" s="251">
        <f>SUMPRODUCT($E$431:$E$594,AG431:AG594)</f>
        <v>19053258.309747685</v>
      </c>
      <c r="AH611" s="251">
        <f>SUMPRODUCT($E$431:$E$594,AH431:AH594)</f>
        <v>3143418.6216264833</v>
      </c>
      <c r="AI611" s="251">
        <f t="shared" ref="AI611:AT611" si="993">IF(AI428="kw",SUMPRODUCT($R$431:$R$594,$T$431:$T$594,AI431:AI594),SUMPRODUCT($E$431:$E$594,AI431:AI594))</f>
        <v>25889.31229422264</v>
      </c>
      <c r="AJ611" s="251">
        <f t="shared" si="993"/>
        <v>3277.5970638509652</v>
      </c>
      <c r="AK611" s="251">
        <f t="shared" si="993"/>
        <v>17961.340043851713</v>
      </c>
      <c r="AL611" s="251">
        <f t="shared" si="993"/>
        <v>0</v>
      </c>
      <c r="AM611" s="251">
        <f t="shared" si="993"/>
        <v>0</v>
      </c>
      <c r="AN611" s="251">
        <f t="shared" si="993"/>
        <v>12279.727901029162</v>
      </c>
      <c r="AO611" s="251">
        <f t="shared" si="993"/>
        <v>9133477.0718688909</v>
      </c>
      <c r="AP611" s="251">
        <f t="shared" si="993"/>
        <v>643777.40646628162</v>
      </c>
      <c r="AQ611" s="251">
        <f t="shared" si="993"/>
        <v>14367.245379474811</v>
      </c>
      <c r="AR611" s="251">
        <f t="shared" si="993"/>
        <v>2393.1955336322872</v>
      </c>
      <c r="AS611" s="251">
        <f t="shared" si="993"/>
        <v>0</v>
      </c>
      <c r="AT611" s="251">
        <f t="shared" si="993"/>
        <v>0</v>
      </c>
      <c r="AU611" s="295"/>
    </row>
    <row r="612" spans="2:47" ht="16">
      <c r="B612" s="380" t="s">
        <v>305</v>
      </c>
      <c r="C612" s="264"/>
      <c r="D612" s="240"/>
      <c r="E612" s="240"/>
      <c r="F612" s="240"/>
      <c r="G612" s="240"/>
      <c r="H612" s="240"/>
      <c r="I612" s="240"/>
      <c r="J612" s="240"/>
      <c r="K612" s="240"/>
      <c r="L612" s="240"/>
      <c r="M612" s="240"/>
      <c r="N612" s="240"/>
      <c r="O612" s="240"/>
      <c r="P612" s="240"/>
      <c r="Q612" s="240"/>
      <c r="R612" s="240"/>
      <c r="S612" s="312"/>
      <c r="T612" s="240"/>
      <c r="U612" s="240"/>
      <c r="V612" s="240"/>
      <c r="W612" s="264"/>
      <c r="X612" s="243"/>
      <c r="Y612" s="243"/>
      <c r="Z612" s="240"/>
      <c r="AA612" s="240"/>
      <c r="AB612" s="243"/>
      <c r="AC612" s="243"/>
      <c r="AD612" s="243"/>
      <c r="AE612" s="243"/>
      <c r="AF612" s="243"/>
      <c r="AG612" s="251">
        <f>SUMPRODUCT($F$431:$F$594,AG431:AG594)</f>
        <v>19053217.097684428</v>
      </c>
      <c r="AH612" s="251">
        <f>SUMPRODUCT($F$431:$F$594,AH431:AH594)</f>
        <v>3140915.8392246878</v>
      </c>
      <c r="AI612" s="251">
        <f t="shared" ref="AI612:AT612" si="994">IF(AI428="kw",SUMPRODUCT($R$431:$R$594,$U$431:$U$594,AI431:AI594),SUMPRODUCT($F$431:$F$594,AI432:AI595))</f>
        <v>25873.321820563462</v>
      </c>
      <c r="AJ612" s="251">
        <f t="shared" si="994"/>
        <v>3276.9629612202211</v>
      </c>
      <c r="AK612" s="251">
        <f t="shared" si="994"/>
        <v>17961.113578626442</v>
      </c>
      <c r="AL612" s="251">
        <f t="shared" si="994"/>
        <v>0</v>
      </c>
      <c r="AM612" s="251">
        <f t="shared" si="994"/>
        <v>0</v>
      </c>
      <c r="AN612" s="251">
        <f t="shared" si="994"/>
        <v>12314.061829502574</v>
      </c>
      <c r="AO612" s="251">
        <f t="shared" si="994"/>
        <v>9003961</v>
      </c>
      <c r="AP612" s="251">
        <f t="shared" si="994"/>
        <v>548855.47412533942</v>
      </c>
      <c r="AQ612" s="251">
        <f t="shared" si="994"/>
        <v>14363.404047619402</v>
      </c>
      <c r="AR612" s="251">
        <f t="shared" si="994"/>
        <v>2393.1955336322872</v>
      </c>
      <c r="AS612" s="251">
        <f t="shared" si="994"/>
        <v>0</v>
      </c>
      <c r="AT612" s="251">
        <f t="shared" si="994"/>
        <v>0</v>
      </c>
      <c r="AU612" s="295"/>
    </row>
    <row r="613" spans="2:47" ht="16">
      <c r="B613" s="380" t="s">
        <v>306</v>
      </c>
      <c r="C613" s="264"/>
      <c r="D613" s="240"/>
      <c r="E613" s="240"/>
      <c r="F613" s="240"/>
      <c r="G613" s="240"/>
      <c r="H613" s="240"/>
      <c r="I613" s="240"/>
      <c r="J613" s="240"/>
      <c r="K613" s="240"/>
      <c r="L613" s="240"/>
      <c r="M613" s="240"/>
      <c r="N613" s="240"/>
      <c r="O613" s="240"/>
      <c r="P613" s="240"/>
      <c r="Q613" s="240"/>
      <c r="R613" s="240"/>
      <c r="S613" s="312"/>
      <c r="T613" s="240"/>
      <c r="U613" s="240"/>
      <c r="V613" s="240"/>
      <c r="W613" s="264"/>
      <c r="X613" s="243"/>
      <c r="Y613" s="243"/>
      <c r="Z613" s="240"/>
      <c r="AA613" s="240"/>
      <c r="AB613" s="243"/>
      <c r="AC613" s="243"/>
      <c r="AD613" s="243"/>
      <c r="AE613" s="243"/>
      <c r="AF613" s="243"/>
      <c r="AG613" s="251">
        <f>SUMPRODUCT($G$431:$G$594,AG431:AG594)</f>
        <v>19053175.885621175</v>
      </c>
      <c r="AH613" s="251">
        <f>SUMPRODUCT($G$431:$G$594,AH431:AH594)</f>
        <v>3138413.0568228932</v>
      </c>
      <c r="AI613" s="251">
        <f t="shared" ref="AI613:AT613" si="995">IF(AI428="kw",SUMPRODUCT($R$431:$R$594,$V$431:$V$594,AI431:AI594),SUMPRODUCT($G$431:$G$594,AI431:AI594))</f>
        <v>25857.331346904284</v>
      </c>
      <c r="AJ613" s="251">
        <f t="shared" si="995"/>
        <v>3276.328858589477</v>
      </c>
      <c r="AK613" s="251">
        <f t="shared" si="995"/>
        <v>17680.713195396769</v>
      </c>
      <c r="AL613" s="251">
        <f t="shared" si="995"/>
        <v>0</v>
      </c>
      <c r="AM613" s="251">
        <f t="shared" si="995"/>
        <v>0</v>
      </c>
      <c r="AN613" s="251">
        <f t="shared" si="995"/>
        <v>12314.061829502574</v>
      </c>
      <c r="AO613" s="251">
        <f t="shared" si="995"/>
        <v>9133430.2074399944</v>
      </c>
      <c r="AP613" s="251">
        <f t="shared" si="995"/>
        <v>604428.08171634376</v>
      </c>
      <c r="AQ613" s="251">
        <f t="shared" si="995"/>
        <v>14359.562715763994</v>
      </c>
      <c r="AR613" s="251">
        <f t="shared" si="995"/>
        <v>2393.1955336322872</v>
      </c>
      <c r="AS613" s="251">
        <f t="shared" si="995"/>
        <v>0</v>
      </c>
      <c r="AT613" s="251">
        <f t="shared" si="995"/>
        <v>0</v>
      </c>
      <c r="AU613" s="295"/>
    </row>
    <row r="614" spans="2:47" ht="16">
      <c r="B614" s="380" t="s">
        <v>832</v>
      </c>
      <c r="C614" s="264"/>
      <c r="D614" s="240"/>
      <c r="E614" s="240"/>
      <c r="F614" s="240"/>
      <c r="G614" s="240"/>
      <c r="H614" s="240"/>
      <c r="I614" s="240"/>
      <c r="J614" s="240"/>
      <c r="K614" s="240"/>
      <c r="L614" s="240"/>
      <c r="M614" s="240"/>
      <c r="N614" s="240"/>
      <c r="O614" s="240"/>
      <c r="P614" s="240"/>
      <c r="Q614" s="240"/>
      <c r="R614" s="240"/>
      <c r="S614" s="312"/>
      <c r="T614" s="240"/>
      <c r="U614" s="240"/>
      <c r="V614" s="240"/>
      <c r="W614" s="264"/>
      <c r="X614" s="243"/>
      <c r="Y614" s="243"/>
      <c r="Z614" s="240"/>
      <c r="AA614" s="240"/>
      <c r="AB614" s="243"/>
      <c r="AC614" s="243"/>
      <c r="AD614" s="243"/>
      <c r="AE614" s="243"/>
      <c r="AF614" s="243"/>
      <c r="AG614" s="251">
        <f>SUMPRODUCT($H$431:$H$594,AG431:AG594)</f>
        <v>19053034.885621175</v>
      </c>
      <c r="AH614" s="251">
        <f>SUMPRODUCT($H$431:$H$594,AH431:AH594)</f>
        <v>2985889.097715022</v>
      </c>
      <c r="AI614" s="251">
        <f t="shared" ref="AI614:AT614" si="996">IF(AI428="kw",SUMPRODUCT($R$431:$R$594,$W$431:$W$594,AI431:AI594),SUMPRODUCT($H$431:$H$594,AI431:AI594))</f>
        <v>25857.331346904284</v>
      </c>
      <c r="AJ614" s="251">
        <f t="shared" si="996"/>
        <v>3276.328858589477</v>
      </c>
      <c r="AK614" s="251">
        <f t="shared" si="996"/>
        <v>17680.713195396769</v>
      </c>
      <c r="AL614" s="251">
        <f t="shared" si="996"/>
        <v>0</v>
      </c>
      <c r="AM614" s="251">
        <f t="shared" si="996"/>
        <v>0</v>
      </c>
      <c r="AN614" s="251">
        <f t="shared" si="996"/>
        <v>12314.061829502574</v>
      </c>
      <c r="AO614" s="251">
        <f t="shared" si="996"/>
        <v>9003961</v>
      </c>
      <c r="AP614" s="251">
        <f t="shared" si="996"/>
        <v>588573.08171634376</v>
      </c>
      <c r="AQ614" s="251">
        <f t="shared" si="996"/>
        <v>14359.562715763994</v>
      </c>
      <c r="AR614" s="251">
        <f t="shared" si="996"/>
        <v>2393.1955336322872</v>
      </c>
      <c r="AS614" s="251">
        <f t="shared" si="996"/>
        <v>0</v>
      </c>
      <c r="AT614" s="251">
        <f t="shared" si="996"/>
        <v>0</v>
      </c>
      <c r="AU614" s="295"/>
    </row>
    <row r="615" spans="2:47" ht="16">
      <c r="B615" s="380" t="s">
        <v>847</v>
      </c>
      <c r="C615" s="264"/>
      <c r="D615" s="240"/>
      <c r="E615" s="240"/>
      <c r="F615" s="240"/>
      <c r="G615" s="240"/>
      <c r="H615" s="240"/>
      <c r="I615" s="240"/>
      <c r="J615" s="240"/>
      <c r="K615" s="240"/>
      <c r="L615" s="240"/>
      <c r="M615" s="240"/>
      <c r="N615" s="240"/>
      <c r="O615" s="240"/>
      <c r="P615" s="240"/>
      <c r="Q615" s="240"/>
      <c r="R615" s="240"/>
      <c r="S615" s="312"/>
      <c r="T615" s="240"/>
      <c r="U615" s="240"/>
      <c r="V615" s="240"/>
      <c r="W615" s="264"/>
      <c r="X615" s="243"/>
      <c r="Y615" s="243"/>
      <c r="Z615" s="240"/>
      <c r="AA615" s="240"/>
      <c r="AB615" s="243"/>
      <c r="AC615" s="243"/>
      <c r="AD615" s="243"/>
      <c r="AE615" s="243"/>
      <c r="AF615" s="243"/>
      <c r="AG615" s="251">
        <f>SUMPRODUCT($I$431:$I$594,AG431:AG594)</f>
        <v>19052752.470893215</v>
      </c>
      <c r="AH615" s="251">
        <f>SUMPRODUCT($I$431:$I$594,AH431:AH594)</f>
        <v>2670309.0416699541</v>
      </c>
      <c r="AI615" s="251">
        <f t="shared" ref="AI615:AT615" si="997">IF(AI428="kw",SUMPRODUCT($R$431:$R$594,$X$431:$X$594,AI431:AI594),SUMPRODUCT($I$431:$I$594,AI431:AI594))</f>
        <v>24360.922508817748</v>
      </c>
      <c r="AJ615" s="251">
        <f t="shared" si="997"/>
        <v>3084.4717632666698</v>
      </c>
      <c r="AK615" s="251">
        <f t="shared" si="997"/>
        <v>12119.072987693366</v>
      </c>
      <c r="AL615" s="251">
        <f t="shared" si="997"/>
        <v>0</v>
      </c>
      <c r="AM615" s="251">
        <f t="shared" si="997"/>
        <v>0</v>
      </c>
      <c r="AN615" s="251">
        <f t="shared" si="997"/>
        <v>12314.061829502574</v>
      </c>
      <c r="AO615" s="251">
        <f t="shared" si="997"/>
        <v>9003961</v>
      </c>
      <c r="AP615" s="251">
        <f t="shared" si="997"/>
        <v>524778.09073104057</v>
      </c>
      <c r="AQ615" s="251">
        <f t="shared" si="997"/>
        <v>13520.869606115355</v>
      </c>
      <c r="AR615" s="251">
        <f t="shared" si="997"/>
        <v>2393.1955336322872</v>
      </c>
      <c r="AS615" s="251">
        <f t="shared" si="997"/>
        <v>0</v>
      </c>
      <c r="AT615" s="251">
        <f t="shared" si="997"/>
        <v>0</v>
      </c>
      <c r="AU615" s="295"/>
    </row>
    <row r="616" spans="2:47" ht="16">
      <c r="B616" s="380" t="s">
        <v>848</v>
      </c>
      <c r="C616" s="264"/>
      <c r="D616" s="240"/>
      <c r="E616" s="240"/>
      <c r="F616" s="240"/>
      <c r="G616" s="240"/>
      <c r="H616" s="240"/>
      <c r="I616" s="240"/>
      <c r="J616" s="240"/>
      <c r="K616" s="240"/>
      <c r="L616" s="240"/>
      <c r="M616" s="240"/>
      <c r="N616" s="240"/>
      <c r="O616" s="240"/>
      <c r="P616" s="240"/>
      <c r="Q616" s="240"/>
      <c r="R616" s="240"/>
      <c r="S616" s="312"/>
      <c r="T616" s="240"/>
      <c r="U616" s="240"/>
      <c r="V616" s="240"/>
      <c r="W616" s="264"/>
      <c r="X616" s="243"/>
      <c r="Y616" s="243"/>
      <c r="Z616" s="240"/>
      <c r="AA616" s="240"/>
      <c r="AB616" s="243"/>
      <c r="AC616" s="243"/>
      <c r="AD616" s="243"/>
      <c r="AE616" s="243"/>
      <c r="AF616" s="243"/>
      <c r="AG616" s="251">
        <f t="shared" ref="AG616:AT616" si="998">IF(AG$428="kw",SUMPRODUCT($R$431:$R$594,$Y$431:$Y$594,AG$431:AG$594),SUMPRODUCT($J$431:$J$594,AG$431:AG$594))</f>
        <v>19052752.470893215</v>
      </c>
      <c r="AH616" s="251">
        <f t="shared" si="998"/>
        <v>2520913.9764838195</v>
      </c>
      <c r="AI616" s="251">
        <f t="shared" si="998"/>
        <v>24360.922508817748</v>
      </c>
      <c r="AJ616" s="251">
        <f t="shared" si="998"/>
        <v>3084.4717632666698</v>
      </c>
      <c r="AK616" s="251">
        <f t="shared" si="998"/>
        <v>12119.072987693366</v>
      </c>
      <c r="AL616" s="251">
        <f t="shared" si="998"/>
        <v>0</v>
      </c>
      <c r="AM616" s="251">
        <f t="shared" si="998"/>
        <v>0</v>
      </c>
      <c r="AN616" s="251">
        <f t="shared" si="998"/>
        <v>12314.061829502574</v>
      </c>
      <c r="AO616" s="251">
        <f t="shared" si="998"/>
        <v>9003961</v>
      </c>
      <c r="AP616" s="251">
        <f t="shared" si="998"/>
        <v>488231.09073104052</v>
      </c>
      <c r="AQ616" s="251">
        <f t="shared" si="998"/>
        <v>13520.869606115355</v>
      </c>
      <c r="AR616" s="251">
        <f t="shared" si="998"/>
        <v>2393.1955336322872</v>
      </c>
      <c r="AS616" s="251">
        <f t="shared" si="998"/>
        <v>0</v>
      </c>
      <c r="AT616" s="251">
        <f t="shared" si="998"/>
        <v>0</v>
      </c>
      <c r="AU616" s="295"/>
    </row>
    <row r="617" spans="2:47" ht="16">
      <c r="B617" s="380" t="s">
        <v>849</v>
      </c>
      <c r="C617" s="264"/>
      <c r="D617" s="240"/>
      <c r="E617" s="240"/>
      <c r="F617" s="240"/>
      <c r="G617" s="240"/>
      <c r="H617" s="240"/>
      <c r="I617" s="240"/>
      <c r="J617" s="240"/>
      <c r="K617" s="240"/>
      <c r="L617" s="240"/>
      <c r="M617" s="240"/>
      <c r="N617" s="240"/>
      <c r="O617" s="240"/>
      <c r="P617" s="240"/>
      <c r="Q617" s="240"/>
      <c r="R617" s="240"/>
      <c r="S617" s="312"/>
      <c r="T617" s="240"/>
      <c r="U617" s="240"/>
      <c r="V617" s="240"/>
      <c r="W617" s="264"/>
      <c r="X617" s="243"/>
      <c r="Y617" s="243"/>
      <c r="Z617" s="240"/>
      <c r="AA617" s="240"/>
      <c r="AB617" s="243"/>
      <c r="AC617" s="243"/>
      <c r="AD617" s="243"/>
      <c r="AE617" s="243"/>
      <c r="AF617" s="243"/>
      <c r="AG617" s="251">
        <f t="shared" ref="AG617:AT617" si="999">IF(AG$428="kw",SUMPRODUCT($R$431:$R$594,$Z$431:$Z$594,AG$431:AG$594),SUMPRODUCT($K$431:$K$594,AG$431:AG$594))</f>
        <v>19052509.339686789</v>
      </c>
      <c r="AH617" s="251">
        <f t="shared" si="999"/>
        <v>2440112.5692757918</v>
      </c>
      <c r="AI617" s="251">
        <f t="shared" si="999"/>
        <v>24360.922508817748</v>
      </c>
      <c r="AJ617" s="251">
        <f t="shared" si="999"/>
        <v>3084.4717632666698</v>
      </c>
      <c r="AK617" s="251">
        <f t="shared" si="999"/>
        <v>12119.072987693366</v>
      </c>
      <c r="AL617" s="251">
        <f t="shared" si="999"/>
        <v>0</v>
      </c>
      <c r="AM617" s="251">
        <f t="shared" si="999"/>
        <v>0</v>
      </c>
      <c r="AN617" s="251">
        <f t="shared" si="999"/>
        <v>12314.061829502574</v>
      </c>
      <c r="AO617" s="251">
        <f t="shared" si="999"/>
        <v>9003847</v>
      </c>
      <c r="AP617" s="251">
        <f t="shared" si="999"/>
        <v>472372.09073104052</v>
      </c>
      <c r="AQ617" s="251">
        <f t="shared" si="999"/>
        <v>13520.869606115355</v>
      </c>
      <c r="AR617" s="251">
        <f t="shared" si="999"/>
        <v>2393.1955336322872</v>
      </c>
      <c r="AS617" s="251">
        <f t="shared" si="999"/>
        <v>0</v>
      </c>
      <c r="AT617" s="251">
        <f t="shared" si="999"/>
        <v>0</v>
      </c>
      <c r="AU617" s="295"/>
    </row>
    <row r="618" spans="2:47" ht="16">
      <c r="B618" s="380" t="s">
        <v>850</v>
      </c>
      <c r="C618" s="264"/>
      <c r="D618" s="240"/>
      <c r="E618" s="240"/>
      <c r="F618" s="240"/>
      <c r="G618" s="240"/>
      <c r="H618" s="240"/>
      <c r="I618" s="240"/>
      <c r="J618" s="240"/>
      <c r="K618" s="240"/>
      <c r="L618" s="240"/>
      <c r="M618" s="240"/>
      <c r="N618" s="240"/>
      <c r="O618" s="240"/>
      <c r="P618" s="240"/>
      <c r="Q618" s="240"/>
      <c r="R618" s="240"/>
      <c r="S618" s="312"/>
      <c r="T618" s="240"/>
      <c r="U618" s="240"/>
      <c r="V618" s="240"/>
      <c r="W618" s="264"/>
      <c r="X618" s="243"/>
      <c r="Y618" s="243"/>
      <c r="Z618" s="240"/>
      <c r="AA618" s="240"/>
      <c r="AB618" s="243"/>
      <c r="AC618" s="243"/>
      <c r="AD618" s="243"/>
      <c r="AE618" s="243"/>
      <c r="AF618" s="243"/>
      <c r="AG618" s="251">
        <f t="shared" ref="AG618:AT618" si="1000">IF(AG$428="kw",SUMPRODUCT($R$431:$R$594,$AA$431:$AA$594,AG$431:AG$594),SUMPRODUCT($L$431:$L$594,AG$431:AG$594))</f>
        <v>19052480.458766717</v>
      </c>
      <c r="AH618" s="251">
        <f t="shared" si="1000"/>
        <v>2336966.8845997229</v>
      </c>
      <c r="AI618" s="251">
        <f t="shared" si="1000"/>
        <v>24266.742931595523</v>
      </c>
      <c r="AJ618" s="251">
        <f t="shared" si="1000"/>
        <v>3072.3968411834162</v>
      </c>
      <c r="AK618" s="251">
        <f t="shared" si="1000"/>
        <v>12092.812714869508</v>
      </c>
      <c r="AL618" s="251">
        <f t="shared" si="1000"/>
        <v>0</v>
      </c>
      <c r="AM618" s="251">
        <f t="shared" si="1000"/>
        <v>0</v>
      </c>
      <c r="AN618" s="251">
        <f t="shared" si="1000"/>
        <v>12314.061829502574</v>
      </c>
      <c r="AO618" s="251">
        <f t="shared" si="1000"/>
        <v>9003847</v>
      </c>
      <c r="AP618" s="251">
        <f t="shared" si="1000"/>
        <v>435474.87674536183</v>
      </c>
      <c r="AQ618" s="251">
        <f t="shared" si="1000"/>
        <v>13520.869606115355</v>
      </c>
      <c r="AR618" s="251">
        <f t="shared" si="1000"/>
        <v>2393.1955336322872</v>
      </c>
      <c r="AS618" s="251">
        <f t="shared" si="1000"/>
        <v>0</v>
      </c>
      <c r="AT618" s="251">
        <f t="shared" si="1000"/>
        <v>0</v>
      </c>
      <c r="AU618" s="295"/>
    </row>
    <row r="619" spans="2:47" ht="16">
      <c r="B619" s="380" t="s">
        <v>851</v>
      </c>
      <c r="C619" s="264"/>
      <c r="D619" s="240"/>
      <c r="E619" s="240"/>
      <c r="F619" s="240"/>
      <c r="G619" s="240"/>
      <c r="H619" s="240"/>
      <c r="I619" s="240"/>
      <c r="J619" s="240"/>
      <c r="K619" s="240"/>
      <c r="L619" s="240"/>
      <c r="M619" s="240"/>
      <c r="N619" s="240"/>
      <c r="O619" s="240"/>
      <c r="P619" s="240"/>
      <c r="Q619" s="240"/>
      <c r="R619" s="240"/>
      <c r="S619" s="312"/>
      <c r="T619" s="240"/>
      <c r="U619" s="240"/>
      <c r="V619" s="240"/>
      <c r="W619" s="264"/>
      <c r="X619" s="243"/>
      <c r="Y619" s="243"/>
      <c r="Z619" s="240"/>
      <c r="AA619" s="240"/>
      <c r="AB619" s="243"/>
      <c r="AC619" s="243"/>
      <c r="AD619" s="243"/>
      <c r="AE619" s="243"/>
      <c r="AF619" s="243"/>
      <c r="AG619" s="251">
        <f t="shared" ref="AG619:AT619" si="1001">IF(AG$428="kw",SUMPRODUCT($R$431:$R$594,$AB$431:$AB$594,AG$431:AG$594),SUMPRODUCT($M$431:$M$594,AG$431:AG$594))</f>
        <v>19030059.535484221</v>
      </c>
      <c r="AH619" s="251">
        <f t="shared" si="1001"/>
        <v>2225452.5731789223</v>
      </c>
      <c r="AI619" s="251">
        <f t="shared" si="1001"/>
        <v>24231.833840686431</v>
      </c>
      <c r="AJ619" s="251">
        <f t="shared" si="1001"/>
        <v>3072.3968411834162</v>
      </c>
      <c r="AK619" s="251">
        <f t="shared" si="1001"/>
        <v>12088.449078505872</v>
      </c>
      <c r="AL619" s="251">
        <f t="shared" si="1001"/>
        <v>0</v>
      </c>
      <c r="AM619" s="251">
        <f t="shared" si="1001"/>
        <v>0</v>
      </c>
      <c r="AN619" s="251">
        <f t="shared" si="1001"/>
        <v>12314.061829502574</v>
      </c>
      <c r="AO619" s="251">
        <f t="shared" si="1001"/>
        <v>8993310</v>
      </c>
      <c r="AP619" s="251">
        <f t="shared" si="1001"/>
        <v>416521.87674536183</v>
      </c>
      <c r="AQ619" s="251">
        <f t="shared" si="1001"/>
        <v>13520.869606115355</v>
      </c>
      <c r="AR619" s="251">
        <f t="shared" si="1001"/>
        <v>2393.1955336322872</v>
      </c>
      <c r="AS619" s="251">
        <f t="shared" si="1001"/>
        <v>0</v>
      </c>
      <c r="AT619" s="251">
        <f t="shared" si="1001"/>
        <v>0</v>
      </c>
      <c r="AU619" s="295"/>
    </row>
    <row r="620" spans="2:47" ht="16">
      <c r="B620" s="380" t="s">
        <v>852</v>
      </c>
      <c r="C620" s="264"/>
      <c r="D620" s="240"/>
      <c r="E620" s="240"/>
      <c r="F620" s="240"/>
      <c r="G620" s="240"/>
      <c r="H620" s="240"/>
      <c r="I620" s="240"/>
      <c r="J620" s="240"/>
      <c r="K620" s="240"/>
      <c r="L620" s="240"/>
      <c r="M620" s="240"/>
      <c r="N620" s="240"/>
      <c r="O620" s="240"/>
      <c r="P620" s="240"/>
      <c r="Q620" s="240"/>
      <c r="R620" s="240"/>
      <c r="S620" s="312"/>
      <c r="T620" s="240"/>
      <c r="U620" s="240"/>
      <c r="V620" s="240"/>
      <c r="W620" s="264"/>
      <c r="X620" s="243"/>
      <c r="Y620" s="243"/>
      <c r="Z620" s="240"/>
      <c r="AA620" s="240"/>
      <c r="AB620" s="243"/>
      <c r="AC620" s="243"/>
      <c r="AD620" s="243"/>
      <c r="AE620" s="243"/>
      <c r="AF620" s="243"/>
      <c r="AG620" s="251">
        <f t="shared" ref="AG620:AT620" si="1002">IF(AG$428="kw",SUMPRODUCT($R$431:$R$594,$AC$431:$AC$594,AG$431:AG$594),SUMPRODUCT($N$431:$N$594,AG$431:AG$594))</f>
        <v>18678151.919301637</v>
      </c>
      <c r="AH620" s="251">
        <f t="shared" si="1002"/>
        <v>1978866.0770878724</v>
      </c>
      <c r="AI620" s="251">
        <f t="shared" si="1002"/>
        <v>23338.677561236324</v>
      </c>
      <c r="AJ620" s="251">
        <f t="shared" si="1002"/>
        <v>2989.2140446098915</v>
      </c>
      <c r="AK620" s="251">
        <f t="shared" si="1002"/>
        <v>8632.7873101865262</v>
      </c>
      <c r="AL620" s="251">
        <f t="shared" si="1002"/>
        <v>0</v>
      </c>
      <c r="AM620" s="251">
        <f t="shared" si="1002"/>
        <v>0</v>
      </c>
      <c r="AN620" s="251">
        <f t="shared" si="1002"/>
        <v>12314.061829502574</v>
      </c>
      <c r="AO620" s="251">
        <f t="shared" si="1002"/>
        <v>8808698</v>
      </c>
      <c r="AP620" s="251">
        <f t="shared" si="1002"/>
        <v>402226.1571166428</v>
      </c>
      <c r="AQ620" s="251">
        <f t="shared" si="1002"/>
        <v>13435.534717312494</v>
      </c>
      <c r="AR620" s="251">
        <f t="shared" si="1002"/>
        <v>2393.1955336322872</v>
      </c>
      <c r="AS620" s="251">
        <f t="shared" si="1002"/>
        <v>0</v>
      </c>
      <c r="AT620" s="251">
        <f t="shared" si="1002"/>
        <v>0</v>
      </c>
      <c r="AU620" s="295"/>
    </row>
    <row r="621" spans="2:47" ht="16">
      <c r="B621" s="381" t="s">
        <v>1145</v>
      </c>
      <c r="C621" s="895"/>
      <c r="D621" s="896"/>
      <c r="E621" s="896"/>
      <c r="F621" s="896"/>
      <c r="G621" s="896"/>
      <c r="H621" s="896"/>
      <c r="I621" s="896"/>
      <c r="J621" s="896"/>
      <c r="K621" s="896"/>
      <c r="L621" s="896"/>
      <c r="M621" s="896"/>
      <c r="N621" s="896"/>
      <c r="O621" s="896"/>
      <c r="P621" s="896"/>
      <c r="Q621" s="896"/>
      <c r="R621" s="896"/>
      <c r="S621" s="897"/>
      <c r="T621" s="896"/>
      <c r="U621" s="896"/>
      <c r="V621" s="896"/>
      <c r="W621" s="895"/>
      <c r="X621" s="898"/>
      <c r="Y621" s="898"/>
      <c r="Z621" s="896"/>
      <c r="AA621" s="896"/>
      <c r="AB621" s="898"/>
      <c r="AC621" s="898"/>
      <c r="AD621" s="898"/>
      <c r="AE621" s="898"/>
      <c r="AF621" s="898"/>
      <c r="AG621" s="720">
        <f t="shared" ref="AG621:AT621" si="1003">IF(AG$428="kw",SUMPRODUCT($R$431:$R$594,$AD$431:$AD$594,AG$431:AG$594),SUMPRODUCT($O$431:$O$594,AG$431:AG$594))</f>
        <v>18617739.125738051</v>
      </c>
      <c r="AH621" s="720">
        <f t="shared" si="1003"/>
        <v>1863449.7977328463</v>
      </c>
      <c r="AI621" s="720">
        <f t="shared" si="1003"/>
        <v>21612.051978828786</v>
      </c>
      <c r="AJ621" s="720">
        <f t="shared" si="1003"/>
        <v>2767.8404730835755</v>
      </c>
      <c r="AK621" s="720">
        <f t="shared" si="1003"/>
        <v>6204.8216478234199</v>
      </c>
      <c r="AL621" s="720">
        <f t="shared" si="1003"/>
        <v>0</v>
      </c>
      <c r="AM621" s="720">
        <f t="shared" si="1003"/>
        <v>0</v>
      </c>
      <c r="AN621" s="720">
        <f t="shared" si="1003"/>
        <v>12314.061829502574</v>
      </c>
      <c r="AO621" s="720">
        <f t="shared" si="1003"/>
        <v>8801844</v>
      </c>
      <c r="AP621" s="720">
        <f t="shared" si="1003"/>
        <v>387522.1571166428</v>
      </c>
      <c r="AQ621" s="720">
        <f t="shared" si="1003"/>
        <v>13435.534717312494</v>
      </c>
      <c r="AR621" s="720">
        <f t="shared" si="1003"/>
        <v>2393.1955336322872</v>
      </c>
      <c r="AS621" s="720">
        <f t="shared" si="1003"/>
        <v>0</v>
      </c>
      <c r="AT621" s="720">
        <f t="shared" si="1003"/>
        <v>0</v>
      </c>
      <c r="AU621" s="750"/>
    </row>
    <row r="622" spans="2:47" ht="22.5" customHeight="1">
      <c r="B622" s="316" t="s">
        <v>1146</v>
      </c>
      <c r="C622" s="334"/>
      <c r="D622" s="335"/>
      <c r="E622" s="335"/>
      <c r="F622" s="335"/>
      <c r="G622" s="335"/>
      <c r="H622" s="335"/>
      <c r="I622" s="335"/>
      <c r="J622" s="335"/>
      <c r="K622" s="335"/>
      <c r="L622" s="335"/>
      <c r="M622" s="335"/>
      <c r="N622" s="335"/>
      <c r="O622" s="335"/>
      <c r="P622" s="335"/>
      <c r="Q622" s="335"/>
      <c r="R622" s="335"/>
      <c r="S622" s="335"/>
      <c r="T622" s="335"/>
      <c r="U622" s="335"/>
      <c r="V622" s="335"/>
      <c r="W622" s="319"/>
      <c r="X622" s="320"/>
      <c r="Y622" s="335"/>
      <c r="Z622" s="335"/>
      <c r="AA622" s="335"/>
      <c r="AB622" s="335"/>
      <c r="AC622" s="335"/>
      <c r="AD622" s="335"/>
      <c r="AE622" s="335"/>
      <c r="AF622" s="335"/>
      <c r="AG622" s="336"/>
      <c r="AH622" s="336"/>
      <c r="AI622" s="336"/>
      <c r="AJ622" s="336"/>
      <c r="AK622" s="336"/>
      <c r="AL622" s="336"/>
      <c r="AM622" s="336"/>
      <c r="AN622" s="336"/>
      <c r="AO622" s="336"/>
      <c r="AP622" s="336"/>
      <c r="AQ622" s="336"/>
      <c r="AR622" s="336"/>
      <c r="AS622" s="336"/>
      <c r="AT622" s="336"/>
      <c r="AU622" s="336"/>
    </row>
    <row r="625" spans="1:47" ht="16">
      <c r="B625" s="241" t="s">
        <v>308</v>
      </c>
      <c r="C625" s="242"/>
      <c r="D625" s="499" t="s">
        <v>523</v>
      </c>
      <c r="E625" s="217"/>
      <c r="F625" s="499"/>
      <c r="G625" s="217"/>
      <c r="H625" s="217"/>
      <c r="I625" s="217"/>
      <c r="J625" s="217"/>
      <c r="K625" s="217"/>
      <c r="L625" s="217"/>
      <c r="M625" s="217"/>
      <c r="N625" s="217"/>
      <c r="O625" s="217"/>
      <c r="P625" s="217"/>
      <c r="Q625" s="217"/>
      <c r="R625" s="217"/>
      <c r="S625" s="242"/>
      <c r="T625" s="217"/>
      <c r="U625" s="217"/>
      <c r="V625" s="217"/>
      <c r="W625" s="217"/>
      <c r="X625" s="217"/>
      <c r="Y625" s="217"/>
      <c r="Z625" s="217"/>
      <c r="AA625" s="217"/>
      <c r="AB625" s="217"/>
      <c r="AC625" s="217"/>
      <c r="AD625" s="217"/>
      <c r="AE625" s="217"/>
      <c r="AF625" s="217"/>
      <c r="AG625" s="231"/>
      <c r="AH625" s="229"/>
      <c r="AI625" s="229"/>
      <c r="AJ625" s="229"/>
      <c r="AK625" s="229"/>
      <c r="AL625" s="229"/>
      <c r="AM625" s="229"/>
      <c r="AN625" s="229"/>
      <c r="AO625" s="229"/>
      <c r="AP625" s="229"/>
      <c r="AQ625" s="229"/>
      <c r="AR625" s="229"/>
      <c r="AS625" s="229"/>
      <c r="AT625" s="229"/>
    </row>
    <row r="626" spans="1:47" ht="33.75" customHeight="1">
      <c r="B626" s="1133" t="s">
        <v>211</v>
      </c>
      <c r="C626" s="1135" t="s">
        <v>33</v>
      </c>
      <c r="D626" s="244" t="s">
        <v>421</v>
      </c>
      <c r="E626" s="652" t="s">
        <v>209</v>
      </c>
      <c r="F626" s="653"/>
      <c r="G626" s="653"/>
      <c r="H626" s="653"/>
      <c r="I626" s="653"/>
      <c r="J626" s="653"/>
      <c r="K626" s="653"/>
      <c r="L626" s="653"/>
      <c r="M626" s="654"/>
      <c r="N626" s="644"/>
      <c r="O626" s="644"/>
      <c r="P626" s="644"/>
      <c r="Q626" s="644"/>
      <c r="R626" s="1137" t="s">
        <v>213</v>
      </c>
      <c r="S626" s="244" t="s">
        <v>422</v>
      </c>
      <c r="T626" s="1130" t="s">
        <v>212</v>
      </c>
      <c r="U626" s="1131"/>
      <c r="V626" s="1131"/>
      <c r="W626" s="1131"/>
      <c r="X626" s="1131"/>
      <c r="Y626" s="1131"/>
      <c r="Z626" s="1131"/>
      <c r="AA626" s="1131"/>
      <c r="AB626" s="1131"/>
      <c r="AC626" s="1131"/>
      <c r="AD626" s="1131"/>
      <c r="AE626" s="1142"/>
      <c r="AF626" s="742"/>
      <c r="AG626" s="1130" t="s">
        <v>242</v>
      </c>
      <c r="AH626" s="1131"/>
      <c r="AI626" s="1131"/>
      <c r="AJ626" s="1131"/>
      <c r="AK626" s="1131"/>
      <c r="AL626" s="1131"/>
      <c r="AM626" s="1131"/>
      <c r="AN626" s="1131"/>
      <c r="AO626" s="1131"/>
      <c r="AP626" s="1131"/>
      <c r="AQ626" s="1131"/>
      <c r="AR626" s="1131"/>
      <c r="AS626" s="1131"/>
      <c r="AT626" s="1131"/>
      <c r="AU626" s="1132"/>
    </row>
    <row r="627" spans="1:47" ht="68.25" customHeight="1">
      <c r="B627" s="1134"/>
      <c r="C627" s="1136"/>
      <c r="D627" s="245">
        <v>2018</v>
      </c>
      <c r="E627" s="245">
        <v>2019</v>
      </c>
      <c r="F627" s="245">
        <v>2020</v>
      </c>
      <c r="G627" s="245">
        <v>2021</v>
      </c>
      <c r="H627" s="245">
        <v>2022</v>
      </c>
      <c r="I627" s="245">
        <v>2023</v>
      </c>
      <c r="J627" s="245">
        <v>2024</v>
      </c>
      <c r="K627" s="245">
        <v>2025</v>
      </c>
      <c r="L627" s="245">
        <v>2026</v>
      </c>
      <c r="M627" s="245">
        <v>2027</v>
      </c>
      <c r="N627" s="245">
        <v>2028</v>
      </c>
      <c r="O627" s="245">
        <v>2029</v>
      </c>
      <c r="P627" s="245">
        <v>2030</v>
      </c>
      <c r="Q627" s="370"/>
      <c r="R627" s="1138"/>
      <c r="S627" s="245">
        <v>2018</v>
      </c>
      <c r="T627" s="245">
        <v>2019</v>
      </c>
      <c r="U627" s="245">
        <v>2020</v>
      </c>
      <c r="V627" s="245">
        <v>2021</v>
      </c>
      <c r="W627" s="245">
        <v>2022</v>
      </c>
      <c r="X627" s="245">
        <v>2023</v>
      </c>
      <c r="Y627" s="245">
        <v>2024</v>
      </c>
      <c r="Z627" s="245">
        <v>2025</v>
      </c>
      <c r="AA627" s="245">
        <v>2026</v>
      </c>
      <c r="AB627" s="245">
        <v>2027</v>
      </c>
      <c r="AC627" s="245">
        <v>2028</v>
      </c>
      <c r="AD627" s="245">
        <v>2029</v>
      </c>
      <c r="AE627" s="245">
        <v>2030</v>
      </c>
      <c r="AF627" s="245"/>
      <c r="AG627" s="245" t="str">
        <f>'1.  LRAMVA Summary'!$D$53</f>
        <v>Residential - VRZ</v>
      </c>
      <c r="AH627" s="245" t="str">
        <f>'1.  LRAMVA Summary'!$E$53</f>
        <v>GS&lt;50 kW - VRZ</v>
      </c>
      <c r="AI627" s="245" t="str">
        <f>'1.  LRAMVA Summary'!$F$53</f>
        <v>GS 50 to 2,999 kW - VRZ</v>
      </c>
      <c r="AJ627" s="245" t="str">
        <f>'1.  LRAMVA Summary'!$G$53</f>
        <v>GS 3,000 to 4,999 kW - VRZ</v>
      </c>
      <c r="AK627" s="245" t="str">
        <f>'1.  LRAMVA Summary'!$H$53</f>
        <v>Large Use - VRZ</v>
      </c>
      <c r="AL627" s="245" t="str">
        <f>'1.  LRAMVA Summary'!$I$53</f>
        <v>Unmetered Scattered Load - VRZ</v>
      </c>
      <c r="AM627" s="245" t="str">
        <f>'1.  LRAMVA Summary'!$J$53</f>
        <v>Sentinel Lighting - VRZ</v>
      </c>
      <c r="AN627" s="245" t="str">
        <f>'1.  LRAMVA Summary'!$K$53</f>
        <v>Street Lighting - VRZ</v>
      </c>
      <c r="AO627" s="245" t="str">
        <f>'1.  LRAMVA Summary'!$L$53</f>
        <v>Residential - WRZ</v>
      </c>
      <c r="AP627" s="245" t="str">
        <f>'1.  LRAMVA Summary'!$M$53</f>
        <v>GS&lt;50 kW - WRZ</v>
      </c>
      <c r="AQ627" s="245" t="str">
        <f>'1.  LRAMVA Summary'!$N$53</f>
        <v>GS&gt;50 kw - WRZ</v>
      </c>
      <c r="AR627" s="245" t="str">
        <f>'1.  LRAMVA Summary'!$O$53</f>
        <v>Street Lighting - WRZ</v>
      </c>
      <c r="AS627" s="245" t="str">
        <f>'1.  LRAMVA Summary'!$P$53</f>
        <v/>
      </c>
      <c r="AT627" s="245" t="str">
        <f>'1.  LRAMVA Summary'!$Q$53</f>
        <v/>
      </c>
      <c r="AU627" s="247" t="str">
        <f>'1.  LRAMVA Summary'!$R$53</f>
        <v>Total</v>
      </c>
    </row>
    <row r="628" spans="1:47" ht="15.75" customHeight="1">
      <c r="A628" s="452"/>
      <c r="B628" s="1054" t="s">
        <v>1273</v>
      </c>
      <c r="C628" s="249"/>
      <c r="D628" s="249"/>
      <c r="E628" s="249"/>
      <c r="F628" s="249"/>
      <c r="G628" s="249"/>
      <c r="H628" s="249"/>
      <c r="I628" s="249"/>
      <c r="J628" s="249"/>
      <c r="K628" s="249"/>
      <c r="L628" s="249"/>
      <c r="M628" s="249"/>
      <c r="N628" s="249"/>
      <c r="O628" s="249"/>
      <c r="P628" s="249"/>
      <c r="Q628" s="249"/>
      <c r="R628" s="250"/>
      <c r="S628" s="249"/>
      <c r="T628" s="249"/>
      <c r="U628" s="249"/>
      <c r="V628" s="249"/>
      <c r="W628" s="249"/>
      <c r="X628" s="249"/>
      <c r="Y628" s="249"/>
      <c r="Z628" s="249"/>
      <c r="AA628" s="249"/>
      <c r="AB628" s="249"/>
      <c r="AC628" s="249"/>
      <c r="AD628" s="249"/>
      <c r="AE628" s="249"/>
      <c r="AF628" s="249"/>
      <c r="AG628" s="251" t="str">
        <f>'1.  LRAMVA Summary'!$D$54</f>
        <v>kWh</v>
      </c>
      <c r="AH628" s="251" t="str">
        <f>'1.  LRAMVA Summary'!$E$54</f>
        <v>kWh</v>
      </c>
      <c r="AI628" s="251" t="str">
        <f>'1.  LRAMVA Summary'!$F$54</f>
        <v>kW</v>
      </c>
      <c r="AJ628" s="251" t="str">
        <f>'1.  LRAMVA Summary'!$G$54</f>
        <v>kW</v>
      </c>
      <c r="AK628" s="251" t="str">
        <f>'1.  LRAMVA Summary'!$H$54</f>
        <v>kW</v>
      </c>
      <c r="AL628" s="251" t="str">
        <f>'1.  LRAMVA Summary'!$I$54</f>
        <v>kWh</v>
      </c>
      <c r="AM628" s="251" t="str">
        <f>'1.  LRAMVA Summary'!$J$54</f>
        <v>kW</v>
      </c>
      <c r="AN628" s="251" t="str">
        <f>'1.  LRAMVA Summary'!$K$54</f>
        <v>kW</v>
      </c>
      <c r="AO628" s="251" t="str">
        <f>'1.  LRAMVA Summary'!$L$54</f>
        <v>kWh</v>
      </c>
      <c r="AP628" s="251" t="str">
        <f>'1.  LRAMVA Summary'!$M$54</f>
        <v>kWh</v>
      </c>
      <c r="AQ628" s="251" t="str">
        <f>'1.  LRAMVA Summary'!$N$54</f>
        <v>kW</v>
      </c>
      <c r="AR628" s="251" t="str">
        <f>'1.  LRAMVA Summary'!$O$54</f>
        <v>kW</v>
      </c>
      <c r="AS628" s="251">
        <f>'1.  LRAMVA Summary'!$P$54</f>
        <v>0</v>
      </c>
      <c r="AT628" s="251">
        <f>'1.  LRAMVA Summary'!$Q$54</f>
        <v>0</v>
      </c>
      <c r="AU628" s="252"/>
    </row>
    <row r="629" spans="1:47" ht="15.75" hidden="1" customHeight="1">
      <c r="A629" s="452"/>
      <c r="B629" s="443" t="s">
        <v>501</v>
      </c>
      <c r="C629" s="249"/>
      <c r="D629" s="249"/>
      <c r="E629" s="249"/>
      <c r="F629" s="249"/>
      <c r="G629" s="249"/>
      <c r="H629" s="249"/>
      <c r="I629" s="249"/>
      <c r="J629" s="249"/>
      <c r="K629" s="249"/>
      <c r="L629" s="249"/>
      <c r="M629" s="249"/>
      <c r="N629" s="249"/>
      <c r="O629" s="249"/>
      <c r="P629" s="249"/>
      <c r="Q629" s="249"/>
      <c r="R629" s="250"/>
      <c r="S629" s="249"/>
      <c r="T629" s="249"/>
      <c r="U629" s="249"/>
      <c r="V629" s="249"/>
      <c r="W629" s="249"/>
      <c r="X629" s="249"/>
      <c r="Y629" s="249"/>
      <c r="Z629" s="249"/>
      <c r="AA629" s="249"/>
      <c r="AB629" s="249"/>
      <c r="AC629" s="249"/>
      <c r="AD629" s="249"/>
      <c r="AE629" s="249"/>
      <c r="AF629" s="249"/>
      <c r="AG629" s="251"/>
      <c r="AH629" s="251"/>
      <c r="AI629" s="251"/>
      <c r="AJ629" s="251"/>
      <c r="AK629" s="251"/>
      <c r="AL629" s="251"/>
      <c r="AM629" s="251"/>
      <c r="AN629" s="251"/>
      <c r="AO629" s="251"/>
      <c r="AP629" s="251"/>
      <c r="AQ629" s="251"/>
      <c r="AR629" s="251"/>
      <c r="AS629" s="251"/>
      <c r="AT629" s="251"/>
      <c r="AU629" s="252"/>
    </row>
    <row r="630" spans="1:47" ht="16" hidden="1" outlineLevel="1">
      <c r="A630" s="452"/>
      <c r="B630" s="432" t="s">
        <v>494</v>
      </c>
      <c r="C630" s="249"/>
      <c r="D630" s="249"/>
      <c r="E630" s="249"/>
      <c r="F630" s="249"/>
      <c r="G630" s="249"/>
      <c r="H630" s="249"/>
      <c r="I630" s="249"/>
      <c r="J630" s="249"/>
      <c r="K630" s="249"/>
      <c r="L630" s="249"/>
      <c r="M630" s="249"/>
      <c r="N630" s="249"/>
      <c r="O630" s="249"/>
      <c r="P630" s="249"/>
      <c r="Q630" s="249"/>
      <c r="R630" s="250"/>
      <c r="S630" s="249"/>
      <c r="T630" s="249"/>
      <c r="U630" s="249"/>
      <c r="V630" s="249"/>
      <c r="W630" s="249"/>
      <c r="X630" s="249"/>
      <c r="Y630" s="249"/>
      <c r="Z630" s="249"/>
      <c r="AA630" s="249"/>
      <c r="AB630" s="249"/>
      <c r="AC630" s="249"/>
      <c r="AD630" s="249"/>
      <c r="AE630" s="249"/>
      <c r="AF630" s="249"/>
      <c r="AG630" s="251"/>
      <c r="AH630" s="251"/>
      <c r="AI630" s="251"/>
      <c r="AJ630" s="251"/>
      <c r="AK630" s="251"/>
      <c r="AL630" s="251"/>
      <c r="AM630" s="251"/>
      <c r="AN630" s="251"/>
      <c r="AO630" s="251"/>
      <c r="AP630" s="251"/>
      <c r="AQ630" s="251"/>
      <c r="AR630" s="251"/>
      <c r="AS630" s="251"/>
      <c r="AT630" s="251"/>
      <c r="AU630" s="252"/>
    </row>
    <row r="631" spans="1:47" ht="17" hidden="1" outlineLevel="1">
      <c r="A631" s="452">
        <v>1</v>
      </c>
      <c r="B631" s="369" t="s">
        <v>95</v>
      </c>
      <c r="C631" s="251" t="s">
        <v>25</v>
      </c>
      <c r="D631" s="255"/>
      <c r="E631" s="255"/>
      <c r="F631" s="255"/>
      <c r="G631" s="255"/>
      <c r="H631" s="255"/>
      <c r="I631" s="255"/>
      <c r="J631" s="255"/>
      <c r="K631" s="255"/>
      <c r="L631" s="255"/>
      <c r="M631" s="255"/>
      <c r="N631" s="255"/>
      <c r="O631" s="255"/>
      <c r="P631" s="255"/>
      <c r="Q631" s="656"/>
      <c r="R631" s="251"/>
      <c r="S631" s="255"/>
      <c r="T631" s="255"/>
      <c r="U631" s="255"/>
      <c r="V631" s="255"/>
      <c r="W631" s="255"/>
      <c r="X631" s="255"/>
      <c r="Y631" s="255"/>
      <c r="Z631" s="255"/>
      <c r="AA631" s="255"/>
      <c r="AB631" s="255"/>
      <c r="AC631" s="255"/>
      <c r="AD631" s="255"/>
      <c r="AE631" s="255"/>
      <c r="AF631" s="656"/>
      <c r="AG631" s="351"/>
      <c r="AH631" s="351"/>
      <c r="AI631" s="351"/>
      <c r="AJ631" s="351"/>
      <c r="AK631" s="351"/>
      <c r="AL631" s="351"/>
      <c r="AM631" s="351"/>
      <c r="AN631" s="351"/>
      <c r="AO631" s="351"/>
      <c r="AP631" s="351"/>
      <c r="AQ631" s="351"/>
      <c r="AR631" s="351"/>
      <c r="AS631" s="351"/>
      <c r="AT631" s="351"/>
      <c r="AU631" s="256">
        <f>SUM(AG631:AT631)</f>
        <v>0</v>
      </c>
    </row>
    <row r="632" spans="1:47" ht="16" hidden="1" outlineLevel="1">
      <c r="A632" s="452"/>
      <c r="B632" s="254" t="s">
        <v>309</v>
      </c>
      <c r="C632" s="251" t="s">
        <v>163</v>
      </c>
      <c r="D632" s="255"/>
      <c r="E632" s="255"/>
      <c r="F632" s="255"/>
      <c r="G632" s="255"/>
      <c r="H632" s="255"/>
      <c r="I632" s="255"/>
      <c r="J632" s="255"/>
      <c r="K632" s="255"/>
      <c r="L632" s="255"/>
      <c r="M632" s="255"/>
      <c r="N632" s="255"/>
      <c r="O632" s="255"/>
      <c r="P632" s="255"/>
      <c r="Q632" s="656"/>
      <c r="R632" s="404"/>
      <c r="S632" s="255"/>
      <c r="T632" s="255"/>
      <c r="U632" s="255"/>
      <c r="V632" s="255"/>
      <c r="W632" s="255"/>
      <c r="X632" s="255"/>
      <c r="Y632" s="255"/>
      <c r="Z632" s="255"/>
      <c r="AA632" s="255"/>
      <c r="AB632" s="255"/>
      <c r="AC632" s="255"/>
      <c r="AD632" s="255"/>
      <c r="AE632" s="255"/>
      <c r="AF632" s="656"/>
      <c r="AG632" s="352">
        <f>AG631</f>
        <v>0</v>
      </c>
      <c r="AH632" s="352">
        <f t="shared" ref="AH632" si="1004">AH631</f>
        <v>0</v>
      </c>
      <c r="AI632" s="352">
        <f t="shared" ref="AI632" si="1005">AI631</f>
        <v>0</v>
      </c>
      <c r="AJ632" s="352">
        <f t="shared" ref="AJ632" si="1006">AJ631</f>
        <v>0</v>
      </c>
      <c r="AK632" s="352">
        <f t="shared" ref="AK632" si="1007">AK631</f>
        <v>0</v>
      </c>
      <c r="AL632" s="352">
        <f t="shared" ref="AL632" si="1008">AL631</f>
        <v>0</v>
      </c>
      <c r="AM632" s="352">
        <f t="shared" ref="AM632" si="1009">AM631</f>
        <v>0</v>
      </c>
      <c r="AN632" s="352">
        <f t="shared" ref="AN632" si="1010">AN631</f>
        <v>0</v>
      </c>
      <c r="AO632" s="352">
        <f t="shared" ref="AO632" si="1011">AO631</f>
        <v>0</v>
      </c>
      <c r="AP632" s="352">
        <f t="shared" ref="AP632" si="1012">AP631</f>
        <v>0</v>
      </c>
      <c r="AQ632" s="352">
        <f t="shared" ref="AQ632" si="1013">AQ631</f>
        <v>0</v>
      </c>
      <c r="AR632" s="352">
        <f t="shared" ref="AR632" si="1014">AR631</f>
        <v>0</v>
      </c>
      <c r="AS632" s="352">
        <f t="shared" ref="AS632" si="1015">AS631</f>
        <v>0</v>
      </c>
      <c r="AT632" s="352">
        <f t="shared" ref="AT632" si="1016">AT631</f>
        <v>0</v>
      </c>
      <c r="AU632" s="257"/>
    </row>
    <row r="633" spans="1:47" ht="16" hidden="1" outlineLevel="1">
      <c r="A633" s="452"/>
      <c r="B633" s="258"/>
      <c r="C633" s="259"/>
      <c r="D633" s="259"/>
      <c r="E633" s="259"/>
      <c r="F633" s="259"/>
      <c r="G633" s="259"/>
      <c r="H633" s="259"/>
      <c r="I633" s="259"/>
      <c r="J633" s="645"/>
      <c r="K633" s="259"/>
      <c r="L633" s="259"/>
      <c r="M633" s="259"/>
      <c r="N633" s="259"/>
      <c r="O633" s="259"/>
      <c r="P633" s="259"/>
      <c r="Q633" s="259"/>
      <c r="R633" s="260"/>
      <c r="S633" s="259"/>
      <c r="T633" s="259"/>
      <c r="U633" s="259"/>
      <c r="V633" s="259"/>
      <c r="W633" s="259"/>
      <c r="X633" s="259"/>
      <c r="Y633" s="259"/>
      <c r="Z633" s="259"/>
      <c r="AA633" s="259"/>
      <c r="AB633" s="259"/>
      <c r="AC633" s="259"/>
      <c r="AD633" s="259"/>
      <c r="AE633" s="259"/>
      <c r="AF633" s="259"/>
      <c r="AG633" s="353"/>
      <c r="AH633" s="354"/>
      <c r="AI633" s="354"/>
      <c r="AJ633" s="354"/>
      <c r="AK633" s="354"/>
      <c r="AL633" s="354"/>
      <c r="AM633" s="354"/>
      <c r="AN633" s="354"/>
      <c r="AO633" s="354"/>
      <c r="AP633" s="354"/>
      <c r="AQ633" s="354"/>
      <c r="AR633" s="354"/>
      <c r="AS633" s="354"/>
      <c r="AT633" s="354"/>
      <c r="AU633" s="262"/>
    </row>
    <row r="634" spans="1:47" ht="17" hidden="1" outlineLevel="1">
      <c r="A634" s="452">
        <v>2</v>
      </c>
      <c r="B634" s="369" t="s">
        <v>96</v>
      </c>
      <c r="C634" s="251" t="s">
        <v>25</v>
      </c>
      <c r="D634" s="255"/>
      <c r="E634" s="255"/>
      <c r="F634" s="255"/>
      <c r="G634" s="255"/>
      <c r="H634" s="255"/>
      <c r="I634" s="255"/>
      <c r="J634" s="255"/>
      <c r="K634" s="255"/>
      <c r="L634" s="255"/>
      <c r="M634" s="255"/>
      <c r="N634" s="255"/>
      <c r="O634" s="255"/>
      <c r="P634" s="255"/>
      <c r="Q634" s="656"/>
      <c r="R634" s="251"/>
      <c r="S634" s="255"/>
      <c r="T634" s="255"/>
      <c r="U634" s="255"/>
      <c r="V634" s="255"/>
      <c r="W634" s="255"/>
      <c r="X634" s="255"/>
      <c r="Y634" s="255"/>
      <c r="Z634" s="255"/>
      <c r="AA634" s="255"/>
      <c r="AB634" s="255"/>
      <c r="AC634" s="255"/>
      <c r="AD634" s="255"/>
      <c r="AE634" s="255"/>
      <c r="AF634" s="656"/>
      <c r="AG634" s="351"/>
      <c r="AH634" s="351"/>
      <c r="AI634" s="351"/>
      <c r="AJ634" s="351"/>
      <c r="AK634" s="351"/>
      <c r="AL634" s="351"/>
      <c r="AM634" s="351"/>
      <c r="AN634" s="351"/>
      <c r="AO634" s="351"/>
      <c r="AP634" s="351"/>
      <c r="AQ634" s="351"/>
      <c r="AR634" s="351"/>
      <c r="AS634" s="351"/>
      <c r="AT634" s="351"/>
      <c r="AU634" s="256">
        <f>SUM(AG634:AT634)</f>
        <v>0</v>
      </c>
    </row>
    <row r="635" spans="1:47" ht="16" hidden="1" outlineLevel="1">
      <c r="A635" s="452"/>
      <c r="B635" s="254" t="s">
        <v>309</v>
      </c>
      <c r="C635" s="251" t="s">
        <v>163</v>
      </c>
      <c r="D635" s="255"/>
      <c r="E635" s="255"/>
      <c r="F635" s="255"/>
      <c r="G635" s="255"/>
      <c r="H635" s="255"/>
      <c r="I635" s="255"/>
      <c r="J635" s="255"/>
      <c r="K635" s="255"/>
      <c r="L635" s="255"/>
      <c r="M635" s="255"/>
      <c r="N635" s="255"/>
      <c r="O635" s="255"/>
      <c r="P635" s="255"/>
      <c r="Q635" s="656"/>
      <c r="R635" s="404"/>
      <c r="S635" s="255"/>
      <c r="T635" s="255"/>
      <c r="U635" s="255"/>
      <c r="V635" s="255"/>
      <c r="W635" s="255"/>
      <c r="X635" s="255"/>
      <c r="Y635" s="255"/>
      <c r="Z635" s="255"/>
      <c r="AA635" s="255"/>
      <c r="AB635" s="255"/>
      <c r="AC635" s="255"/>
      <c r="AD635" s="255"/>
      <c r="AE635" s="255"/>
      <c r="AF635" s="656"/>
      <c r="AG635" s="352">
        <f>AG634</f>
        <v>0</v>
      </c>
      <c r="AH635" s="352">
        <f t="shared" ref="AH635" si="1017">AH634</f>
        <v>0</v>
      </c>
      <c r="AI635" s="352">
        <f t="shared" ref="AI635" si="1018">AI634</f>
        <v>0</v>
      </c>
      <c r="AJ635" s="352">
        <f t="shared" ref="AJ635" si="1019">AJ634</f>
        <v>0</v>
      </c>
      <c r="AK635" s="352">
        <f t="shared" ref="AK635" si="1020">AK634</f>
        <v>0</v>
      </c>
      <c r="AL635" s="352">
        <f t="shared" ref="AL635" si="1021">AL634</f>
        <v>0</v>
      </c>
      <c r="AM635" s="352">
        <f t="shared" ref="AM635" si="1022">AM634</f>
        <v>0</v>
      </c>
      <c r="AN635" s="352">
        <f t="shared" ref="AN635" si="1023">AN634</f>
        <v>0</v>
      </c>
      <c r="AO635" s="352">
        <f t="shared" ref="AO635" si="1024">AO634</f>
        <v>0</v>
      </c>
      <c r="AP635" s="352">
        <f t="shared" ref="AP635" si="1025">AP634</f>
        <v>0</v>
      </c>
      <c r="AQ635" s="352">
        <f t="shared" ref="AQ635" si="1026">AQ634</f>
        <v>0</v>
      </c>
      <c r="AR635" s="352">
        <f t="shared" ref="AR635" si="1027">AR634</f>
        <v>0</v>
      </c>
      <c r="AS635" s="352">
        <f t="shared" ref="AS635" si="1028">AS634</f>
        <v>0</v>
      </c>
      <c r="AT635" s="352">
        <f t="shared" ref="AT635" si="1029">AT634</f>
        <v>0</v>
      </c>
      <c r="AU635" s="257"/>
    </row>
    <row r="636" spans="1:47" ht="16" hidden="1" outlineLevel="1">
      <c r="A636" s="452"/>
      <c r="B636" s="258"/>
      <c r="C636" s="259"/>
      <c r="D636" s="264"/>
      <c r="E636" s="264"/>
      <c r="F636" s="264"/>
      <c r="G636" s="264"/>
      <c r="H636" s="264"/>
      <c r="I636" s="264"/>
      <c r="J636" s="264"/>
      <c r="K636" s="264"/>
      <c r="L636" s="264"/>
      <c r="M636" s="264"/>
      <c r="N636" s="264"/>
      <c r="O636" s="264"/>
      <c r="P636" s="264"/>
      <c r="Q636" s="264"/>
      <c r="R636" s="260"/>
      <c r="S636" s="264"/>
      <c r="T636" s="264"/>
      <c r="U636" s="264"/>
      <c r="V636" s="264"/>
      <c r="W636" s="264"/>
      <c r="X636" s="264"/>
      <c r="Y636" s="264"/>
      <c r="Z636" s="264"/>
      <c r="AA636" s="264"/>
      <c r="AB636" s="264"/>
      <c r="AC636" s="264"/>
      <c r="AD636" s="264"/>
      <c r="AE636" s="264"/>
      <c r="AF636" s="264"/>
      <c r="AG636" s="353"/>
      <c r="AH636" s="354"/>
      <c r="AI636" s="354"/>
      <c r="AJ636" s="354"/>
      <c r="AK636" s="354"/>
      <c r="AL636" s="354"/>
      <c r="AM636" s="354"/>
      <c r="AN636" s="354"/>
      <c r="AO636" s="354"/>
      <c r="AP636" s="354"/>
      <c r="AQ636" s="354"/>
      <c r="AR636" s="354"/>
      <c r="AS636" s="354"/>
      <c r="AT636" s="354"/>
      <c r="AU636" s="262"/>
    </row>
    <row r="637" spans="1:47" ht="17" hidden="1" outlineLevel="1">
      <c r="A637" s="452">
        <v>3</v>
      </c>
      <c r="B637" s="369" t="s">
        <v>97</v>
      </c>
      <c r="C637" s="251" t="s">
        <v>25</v>
      </c>
      <c r="D637" s="255"/>
      <c r="E637" s="255"/>
      <c r="F637" s="255"/>
      <c r="G637" s="255"/>
      <c r="H637" s="255"/>
      <c r="I637" s="255"/>
      <c r="J637" s="255"/>
      <c r="K637" s="255"/>
      <c r="L637" s="255"/>
      <c r="M637" s="255"/>
      <c r="N637" s="255"/>
      <c r="O637" s="255"/>
      <c r="P637" s="255"/>
      <c r="Q637" s="656"/>
      <c r="R637" s="251"/>
      <c r="S637" s="255"/>
      <c r="T637" s="255"/>
      <c r="U637" s="255"/>
      <c r="V637" s="255"/>
      <c r="W637" s="255"/>
      <c r="X637" s="255"/>
      <c r="Y637" s="255"/>
      <c r="Z637" s="255"/>
      <c r="AA637" s="255"/>
      <c r="AB637" s="255"/>
      <c r="AC637" s="255"/>
      <c r="AD637" s="255"/>
      <c r="AE637" s="255"/>
      <c r="AF637" s="656"/>
      <c r="AG637" s="351"/>
      <c r="AH637" s="351"/>
      <c r="AI637" s="351"/>
      <c r="AJ637" s="351"/>
      <c r="AK637" s="351"/>
      <c r="AL637" s="351"/>
      <c r="AM637" s="351"/>
      <c r="AN637" s="351"/>
      <c r="AO637" s="351"/>
      <c r="AP637" s="351"/>
      <c r="AQ637" s="351"/>
      <c r="AR637" s="351"/>
      <c r="AS637" s="351"/>
      <c r="AT637" s="351"/>
      <c r="AU637" s="256">
        <f>SUM(AG637:AT637)</f>
        <v>0</v>
      </c>
    </row>
    <row r="638" spans="1:47" ht="16" hidden="1" outlineLevel="1">
      <c r="A638" s="452"/>
      <c r="B638" s="254" t="s">
        <v>309</v>
      </c>
      <c r="C638" s="251" t="s">
        <v>163</v>
      </c>
      <c r="D638" s="255"/>
      <c r="E638" s="255"/>
      <c r="F638" s="255"/>
      <c r="G638" s="255"/>
      <c r="H638" s="255"/>
      <c r="I638" s="255"/>
      <c r="J638" s="255"/>
      <c r="K638" s="255"/>
      <c r="L638" s="255"/>
      <c r="M638" s="255"/>
      <c r="N638" s="255"/>
      <c r="O638" s="255"/>
      <c r="P638" s="255"/>
      <c r="Q638" s="656"/>
      <c r="R638" s="404"/>
      <c r="S638" s="255"/>
      <c r="T638" s="255"/>
      <c r="U638" s="255"/>
      <c r="V638" s="255"/>
      <c r="W638" s="255"/>
      <c r="X638" s="255"/>
      <c r="Y638" s="255"/>
      <c r="Z638" s="255"/>
      <c r="AA638" s="255"/>
      <c r="AB638" s="255"/>
      <c r="AC638" s="255"/>
      <c r="AD638" s="255"/>
      <c r="AE638" s="255"/>
      <c r="AF638" s="656"/>
      <c r="AG638" s="352">
        <f>AG637</f>
        <v>0</v>
      </c>
      <c r="AH638" s="352">
        <f t="shared" ref="AH638" si="1030">AH637</f>
        <v>0</v>
      </c>
      <c r="AI638" s="352">
        <f t="shared" ref="AI638" si="1031">AI637</f>
        <v>0</v>
      </c>
      <c r="AJ638" s="352">
        <f t="shared" ref="AJ638" si="1032">AJ637</f>
        <v>0</v>
      </c>
      <c r="AK638" s="352">
        <f t="shared" ref="AK638" si="1033">AK637</f>
        <v>0</v>
      </c>
      <c r="AL638" s="352">
        <f t="shared" ref="AL638" si="1034">AL637</f>
        <v>0</v>
      </c>
      <c r="AM638" s="352">
        <f t="shared" ref="AM638" si="1035">AM637</f>
        <v>0</v>
      </c>
      <c r="AN638" s="352">
        <f t="shared" ref="AN638" si="1036">AN637</f>
        <v>0</v>
      </c>
      <c r="AO638" s="352">
        <f t="shared" ref="AO638" si="1037">AO637</f>
        <v>0</v>
      </c>
      <c r="AP638" s="352">
        <f t="shared" ref="AP638" si="1038">AP637</f>
        <v>0</v>
      </c>
      <c r="AQ638" s="352">
        <f t="shared" ref="AQ638" si="1039">AQ637</f>
        <v>0</v>
      </c>
      <c r="AR638" s="352">
        <f t="shared" ref="AR638" si="1040">AR637</f>
        <v>0</v>
      </c>
      <c r="AS638" s="352">
        <f t="shared" ref="AS638" si="1041">AS637</f>
        <v>0</v>
      </c>
      <c r="AT638" s="352">
        <f t="shared" ref="AT638" si="1042">AT637</f>
        <v>0</v>
      </c>
      <c r="AU638" s="257"/>
    </row>
    <row r="639" spans="1:47" ht="16" hidden="1" outlineLevel="1">
      <c r="A639" s="452"/>
      <c r="B639" s="254"/>
      <c r="C639" s="265"/>
      <c r="D639" s="251"/>
      <c r="E639" s="251"/>
      <c r="F639" s="251"/>
      <c r="G639" s="251"/>
      <c r="H639" s="251"/>
      <c r="I639" s="251"/>
      <c r="J639" s="251"/>
      <c r="K639" s="251"/>
      <c r="L639" s="251"/>
      <c r="M639" s="251"/>
      <c r="N639" s="251"/>
      <c r="O639" s="251"/>
      <c r="P639" s="251"/>
      <c r="Q639" s="251"/>
      <c r="R639" s="251"/>
      <c r="S639" s="251"/>
      <c r="T639" s="251"/>
      <c r="U639" s="251"/>
      <c r="V639" s="251"/>
      <c r="W639" s="251"/>
      <c r="X639" s="251"/>
      <c r="Y639" s="251"/>
      <c r="Z639" s="251"/>
      <c r="AA639" s="251"/>
      <c r="AB639" s="251"/>
      <c r="AC639" s="251"/>
      <c r="AD639" s="251"/>
      <c r="AE639" s="251"/>
      <c r="AF639" s="251"/>
      <c r="AG639" s="353"/>
      <c r="AH639" s="353"/>
      <c r="AI639" s="353"/>
      <c r="AJ639" s="353"/>
      <c r="AK639" s="353"/>
      <c r="AL639" s="353"/>
      <c r="AM639" s="353"/>
      <c r="AN639" s="353"/>
      <c r="AO639" s="353"/>
      <c r="AP639" s="353"/>
      <c r="AQ639" s="353"/>
      <c r="AR639" s="353"/>
      <c r="AS639" s="353"/>
      <c r="AT639" s="353"/>
      <c r="AU639" s="266"/>
    </row>
    <row r="640" spans="1:47" ht="17" hidden="1" outlineLevel="1">
      <c r="A640" s="452">
        <v>4</v>
      </c>
      <c r="B640" s="273" t="s">
        <v>660</v>
      </c>
      <c r="C640" s="251" t="s">
        <v>25</v>
      </c>
      <c r="D640" s="255"/>
      <c r="E640" s="255"/>
      <c r="F640" s="255"/>
      <c r="G640" s="255"/>
      <c r="H640" s="255"/>
      <c r="I640" s="255"/>
      <c r="J640" s="255"/>
      <c r="K640" s="255"/>
      <c r="L640" s="255"/>
      <c r="M640" s="255"/>
      <c r="N640" s="255"/>
      <c r="O640" s="255"/>
      <c r="P640" s="255"/>
      <c r="Q640" s="656"/>
      <c r="R640" s="251"/>
      <c r="S640" s="255"/>
      <c r="T640" s="255"/>
      <c r="U640" s="255"/>
      <c r="V640" s="255"/>
      <c r="W640" s="255"/>
      <c r="X640" s="255"/>
      <c r="Y640" s="255"/>
      <c r="Z640" s="255"/>
      <c r="AA640" s="255"/>
      <c r="AB640" s="255"/>
      <c r="AC640" s="255"/>
      <c r="AD640" s="255"/>
      <c r="AE640" s="255"/>
      <c r="AF640" s="656"/>
      <c r="AG640" s="351"/>
      <c r="AH640" s="351"/>
      <c r="AI640" s="351"/>
      <c r="AJ640" s="351"/>
      <c r="AK640" s="351"/>
      <c r="AL640" s="351"/>
      <c r="AM640" s="351"/>
      <c r="AN640" s="351"/>
      <c r="AO640" s="351"/>
      <c r="AP640" s="351"/>
      <c r="AQ640" s="351"/>
      <c r="AR640" s="351"/>
      <c r="AS640" s="351"/>
      <c r="AT640" s="351"/>
      <c r="AU640" s="256">
        <f>SUM(AG640:AT640)</f>
        <v>0</v>
      </c>
    </row>
    <row r="641" spans="1:47" ht="16" hidden="1" outlineLevel="1">
      <c r="A641" s="452"/>
      <c r="B641" s="254" t="s">
        <v>309</v>
      </c>
      <c r="C641" s="251" t="s">
        <v>163</v>
      </c>
      <c r="D641" s="255"/>
      <c r="E641" s="255"/>
      <c r="F641" s="255"/>
      <c r="G641" s="255"/>
      <c r="H641" s="255"/>
      <c r="I641" s="255"/>
      <c r="J641" s="255"/>
      <c r="K641" s="255"/>
      <c r="L641" s="255"/>
      <c r="M641" s="255"/>
      <c r="N641" s="255"/>
      <c r="O641" s="255"/>
      <c r="P641" s="255"/>
      <c r="Q641" s="656"/>
      <c r="R641" s="404"/>
      <c r="S641" s="255"/>
      <c r="T641" s="255"/>
      <c r="U641" s="255"/>
      <c r="V641" s="255"/>
      <c r="W641" s="255"/>
      <c r="X641" s="255"/>
      <c r="Y641" s="255"/>
      <c r="Z641" s="255"/>
      <c r="AA641" s="255"/>
      <c r="AB641" s="255"/>
      <c r="AC641" s="255"/>
      <c r="AD641" s="255"/>
      <c r="AE641" s="255"/>
      <c r="AF641" s="656"/>
      <c r="AG641" s="352">
        <f>AG640</f>
        <v>0</v>
      </c>
      <c r="AH641" s="352">
        <f t="shared" ref="AH641" si="1043">AH640</f>
        <v>0</v>
      </c>
      <c r="AI641" s="352">
        <f t="shared" ref="AI641" si="1044">AI640</f>
        <v>0</v>
      </c>
      <c r="AJ641" s="352">
        <f t="shared" ref="AJ641" si="1045">AJ640</f>
        <v>0</v>
      </c>
      <c r="AK641" s="352">
        <f t="shared" ref="AK641" si="1046">AK640</f>
        <v>0</v>
      </c>
      <c r="AL641" s="352">
        <f t="shared" ref="AL641" si="1047">AL640</f>
        <v>0</v>
      </c>
      <c r="AM641" s="352">
        <f t="shared" ref="AM641" si="1048">AM640</f>
        <v>0</v>
      </c>
      <c r="AN641" s="352">
        <f t="shared" ref="AN641" si="1049">AN640</f>
        <v>0</v>
      </c>
      <c r="AO641" s="352">
        <f t="shared" ref="AO641" si="1050">AO640</f>
        <v>0</v>
      </c>
      <c r="AP641" s="352">
        <f t="shared" ref="AP641" si="1051">AP640</f>
        <v>0</v>
      </c>
      <c r="AQ641" s="352">
        <f t="shared" ref="AQ641" si="1052">AQ640</f>
        <v>0</v>
      </c>
      <c r="AR641" s="352">
        <f t="shared" ref="AR641" si="1053">AR640</f>
        <v>0</v>
      </c>
      <c r="AS641" s="352">
        <f t="shared" ref="AS641" si="1054">AS640</f>
        <v>0</v>
      </c>
      <c r="AT641" s="352">
        <f t="shared" ref="AT641" si="1055">AT640</f>
        <v>0</v>
      </c>
      <c r="AU641" s="257"/>
    </row>
    <row r="642" spans="1:47" ht="16" hidden="1" outlineLevel="1">
      <c r="A642" s="452"/>
      <c r="B642" s="254"/>
      <c r="C642" s="265"/>
      <c r="D642" s="264"/>
      <c r="E642" s="264"/>
      <c r="F642" s="264"/>
      <c r="G642" s="264"/>
      <c r="H642" s="264"/>
      <c r="I642" s="264"/>
      <c r="J642" s="264"/>
      <c r="K642" s="264"/>
      <c r="L642" s="264"/>
      <c r="M642" s="264"/>
      <c r="N642" s="264"/>
      <c r="O642" s="264"/>
      <c r="P642" s="264"/>
      <c r="Q642" s="264"/>
      <c r="R642" s="251"/>
      <c r="S642" s="264"/>
      <c r="T642" s="264"/>
      <c r="U642" s="264"/>
      <c r="V642" s="264"/>
      <c r="W642" s="264"/>
      <c r="X642" s="264"/>
      <c r="Y642" s="264"/>
      <c r="Z642" s="264"/>
      <c r="AA642" s="264"/>
      <c r="AB642" s="264"/>
      <c r="AC642" s="264"/>
      <c r="AD642" s="264"/>
      <c r="AE642" s="264"/>
      <c r="AF642" s="264"/>
      <c r="AG642" s="353"/>
      <c r="AH642" s="353"/>
      <c r="AI642" s="353"/>
      <c r="AJ642" s="353"/>
      <c r="AK642" s="353"/>
      <c r="AL642" s="353"/>
      <c r="AM642" s="353"/>
      <c r="AN642" s="353"/>
      <c r="AO642" s="353"/>
      <c r="AP642" s="353"/>
      <c r="AQ642" s="353"/>
      <c r="AR642" s="353"/>
      <c r="AS642" s="353"/>
      <c r="AT642" s="353"/>
      <c r="AU642" s="266"/>
    </row>
    <row r="643" spans="1:47" ht="15.75" hidden="1" customHeight="1" outlineLevel="1">
      <c r="A643" s="452">
        <v>5</v>
      </c>
      <c r="B643" s="369" t="s">
        <v>98</v>
      </c>
      <c r="C643" s="251" t="s">
        <v>25</v>
      </c>
      <c r="D643" s="255"/>
      <c r="E643" s="255"/>
      <c r="F643" s="255"/>
      <c r="G643" s="255"/>
      <c r="H643" s="255"/>
      <c r="I643" s="255"/>
      <c r="J643" s="255"/>
      <c r="K643" s="255"/>
      <c r="L643" s="255"/>
      <c r="M643" s="255"/>
      <c r="N643" s="255"/>
      <c r="O643" s="255"/>
      <c r="P643" s="255"/>
      <c r="Q643" s="656"/>
      <c r="R643" s="251"/>
      <c r="S643" s="255"/>
      <c r="T643" s="255"/>
      <c r="U643" s="255"/>
      <c r="V643" s="255"/>
      <c r="W643" s="255"/>
      <c r="X643" s="255"/>
      <c r="Y643" s="255"/>
      <c r="Z643" s="255"/>
      <c r="AA643" s="255"/>
      <c r="AB643" s="255"/>
      <c r="AC643" s="255"/>
      <c r="AD643" s="255"/>
      <c r="AE643" s="255"/>
      <c r="AF643" s="656"/>
      <c r="AG643" s="351"/>
      <c r="AH643" s="351"/>
      <c r="AI643" s="351"/>
      <c r="AJ643" s="351"/>
      <c r="AK643" s="351"/>
      <c r="AL643" s="351"/>
      <c r="AM643" s="351"/>
      <c r="AN643" s="351"/>
      <c r="AO643" s="351"/>
      <c r="AP643" s="351"/>
      <c r="AQ643" s="351"/>
      <c r="AR643" s="351"/>
      <c r="AS643" s="351"/>
      <c r="AT643" s="351"/>
      <c r="AU643" s="256">
        <f>SUM(AG643:AT643)</f>
        <v>0</v>
      </c>
    </row>
    <row r="644" spans="1:47" ht="16" hidden="1" outlineLevel="1">
      <c r="A644" s="452"/>
      <c r="B644" s="254" t="s">
        <v>309</v>
      </c>
      <c r="C644" s="251" t="s">
        <v>163</v>
      </c>
      <c r="D644" s="255"/>
      <c r="E644" s="255"/>
      <c r="F644" s="255"/>
      <c r="G644" s="255"/>
      <c r="H644" s="255"/>
      <c r="I644" s="255"/>
      <c r="J644" s="255"/>
      <c r="K644" s="255"/>
      <c r="L644" s="255"/>
      <c r="M644" s="255"/>
      <c r="N644" s="255"/>
      <c r="O644" s="255"/>
      <c r="P644" s="255"/>
      <c r="Q644" s="656"/>
      <c r="R644" s="404"/>
      <c r="S644" s="255"/>
      <c r="T644" s="255"/>
      <c r="U644" s="255"/>
      <c r="V644" s="255"/>
      <c r="W644" s="255"/>
      <c r="X644" s="255"/>
      <c r="Y644" s="255"/>
      <c r="Z644" s="255"/>
      <c r="AA644" s="255"/>
      <c r="AB644" s="255"/>
      <c r="AC644" s="255"/>
      <c r="AD644" s="255"/>
      <c r="AE644" s="255"/>
      <c r="AF644" s="656"/>
      <c r="AG644" s="352">
        <f>AG643</f>
        <v>0</v>
      </c>
      <c r="AH644" s="352">
        <f t="shared" ref="AH644" si="1056">AH643</f>
        <v>0</v>
      </c>
      <c r="AI644" s="352">
        <f t="shared" ref="AI644" si="1057">AI643</f>
        <v>0</v>
      </c>
      <c r="AJ644" s="352">
        <f t="shared" ref="AJ644" si="1058">AJ643</f>
        <v>0</v>
      </c>
      <c r="AK644" s="352">
        <f t="shared" ref="AK644" si="1059">AK643</f>
        <v>0</v>
      </c>
      <c r="AL644" s="352">
        <f t="shared" ref="AL644" si="1060">AL643</f>
        <v>0</v>
      </c>
      <c r="AM644" s="352">
        <f t="shared" ref="AM644" si="1061">AM643</f>
        <v>0</v>
      </c>
      <c r="AN644" s="352">
        <f t="shared" ref="AN644" si="1062">AN643</f>
        <v>0</v>
      </c>
      <c r="AO644" s="352">
        <f t="shared" ref="AO644" si="1063">AO643</f>
        <v>0</v>
      </c>
      <c r="AP644" s="352">
        <f t="shared" ref="AP644" si="1064">AP643</f>
        <v>0</v>
      </c>
      <c r="AQ644" s="352">
        <f t="shared" ref="AQ644" si="1065">AQ643</f>
        <v>0</v>
      </c>
      <c r="AR644" s="352">
        <f t="shared" ref="AR644" si="1066">AR643</f>
        <v>0</v>
      </c>
      <c r="AS644" s="352">
        <f t="shared" ref="AS644" si="1067">AS643</f>
        <v>0</v>
      </c>
      <c r="AT644" s="352">
        <f t="shared" ref="AT644" si="1068">AT643</f>
        <v>0</v>
      </c>
      <c r="AU644" s="257"/>
    </row>
    <row r="645" spans="1:47" ht="16" hidden="1" outlineLevel="1">
      <c r="A645" s="452"/>
      <c r="B645" s="254"/>
      <c r="C645" s="251"/>
      <c r="D645" s="251"/>
      <c r="E645" s="251"/>
      <c r="F645" s="251"/>
      <c r="G645" s="251"/>
      <c r="H645" s="251"/>
      <c r="I645" s="251"/>
      <c r="J645" s="251"/>
      <c r="K645" s="251"/>
      <c r="L645" s="251"/>
      <c r="M645" s="251"/>
      <c r="N645" s="251"/>
      <c r="O645" s="251"/>
      <c r="P645" s="251"/>
      <c r="Q645" s="251"/>
      <c r="R645" s="251"/>
      <c r="S645" s="251"/>
      <c r="T645" s="251"/>
      <c r="U645" s="251"/>
      <c r="V645" s="251"/>
      <c r="W645" s="251"/>
      <c r="X645" s="251"/>
      <c r="Y645" s="251"/>
      <c r="Z645" s="251"/>
      <c r="AA645" s="251"/>
      <c r="AB645" s="251"/>
      <c r="AC645" s="251"/>
      <c r="AD645" s="251"/>
      <c r="AE645" s="251"/>
      <c r="AF645" s="251"/>
      <c r="AG645" s="363"/>
      <c r="AH645" s="364"/>
      <c r="AI645" s="364"/>
      <c r="AJ645" s="364"/>
      <c r="AK645" s="364"/>
      <c r="AL645" s="364"/>
      <c r="AM645" s="364"/>
      <c r="AN645" s="364"/>
      <c r="AO645" s="364"/>
      <c r="AP645" s="364"/>
      <c r="AQ645" s="364"/>
      <c r="AR645" s="364"/>
      <c r="AS645" s="364"/>
      <c r="AT645" s="364"/>
      <c r="AU645" s="257"/>
    </row>
    <row r="646" spans="1:47" ht="17" hidden="1" outlineLevel="1">
      <c r="A646" s="452"/>
      <c r="B646" s="278" t="s">
        <v>495</v>
      </c>
      <c r="C646" s="249"/>
      <c r="D646" s="249"/>
      <c r="E646" s="249"/>
      <c r="F646" s="249"/>
      <c r="G646" s="249"/>
      <c r="H646" s="249"/>
      <c r="I646" s="249"/>
      <c r="J646" s="249"/>
      <c r="K646" s="249"/>
      <c r="L646" s="249"/>
      <c r="M646" s="249"/>
      <c r="N646" s="249"/>
      <c r="O646" s="249"/>
      <c r="P646" s="249"/>
      <c r="Q646" s="249"/>
      <c r="R646" s="250"/>
      <c r="S646" s="249"/>
      <c r="T646" s="249"/>
      <c r="U646" s="249"/>
      <c r="V646" s="249"/>
      <c r="W646" s="249"/>
      <c r="X646" s="249"/>
      <c r="Y646" s="249"/>
      <c r="Z646" s="249"/>
      <c r="AA646" s="249"/>
      <c r="AB646" s="249"/>
      <c r="AC646" s="249"/>
      <c r="AD646" s="249"/>
      <c r="AE646" s="249"/>
      <c r="AF646" s="249"/>
      <c r="AG646" s="355"/>
      <c r="AH646" s="355"/>
      <c r="AI646" s="355"/>
      <c r="AJ646" s="355"/>
      <c r="AK646" s="355"/>
      <c r="AL646" s="355"/>
      <c r="AM646" s="355"/>
      <c r="AN646" s="355"/>
      <c r="AO646" s="355"/>
      <c r="AP646" s="355"/>
      <c r="AQ646" s="355"/>
      <c r="AR646" s="355"/>
      <c r="AS646" s="355"/>
      <c r="AT646" s="355"/>
      <c r="AU646" s="252"/>
    </row>
    <row r="647" spans="1:47" ht="17" hidden="1" outlineLevel="1">
      <c r="A647" s="452">
        <v>6</v>
      </c>
      <c r="B647" s="369" t="s">
        <v>99</v>
      </c>
      <c r="C647" s="251" t="s">
        <v>25</v>
      </c>
      <c r="D647" s="255"/>
      <c r="E647" s="255"/>
      <c r="F647" s="255"/>
      <c r="G647" s="255"/>
      <c r="H647" s="255"/>
      <c r="I647" s="255"/>
      <c r="J647" s="255"/>
      <c r="K647" s="255"/>
      <c r="L647" s="255"/>
      <c r="M647" s="255"/>
      <c r="N647" s="255"/>
      <c r="O647" s="255"/>
      <c r="P647" s="255"/>
      <c r="Q647" s="255"/>
      <c r="R647" s="255">
        <v>12</v>
      </c>
      <c r="S647" s="255"/>
      <c r="T647" s="255"/>
      <c r="U647" s="255"/>
      <c r="V647" s="255"/>
      <c r="W647" s="255"/>
      <c r="X647" s="255"/>
      <c r="Y647" s="255"/>
      <c r="Z647" s="255"/>
      <c r="AA647" s="255"/>
      <c r="AB647" s="255"/>
      <c r="AC647" s="255"/>
      <c r="AD647" s="255"/>
      <c r="AE647" s="255"/>
      <c r="AF647" s="656"/>
      <c r="AG647" s="356"/>
      <c r="AH647" s="351"/>
      <c r="AI647" s="351"/>
      <c r="AJ647" s="351"/>
      <c r="AK647" s="351"/>
      <c r="AL647" s="351"/>
      <c r="AM647" s="351"/>
      <c r="AN647" s="356"/>
      <c r="AO647" s="356"/>
      <c r="AP647" s="356"/>
      <c r="AQ647" s="356"/>
      <c r="AR647" s="356"/>
      <c r="AS647" s="356"/>
      <c r="AT647" s="356"/>
      <c r="AU647" s="256">
        <f>SUM(AG647:AT647)</f>
        <v>0</v>
      </c>
    </row>
    <row r="648" spans="1:47" ht="16" hidden="1" outlineLevel="1">
      <c r="A648" s="452"/>
      <c r="B648" s="254" t="s">
        <v>309</v>
      </c>
      <c r="C648" s="251" t="s">
        <v>163</v>
      </c>
      <c r="D648" s="255"/>
      <c r="E648" s="255"/>
      <c r="F648" s="255"/>
      <c r="G648" s="255"/>
      <c r="H648" s="255"/>
      <c r="I648" s="255"/>
      <c r="J648" s="255"/>
      <c r="K648" s="255"/>
      <c r="L648" s="255"/>
      <c r="M648" s="255"/>
      <c r="N648" s="255"/>
      <c r="O648" s="255"/>
      <c r="P648" s="255"/>
      <c r="Q648" s="255"/>
      <c r="R648" s="255">
        <f>R647</f>
        <v>12</v>
      </c>
      <c r="S648" s="255"/>
      <c r="T648" s="255"/>
      <c r="U648" s="255"/>
      <c r="V648" s="255"/>
      <c r="W648" s="255"/>
      <c r="X648" s="255"/>
      <c r="Y648" s="255"/>
      <c r="Z648" s="255"/>
      <c r="AA648" s="255"/>
      <c r="AB648" s="255"/>
      <c r="AC648" s="255"/>
      <c r="AD648" s="255"/>
      <c r="AE648" s="255"/>
      <c r="AF648" s="656"/>
      <c r="AG648" s="352">
        <f>AG647</f>
        <v>0</v>
      </c>
      <c r="AH648" s="352">
        <f t="shared" ref="AH648" si="1069">AH647</f>
        <v>0</v>
      </c>
      <c r="AI648" s="352">
        <f t="shared" ref="AI648" si="1070">AI647</f>
        <v>0</v>
      </c>
      <c r="AJ648" s="352">
        <f t="shared" ref="AJ648" si="1071">AJ647</f>
        <v>0</v>
      </c>
      <c r="AK648" s="352">
        <f t="shared" ref="AK648" si="1072">AK647</f>
        <v>0</v>
      </c>
      <c r="AL648" s="352">
        <f t="shared" ref="AL648" si="1073">AL647</f>
        <v>0</v>
      </c>
      <c r="AM648" s="352">
        <f t="shared" ref="AM648" si="1074">AM647</f>
        <v>0</v>
      </c>
      <c r="AN648" s="352">
        <f t="shared" ref="AN648" si="1075">AN647</f>
        <v>0</v>
      </c>
      <c r="AO648" s="352">
        <f t="shared" ref="AO648" si="1076">AO647</f>
        <v>0</v>
      </c>
      <c r="AP648" s="352">
        <f t="shared" ref="AP648" si="1077">AP647</f>
        <v>0</v>
      </c>
      <c r="AQ648" s="352">
        <f t="shared" ref="AQ648" si="1078">AQ647</f>
        <v>0</v>
      </c>
      <c r="AR648" s="352">
        <f t="shared" ref="AR648" si="1079">AR647</f>
        <v>0</v>
      </c>
      <c r="AS648" s="352">
        <f t="shared" ref="AS648" si="1080">AS647</f>
        <v>0</v>
      </c>
      <c r="AT648" s="352">
        <f t="shared" ref="AT648" si="1081">AT647</f>
        <v>0</v>
      </c>
      <c r="AU648" s="270"/>
    </row>
    <row r="649" spans="1:47" ht="16" hidden="1" outlineLevel="1">
      <c r="A649" s="452"/>
      <c r="B649" s="269"/>
      <c r="C649" s="271"/>
      <c r="D649" s="251"/>
      <c r="E649" s="251"/>
      <c r="F649" s="251"/>
      <c r="G649" s="251"/>
      <c r="H649" s="251"/>
      <c r="I649" s="251"/>
      <c r="J649" s="251"/>
      <c r="K649" s="251"/>
      <c r="L649" s="251"/>
      <c r="M649" s="251"/>
      <c r="N649" s="251"/>
      <c r="O649" s="251"/>
      <c r="P649" s="251"/>
      <c r="Q649" s="251"/>
      <c r="R649" s="251"/>
      <c r="S649" s="251"/>
      <c r="T649" s="251"/>
      <c r="U649" s="251"/>
      <c r="V649" s="251"/>
      <c r="W649" s="251"/>
      <c r="X649" s="251"/>
      <c r="Y649" s="251"/>
      <c r="Z649" s="251"/>
      <c r="AA649" s="251"/>
      <c r="AB649" s="251"/>
      <c r="AC649" s="251"/>
      <c r="AD649" s="251"/>
      <c r="AE649" s="251"/>
      <c r="AF649" s="251"/>
      <c r="AG649" s="357"/>
      <c r="AH649" s="357"/>
      <c r="AI649" s="357"/>
      <c r="AJ649" s="357"/>
      <c r="AK649" s="357"/>
      <c r="AL649" s="357"/>
      <c r="AM649" s="357"/>
      <c r="AN649" s="357"/>
      <c r="AO649" s="357"/>
      <c r="AP649" s="357"/>
      <c r="AQ649" s="357"/>
      <c r="AR649" s="357"/>
      <c r="AS649" s="357"/>
      <c r="AT649" s="357"/>
      <c r="AU649" s="272"/>
    </row>
    <row r="650" spans="1:47" ht="17" hidden="1" outlineLevel="1">
      <c r="A650" s="452">
        <v>7</v>
      </c>
      <c r="B650" s="369" t="s">
        <v>100</v>
      </c>
      <c r="C650" s="251" t="s">
        <v>25</v>
      </c>
      <c r="D650" s="255"/>
      <c r="E650" s="255"/>
      <c r="F650" s="255"/>
      <c r="G650" s="255"/>
      <c r="H650" s="255"/>
      <c r="I650" s="255"/>
      <c r="J650" s="255"/>
      <c r="K650" s="255"/>
      <c r="L650" s="255"/>
      <c r="M650" s="255"/>
      <c r="N650" s="255"/>
      <c r="O650" s="255"/>
      <c r="P650" s="255"/>
      <c r="Q650" s="255"/>
      <c r="R650" s="255">
        <v>12</v>
      </c>
      <c r="S650" s="255"/>
      <c r="T650" s="255"/>
      <c r="U650" s="255"/>
      <c r="V650" s="255"/>
      <c r="W650" s="255"/>
      <c r="X650" s="255"/>
      <c r="Y650" s="255"/>
      <c r="Z650" s="255"/>
      <c r="AA650" s="255"/>
      <c r="AB650" s="255"/>
      <c r="AC650" s="255"/>
      <c r="AD650" s="255"/>
      <c r="AE650" s="255"/>
      <c r="AF650" s="656"/>
      <c r="AG650" s="356"/>
      <c r="AH650" s="351"/>
      <c r="AI650" s="351"/>
      <c r="AJ650" s="351"/>
      <c r="AK650" s="351"/>
      <c r="AL650" s="351"/>
      <c r="AM650" s="351"/>
      <c r="AN650" s="356"/>
      <c r="AO650" s="356"/>
      <c r="AP650" s="356"/>
      <c r="AQ650" s="356"/>
      <c r="AR650" s="356"/>
      <c r="AS650" s="356"/>
      <c r="AT650" s="356"/>
      <c r="AU650" s="256">
        <f>SUM(AG650:AT650)</f>
        <v>0</v>
      </c>
    </row>
    <row r="651" spans="1:47" ht="16" hidden="1" outlineLevel="1">
      <c r="A651" s="452"/>
      <c r="B651" s="254" t="s">
        <v>309</v>
      </c>
      <c r="C651" s="251" t="s">
        <v>163</v>
      </c>
      <c r="D651" s="255"/>
      <c r="E651" s="255"/>
      <c r="F651" s="255"/>
      <c r="G651" s="255"/>
      <c r="H651" s="255"/>
      <c r="I651" s="255"/>
      <c r="J651" s="255"/>
      <c r="K651" s="255"/>
      <c r="L651" s="255"/>
      <c r="M651" s="255"/>
      <c r="N651" s="255"/>
      <c r="O651" s="255"/>
      <c r="P651" s="255"/>
      <c r="Q651" s="255"/>
      <c r="R651" s="255">
        <f>R650</f>
        <v>12</v>
      </c>
      <c r="S651" s="255"/>
      <c r="T651" s="255"/>
      <c r="U651" s="255"/>
      <c r="V651" s="255"/>
      <c r="W651" s="255"/>
      <c r="X651" s="255"/>
      <c r="Y651" s="255"/>
      <c r="Z651" s="255"/>
      <c r="AA651" s="255"/>
      <c r="AB651" s="255"/>
      <c r="AC651" s="255"/>
      <c r="AD651" s="255"/>
      <c r="AE651" s="255"/>
      <c r="AF651" s="656"/>
      <c r="AG651" s="352">
        <f>AG650</f>
        <v>0</v>
      </c>
      <c r="AH651" s="352">
        <f t="shared" ref="AH651" si="1082">AH650</f>
        <v>0</v>
      </c>
      <c r="AI651" s="352">
        <f t="shared" ref="AI651" si="1083">AI650</f>
        <v>0</v>
      </c>
      <c r="AJ651" s="352">
        <f t="shared" ref="AJ651" si="1084">AJ650</f>
        <v>0</v>
      </c>
      <c r="AK651" s="352">
        <f t="shared" ref="AK651" si="1085">AK650</f>
        <v>0</v>
      </c>
      <c r="AL651" s="352">
        <f t="shared" ref="AL651" si="1086">AL650</f>
        <v>0</v>
      </c>
      <c r="AM651" s="352">
        <f t="shared" ref="AM651" si="1087">AM650</f>
        <v>0</v>
      </c>
      <c r="AN651" s="352">
        <f t="shared" ref="AN651" si="1088">AN650</f>
        <v>0</v>
      </c>
      <c r="AO651" s="352">
        <f t="shared" ref="AO651" si="1089">AO650</f>
        <v>0</v>
      </c>
      <c r="AP651" s="352">
        <f t="shared" ref="AP651" si="1090">AP650</f>
        <v>0</v>
      </c>
      <c r="AQ651" s="352">
        <f t="shared" ref="AQ651" si="1091">AQ650</f>
        <v>0</v>
      </c>
      <c r="AR651" s="352">
        <f t="shared" ref="AR651" si="1092">AR650</f>
        <v>0</v>
      </c>
      <c r="AS651" s="352">
        <f t="shared" ref="AS651" si="1093">AS650</f>
        <v>0</v>
      </c>
      <c r="AT651" s="352">
        <f t="shared" ref="AT651" si="1094">AT650</f>
        <v>0</v>
      </c>
      <c r="AU651" s="270"/>
    </row>
    <row r="652" spans="1:47" ht="16" hidden="1" outlineLevel="1">
      <c r="A652" s="452"/>
      <c r="B652" s="273"/>
      <c r="C652" s="271"/>
      <c r="D652" s="251"/>
      <c r="E652" s="251"/>
      <c r="F652" s="251"/>
      <c r="G652" s="251"/>
      <c r="H652" s="251"/>
      <c r="I652" s="251"/>
      <c r="J652" s="251"/>
      <c r="K652" s="251"/>
      <c r="L652" s="251"/>
      <c r="M652" s="251"/>
      <c r="N652" s="251"/>
      <c r="O652" s="251"/>
      <c r="P652" s="251"/>
      <c r="Q652" s="251"/>
      <c r="R652" s="251"/>
      <c r="S652" s="251"/>
      <c r="T652" s="251"/>
      <c r="U652" s="251"/>
      <c r="V652" s="251"/>
      <c r="W652" s="251"/>
      <c r="X652" s="251"/>
      <c r="Y652" s="251"/>
      <c r="Z652" s="251"/>
      <c r="AA652" s="251"/>
      <c r="AB652" s="251"/>
      <c r="AC652" s="251"/>
      <c r="AD652" s="251"/>
      <c r="AE652" s="251"/>
      <c r="AF652" s="251"/>
      <c r="AG652" s="357"/>
      <c r="AH652" s="358"/>
      <c r="AI652" s="357"/>
      <c r="AJ652" s="357"/>
      <c r="AK652" s="357"/>
      <c r="AL652" s="357"/>
      <c r="AM652" s="357"/>
      <c r="AN652" s="357"/>
      <c r="AO652" s="357"/>
      <c r="AP652" s="357"/>
      <c r="AQ652" s="357"/>
      <c r="AR652" s="357"/>
      <c r="AS652" s="357"/>
      <c r="AT652" s="357"/>
      <c r="AU652" s="272"/>
    </row>
    <row r="653" spans="1:47" ht="17" hidden="1" outlineLevel="1">
      <c r="A653" s="452">
        <v>8</v>
      </c>
      <c r="B653" s="369" t="s">
        <v>101</v>
      </c>
      <c r="C653" s="251" t="s">
        <v>25</v>
      </c>
      <c r="D653" s="255"/>
      <c r="E653" s="255"/>
      <c r="F653" s="255"/>
      <c r="G653" s="255"/>
      <c r="H653" s="255"/>
      <c r="I653" s="255"/>
      <c r="J653" s="255"/>
      <c r="K653" s="255"/>
      <c r="L653" s="255"/>
      <c r="M653" s="255"/>
      <c r="N653" s="255"/>
      <c r="O653" s="255"/>
      <c r="P653" s="255"/>
      <c r="Q653" s="255"/>
      <c r="R653" s="255">
        <v>12</v>
      </c>
      <c r="S653" s="255"/>
      <c r="T653" s="255"/>
      <c r="U653" s="255"/>
      <c r="V653" s="255"/>
      <c r="W653" s="255"/>
      <c r="X653" s="255"/>
      <c r="Y653" s="255"/>
      <c r="Z653" s="255"/>
      <c r="AA653" s="255"/>
      <c r="AB653" s="255"/>
      <c r="AC653" s="255"/>
      <c r="AD653" s="255"/>
      <c r="AE653" s="255"/>
      <c r="AF653" s="656"/>
      <c r="AG653" s="356"/>
      <c r="AH653" s="351"/>
      <c r="AI653" s="351"/>
      <c r="AJ653" s="351"/>
      <c r="AK653" s="351"/>
      <c r="AL653" s="351"/>
      <c r="AM653" s="351"/>
      <c r="AN653" s="356"/>
      <c r="AO653" s="356"/>
      <c r="AP653" s="356"/>
      <c r="AQ653" s="356"/>
      <c r="AR653" s="356"/>
      <c r="AS653" s="356"/>
      <c r="AT653" s="356"/>
      <c r="AU653" s="256">
        <f>SUM(AG653:AT653)</f>
        <v>0</v>
      </c>
    </row>
    <row r="654" spans="1:47" ht="16" hidden="1" outlineLevel="1">
      <c r="A654" s="452"/>
      <c r="B654" s="254" t="s">
        <v>309</v>
      </c>
      <c r="C654" s="251" t="s">
        <v>163</v>
      </c>
      <c r="D654" s="255"/>
      <c r="E654" s="255"/>
      <c r="F654" s="255"/>
      <c r="G654" s="255"/>
      <c r="H654" s="255"/>
      <c r="I654" s="255"/>
      <c r="J654" s="255"/>
      <c r="K654" s="255"/>
      <c r="L654" s="255"/>
      <c r="M654" s="255"/>
      <c r="N654" s="255"/>
      <c r="O654" s="255"/>
      <c r="P654" s="255"/>
      <c r="Q654" s="255"/>
      <c r="R654" s="255">
        <f>R653</f>
        <v>12</v>
      </c>
      <c r="S654" s="255"/>
      <c r="T654" s="255"/>
      <c r="U654" s="255"/>
      <c r="V654" s="255"/>
      <c r="W654" s="255"/>
      <c r="X654" s="255"/>
      <c r="Y654" s="255"/>
      <c r="Z654" s="255"/>
      <c r="AA654" s="255"/>
      <c r="AB654" s="255"/>
      <c r="AC654" s="255"/>
      <c r="AD654" s="255"/>
      <c r="AE654" s="255"/>
      <c r="AF654" s="656"/>
      <c r="AG654" s="352">
        <f>AG653</f>
        <v>0</v>
      </c>
      <c r="AH654" s="352">
        <f t="shared" ref="AH654" si="1095">AH653</f>
        <v>0</v>
      </c>
      <c r="AI654" s="352">
        <f t="shared" ref="AI654" si="1096">AI653</f>
        <v>0</v>
      </c>
      <c r="AJ654" s="352">
        <f t="shared" ref="AJ654" si="1097">AJ653</f>
        <v>0</v>
      </c>
      <c r="AK654" s="352">
        <f t="shared" ref="AK654" si="1098">AK653</f>
        <v>0</v>
      </c>
      <c r="AL654" s="352">
        <f t="shared" ref="AL654" si="1099">AL653</f>
        <v>0</v>
      </c>
      <c r="AM654" s="352">
        <f t="shared" ref="AM654" si="1100">AM653</f>
        <v>0</v>
      </c>
      <c r="AN654" s="352">
        <f t="shared" ref="AN654" si="1101">AN653</f>
        <v>0</v>
      </c>
      <c r="AO654" s="352">
        <f t="shared" ref="AO654" si="1102">AO653</f>
        <v>0</v>
      </c>
      <c r="AP654" s="352">
        <f t="shared" ref="AP654" si="1103">AP653</f>
        <v>0</v>
      </c>
      <c r="AQ654" s="352">
        <f t="shared" ref="AQ654" si="1104">AQ653</f>
        <v>0</v>
      </c>
      <c r="AR654" s="352">
        <f t="shared" ref="AR654" si="1105">AR653</f>
        <v>0</v>
      </c>
      <c r="AS654" s="352">
        <f t="shared" ref="AS654" si="1106">AS653</f>
        <v>0</v>
      </c>
      <c r="AT654" s="352">
        <f t="shared" ref="AT654" si="1107">AT653</f>
        <v>0</v>
      </c>
      <c r="AU654" s="270"/>
    </row>
    <row r="655" spans="1:47" ht="16" hidden="1" outlineLevel="1">
      <c r="A655" s="452"/>
      <c r="B655" s="273"/>
      <c r="C655" s="271"/>
      <c r="D655" s="275"/>
      <c r="E655" s="275"/>
      <c r="F655" s="275"/>
      <c r="G655" s="275"/>
      <c r="H655" s="275"/>
      <c r="I655" s="275"/>
      <c r="J655" s="275"/>
      <c r="K655" s="275"/>
      <c r="L655" s="275"/>
      <c r="M655" s="275"/>
      <c r="N655" s="275"/>
      <c r="O655" s="275"/>
      <c r="P655" s="275"/>
      <c r="Q655" s="275"/>
      <c r="R655" s="251"/>
      <c r="S655" s="275"/>
      <c r="T655" s="275"/>
      <c r="U655" s="275"/>
      <c r="V655" s="275"/>
      <c r="W655" s="275"/>
      <c r="X655" s="275"/>
      <c r="Y655" s="275"/>
      <c r="Z655" s="275"/>
      <c r="AA655" s="275"/>
      <c r="AB655" s="275"/>
      <c r="AC655" s="275"/>
      <c r="AD655" s="275"/>
      <c r="AE655" s="275"/>
      <c r="AF655" s="275"/>
      <c r="AG655" s="357"/>
      <c r="AH655" s="358"/>
      <c r="AI655" s="357"/>
      <c r="AJ655" s="357"/>
      <c r="AK655" s="357"/>
      <c r="AL655" s="357"/>
      <c r="AM655" s="357"/>
      <c r="AN655" s="357"/>
      <c r="AO655" s="357"/>
      <c r="AP655" s="357"/>
      <c r="AQ655" s="357"/>
      <c r="AR655" s="357"/>
      <c r="AS655" s="357"/>
      <c r="AT655" s="357"/>
      <c r="AU655" s="272"/>
    </row>
    <row r="656" spans="1:47" ht="17" hidden="1" outlineLevel="1">
      <c r="A656" s="452">
        <v>9</v>
      </c>
      <c r="B656" s="369" t="s">
        <v>102</v>
      </c>
      <c r="C656" s="251" t="s">
        <v>25</v>
      </c>
      <c r="D656" s="255"/>
      <c r="E656" s="255"/>
      <c r="F656" s="255"/>
      <c r="G656" s="255"/>
      <c r="H656" s="255"/>
      <c r="I656" s="255"/>
      <c r="J656" s="255"/>
      <c r="K656" s="255"/>
      <c r="L656" s="255"/>
      <c r="M656" s="255"/>
      <c r="N656" s="255"/>
      <c r="O656" s="255"/>
      <c r="P656" s="255"/>
      <c r="Q656" s="255"/>
      <c r="R656" s="255">
        <v>12</v>
      </c>
      <c r="S656" s="255"/>
      <c r="T656" s="255"/>
      <c r="U656" s="255"/>
      <c r="V656" s="255"/>
      <c r="W656" s="255"/>
      <c r="X656" s="255"/>
      <c r="Y656" s="255"/>
      <c r="Z656" s="255"/>
      <c r="AA656" s="255"/>
      <c r="AB656" s="255"/>
      <c r="AC656" s="255"/>
      <c r="AD656" s="255"/>
      <c r="AE656" s="255"/>
      <c r="AF656" s="656"/>
      <c r="AG656" s="356"/>
      <c r="AH656" s="351"/>
      <c r="AI656" s="351"/>
      <c r="AJ656" s="351"/>
      <c r="AK656" s="351"/>
      <c r="AL656" s="351"/>
      <c r="AM656" s="351"/>
      <c r="AN656" s="356"/>
      <c r="AO656" s="356"/>
      <c r="AP656" s="356"/>
      <c r="AQ656" s="356"/>
      <c r="AR656" s="356"/>
      <c r="AS656" s="356"/>
      <c r="AT656" s="356"/>
      <c r="AU656" s="256">
        <f>SUM(AG656:AT656)</f>
        <v>0</v>
      </c>
    </row>
    <row r="657" spans="1:47" ht="16" hidden="1" outlineLevel="1">
      <c r="A657" s="452"/>
      <c r="B657" s="254" t="s">
        <v>309</v>
      </c>
      <c r="C657" s="251" t="s">
        <v>163</v>
      </c>
      <c r="D657" s="255"/>
      <c r="E657" s="255"/>
      <c r="F657" s="255"/>
      <c r="G657" s="255"/>
      <c r="H657" s="255"/>
      <c r="I657" s="255"/>
      <c r="J657" s="255"/>
      <c r="K657" s="255"/>
      <c r="L657" s="255"/>
      <c r="M657" s="255"/>
      <c r="N657" s="255"/>
      <c r="O657" s="255"/>
      <c r="P657" s="255"/>
      <c r="Q657" s="255"/>
      <c r="R657" s="255">
        <f>R656</f>
        <v>12</v>
      </c>
      <c r="S657" s="255"/>
      <c r="T657" s="255"/>
      <c r="U657" s="255"/>
      <c r="V657" s="255"/>
      <c r="W657" s="255"/>
      <c r="X657" s="255"/>
      <c r="Y657" s="255"/>
      <c r="Z657" s="255"/>
      <c r="AA657" s="255"/>
      <c r="AB657" s="255"/>
      <c r="AC657" s="255"/>
      <c r="AD657" s="255"/>
      <c r="AE657" s="255"/>
      <c r="AF657" s="656"/>
      <c r="AG657" s="352">
        <f>AG656</f>
        <v>0</v>
      </c>
      <c r="AH657" s="352">
        <f t="shared" ref="AH657" si="1108">AH656</f>
        <v>0</v>
      </c>
      <c r="AI657" s="352">
        <f t="shared" ref="AI657" si="1109">AI656</f>
        <v>0</v>
      </c>
      <c r="AJ657" s="352">
        <f t="shared" ref="AJ657" si="1110">AJ656</f>
        <v>0</v>
      </c>
      <c r="AK657" s="352">
        <f t="shared" ref="AK657" si="1111">AK656</f>
        <v>0</v>
      </c>
      <c r="AL657" s="352">
        <f t="shared" ref="AL657" si="1112">AL656</f>
        <v>0</v>
      </c>
      <c r="AM657" s="352">
        <f t="shared" ref="AM657" si="1113">AM656</f>
        <v>0</v>
      </c>
      <c r="AN657" s="352">
        <f t="shared" ref="AN657" si="1114">AN656</f>
        <v>0</v>
      </c>
      <c r="AO657" s="352">
        <f t="shared" ref="AO657" si="1115">AO656</f>
        <v>0</v>
      </c>
      <c r="AP657" s="352">
        <f t="shared" ref="AP657" si="1116">AP656</f>
        <v>0</v>
      </c>
      <c r="AQ657" s="352">
        <f t="shared" ref="AQ657" si="1117">AQ656</f>
        <v>0</v>
      </c>
      <c r="AR657" s="352">
        <f t="shared" ref="AR657" si="1118">AR656</f>
        <v>0</v>
      </c>
      <c r="AS657" s="352">
        <f t="shared" ref="AS657" si="1119">AS656</f>
        <v>0</v>
      </c>
      <c r="AT657" s="352">
        <f t="shared" ref="AT657" si="1120">AT656</f>
        <v>0</v>
      </c>
      <c r="AU657" s="270"/>
    </row>
    <row r="658" spans="1:47" ht="16" hidden="1" outlineLevel="1">
      <c r="A658" s="452"/>
      <c r="B658" s="273"/>
      <c r="C658" s="271"/>
      <c r="D658" s="275"/>
      <c r="E658" s="275"/>
      <c r="F658" s="275"/>
      <c r="G658" s="275"/>
      <c r="H658" s="275"/>
      <c r="I658" s="275"/>
      <c r="J658" s="275"/>
      <c r="K658" s="275"/>
      <c r="L658" s="275"/>
      <c r="M658" s="275"/>
      <c r="N658" s="275"/>
      <c r="O658" s="275"/>
      <c r="P658" s="275"/>
      <c r="Q658" s="275"/>
      <c r="R658" s="251"/>
      <c r="S658" s="275"/>
      <c r="T658" s="275"/>
      <c r="U658" s="275"/>
      <c r="V658" s="275"/>
      <c r="W658" s="275"/>
      <c r="X658" s="275"/>
      <c r="Y658" s="275"/>
      <c r="Z658" s="275"/>
      <c r="AA658" s="275"/>
      <c r="AB658" s="275"/>
      <c r="AC658" s="275"/>
      <c r="AD658" s="275"/>
      <c r="AE658" s="275"/>
      <c r="AF658" s="275"/>
      <c r="AG658" s="357"/>
      <c r="AH658" s="357"/>
      <c r="AI658" s="357"/>
      <c r="AJ658" s="357"/>
      <c r="AK658" s="357"/>
      <c r="AL658" s="357"/>
      <c r="AM658" s="357"/>
      <c r="AN658" s="357"/>
      <c r="AO658" s="357"/>
      <c r="AP658" s="357"/>
      <c r="AQ658" s="357"/>
      <c r="AR658" s="357"/>
      <c r="AS658" s="357"/>
      <c r="AT658" s="357"/>
      <c r="AU658" s="272"/>
    </row>
    <row r="659" spans="1:47" ht="17" hidden="1" outlineLevel="1">
      <c r="A659" s="452">
        <v>10</v>
      </c>
      <c r="B659" s="369" t="s">
        <v>103</v>
      </c>
      <c r="C659" s="251" t="s">
        <v>25</v>
      </c>
      <c r="D659" s="255"/>
      <c r="E659" s="255"/>
      <c r="F659" s="255"/>
      <c r="G659" s="255"/>
      <c r="H659" s="255"/>
      <c r="I659" s="255"/>
      <c r="J659" s="255"/>
      <c r="K659" s="255"/>
      <c r="L659" s="255"/>
      <c r="M659" s="255"/>
      <c r="N659" s="255"/>
      <c r="O659" s="255"/>
      <c r="P659" s="255"/>
      <c r="Q659" s="255"/>
      <c r="R659" s="255">
        <v>3</v>
      </c>
      <c r="S659" s="255"/>
      <c r="T659" s="255"/>
      <c r="U659" s="255"/>
      <c r="V659" s="255"/>
      <c r="W659" s="255"/>
      <c r="X659" s="255"/>
      <c r="Y659" s="255"/>
      <c r="Z659" s="255"/>
      <c r="AA659" s="255"/>
      <c r="AB659" s="255"/>
      <c r="AC659" s="255"/>
      <c r="AD659" s="255"/>
      <c r="AE659" s="255"/>
      <c r="AF659" s="656"/>
      <c r="AG659" s="356"/>
      <c r="AH659" s="351"/>
      <c r="AI659" s="351"/>
      <c r="AJ659" s="351"/>
      <c r="AK659" s="351"/>
      <c r="AL659" s="351"/>
      <c r="AM659" s="351"/>
      <c r="AN659" s="356"/>
      <c r="AO659" s="356"/>
      <c r="AP659" s="356"/>
      <c r="AQ659" s="356"/>
      <c r="AR659" s="356"/>
      <c r="AS659" s="356"/>
      <c r="AT659" s="356"/>
      <c r="AU659" s="256">
        <f>SUM(AG659:AT659)</f>
        <v>0</v>
      </c>
    </row>
    <row r="660" spans="1:47" ht="16" hidden="1" outlineLevel="1">
      <c r="A660" s="452"/>
      <c r="B660" s="254" t="s">
        <v>309</v>
      </c>
      <c r="C660" s="251" t="s">
        <v>163</v>
      </c>
      <c r="D660" s="255"/>
      <c r="E660" s="255"/>
      <c r="F660" s="255"/>
      <c r="G660" s="255"/>
      <c r="H660" s="255"/>
      <c r="I660" s="255"/>
      <c r="J660" s="255"/>
      <c r="K660" s="255"/>
      <c r="L660" s="255"/>
      <c r="M660" s="255"/>
      <c r="N660" s="255"/>
      <c r="O660" s="255"/>
      <c r="P660" s="255"/>
      <c r="Q660" s="255"/>
      <c r="R660" s="255">
        <f>R659</f>
        <v>3</v>
      </c>
      <c r="S660" s="255"/>
      <c r="T660" s="255"/>
      <c r="U660" s="255"/>
      <c r="V660" s="255"/>
      <c r="W660" s="255"/>
      <c r="X660" s="255"/>
      <c r="Y660" s="255"/>
      <c r="Z660" s="255"/>
      <c r="AA660" s="255"/>
      <c r="AB660" s="255"/>
      <c r="AC660" s="255"/>
      <c r="AD660" s="255"/>
      <c r="AE660" s="255"/>
      <c r="AF660" s="656"/>
      <c r="AG660" s="352">
        <f>AG659</f>
        <v>0</v>
      </c>
      <c r="AH660" s="352">
        <f t="shared" ref="AH660" si="1121">AH659</f>
        <v>0</v>
      </c>
      <c r="AI660" s="352">
        <f t="shared" ref="AI660" si="1122">AI659</f>
        <v>0</v>
      </c>
      <c r="AJ660" s="352">
        <f t="shared" ref="AJ660" si="1123">AJ659</f>
        <v>0</v>
      </c>
      <c r="AK660" s="352">
        <f t="shared" ref="AK660" si="1124">AK659</f>
        <v>0</v>
      </c>
      <c r="AL660" s="352">
        <f t="shared" ref="AL660" si="1125">AL659</f>
        <v>0</v>
      </c>
      <c r="AM660" s="352">
        <f t="shared" ref="AM660" si="1126">AM659</f>
        <v>0</v>
      </c>
      <c r="AN660" s="352">
        <f t="shared" ref="AN660" si="1127">AN659</f>
        <v>0</v>
      </c>
      <c r="AO660" s="352">
        <f t="shared" ref="AO660" si="1128">AO659</f>
        <v>0</v>
      </c>
      <c r="AP660" s="352">
        <f t="shared" ref="AP660" si="1129">AP659</f>
        <v>0</v>
      </c>
      <c r="AQ660" s="352">
        <f t="shared" ref="AQ660" si="1130">AQ659</f>
        <v>0</v>
      </c>
      <c r="AR660" s="352">
        <f t="shared" ref="AR660" si="1131">AR659</f>
        <v>0</v>
      </c>
      <c r="AS660" s="352">
        <f t="shared" ref="AS660" si="1132">AS659</f>
        <v>0</v>
      </c>
      <c r="AT660" s="352">
        <f t="shared" ref="AT660" si="1133">AT659</f>
        <v>0</v>
      </c>
      <c r="AU660" s="270"/>
    </row>
    <row r="661" spans="1:47" ht="16" hidden="1" outlineLevel="1">
      <c r="A661" s="452"/>
      <c r="B661" s="273"/>
      <c r="C661" s="271"/>
      <c r="D661" s="275"/>
      <c r="E661" s="275"/>
      <c r="F661" s="275"/>
      <c r="G661" s="275"/>
      <c r="H661" s="275"/>
      <c r="I661" s="275"/>
      <c r="J661" s="275"/>
      <c r="K661" s="275"/>
      <c r="L661" s="275"/>
      <c r="M661" s="275"/>
      <c r="N661" s="275"/>
      <c r="O661" s="275"/>
      <c r="P661" s="275"/>
      <c r="Q661" s="275"/>
      <c r="R661" s="251"/>
      <c r="S661" s="275"/>
      <c r="T661" s="275"/>
      <c r="U661" s="275"/>
      <c r="V661" s="275"/>
      <c r="W661" s="275"/>
      <c r="X661" s="275"/>
      <c r="Y661" s="275"/>
      <c r="Z661" s="275"/>
      <c r="AA661" s="275"/>
      <c r="AB661" s="275"/>
      <c r="AC661" s="275"/>
      <c r="AD661" s="275"/>
      <c r="AE661" s="275"/>
      <c r="AF661" s="275"/>
      <c r="AG661" s="357"/>
      <c r="AH661" s="358"/>
      <c r="AI661" s="357"/>
      <c r="AJ661" s="357"/>
      <c r="AK661" s="357"/>
      <c r="AL661" s="357"/>
      <c r="AM661" s="357"/>
      <c r="AN661" s="357"/>
      <c r="AO661" s="357"/>
      <c r="AP661" s="357"/>
      <c r="AQ661" s="357"/>
      <c r="AR661" s="357"/>
      <c r="AS661" s="357"/>
      <c r="AT661" s="357"/>
      <c r="AU661" s="272"/>
    </row>
    <row r="662" spans="1:47" ht="16" hidden="1" outlineLevel="1">
      <c r="A662" s="452"/>
      <c r="B662" s="248" t="s">
        <v>10</v>
      </c>
      <c r="C662" s="249"/>
      <c r="D662" s="249"/>
      <c r="E662" s="249"/>
      <c r="F662" s="249"/>
      <c r="G662" s="249"/>
      <c r="H662" s="249"/>
      <c r="I662" s="249"/>
      <c r="J662" s="249"/>
      <c r="K662" s="249"/>
      <c r="L662" s="249"/>
      <c r="M662" s="249"/>
      <c r="N662" s="249"/>
      <c r="O662" s="249"/>
      <c r="P662" s="249"/>
      <c r="Q662" s="249"/>
      <c r="R662" s="250"/>
      <c r="S662" s="249"/>
      <c r="T662" s="249"/>
      <c r="U662" s="249"/>
      <c r="V662" s="249"/>
      <c r="W662" s="249"/>
      <c r="X662" s="249"/>
      <c r="Y662" s="249"/>
      <c r="Z662" s="249"/>
      <c r="AA662" s="249"/>
      <c r="AB662" s="249"/>
      <c r="AC662" s="249"/>
      <c r="AD662" s="249"/>
      <c r="AE662" s="249"/>
      <c r="AF662" s="249"/>
      <c r="AG662" s="355"/>
      <c r="AH662" s="355"/>
      <c r="AI662" s="355"/>
      <c r="AJ662" s="355"/>
      <c r="AK662" s="355"/>
      <c r="AL662" s="355"/>
      <c r="AM662" s="355"/>
      <c r="AN662" s="355"/>
      <c r="AO662" s="355"/>
      <c r="AP662" s="355"/>
      <c r="AQ662" s="355"/>
      <c r="AR662" s="355"/>
      <c r="AS662" s="355"/>
      <c r="AT662" s="355"/>
      <c r="AU662" s="252"/>
    </row>
    <row r="663" spans="1:47" ht="34" hidden="1" outlineLevel="1">
      <c r="A663" s="452">
        <v>11</v>
      </c>
      <c r="B663" s="369" t="s">
        <v>104</v>
      </c>
      <c r="C663" s="251" t="s">
        <v>25</v>
      </c>
      <c r="D663" s="255"/>
      <c r="E663" s="255"/>
      <c r="F663" s="255"/>
      <c r="G663" s="255"/>
      <c r="H663" s="255"/>
      <c r="I663" s="255"/>
      <c r="J663" s="255"/>
      <c r="K663" s="255"/>
      <c r="L663" s="255"/>
      <c r="M663" s="255"/>
      <c r="N663" s="255"/>
      <c r="O663" s="255"/>
      <c r="P663" s="255"/>
      <c r="Q663" s="255"/>
      <c r="R663" s="255">
        <v>12</v>
      </c>
      <c r="S663" s="255"/>
      <c r="T663" s="255"/>
      <c r="U663" s="255"/>
      <c r="V663" s="255"/>
      <c r="W663" s="255"/>
      <c r="X663" s="255"/>
      <c r="Y663" s="255"/>
      <c r="Z663" s="255"/>
      <c r="AA663" s="255"/>
      <c r="AB663" s="255"/>
      <c r="AC663" s="255"/>
      <c r="AD663" s="255"/>
      <c r="AE663" s="255"/>
      <c r="AF663" s="656"/>
      <c r="AG663" s="367"/>
      <c r="AH663" s="351"/>
      <c r="AI663" s="351"/>
      <c r="AJ663" s="351"/>
      <c r="AK663" s="351"/>
      <c r="AL663" s="351"/>
      <c r="AM663" s="351"/>
      <c r="AN663" s="356"/>
      <c r="AO663" s="356"/>
      <c r="AP663" s="356"/>
      <c r="AQ663" s="356"/>
      <c r="AR663" s="356"/>
      <c r="AS663" s="356"/>
      <c r="AT663" s="356"/>
      <c r="AU663" s="256">
        <f>SUM(AG663:AT663)</f>
        <v>0</v>
      </c>
    </row>
    <row r="664" spans="1:47" ht="16" hidden="1" outlineLevel="1">
      <c r="A664" s="452"/>
      <c r="B664" s="254" t="s">
        <v>309</v>
      </c>
      <c r="C664" s="251" t="s">
        <v>163</v>
      </c>
      <c r="D664" s="255"/>
      <c r="E664" s="255"/>
      <c r="F664" s="255"/>
      <c r="G664" s="255"/>
      <c r="H664" s="255"/>
      <c r="I664" s="255"/>
      <c r="J664" s="255"/>
      <c r="K664" s="255"/>
      <c r="L664" s="255"/>
      <c r="M664" s="255"/>
      <c r="N664" s="255"/>
      <c r="O664" s="255"/>
      <c r="P664" s="255"/>
      <c r="Q664" s="255"/>
      <c r="R664" s="255">
        <f>R663</f>
        <v>12</v>
      </c>
      <c r="S664" s="255"/>
      <c r="T664" s="255"/>
      <c r="U664" s="255"/>
      <c r="V664" s="255"/>
      <c r="W664" s="255"/>
      <c r="X664" s="255"/>
      <c r="Y664" s="255"/>
      <c r="Z664" s="255"/>
      <c r="AA664" s="255"/>
      <c r="AB664" s="255"/>
      <c r="AC664" s="255"/>
      <c r="AD664" s="255"/>
      <c r="AE664" s="255"/>
      <c r="AF664" s="656"/>
      <c r="AG664" s="352">
        <f>AG663</f>
        <v>0</v>
      </c>
      <c r="AH664" s="352">
        <f t="shared" ref="AH664" si="1134">AH663</f>
        <v>0</v>
      </c>
      <c r="AI664" s="352">
        <f t="shared" ref="AI664" si="1135">AI663</f>
        <v>0</v>
      </c>
      <c r="AJ664" s="352">
        <f t="shared" ref="AJ664" si="1136">AJ663</f>
        <v>0</v>
      </c>
      <c r="AK664" s="352">
        <f t="shared" ref="AK664" si="1137">AK663</f>
        <v>0</v>
      </c>
      <c r="AL664" s="352">
        <f t="shared" ref="AL664" si="1138">AL663</f>
        <v>0</v>
      </c>
      <c r="AM664" s="352">
        <f t="shared" ref="AM664" si="1139">AM663</f>
        <v>0</v>
      </c>
      <c r="AN664" s="352">
        <f t="shared" ref="AN664" si="1140">AN663</f>
        <v>0</v>
      </c>
      <c r="AO664" s="352">
        <f t="shared" ref="AO664" si="1141">AO663</f>
        <v>0</v>
      </c>
      <c r="AP664" s="352">
        <f t="shared" ref="AP664" si="1142">AP663</f>
        <v>0</v>
      </c>
      <c r="AQ664" s="352">
        <f t="shared" ref="AQ664" si="1143">AQ663</f>
        <v>0</v>
      </c>
      <c r="AR664" s="352">
        <f t="shared" ref="AR664" si="1144">AR663</f>
        <v>0</v>
      </c>
      <c r="AS664" s="352">
        <f t="shared" ref="AS664" si="1145">AS663</f>
        <v>0</v>
      </c>
      <c r="AT664" s="352">
        <f t="shared" ref="AT664" si="1146">AT663</f>
        <v>0</v>
      </c>
      <c r="AU664" s="257"/>
    </row>
    <row r="665" spans="1:47" ht="16" hidden="1" outlineLevel="1">
      <c r="A665" s="452"/>
      <c r="B665" s="274"/>
      <c r="C665" s="265"/>
      <c r="D665" s="251"/>
      <c r="E665" s="251"/>
      <c r="F665" s="251"/>
      <c r="G665" s="251"/>
      <c r="H665" s="251"/>
      <c r="I665" s="251"/>
      <c r="J665" s="251"/>
      <c r="K665" s="251"/>
      <c r="L665" s="251"/>
      <c r="M665" s="251"/>
      <c r="N665" s="251"/>
      <c r="O665" s="251"/>
      <c r="P665" s="251"/>
      <c r="Q665" s="251"/>
      <c r="R665" s="251"/>
      <c r="S665" s="251"/>
      <c r="T665" s="251"/>
      <c r="U665" s="251"/>
      <c r="V665" s="251"/>
      <c r="W665" s="251"/>
      <c r="X665" s="251"/>
      <c r="Y665" s="251"/>
      <c r="Z665" s="251"/>
      <c r="AA665" s="251"/>
      <c r="AB665" s="251"/>
      <c r="AC665" s="251"/>
      <c r="AD665" s="251"/>
      <c r="AE665" s="251"/>
      <c r="AF665" s="251"/>
      <c r="AG665" s="353"/>
      <c r="AH665" s="362"/>
      <c r="AI665" s="362"/>
      <c r="AJ665" s="362"/>
      <c r="AK665" s="362"/>
      <c r="AL665" s="362"/>
      <c r="AM665" s="362"/>
      <c r="AN665" s="362"/>
      <c r="AO665" s="362"/>
      <c r="AP665" s="362"/>
      <c r="AQ665" s="362"/>
      <c r="AR665" s="362"/>
      <c r="AS665" s="362"/>
      <c r="AT665" s="362"/>
      <c r="AU665" s="266"/>
    </row>
    <row r="666" spans="1:47" ht="34" hidden="1" outlineLevel="1">
      <c r="A666" s="452">
        <v>12</v>
      </c>
      <c r="B666" s="369" t="s">
        <v>105</v>
      </c>
      <c r="C666" s="251" t="s">
        <v>25</v>
      </c>
      <c r="D666" s="255"/>
      <c r="E666" s="255"/>
      <c r="F666" s="255"/>
      <c r="G666" s="255"/>
      <c r="H666" s="255"/>
      <c r="I666" s="255"/>
      <c r="J666" s="255"/>
      <c r="K666" s="255"/>
      <c r="L666" s="255"/>
      <c r="M666" s="255"/>
      <c r="N666" s="255"/>
      <c r="O666" s="255"/>
      <c r="P666" s="255"/>
      <c r="Q666" s="255"/>
      <c r="R666" s="255">
        <v>12</v>
      </c>
      <c r="S666" s="255"/>
      <c r="T666" s="255"/>
      <c r="U666" s="255"/>
      <c r="V666" s="255"/>
      <c r="W666" s="255"/>
      <c r="X666" s="255"/>
      <c r="Y666" s="255"/>
      <c r="Z666" s="255"/>
      <c r="AA666" s="255"/>
      <c r="AB666" s="255"/>
      <c r="AC666" s="255"/>
      <c r="AD666" s="255"/>
      <c r="AE666" s="255"/>
      <c r="AF666" s="656"/>
      <c r="AG666" s="351"/>
      <c r="AH666" s="351"/>
      <c r="AI666" s="351"/>
      <c r="AJ666" s="351"/>
      <c r="AK666" s="351"/>
      <c r="AL666" s="351"/>
      <c r="AM666" s="351"/>
      <c r="AN666" s="356"/>
      <c r="AO666" s="356"/>
      <c r="AP666" s="356"/>
      <c r="AQ666" s="356"/>
      <c r="AR666" s="356"/>
      <c r="AS666" s="356"/>
      <c r="AT666" s="356"/>
      <c r="AU666" s="256">
        <f>SUM(AG666:AT666)</f>
        <v>0</v>
      </c>
    </row>
    <row r="667" spans="1:47" ht="16" hidden="1" outlineLevel="1">
      <c r="A667" s="452"/>
      <c r="B667" s="254" t="s">
        <v>309</v>
      </c>
      <c r="C667" s="251" t="s">
        <v>163</v>
      </c>
      <c r="D667" s="255"/>
      <c r="E667" s="255"/>
      <c r="F667" s="255"/>
      <c r="G667" s="255"/>
      <c r="H667" s="255"/>
      <c r="I667" s="255"/>
      <c r="J667" s="255"/>
      <c r="K667" s="255"/>
      <c r="L667" s="255"/>
      <c r="M667" s="255"/>
      <c r="N667" s="255"/>
      <c r="O667" s="255"/>
      <c r="P667" s="255"/>
      <c r="Q667" s="255"/>
      <c r="R667" s="255">
        <f>R666</f>
        <v>12</v>
      </c>
      <c r="S667" s="255"/>
      <c r="T667" s="255"/>
      <c r="U667" s="255"/>
      <c r="V667" s="255"/>
      <c r="W667" s="255"/>
      <c r="X667" s="255"/>
      <c r="Y667" s="255"/>
      <c r="Z667" s="255"/>
      <c r="AA667" s="255"/>
      <c r="AB667" s="255"/>
      <c r="AC667" s="255"/>
      <c r="AD667" s="255"/>
      <c r="AE667" s="255"/>
      <c r="AF667" s="656"/>
      <c r="AG667" s="352">
        <f>AG666</f>
        <v>0</v>
      </c>
      <c r="AH667" s="352">
        <f t="shared" ref="AH667" si="1147">AH666</f>
        <v>0</v>
      </c>
      <c r="AI667" s="352">
        <f t="shared" ref="AI667" si="1148">AI666</f>
        <v>0</v>
      </c>
      <c r="AJ667" s="352">
        <f t="shared" ref="AJ667" si="1149">AJ666</f>
        <v>0</v>
      </c>
      <c r="AK667" s="352">
        <f t="shared" ref="AK667" si="1150">AK666</f>
        <v>0</v>
      </c>
      <c r="AL667" s="352">
        <f t="shared" ref="AL667" si="1151">AL666</f>
        <v>0</v>
      </c>
      <c r="AM667" s="352">
        <f t="shared" ref="AM667" si="1152">AM666</f>
        <v>0</v>
      </c>
      <c r="AN667" s="352">
        <f t="shared" ref="AN667" si="1153">AN666</f>
        <v>0</v>
      </c>
      <c r="AO667" s="352">
        <f t="shared" ref="AO667" si="1154">AO666</f>
        <v>0</v>
      </c>
      <c r="AP667" s="352">
        <f t="shared" ref="AP667" si="1155">AP666</f>
        <v>0</v>
      </c>
      <c r="AQ667" s="352">
        <f t="shared" ref="AQ667" si="1156">AQ666</f>
        <v>0</v>
      </c>
      <c r="AR667" s="352">
        <f t="shared" ref="AR667" si="1157">AR666</f>
        <v>0</v>
      </c>
      <c r="AS667" s="352">
        <f t="shared" ref="AS667" si="1158">AS666</f>
        <v>0</v>
      </c>
      <c r="AT667" s="352">
        <f t="shared" ref="AT667" si="1159">AT666</f>
        <v>0</v>
      </c>
      <c r="AU667" s="257"/>
    </row>
    <row r="668" spans="1:47" ht="16" hidden="1" outlineLevel="1">
      <c r="A668" s="452"/>
      <c r="B668" s="274"/>
      <c r="C668" s="265"/>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51"/>
      <c r="AE668" s="251"/>
      <c r="AF668" s="251"/>
      <c r="AG668" s="363"/>
      <c r="AH668" s="363"/>
      <c r="AI668" s="353"/>
      <c r="AJ668" s="353"/>
      <c r="AK668" s="353"/>
      <c r="AL668" s="353"/>
      <c r="AM668" s="353"/>
      <c r="AN668" s="353"/>
      <c r="AO668" s="353"/>
      <c r="AP668" s="353"/>
      <c r="AQ668" s="353"/>
      <c r="AR668" s="353"/>
      <c r="AS668" s="353"/>
      <c r="AT668" s="353"/>
      <c r="AU668" s="266"/>
    </row>
    <row r="669" spans="1:47" ht="34" hidden="1" outlineLevel="1">
      <c r="A669" s="452">
        <v>13</v>
      </c>
      <c r="B669" s="369" t="s">
        <v>106</v>
      </c>
      <c r="C669" s="251" t="s">
        <v>25</v>
      </c>
      <c r="D669" s="255"/>
      <c r="E669" s="255"/>
      <c r="F669" s="255"/>
      <c r="G669" s="255"/>
      <c r="H669" s="255"/>
      <c r="I669" s="255"/>
      <c r="J669" s="255"/>
      <c r="K669" s="255"/>
      <c r="L669" s="255"/>
      <c r="M669" s="255"/>
      <c r="N669" s="255"/>
      <c r="O669" s="255"/>
      <c r="P669" s="255"/>
      <c r="Q669" s="255"/>
      <c r="R669" s="255">
        <v>12</v>
      </c>
      <c r="S669" s="255"/>
      <c r="T669" s="255"/>
      <c r="U669" s="255"/>
      <c r="V669" s="255"/>
      <c r="W669" s="255"/>
      <c r="X669" s="255"/>
      <c r="Y669" s="255"/>
      <c r="Z669" s="255"/>
      <c r="AA669" s="255"/>
      <c r="AB669" s="255"/>
      <c r="AC669" s="255"/>
      <c r="AD669" s="255"/>
      <c r="AE669" s="255"/>
      <c r="AF669" s="656"/>
      <c r="AG669" s="351"/>
      <c r="AH669" s="351"/>
      <c r="AI669" s="351"/>
      <c r="AJ669" s="351"/>
      <c r="AK669" s="351"/>
      <c r="AL669" s="351"/>
      <c r="AM669" s="351"/>
      <c r="AN669" s="356"/>
      <c r="AO669" s="356"/>
      <c r="AP669" s="356"/>
      <c r="AQ669" s="356"/>
      <c r="AR669" s="356"/>
      <c r="AS669" s="356"/>
      <c r="AT669" s="356"/>
      <c r="AU669" s="256">
        <f>SUM(AG669:AT669)</f>
        <v>0</v>
      </c>
    </row>
    <row r="670" spans="1:47" ht="16" hidden="1" outlineLevel="1">
      <c r="A670" s="452"/>
      <c r="B670" s="254" t="s">
        <v>309</v>
      </c>
      <c r="C670" s="251" t="s">
        <v>163</v>
      </c>
      <c r="D670" s="255"/>
      <c r="E670" s="255"/>
      <c r="F670" s="255"/>
      <c r="G670" s="255"/>
      <c r="H670" s="255"/>
      <c r="I670" s="255"/>
      <c r="J670" s="255"/>
      <c r="K670" s="255"/>
      <c r="L670" s="255"/>
      <c r="M670" s="255"/>
      <c r="N670" s="255"/>
      <c r="O670" s="255"/>
      <c r="P670" s="255"/>
      <c r="Q670" s="255"/>
      <c r="R670" s="255">
        <f>R669</f>
        <v>12</v>
      </c>
      <c r="S670" s="255"/>
      <c r="T670" s="255"/>
      <c r="U670" s="255"/>
      <c r="V670" s="255"/>
      <c r="W670" s="255"/>
      <c r="X670" s="255"/>
      <c r="Y670" s="255"/>
      <c r="Z670" s="255"/>
      <c r="AA670" s="255"/>
      <c r="AB670" s="255"/>
      <c r="AC670" s="255"/>
      <c r="AD670" s="255"/>
      <c r="AE670" s="255"/>
      <c r="AF670" s="656"/>
      <c r="AG670" s="352">
        <f>AG669</f>
        <v>0</v>
      </c>
      <c r="AH670" s="352">
        <f t="shared" ref="AH670" si="1160">AH669</f>
        <v>0</v>
      </c>
      <c r="AI670" s="352">
        <f t="shared" ref="AI670" si="1161">AI669</f>
        <v>0</v>
      </c>
      <c r="AJ670" s="352">
        <f t="shared" ref="AJ670" si="1162">AJ669</f>
        <v>0</v>
      </c>
      <c r="AK670" s="352">
        <f t="shared" ref="AK670" si="1163">AK669</f>
        <v>0</v>
      </c>
      <c r="AL670" s="352">
        <f t="shared" ref="AL670" si="1164">AL669</f>
        <v>0</v>
      </c>
      <c r="AM670" s="352">
        <f t="shared" ref="AM670" si="1165">AM669</f>
        <v>0</v>
      </c>
      <c r="AN670" s="352">
        <f t="shared" ref="AN670" si="1166">AN669</f>
        <v>0</v>
      </c>
      <c r="AO670" s="352">
        <f t="shared" ref="AO670" si="1167">AO669</f>
        <v>0</v>
      </c>
      <c r="AP670" s="352">
        <f t="shared" ref="AP670" si="1168">AP669</f>
        <v>0</v>
      </c>
      <c r="AQ670" s="352">
        <f t="shared" ref="AQ670" si="1169">AQ669</f>
        <v>0</v>
      </c>
      <c r="AR670" s="352">
        <f t="shared" ref="AR670" si="1170">AR669</f>
        <v>0</v>
      </c>
      <c r="AS670" s="352">
        <f t="shared" ref="AS670" si="1171">AS669</f>
        <v>0</v>
      </c>
      <c r="AT670" s="352">
        <f t="shared" ref="AT670" si="1172">AT669</f>
        <v>0</v>
      </c>
      <c r="AU670" s="266"/>
    </row>
    <row r="671" spans="1:47" ht="16" hidden="1" outlineLevel="1">
      <c r="A671" s="452"/>
      <c r="B671" s="274"/>
      <c r="C671" s="265"/>
      <c r="D671" s="251"/>
      <c r="E671" s="251"/>
      <c r="F671" s="251"/>
      <c r="G671" s="251"/>
      <c r="H671" s="251"/>
      <c r="I671" s="251"/>
      <c r="J671" s="251"/>
      <c r="K671" s="251"/>
      <c r="L671" s="251"/>
      <c r="M671" s="251"/>
      <c r="N671" s="251"/>
      <c r="O671" s="251"/>
      <c r="P671" s="251"/>
      <c r="Q671" s="251"/>
      <c r="R671" s="251"/>
      <c r="S671" s="251"/>
      <c r="T671" s="251"/>
      <c r="U671" s="251"/>
      <c r="V671" s="251"/>
      <c r="W671" s="251"/>
      <c r="X671" s="251"/>
      <c r="Y671" s="251"/>
      <c r="Z671" s="251"/>
      <c r="AA671" s="251"/>
      <c r="AB671" s="251"/>
      <c r="AC671" s="251"/>
      <c r="AD671" s="251"/>
      <c r="AE671" s="251"/>
      <c r="AF671" s="251"/>
      <c r="AG671" s="353"/>
      <c r="AH671" s="353"/>
      <c r="AI671" s="353"/>
      <c r="AJ671" s="353"/>
      <c r="AK671" s="353"/>
      <c r="AL671" s="353"/>
      <c r="AM671" s="353"/>
      <c r="AN671" s="353"/>
      <c r="AO671" s="353"/>
      <c r="AP671" s="353"/>
      <c r="AQ671" s="353"/>
      <c r="AR671" s="353"/>
      <c r="AS671" s="353"/>
      <c r="AT671" s="353"/>
      <c r="AU671" s="266"/>
    </row>
    <row r="672" spans="1:47" ht="16" hidden="1" outlineLevel="1">
      <c r="A672" s="452"/>
      <c r="B672" s="248" t="s">
        <v>107</v>
      </c>
      <c r="C672" s="249"/>
      <c r="D672" s="250"/>
      <c r="E672" s="250"/>
      <c r="F672" s="250"/>
      <c r="G672" s="250"/>
      <c r="H672" s="250"/>
      <c r="I672" s="250"/>
      <c r="J672" s="250"/>
      <c r="K672" s="250"/>
      <c r="L672" s="250"/>
      <c r="M672" s="250"/>
      <c r="N672" s="250"/>
      <c r="O672" s="250"/>
      <c r="P672" s="250"/>
      <c r="Q672" s="250"/>
      <c r="R672" s="250"/>
      <c r="S672" s="250"/>
      <c r="T672" s="249"/>
      <c r="U672" s="249"/>
      <c r="V672" s="249"/>
      <c r="W672" s="249"/>
      <c r="X672" s="249"/>
      <c r="Y672" s="249"/>
      <c r="Z672" s="249"/>
      <c r="AA672" s="249"/>
      <c r="AB672" s="249"/>
      <c r="AC672" s="249"/>
      <c r="AD672" s="249"/>
      <c r="AE672" s="249"/>
      <c r="AF672" s="249"/>
      <c r="AG672" s="355"/>
      <c r="AH672" s="355"/>
      <c r="AI672" s="355"/>
      <c r="AJ672" s="355"/>
      <c r="AK672" s="355"/>
      <c r="AL672" s="355"/>
      <c r="AM672" s="355"/>
      <c r="AN672" s="355"/>
      <c r="AO672" s="355"/>
      <c r="AP672" s="355"/>
      <c r="AQ672" s="355"/>
      <c r="AR672" s="355"/>
      <c r="AS672" s="355"/>
      <c r="AT672" s="355"/>
      <c r="AU672" s="252"/>
    </row>
    <row r="673" spans="1:48" ht="17" hidden="1" outlineLevel="1">
      <c r="A673" s="452">
        <v>14</v>
      </c>
      <c r="B673" s="274" t="s">
        <v>108</v>
      </c>
      <c r="C673" s="251" t="s">
        <v>25</v>
      </c>
      <c r="D673" s="255"/>
      <c r="E673" s="255"/>
      <c r="F673" s="255"/>
      <c r="G673" s="255"/>
      <c r="H673" s="255"/>
      <c r="I673" s="255"/>
      <c r="J673" s="255"/>
      <c r="K673" s="255"/>
      <c r="L673" s="255"/>
      <c r="M673" s="255"/>
      <c r="N673" s="255"/>
      <c r="O673" s="255"/>
      <c r="P673" s="255"/>
      <c r="Q673" s="255"/>
      <c r="R673" s="255">
        <v>12</v>
      </c>
      <c r="S673" s="255"/>
      <c r="T673" s="255"/>
      <c r="U673" s="255"/>
      <c r="V673" s="255"/>
      <c r="W673" s="255"/>
      <c r="X673" s="255"/>
      <c r="Y673" s="255"/>
      <c r="Z673" s="255"/>
      <c r="AA673" s="255"/>
      <c r="AB673" s="255"/>
      <c r="AC673" s="255"/>
      <c r="AD673" s="255"/>
      <c r="AE673" s="255"/>
      <c r="AF673" s="656"/>
      <c r="AG673" s="351"/>
      <c r="AH673" s="351"/>
      <c r="AI673" s="351"/>
      <c r="AJ673" s="351"/>
      <c r="AK673" s="351"/>
      <c r="AL673" s="351"/>
      <c r="AM673" s="351"/>
      <c r="AN673" s="351"/>
      <c r="AO673" s="351"/>
      <c r="AP673" s="351"/>
      <c r="AQ673" s="351"/>
      <c r="AR673" s="351"/>
      <c r="AS673" s="351"/>
      <c r="AT673" s="351"/>
      <c r="AU673" s="256">
        <f>SUM(AG673:AT673)</f>
        <v>0</v>
      </c>
    </row>
    <row r="674" spans="1:48" ht="16" hidden="1" outlineLevel="1">
      <c r="A674" s="452"/>
      <c r="B674" s="254" t="s">
        <v>309</v>
      </c>
      <c r="C674" s="251" t="s">
        <v>163</v>
      </c>
      <c r="D674" s="255"/>
      <c r="E674" s="255"/>
      <c r="F674" s="255"/>
      <c r="G674" s="255"/>
      <c r="H674" s="255"/>
      <c r="I674" s="255"/>
      <c r="J674" s="255"/>
      <c r="K674" s="255"/>
      <c r="L674" s="255"/>
      <c r="M674" s="255"/>
      <c r="N674" s="255"/>
      <c r="O674" s="255"/>
      <c r="P674" s="255"/>
      <c r="Q674" s="255"/>
      <c r="R674" s="255">
        <f>R673</f>
        <v>12</v>
      </c>
      <c r="S674" s="255"/>
      <c r="T674" s="255"/>
      <c r="U674" s="255"/>
      <c r="V674" s="255"/>
      <c r="W674" s="255"/>
      <c r="X674" s="255"/>
      <c r="Y674" s="255"/>
      <c r="Z674" s="255"/>
      <c r="AA674" s="255"/>
      <c r="AB674" s="255"/>
      <c r="AC674" s="255"/>
      <c r="AD674" s="255"/>
      <c r="AE674" s="255"/>
      <c r="AF674" s="656"/>
      <c r="AG674" s="352">
        <f>AG673</f>
        <v>0</v>
      </c>
      <c r="AH674" s="352">
        <f t="shared" ref="AH674" si="1173">AH673</f>
        <v>0</v>
      </c>
      <c r="AI674" s="352">
        <f t="shared" ref="AI674" si="1174">AI673</f>
        <v>0</v>
      </c>
      <c r="AJ674" s="352">
        <f t="shared" ref="AJ674" si="1175">AJ673</f>
        <v>0</v>
      </c>
      <c r="AK674" s="352">
        <f t="shared" ref="AK674" si="1176">AK673</f>
        <v>0</v>
      </c>
      <c r="AL674" s="352">
        <f t="shared" ref="AL674" si="1177">AL673</f>
        <v>0</v>
      </c>
      <c r="AM674" s="352">
        <f t="shared" ref="AM674" si="1178">AM673</f>
        <v>0</v>
      </c>
      <c r="AN674" s="352">
        <f t="shared" ref="AN674" si="1179">AN673</f>
        <v>0</v>
      </c>
      <c r="AO674" s="352">
        <f t="shared" ref="AO674" si="1180">AO673</f>
        <v>0</v>
      </c>
      <c r="AP674" s="352">
        <f t="shared" ref="AP674" si="1181">AP673</f>
        <v>0</v>
      </c>
      <c r="AQ674" s="352">
        <f t="shared" ref="AQ674" si="1182">AQ673</f>
        <v>0</v>
      </c>
      <c r="AR674" s="352">
        <f t="shared" ref="AR674" si="1183">AR673</f>
        <v>0</v>
      </c>
      <c r="AS674" s="352">
        <f t="shared" ref="AS674" si="1184">AS673</f>
        <v>0</v>
      </c>
      <c r="AT674" s="352">
        <f t="shared" ref="AT674" si="1185">AT673</f>
        <v>0</v>
      </c>
      <c r="AU674" s="441"/>
      <c r="AV674" s="532"/>
    </row>
    <row r="675" spans="1:48" ht="16" hidden="1" outlineLevel="1">
      <c r="A675" s="452"/>
      <c r="B675" s="274"/>
      <c r="C675" s="265"/>
      <c r="D675" s="251"/>
      <c r="E675" s="251"/>
      <c r="F675" s="251"/>
      <c r="G675" s="251"/>
      <c r="H675" s="251"/>
      <c r="I675" s="251"/>
      <c r="J675" s="251"/>
      <c r="K675" s="251"/>
      <c r="L675" s="251"/>
      <c r="M675" s="251"/>
      <c r="N675" s="251"/>
      <c r="O675" s="251"/>
      <c r="P675" s="251"/>
      <c r="Q675" s="251"/>
      <c r="R675" s="404"/>
      <c r="S675" s="251"/>
      <c r="T675" s="251"/>
      <c r="U675" s="251"/>
      <c r="V675" s="251"/>
      <c r="W675" s="251"/>
      <c r="X675" s="251"/>
      <c r="Y675" s="251"/>
      <c r="Z675" s="251"/>
      <c r="AA675" s="251"/>
      <c r="AB675" s="251"/>
      <c r="AC675" s="251"/>
      <c r="AD675" s="251"/>
      <c r="AE675" s="251"/>
      <c r="AF675" s="251"/>
      <c r="AG675" s="353"/>
      <c r="AH675" s="353"/>
      <c r="AI675" s="353"/>
      <c r="AJ675" s="353"/>
      <c r="AK675" s="353"/>
      <c r="AL675" s="353"/>
      <c r="AM675" s="353"/>
      <c r="AN675" s="353"/>
      <c r="AO675" s="353"/>
      <c r="AP675" s="353"/>
      <c r="AQ675" s="353"/>
      <c r="AR675" s="353"/>
      <c r="AS675" s="353"/>
      <c r="AT675" s="353"/>
      <c r="AU675" s="261"/>
      <c r="AV675" s="532"/>
    </row>
    <row r="676" spans="1:48" s="243" customFormat="1" ht="16" hidden="1" outlineLevel="1">
      <c r="A676" s="452"/>
      <c r="B676" s="248" t="s">
        <v>487</v>
      </c>
      <c r="C676" s="251"/>
      <c r="D676" s="251"/>
      <c r="E676" s="251"/>
      <c r="F676" s="251"/>
      <c r="G676" s="251"/>
      <c r="H676" s="251"/>
      <c r="I676" s="251"/>
      <c r="J676" s="251"/>
      <c r="K676" s="251"/>
      <c r="L676" s="251"/>
      <c r="M676" s="251"/>
      <c r="N676" s="251"/>
      <c r="O676" s="251"/>
      <c r="P676" s="251"/>
      <c r="Q676" s="251"/>
      <c r="R676" s="251"/>
      <c r="S676" s="251"/>
      <c r="T676" s="251"/>
      <c r="U676" s="251"/>
      <c r="V676" s="251"/>
      <c r="W676" s="251"/>
      <c r="X676" s="251"/>
      <c r="Y676" s="251"/>
      <c r="Z676" s="251"/>
      <c r="AA676" s="251"/>
      <c r="AB676" s="251"/>
      <c r="AC676" s="251"/>
      <c r="AD676" s="251"/>
      <c r="AE676" s="251"/>
      <c r="AF676" s="251"/>
      <c r="AG676" s="353"/>
      <c r="AH676" s="353"/>
      <c r="AI676" s="353"/>
      <c r="AJ676" s="353"/>
      <c r="AK676" s="353"/>
      <c r="AL676" s="353"/>
      <c r="AM676" s="357"/>
      <c r="AN676" s="357"/>
      <c r="AO676" s="357"/>
      <c r="AP676" s="357"/>
      <c r="AQ676" s="357"/>
      <c r="AR676" s="357"/>
      <c r="AS676" s="357"/>
      <c r="AT676" s="357"/>
      <c r="AU676" s="442"/>
      <c r="AV676" s="533"/>
    </row>
    <row r="677" spans="1:48" ht="16" hidden="1" outlineLevel="1">
      <c r="A677" s="452">
        <v>15</v>
      </c>
      <c r="B677" s="254" t="s">
        <v>492</v>
      </c>
      <c r="C677" s="251" t="s">
        <v>25</v>
      </c>
      <c r="D677" s="255"/>
      <c r="E677" s="255"/>
      <c r="F677" s="255"/>
      <c r="G677" s="255"/>
      <c r="H677" s="255"/>
      <c r="I677" s="255"/>
      <c r="J677" s="255"/>
      <c r="K677" s="255"/>
      <c r="L677" s="255"/>
      <c r="M677" s="255"/>
      <c r="N677" s="255"/>
      <c r="O677" s="255"/>
      <c r="P677" s="255"/>
      <c r="Q677" s="255"/>
      <c r="R677" s="255">
        <v>0</v>
      </c>
      <c r="S677" s="255"/>
      <c r="T677" s="255"/>
      <c r="U677" s="255"/>
      <c r="V677" s="255"/>
      <c r="W677" s="255"/>
      <c r="X677" s="255"/>
      <c r="Y677" s="255"/>
      <c r="Z677" s="255"/>
      <c r="AA677" s="255"/>
      <c r="AB677" s="255"/>
      <c r="AC677" s="255"/>
      <c r="AD677" s="255"/>
      <c r="AE677" s="255"/>
      <c r="AF677" s="656"/>
      <c r="AG677" s="351"/>
      <c r="AH677" s="351"/>
      <c r="AI677" s="351"/>
      <c r="AJ677" s="351"/>
      <c r="AK677" s="351"/>
      <c r="AL677" s="351"/>
      <c r="AM677" s="351"/>
      <c r="AN677" s="351"/>
      <c r="AO677" s="351"/>
      <c r="AP677" s="351"/>
      <c r="AQ677" s="351"/>
      <c r="AR677" s="351"/>
      <c r="AS677" s="351"/>
      <c r="AT677" s="351"/>
      <c r="AU677" s="256">
        <f>SUM(AG677:AT677)</f>
        <v>0</v>
      </c>
    </row>
    <row r="678" spans="1:48" ht="16" hidden="1" outlineLevel="1">
      <c r="A678" s="452"/>
      <c r="B678" s="254" t="s">
        <v>309</v>
      </c>
      <c r="C678" s="251" t="s">
        <v>163</v>
      </c>
      <c r="D678" s="255"/>
      <c r="E678" s="255"/>
      <c r="F678" s="255"/>
      <c r="G678" s="255"/>
      <c r="H678" s="255"/>
      <c r="I678" s="255"/>
      <c r="J678" s="255"/>
      <c r="K678" s="255"/>
      <c r="L678" s="255"/>
      <c r="M678" s="255"/>
      <c r="N678" s="255"/>
      <c r="O678" s="255"/>
      <c r="P678" s="255"/>
      <c r="Q678" s="255"/>
      <c r="R678" s="255">
        <f>R677</f>
        <v>0</v>
      </c>
      <c r="S678" s="255"/>
      <c r="T678" s="255"/>
      <c r="U678" s="255"/>
      <c r="V678" s="255"/>
      <c r="W678" s="255"/>
      <c r="X678" s="255"/>
      <c r="Y678" s="255"/>
      <c r="Z678" s="255"/>
      <c r="AA678" s="255"/>
      <c r="AB678" s="255"/>
      <c r="AC678" s="255"/>
      <c r="AD678" s="255"/>
      <c r="AE678" s="255"/>
      <c r="AF678" s="656"/>
      <c r="AG678" s="352">
        <f>AG677</f>
        <v>0</v>
      </c>
      <c r="AH678" s="352">
        <f t="shared" ref="AH678:AT678" si="1186">AH677</f>
        <v>0</v>
      </c>
      <c r="AI678" s="352">
        <f t="shared" si="1186"/>
        <v>0</v>
      </c>
      <c r="AJ678" s="352">
        <f t="shared" si="1186"/>
        <v>0</v>
      </c>
      <c r="AK678" s="352">
        <f t="shared" si="1186"/>
        <v>0</v>
      </c>
      <c r="AL678" s="352">
        <f t="shared" si="1186"/>
        <v>0</v>
      </c>
      <c r="AM678" s="352">
        <f t="shared" si="1186"/>
        <v>0</v>
      </c>
      <c r="AN678" s="352">
        <f t="shared" si="1186"/>
        <v>0</v>
      </c>
      <c r="AO678" s="352">
        <f t="shared" si="1186"/>
        <v>0</v>
      </c>
      <c r="AP678" s="352">
        <f t="shared" si="1186"/>
        <v>0</v>
      </c>
      <c r="AQ678" s="352">
        <f t="shared" si="1186"/>
        <v>0</v>
      </c>
      <c r="AR678" s="352">
        <f t="shared" si="1186"/>
        <v>0</v>
      </c>
      <c r="AS678" s="352">
        <f t="shared" si="1186"/>
        <v>0</v>
      </c>
      <c r="AT678" s="352">
        <f t="shared" si="1186"/>
        <v>0</v>
      </c>
      <c r="AU678" s="257"/>
    </row>
    <row r="679" spans="1:48" ht="16" hidden="1" outlineLevel="1">
      <c r="A679" s="452"/>
      <c r="B679" s="274"/>
      <c r="C679" s="265"/>
      <c r="D679" s="251"/>
      <c r="E679" s="251"/>
      <c r="F679" s="251"/>
      <c r="G679" s="251"/>
      <c r="H679" s="251"/>
      <c r="I679" s="251"/>
      <c r="J679" s="251"/>
      <c r="K679" s="251"/>
      <c r="L679" s="251"/>
      <c r="M679" s="251"/>
      <c r="N679" s="251"/>
      <c r="O679" s="251"/>
      <c r="P679" s="251"/>
      <c r="Q679" s="251"/>
      <c r="R679" s="251"/>
      <c r="S679" s="251"/>
      <c r="T679" s="251"/>
      <c r="U679" s="251"/>
      <c r="V679" s="251"/>
      <c r="W679" s="251"/>
      <c r="X679" s="251"/>
      <c r="Y679" s="251"/>
      <c r="Z679" s="251"/>
      <c r="AA679" s="251"/>
      <c r="AB679" s="251"/>
      <c r="AC679" s="251"/>
      <c r="AD679" s="251"/>
      <c r="AE679" s="251"/>
      <c r="AF679" s="251"/>
      <c r="AG679" s="353"/>
      <c r="AH679" s="353"/>
      <c r="AI679" s="353"/>
      <c r="AJ679" s="353"/>
      <c r="AK679" s="353"/>
      <c r="AL679" s="353"/>
      <c r="AM679" s="353"/>
      <c r="AN679" s="353"/>
      <c r="AO679" s="353"/>
      <c r="AP679" s="353"/>
      <c r="AQ679" s="353"/>
      <c r="AR679" s="353"/>
      <c r="AS679" s="353"/>
      <c r="AT679" s="353"/>
      <c r="AU679" s="266"/>
    </row>
    <row r="680" spans="1:48" s="243" customFormat="1" ht="16" hidden="1" outlineLevel="1">
      <c r="A680" s="452">
        <v>16</v>
      </c>
      <c r="B680" s="283" t="s">
        <v>488</v>
      </c>
      <c r="C680" s="251" t="s">
        <v>25</v>
      </c>
      <c r="D680" s="255"/>
      <c r="E680" s="255"/>
      <c r="F680" s="255"/>
      <c r="G680" s="255"/>
      <c r="H680" s="255"/>
      <c r="I680" s="255"/>
      <c r="J680" s="255"/>
      <c r="K680" s="255"/>
      <c r="L680" s="255"/>
      <c r="M680" s="255"/>
      <c r="N680" s="255"/>
      <c r="O680" s="255"/>
      <c r="P680" s="255"/>
      <c r="Q680" s="255"/>
      <c r="R680" s="255">
        <v>0</v>
      </c>
      <c r="S680" s="255"/>
      <c r="T680" s="255"/>
      <c r="U680" s="255"/>
      <c r="V680" s="255"/>
      <c r="W680" s="255"/>
      <c r="X680" s="255"/>
      <c r="Y680" s="255"/>
      <c r="Z680" s="255"/>
      <c r="AA680" s="255"/>
      <c r="AB680" s="255"/>
      <c r="AC680" s="255"/>
      <c r="AD680" s="255"/>
      <c r="AE680" s="255"/>
      <c r="AF680" s="656"/>
      <c r="AG680" s="351"/>
      <c r="AH680" s="351"/>
      <c r="AI680" s="351"/>
      <c r="AJ680" s="351"/>
      <c r="AK680" s="351"/>
      <c r="AL680" s="351"/>
      <c r="AM680" s="351"/>
      <c r="AN680" s="351"/>
      <c r="AO680" s="351"/>
      <c r="AP680" s="351"/>
      <c r="AQ680" s="351"/>
      <c r="AR680" s="351"/>
      <c r="AS680" s="351"/>
      <c r="AT680" s="351"/>
      <c r="AU680" s="256">
        <f>SUM(AG680:AT680)</f>
        <v>0</v>
      </c>
    </row>
    <row r="681" spans="1:48" s="243" customFormat="1" ht="16" hidden="1" outlineLevel="1">
      <c r="A681" s="452"/>
      <c r="B681" s="254" t="s">
        <v>309</v>
      </c>
      <c r="C681" s="251" t="s">
        <v>163</v>
      </c>
      <c r="D681" s="255"/>
      <c r="E681" s="255"/>
      <c r="F681" s="255"/>
      <c r="G681" s="255"/>
      <c r="H681" s="255"/>
      <c r="I681" s="255"/>
      <c r="J681" s="255"/>
      <c r="K681" s="255"/>
      <c r="L681" s="255"/>
      <c r="M681" s="255"/>
      <c r="N681" s="255"/>
      <c r="O681" s="255"/>
      <c r="P681" s="255"/>
      <c r="Q681" s="255"/>
      <c r="R681" s="255">
        <f>R680</f>
        <v>0</v>
      </c>
      <c r="S681" s="255"/>
      <c r="T681" s="255"/>
      <c r="U681" s="255"/>
      <c r="V681" s="255"/>
      <c r="W681" s="255"/>
      <c r="X681" s="255"/>
      <c r="Y681" s="255"/>
      <c r="Z681" s="255"/>
      <c r="AA681" s="255"/>
      <c r="AB681" s="255"/>
      <c r="AC681" s="255"/>
      <c r="AD681" s="255"/>
      <c r="AE681" s="255"/>
      <c r="AF681" s="656"/>
      <c r="AG681" s="352">
        <f>AG680</f>
        <v>0</v>
      </c>
      <c r="AH681" s="352">
        <f t="shared" ref="AH681:AT681" si="1187">AH680</f>
        <v>0</v>
      </c>
      <c r="AI681" s="352">
        <f t="shared" si="1187"/>
        <v>0</v>
      </c>
      <c r="AJ681" s="352">
        <f t="shared" si="1187"/>
        <v>0</v>
      </c>
      <c r="AK681" s="352">
        <f t="shared" si="1187"/>
        <v>0</v>
      </c>
      <c r="AL681" s="352">
        <f t="shared" si="1187"/>
        <v>0</v>
      </c>
      <c r="AM681" s="352">
        <f t="shared" si="1187"/>
        <v>0</v>
      </c>
      <c r="AN681" s="352">
        <f t="shared" si="1187"/>
        <v>0</v>
      </c>
      <c r="AO681" s="352">
        <f t="shared" si="1187"/>
        <v>0</v>
      </c>
      <c r="AP681" s="352">
        <f t="shared" si="1187"/>
        <v>0</v>
      </c>
      <c r="AQ681" s="352">
        <f t="shared" si="1187"/>
        <v>0</v>
      </c>
      <c r="AR681" s="352">
        <f t="shared" si="1187"/>
        <v>0</v>
      </c>
      <c r="AS681" s="352">
        <f t="shared" si="1187"/>
        <v>0</v>
      </c>
      <c r="AT681" s="352">
        <f t="shared" si="1187"/>
        <v>0</v>
      </c>
      <c r="AU681" s="257"/>
    </row>
    <row r="682" spans="1:48" s="243" customFormat="1" ht="16" hidden="1" outlineLevel="1">
      <c r="A682" s="452"/>
      <c r="B682" s="283"/>
      <c r="C682" s="251"/>
      <c r="D682" s="251"/>
      <c r="E682" s="251"/>
      <c r="F682" s="251"/>
      <c r="G682" s="251"/>
      <c r="H682" s="251"/>
      <c r="I682" s="251"/>
      <c r="J682" s="251"/>
      <c r="K682" s="251"/>
      <c r="L682" s="251"/>
      <c r="M682" s="251"/>
      <c r="N682" s="251"/>
      <c r="O682" s="251"/>
      <c r="P682" s="251"/>
      <c r="Q682" s="251"/>
      <c r="R682" s="251"/>
      <c r="S682" s="251"/>
      <c r="T682" s="251"/>
      <c r="U682" s="251"/>
      <c r="V682" s="251"/>
      <c r="W682" s="251"/>
      <c r="X682" s="251"/>
      <c r="Y682" s="251"/>
      <c r="Z682" s="251"/>
      <c r="AA682" s="251"/>
      <c r="AB682" s="251"/>
      <c r="AC682" s="251"/>
      <c r="AD682" s="251"/>
      <c r="AE682" s="251"/>
      <c r="AF682" s="251"/>
      <c r="AG682" s="353"/>
      <c r="AH682" s="353"/>
      <c r="AI682" s="353"/>
      <c r="AJ682" s="353"/>
      <c r="AK682" s="353"/>
      <c r="AL682" s="353"/>
      <c r="AM682" s="357"/>
      <c r="AN682" s="357"/>
      <c r="AO682" s="357"/>
      <c r="AP682" s="357"/>
      <c r="AQ682" s="357"/>
      <c r="AR682" s="357"/>
      <c r="AS682" s="357"/>
      <c r="AT682" s="357"/>
      <c r="AU682" s="272"/>
    </row>
    <row r="683" spans="1:48" ht="17" hidden="1" outlineLevel="1">
      <c r="A683" s="452"/>
      <c r="B683" s="444" t="s">
        <v>493</v>
      </c>
      <c r="C683" s="279"/>
      <c r="D683" s="250"/>
      <c r="E683" s="249"/>
      <c r="F683" s="249"/>
      <c r="G683" s="249"/>
      <c r="H683" s="249"/>
      <c r="I683" s="249"/>
      <c r="J683" s="249"/>
      <c r="K683" s="249"/>
      <c r="L683" s="249"/>
      <c r="M683" s="249"/>
      <c r="N683" s="249"/>
      <c r="O683" s="249"/>
      <c r="P683" s="249"/>
      <c r="Q683" s="249"/>
      <c r="R683" s="250"/>
      <c r="S683" s="249"/>
      <c r="T683" s="249"/>
      <c r="U683" s="249"/>
      <c r="V683" s="249"/>
      <c r="W683" s="249"/>
      <c r="X683" s="249"/>
      <c r="Y683" s="249"/>
      <c r="Z683" s="249"/>
      <c r="AA683" s="249"/>
      <c r="AB683" s="249"/>
      <c r="AC683" s="249"/>
      <c r="AD683" s="249"/>
      <c r="AE683" s="249"/>
      <c r="AF683" s="249"/>
      <c r="AG683" s="355"/>
      <c r="AH683" s="355"/>
      <c r="AI683" s="355"/>
      <c r="AJ683" s="355"/>
      <c r="AK683" s="355"/>
      <c r="AL683" s="355"/>
      <c r="AM683" s="355"/>
      <c r="AN683" s="355"/>
      <c r="AO683" s="355"/>
      <c r="AP683" s="355"/>
      <c r="AQ683" s="355"/>
      <c r="AR683" s="355"/>
      <c r="AS683" s="355"/>
      <c r="AT683" s="355"/>
      <c r="AU683" s="252"/>
    </row>
    <row r="684" spans="1:48" ht="17" hidden="1" outlineLevel="1">
      <c r="A684" s="452">
        <v>17</v>
      </c>
      <c r="B684" s="369" t="s">
        <v>112</v>
      </c>
      <c r="C684" s="251" t="s">
        <v>25</v>
      </c>
      <c r="D684" s="255"/>
      <c r="E684" s="255"/>
      <c r="F684" s="255"/>
      <c r="G684" s="255"/>
      <c r="H684" s="255"/>
      <c r="I684" s="255"/>
      <c r="J684" s="255"/>
      <c r="K684" s="255"/>
      <c r="L684" s="255"/>
      <c r="M684" s="255"/>
      <c r="N684" s="255"/>
      <c r="O684" s="255"/>
      <c r="P684" s="255"/>
      <c r="Q684" s="255"/>
      <c r="R684" s="255">
        <v>12</v>
      </c>
      <c r="S684" s="255"/>
      <c r="T684" s="255"/>
      <c r="U684" s="255"/>
      <c r="V684" s="255"/>
      <c r="W684" s="255"/>
      <c r="X684" s="255"/>
      <c r="Y684" s="255"/>
      <c r="Z684" s="255"/>
      <c r="AA684" s="255"/>
      <c r="AB684" s="255"/>
      <c r="AC684" s="255"/>
      <c r="AD684" s="255"/>
      <c r="AE684" s="255"/>
      <c r="AF684" s="656"/>
      <c r="AG684" s="367"/>
      <c r="AH684" s="351"/>
      <c r="AI684" s="351"/>
      <c r="AJ684" s="351"/>
      <c r="AK684" s="351"/>
      <c r="AL684" s="351"/>
      <c r="AM684" s="351"/>
      <c r="AN684" s="356"/>
      <c r="AO684" s="356"/>
      <c r="AP684" s="356"/>
      <c r="AQ684" s="356"/>
      <c r="AR684" s="356"/>
      <c r="AS684" s="356"/>
      <c r="AT684" s="356"/>
      <c r="AU684" s="256">
        <f>SUM(AG684:AT684)</f>
        <v>0</v>
      </c>
    </row>
    <row r="685" spans="1:48" ht="16" hidden="1" outlineLevel="1">
      <c r="A685" s="452"/>
      <c r="B685" s="254" t="s">
        <v>309</v>
      </c>
      <c r="C685" s="251" t="s">
        <v>163</v>
      </c>
      <c r="D685" s="255"/>
      <c r="E685" s="255"/>
      <c r="F685" s="255"/>
      <c r="G685" s="255"/>
      <c r="H685" s="255"/>
      <c r="I685" s="255"/>
      <c r="J685" s="255"/>
      <c r="K685" s="255"/>
      <c r="L685" s="255"/>
      <c r="M685" s="255"/>
      <c r="N685" s="255"/>
      <c r="O685" s="255"/>
      <c r="P685" s="255"/>
      <c r="Q685" s="255"/>
      <c r="R685" s="255">
        <f>R684</f>
        <v>12</v>
      </c>
      <c r="S685" s="255"/>
      <c r="T685" s="255"/>
      <c r="U685" s="255"/>
      <c r="V685" s="255"/>
      <c r="W685" s="255"/>
      <c r="X685" s="255"/>
      <c r="Y685" s="255"/>
      <c r="Z685" s="255"/>
      <c r="AA685" s="255"/>
      <c r="AB685" s="255"/>
      <c r="AC685" s="255"/>
      <c r="AD685" s="255"/>
      <c r="AE685" s="255"/>
      <c r="AF685" s="656"/>
      <c r="AG685" s="352">
        <f>AG684</f>
        <v>0</v>
      </c>
      <c r="AH685" s="352">
        <f t="shared" ref="AH685:AT685" si="1188">AH684</f>
        <v>0</v>
      </c>
      <c r="AI685" s="352">
        <f t="shared" si="1188"/>
        <v>0</v>
      </c>
      <c r="AJ685" s="352">
        <f t="shared" si="1188"/>
        <v>0</v>
      </c>
      <c r="AK685" s="352">
        <f t="shared" si="1188"/>
        <v>0</v>
      </c>
      <c r="AL685" s="352">
        <f t="shared" si="1188"/>
        <v>0</v>
      </c>
      <c r="AM685" s="352">
        <f t="shared" si="1188"/>
        <v>0</v>
      </c>
      <c r="AN685" s="352">
        <f t="shared" si="1188"/>
        <v>0</v>
      </c>
      <c r="AO685" s="352">
        <f t="shared" si="1188"/>
        <v>0</v>
      </c>
      <c r="AP685" s="352">
        <f t="shared" si="1188"/>
        <v>0</v>
      </c>
      <c r="AQ685" s="352">
        <f t="shared" si="1188"/>
        <v>0</v>
      </c>
      <c r="AR685" s="352">
        <f t="shared" si="1188"/>
        <v>0</v>
      </c>
      <c r="AS685" s="352">
        <f t="shared" si="1188"/>
        <v>0</v>
      </c>
      <c r="AT685" s="352">
        <f t="shared" si="1188"/>
        <v>0</v>
      </c>
      <c r="AU685" s="266"/>
    </row>
    <row r="686" spans="1:48" ht="16" hidden="1" outlineLevel="1">
      <c r="A686" s="452"/>
      <c r="B686" s="254"/>
      <c r="C686" s="251"/>
      <c r="D686" s="251"/>
      <c r="E686" s="251"/>
      <c r="F686" s="251"/>
      <c r="G686" s="251"/>
      <c r="H686" s="251"/>
      <c r="I686" s="251"/>
      <c r="J686" s="251"/>
      <c r="K686" s="251"/>
      <c r="L686" s="251"/>
      <c r="M686" s="251"/>
      <c r="N686" s="251"/>
      <c r="O686" s="251"/>
      <c r="P686" s="251"/>
      <c r="Q686" s="251"/>
      <c r="R686" s="251"/>
      <c r="S686" s="251"/>
      <c r="T686" s="251"/>
      <c r="U686" s="251"/>
      <c r="V686" s="251"/>
      <c r="W686" s="251"/>
      <c r="X686" s="251"/>
      <c r="Y686" s="251"/>
      <c r="Z686" s="251"/>
      <c r="AA686" s="251"/>
      <c r="AB686" s="251"/>
      <c r="AC686" s="251"/>
      <c r="AD686" s="251"/>
      <c r="AE686" s="251"/>
      <c r="AF686" s="251"/>
      <c r="AG686" s="363"/>
      <c r="AH686" s="366"/>
      <c r="AI686" s="366"/>
      <c r="AJ686" s="366"/>
      <c r="AK686" s="366"/>
      <c r="AL686" s="366"/>
      <c r="AM686" s="366"/>
      <c r="AN686" s="366"/>
      <c r="AO686" s="366"/>
      <c r="AP686" s="366"/>
      <c r="AQ686" s="366"/>
      <c r="AR686" s="366"/>
      <c r="AS686" s="366"/>
      <c r="AT686" s="366"/>
      <c r="AU686" s="266"/>
    </row>
    <row r="687" spans="1:48" ht="17" hidden="1" outlineLevel="1">
      <c r="A687" s="452">
        <v>18</v>
      </c>
      <c r="B687" s="369" t="s">
        <v>109</v>
      </c>
      <c r="C687" s="251" t="s">
        <v>25</v>
      </c>
      <c r="D687" s="255"/>
      <c r="E687" s="255"/>
      <c r="F687" s="255"/>
      <c r="G687" s="255"/>
      <c r="H687" s="255"/>
      <c r="I687" s="255"/>
      <c r="J687" s="255"/>
      <c r="K687" s="255"/>
      <c r="L687" s="255"/>
      <c r="M687" s="255"/>
      <c r="N687" s="255"/>
      <c r="O687" s="255"/>
      <c r="P687" s="255"/>
      <c r="Q687" s="255"/>
      <c r="R687" s="255">
        <v>12</v>
      </c>
      <c r="S687" s="255"/>
      <c r="T687" s="255"/>
      <c r="U687" s="255"/>
      <c r="V687" s="255"/>
      <c r="W687" s="255"/>
      <c r="X687" s="255"/>
      <c r="Y687" s="255"/>
      <c r="Z687" s="255"/>
      <c r="AA687" s="255"/>
      <c r="AB687" s="255"/>
      <c r="AC687" s="255"/>
      <c r="AD687" s="255"/>
      <c r="AE687" s="255"/>
      <c r="AF687" s="656"/>
      <c r="AG687" s="367"/>
      <c r="AH687" s="351"/>
      <c r="AI687" s="351"/>
      <c r="AJ687" s="351"/>
      <c r="AK687" s="351"/>
      <c r="AL687" s="351"/>
      <c r="AM687" s="351"/>
      <c r="AN687" s="356"/>
      <c r="AO687" s="356"/>
      <c r="AP687" s="356"/>
      <c r="AQ687" s="356"/>
      <c r="AR687" s="356"/>
      <c r="AS687" s="356"/>
      <c r="AT687" s="356"/>
      <c r="AU687" s="256">
        <f>SUM(AG687:AT687)</f>
        <v>0</v>
      </c>
    </row>
    <row r="688" spans="1:48" ht="16" hidden="1" outlineLevel="1">
      <c r="A688" s="452"/>
      <c r="B688" s="254" t="s">
        <v>309</v>
      </c>
      <c r="C688" s="251" t="s">
        <v>163</v>
      </c>
      <c r="D688" s="255"/>
      <c r="E688" s="255"/>
      <c r="F688" s="255"/>
      <c r="G688" s="255"/>
      <c r="H688" s="255"/>
      <c r="I688" s="255"/>
      <c r="J688" s="255"/>
      <c r="K688" s="255"/>
      <c r="L688" s="255"/>
      <c r="M688" s="255"/>
      <c r="N688" s="255"/>
      <c r="O688" s="255"/>
      <c r="P688" s="255"/>
      <c r="Q688" s="255"/>
      <c r="R688" s="255">
        <f>R687</f>
        <v>12</v>
      </c>
      <c r="S688" s="255"/>
      <c r="T688" s="255"/>
      <c r="U688" s="255"/>
      <c r="V688" s="255"/>
      <c r="W688" s="255"/>
      <c r="X688" s="255"/>
      <c r="Y688" s="255"/>
      <c r="Z688" s="255"/>
      <c r="AA688" s="255"/>
      <c r="AB688" s="255"/>
      <c r="AC688" s="255"/>
      <c r="AD688" s="255"/>
      <c r="AE688" s="255"/>
      <c r="AF688" s="656"/>
      <c r="AG688" s="352">
        <f>AG687</f>
        <v>0</v>
      </c>
      <c r="AH688" s="352">
        <f t="shared" ref="AH688:AT688" si="1189">AH687</f>
        <v>0</v>
      </c>
      <c r="AI688" s="352">
        <f t="shared" si="1189"/>
        <v>0</v>
      </c>
      <c r="AJ688" s="352">
        <f t="shared" si="1189"/>
        <v>0</v>
      </c>
      <c r="AK688" s="352">
        <f t="shared" si="1189"/>
        <v>0</v>
      </c>
      <c r="AL688" s="352">
        <f t="shared" si="1189"/>
        <v>0</v>
      </c>
      <c r="AM688" s="352">
        <f t="shared" si="1189"/>
        <v>0</v>
      </c>
      <c r="AN688" s="352">
        <f t="shared" si="1189"/>
        <v>0</v>
      </c>
      <c r="AO688" s="352">
        <f t="shared" si="1189"/>
        <v>0</v>
      </c>
      <c r="AP688" s="352">
        <f t="shared" si="1189"/>
        <v>0</v>
      </c>
      <c r="AQ688" s="352">
        <f t="shared" si="1189"/>
        <v>0</v>
      </c>
      <c r="AR688" s="352">
        <f t="shared" si="1189"/>
        <v>0</v>
      </c>
      <c r="AS688" s="352">
        <f t="shared" si="1189"/>
        <v>0</v>
      </c>
      <c r="AT688" s="352">
        <f t="shared" si="1189"/>
        <v>0</v>
      </c>
      <c r="AU688" s="266"/>
    </row>
    <row r="689" spans="1:47" ht="16" hidden="1" outlineLevel="1">
      <c r="A689" s="452"/>
      <c r="B689" s="281"/>
      <c r="C689" s="251"/>
      <c r="D689" s="251"/>
      <c r="E689" s="251"/>
      <c r="F689" s="251"/>
      <c r="G689" s="251"/>
      <c r="H689" s="251"/>
      <c r="I689" s="251"/>
      <c r="J689" s="251"/>
      <c r="K689" s="251"/>
      <c r="L689" s="251"/>
      <c r="M689" s="251"/>
      <c r="N689" s="251"/>
      <c r="O689" s="251"/>
      <c r="P689" s="251"/>
      <c r="Q689" s="251"/>
      <c r="R689" s="251"/>
      <c r="S689" s="251"/>
      <c r="T689" s="251"/>
      <c r="U689" s="251"/>
      <c r="V689" s="251"/>
      <c r="W689" s="251"/>
      <c r="X689" s="251"/>
      <c r="Y689" s="251"/>
      <c r="Z689" s="251"/>
      <c r="AA689" s="251"/>
      <c r="AB689" s="251"/>
      <c r="AC689" s="251"/>
      <c r="AD689" s="251"/>
      <c r="AE689" s="251"/>
      <c r="AF689" s="251"/>
      <c r="AG689" s="364"/>
      <c r="AH689" s="365"/>
      <c r="AI689" s="365"/>
      <c r="AJ689" s="365"/>
      <c r="AK689" s="365"/>
      <c r="AL689" s="365"/>
      <c r="AM689" s="365"/>
      <c r="AN689" s="365"/>
      <c r="AO689" s="365"/>
      <c r="AP689" s="365"/>
      <c r="AQ689" s="365"/>
      <c r="AR689" s="365"/>
      <c r="AS689" s="365"/>
      <c r="AT689" s="365"/>
      <c r="AU689" s="257"/>
    </row>
    <row r="690" spans="1:47" ht="17" hidden="1" outlineLevel="1">
      <c r="A690" s="452">
        <v>19</v>
      </c>
      <c r="B690" s="369" t="s">
        <v>111</v>
      </c>
      <c r="C690" s="251" t="s">
        <v>25</v>
      </c>
      <c r="D690" s="255"/>
      <c r="E690" s="255"/>
      <c r="F690" s="255"/>
      <c r="G690" s="255"/>
      <c r="H690" s="255"/>
      <c r="I690" s="255"/>
      <c r="J690" s="255"/>
      <c r="K690" s="255"/>
      <c r="L690" s="255"/>
      <c r="M690" s="255"/>
      <c r="N690" s="255"/>
      <c r="O690" s="255"/>
      <c r="P690" s="255"/>
      <c r="Q690" s="255"/>
      <c r="R690" s="255">
        <v>12</v>
      </c>
      <c r="S690" s="255"/>
      <c r="T690" s="255"/>
      <c r="U690" s="255"/>
      <c r="V690" s="255"/>
      <c r="W690" s="255"/>
      <c r="X690" s="255"/>
      <c r="Y690" s="255"/>
      <c r="Z690" s="255"/>
      <c r="AA690" s="255"/>
      <c r="AB690" s="255"/>
      <c r="AC690" s="255"/>
      <c r="AD690" s="255"/>
      <c r="AE690" s="255"/>
      <c r="AF690" s="656"/>
      <c r="AG690" s="367"/>
      <c r="AH690" s="351"/>
      <c r="AI690" s="351"/>
      <c r="AJ690" s="351"/>
      <c r="AK690" s="351"/>
      <c r="AL690" s="351"/>
      <c r="AM690" s="351"/>
      <c r="AN690" s="356"/>
      <c r="AO690" s="356"/>
      <c r="AP690" s="356"/>
      <c r="AQ690" s="356"/>
      <c r="AR690" s="356"/>
      <c r="AS690" s="356"/>
      <c r="AT690" s="356"/>
      <c r="AU690" s="256">
        <f>SUM(AG690:AT690)</f>
        <v>0</v>
      </c>
    </row>
    <row r="691" spans="1:47" ht="16" hidden="1" outlineLevel="1">
      <c r="A691" s="452"/>
      <c r="B691" s="254" t="s">
        <v>309</v>
      </c>
      <c r="C691" s="251" t="s">
        <v>163</v>
      </c>
      <c r="D691" s="255"/>
      <c r="E691" s="255"/>
      <c r="F691" s="255"/>
      <c r="G691" s="255"/>
      <c r="H691" s="255"/>
      <c r="I691" s="255"/>
      <c r="J691" s="255"/>
      <c r="K691" s="255"/>
      <c r="L691" s="255"/>
      <c r="M691" s="255"/>
      <c r="N691" s="255"/>
      <c r="O691" s="255"/>
      <c r="P691" s="255"/>
      <c r="Q691" s="255"/>
      <c r="R691" s="255">
        <f>R690</f>
        <v>12</v>
      </c>
      <c r="S691" s="255"/>
      <c r="T691" s="255"/>
      <c r="U691" s="255"/>
      <c r="V691" s="255"/>
      <c r="W691" s="255"/>
      <c r="X691" s="255"/>
      <c r="Y691" s="255"/>
      <c r="Z691" s="255"/>
      <c r="AA691" s="255"/>
      <c r="AB691" s="255"/>
      <c r="AC691" s="255"/>
      <c r="AD691" s="255"/>
      <c r="AE691" s="255"/>
      <c r="AF691" s="656"/>
      <c r="AG691" s="352">
        <f>AG690</f>
        <v>0</v>
      </c>
      <c r="AH691" s="352">
        <f t="shared" ref="AH691:AT691" si="1190">AH690</f>
        <v>0</v>
      </c>
      <c r="AI691" s="352">
        <f t="shared" si="1190"/>
        <v>0</v>
      </c>
      <c r="AJ691" s="352">
        <f t="shared" si="1190"/>
        <v>0</v>
      </c>
      <c r="AK691" s="352">
        <f t="shared" si="1190"/>
        <v>0</v>
      </c>
      <c r="AL691" s="352">
        <f t="shared" si="1190"/>
        <v>0</v>
      </c>
      <c r="AM691" s="352">
        <f t="shared" si="1190"/>
        <v>0</v>
      </c>
      <c r="AN691" s="352">
        <f t="shared" si="1190"/>
        <v>0</v>
      </c>
      <c r="AO691" s="352">
        <f t="shared" si="1190"/>
        <v>0</v>
      </c>
      <c r="AP691" s="352">
        <f t="shared" si="1190"/>
        <v>0</v>
      </c>
      <c r="AQ691" s="352">
        <f t="shared" si="1190"/>
        <v>0</v>
      </c>
      <c r="AR691" s="352">
        <f t="shared" si="1190"/>
        <v>0</v>
      </c>
      <c r="AS691" s="352">
        <f t="shared" si="1190"/>
        <v>0</v>
      </c>
      <c r="AT691" s="352">
        <f t="shared" si="1190"/>
        <v>0</v>
      </c>
      <c r="AU691" s="257"/>
    </row>
    <row r="692" spans="1:47" ht="16" hidden="1" outlineLevel="1">
      <c r="A692" s="452"/>
      <c r="B692" s="28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c r="AC692" s="251"/>
      <c r="AD692" s="251"/>
      <c r="AE692" s="251"/>
      <c r="AF692" s="251"/>
      <c r="AG692" s="353"/>
      <c r="AH692" s="353"/>
      <c r="AI692" s="353"/>
      <c r="AJ692" s="353"/>
      <c r="AK692" s="353"/>
      <c r="AL692" s="353"/>
      <c r="AM692" s="353"/>
      <c r="AN692" s="353"/>
      <c r="AO692" s="353"/>
      <c r="AP692" s="353"/>
      <c r="AQ692" s="353"/>
      <c r="AR692" s="353"/>
      <c r="AS692" s="353"/>
      <c r="AT692" s="353"/>
      <c r="AU692" s="266"/>
    </row>
    <row r="693" spans="1:47" ht="17" hidden="1" outlineLevel="1">
      <c r="A693" s="452">
        <v>20</v>
      </c>
      <c r="B693" s="369" t="s">
        <v>110</v>
      </c>
      <c r="C693" s="251" t="s">
        <v>25</v>
      </c>
      <c r="D693" s="255"/>
      <c r="E693" s="255"/>
      <c r="F693" s="255"/>
      <c r="G693" s="255"/>
      <c r="H693" s="255"/>
      <c r="I693" s="255"/>
      <c r="J693" s="255"/>
      <c r="K693" s="255"/>
      <c r="L693" s="255"/>
      <c r="M693" s="255"/>
      <c r="N693" s="255"/>
      <c r="O693" s="255"/>
      <c r="P693" s="255"/>
      <c r="Q693" s="255"/>
      <c r="R693" s="255">
        <v>12</v>
      </c>
      <c r="S693" s="255"/>
      <c r="T693" s="255"/>
      <c r="U693" s="255"/>
      <c r="V693" s="255"/>
      <c r="W693" s="255"/>
      <c r="X693" s="255"/>
      <c r="Y693" s="255"/>
      <c r="Z693" s="255"/>
      <c r="AA693" s="255"/>
      <c r="AB693" s="255"/>
      <c r="AC693" s="255"/>
      <c r="AD693" s="255"/>
      <c r="AE693" s="255"/>
      <c r="AF693" s="656"/>
      <c r="AG693" s="367"/>
      <c r="AH693" s="351"/>
      <c r="AI693" s="351"/>
      <c r="AJ693" s="351"/>
      <c r="AK693" s="351"/>
      <c r="AL693" s="351"/>
      <c r="AM693" s="351"/>
      <c r="AN693" s="356"/>
      <c r="AO693" s="356"/>
      <c r="AP693" s="356"/>
      <c r="AQ693" s="356"/>
      <c r="AR693" s="356"/>
      <c r="AS693" s="356"/>
      <c r="AT693" s="356"/>
      <c r="AU693" s="256">
        <f>SUM(AG693:AT693)</f>
        <v>0</v>
      </c>
    </row>
    <row r="694" spans="1:47" ht="16" hidden="1" outlineLevel="1">
      <c r="A694" s="452"/>
      <c r="B694" s="254" t="s">
        <v>309</v>
      </c>
      <c r="C694" s="251" t="s">
        <v>163</v>
      </c>
      <c r="D694" s="255"/>
      <c r="E694" s="255"/>
      <c r="F694" s="255"/>
      <c r="G694" s="255"/>
      <c r="H694" s="255"/>
      <c r="I694" s="255"/>
      <c r="J694" s="255"/>
      <c r="K694" s="255"/>
      <c r="L694" s="255"/>
      <c r="M694" s="255"/>
      <c r="N694" s="255"/>
      <c r="O694" s="255"/>
      <c r="P694" s="255"/>
      <c r="Q694" s="255"/>
      <c r="R694" s="255">
        <f>R693</f>
        <v>12</v>
      </c>
      <c r="S694" s="255"/>
      <c r="T694" s="255"/>
      <c r="U694" s="255"/>
      <c r="V694" s="255"/>
      <c r="W694" s="255"/>
      <c r="X694" s="255"/>
      <c r="Y694" s="255"/>
      <c r="Z694" s="255"/>
      <c r="AA694" s="255"/>
      <c r="AB694" s="255"/>
      <c r="AC694" s="255"/>
      <c r="AD694" s="255"/>
      <c r="AE694" s="255"/>
      <c r="AF694" s="656"/>
      <c r="AG694" s="352">
        <f>AG693</f>
        <v>0</v>
      </c>
      <c r="AH694" s="352">
        <f t="shared" ref="AH694:AT694" si="1191">AH693</f>
        <v>0</v>
      </c>
      <c r="AI694" s="352">
        <f t="shared" si="1191"/>
        <v>0</v>
      </c>
      <c r="AJ694" s="352">
        <f t="shared" si="1191"/>
        <v>0</v>
      </c>
      <c r="AK694" s="352">
        <f t="shared" si="1191"/>
        <v>0</v>
      </c>
      <c r="AL694" s="352">
        <f t="shared" si="1191"/>
        <v>0</v>
      </c>
      <c r="AM694" s="352">
        <f t="shared" si="1191"/>
        <v>0</v>
      </c>
      <c r="AN694" s="352">
        <f t="shared" si="1191"/>
        <v>0</v>
      </c>
      <c r="AO694" s="352">
        <f t="shared" si="1191"/>
        <v>0</v>
      </c>
      <c r="AP694" s="352">
        <f t="shared" si="1191"/>
        <v>0</v>
      </c>
      <c r="AQ694" s="352">
        <f t="shared" si="1191"/>
        <v>0</v>
      </c>
      <c r="AR694" s="352">
        <f t="shared" si="1191"/>
        <v>0</v>
      </c>
      <c r="AS694" s="352">
        <f t="shared" si="1191"/>
        <v>0</v>
      </c>
      <c r="AT694" s="352">
        <f t="shared" si="1191"/>
        <v>0</v>
      </c>
      <c r="AU694" s="266"/>
    </row>
    <row r="695" spans="1:47" ht="16" hidden="1" outlineLevel="1">
      <c r="A695" s="452"/>
      <c r="B695" s="282"/>
      <c r="C695" s="260"/>
      <c r="D695" s="251"/>
      <c r="E695" s="251"/>
      <c r="F695" s="251"/>
      <c r="G695" s="251"/>
      <c r="H695" s="251"/>
      <c r="I695" s="251"/>
      <c r="J695" s="251"/>
      <c r="K695" s="251"/>
      <c r="L695" s="251"/>
      <c r="M695" s="251"/>
      <c r="N695" s="251"/>
      <c r="O695" s="251"/>
      <c r="P695" s="251"/>
      <c r="Q695" s="251"/>
      <c r="R695" s="260"/>
      <c r="S695" s="251"/>
      <c r="T695" s="251"/>
      <c r="U695" s="251"/>
      <c r="V695" s="251"/>
      <c r="W695" s="251"/>
      <c r="X695" s="251"/>
      <c r="Y695" s="251"/>
      <c r="Z695" s="251"/>
      <c r="AA695" s="251"/>
      <c r="AB695" s="251"/>
      <c r="AC695" s="251"/>
      <c r="AD695" s="251"/>
      <c r="AE695" s="251"/>
      <c r="AF695" s="251"/>
      <c r="AG695" s="353"/>
      <c r="AH695" s="353"/>
      <c r="AI695" s="353"/>
      <c r="AJ695" s="353"/>
      <c r="AK695" s="353"/>
      <c r="AL695" s="353"/>
      <c r="AM695" s="353"/>
      <c r="AN695" s="353"/>
      <c r="AO695" s="353"/>
      <c r="AP695" s="353"/>
      <c r="AQ695" s="353"/>
      <c r="AR695" s="353"/>
      <c r="AS695" s="353"/>
      <c r="AT695" s="353"/>
      <c r="AU695" s="266"/>
    </row>
    <row r="696" spans="1:47" ht="16" outlineLevel="1">
      <c r="A696" s="452"/>
      <c r="B696" s="443" t="s">
        <v>500</v>
      </c>
      <c r="C696" s="251"/>
      <c r="D696" s="251"/>
      <c r="E696" s="251"/>
      <c r="F696" s="251"/>
      <c r="G696" s="251"/>
      <c r="H696" s="251"/>
      <c r="I696" s="251"/>
      <c r="J696" s="251"/>
      <c r="K696" s="251"/>
      <c r="L696" s="251"/>
      <c r="M696" s="251"/>
      <c r="N696" s="251"/>
      <c r="O696" s="251"/>
      <c r="P696" s="251"/>
      <c r="Q696" s="251"/>
      <c r="R696" s="251"/>
      <c r="S696" s="251"/>
      <c r="T696" s="251"/>
      <c r="U696" s="251"/>
      <c r="V696" s="251"/>
      <c r="W696" s="251"/>
      <c r="X696" s="251"/>
      <c r="Y696" s="251"/>
      <c r="Z696" s="251"/>
      <c r="AA696" s="251"/>
      <c r="AB696" s="251"/>
      <c r="AC696" s="251"/>
      <c r="AD696" s="251"/>
      <c r="AE696" s="251"/>
      <c r="AF696" s="251"/>
      <c r="AG696" s="363"/>
      <c r="AH696" s="366"/>
      <c r="AI696" s="366"/>
      <c r="AJ696" s="366"/>
      <c r="AK696" s="366"/>
      <c r="AL696" s="366"/>
      <c r="AM696" s="366"/>
      <c r="AN696" s="366"/>
      <c r="AO696" s="366"/>
      <c r="AP696" s="366"/>
      <c r="AQ696" s="366"/>
      <c r="AR696" s="366"/>
      <c r="AS696" s="366"/>
      <c r="AT696" s="366"/>
      <c r="AU696" s="266"/>
    </row>
    <row r="697" spans="1:47" ht="16" outlineLevel="1">
      <c r="A697" s="452"/>
      <c r="B697" s="432" t="s">
        <v>496</v>
      </c>
      <c r="C697" s="251"/>
      <c r="D697" s="251"/>
      <c r="E697" s="251"/>
      <c r="F697" s="251"/>
      <c r="G697" s="251"/>
      <c r="H697" s="251"/>
      <c r="I697" s="251"/>
      <c r="J697" s="251"/>
      <c r="K697" s="251"/>
      <c r="L697" s="251"/>
      <c r="M697" s="251"/>
      <c r="N697" s="251"/>
      <c r="O697" s="251"/>
      <c r="P697" s="251"/>
      <c r="Q697" s="251"/>
      <c r="R697" s="251"/>
      <c r="S697" s="251"/>
      <c r="T697" s="251"/>
      <c r="U697" s="251"/>
      <c r="V697" s="251"/>
      <c r="W697" s="251"/>
      <c r="X697" s="251"/>
      <c r="Y697" s="251"/>
      <c r="Z697" s="251"/>
      <c r="AA697" s="251"/>
      <c r="AB697" s="251"/>
      <c r="AC697" s="251"/>
      <c r="AD697" s="251"/>
      <c r="AE697" s="251"/>
      <c r="AF697" s="251"/>
      <c r="AG697" s="363"/>
      <c r="AH697" s="366"/>
      <c r="AI697" s="366"/>
      <c r="AJ697" s="366"/>
      <c r="AK697" s="366"/>
      <c r="AL697" s="366"/>
      <c r="AM697" s="366"/>
      <c r="AN697" s="366"/>
      <c r="AO697" s="366"/>
      <c r="AP697" s="366"/>
      <c r="AQ697" s="366"/>
      <c r="AR697" s="366"/>
      <c r="AS697" s="366"/>
      <c r="AT697" s="366"/>
      <c r="AU697" s="266"/>
    </row>
    <row r="698" spans="1:47" ht="17" outlineLevel="1">
      <c r="A698" s="452">
        <v>21</v>
      </c>
      <c r="B698" s="906" t="s">
        <v>1153</v>
      </c>
      <c r="C698" s="298" t="s">
        <v>1134</v>
      </c>
      <c r="D698" s="255">
        <v>4532113.5704309829</v>
      </c>
      <c r="E698" s="255">
        <f>(D698+F698)/2</f>
        <v>4513485.1329109585</v>
      </c>
      <c r="F698" s="255">
        <v>4494856.6953909341</v>
      </c>
      <c r="G698" s="255">
        <f t="shared" ref="G698:Q698" si="1192">G492/F492*F698</f>
        <v>4494856.6953909341</v>
      </c>
      <c r="H698" s="255">
        <f t="shared" si="1192"/>
        <v>4494856.6953909341</v>
      </c>
      <c r="I698" s="255">
        <f t="shared" si="1192"/>
        <v>4494856.6953909341</v>
      </c>
      <c r="J698" s="255">
        <f t="shared" si="1192"/>
        <v>4494856.6953909341</v>
      </c>
      <c r="K698" s="255">
        <f t="shared" si="1192"/>
        <v>4494769.820369021</v>
      </c>
      <c r="L698" s="255">
        <f t="shared" si="1192"/>
        <v>4494769.820369021</v>
      </c>
      <c r="M698" s="255">
        <f t="shared" si="1192"/>
        <v>4494769.820369021</v>
      </c>
      <c r="N698" s="255">
        <f t="shared" si="1192"/>
        <v>4412937.6586812371</v>
      </c>
      <c r="O698" s="255">
        <f t="shared" si="1192"/>
        <v>4405245.6972816382</v>
      </c>
      <c r="P698" s="255">
        <f t="shared" si="1192"/>
        <v>4405245.6972816382</v>
      </c>
      <c r="Q698" s="255">
        <f t="shared" si="1192"/>
        <v>3719635.6552627115</v>
      </c>
      <c r="S698" s="255"/>
      <c r="T698" s="255"/>
      <c r="U698" s="255"/>
      <c r="V698" s="255"/>
      <c r="W698" s="255"/>
      <c r="X698" s="255"/>
      <c r="Y698" s="255"/>
      <c r="Z698" s="255"/>
      <c r="AA698" s="255"/>
      <c r="AB698" s="255"/>
      <c r="AC698" s="255"/>
      <c r="AD698" s="255"/>
      <c r="AE698" s="255"/>
      <c r="AF698" s="255"/>
      <c r="AG698" s="351">
        <v>1</v>
      </c>
      <c r="AH698" s="351"/>
      <c r="AI698" s="351"/>
      <c r="AJ698" s="351"/>
      <c r="AK698" s="351"/>
      <c r="AL698" s="351"/>
      <c r="AM698" s="351"/>
      <c r="AN698" s="351"/>
      <c r="AO698" s="351"/>
      <c r="AP698" s="351"/>
      <c r="AQ698" s="351"/>
      <c r="AR698" s="351"/>
      <c r="AS698" s="351"/>
      <c r="AT698" s="351"/>
      <c r="AU698" s="256">
        <f>SUM(AG698:AT698)</f>
        <v>1</v>
      </c>
    </row>
    <row r="699" spans="1:47" ht="16" outlineLevel="1">
      <c r="A699" s="452"/>
      <c r="B699" s="254" t="s">
        <v>309</v>
      </c>
      <c r="C699" s="251" t="s">
        <v>163</v>
      </c>
      <c r="D699" s="255"/>
      <c r="E699" s="255"/>
      <c r="F699" s="255"/>
      <c r="G699" s="255"/>
      <c r="H699" s="255"/>
      <c r="I699" s="255"/>
      <c r="J699" s="255"/>
      <c r="K699" s="255"/>
      <c r="L699" s="255"/>
      <c r="M699" s="255"/>
      <c r="N699" s="255"/>
      <c r="O699" s="255"/>
      <c r="P699" s="255"/>
      <c r="Q699" s="255"/>
      <c r="S699" s="255"/>
      <c r="T699" s="255"/>
      <c r="U699" s="255"/>
      <c r="V699" s="255"/>
      <c r="W699" s="255"/>
      <c r="X699" s="255"/>
      <c r="Y699" s="255"/>
      <c r="Z699" s="255"/>
      <c r="AA699" s="255"/>
      <c r="AB699" s="255"/>
      <c r="AC699" s="255"/>
      <c r="AD699" s="255"/>
      <c r="AE699" s="255"/>
      <c r="AF699" s="255"/>
      <c r="AG699" s="352">
        <f>AG698</f>
        <v>1</v>
      </c>
      <c r="AH699" s="352">
        <f t="shared" ref="AH699:AT699" si="1193">AH698</f>
        <v>0</v>
      </c>
      <c r="AI699" s="352">
        <f t="shared" si="1193"/>
        <v>0</v>
      </c>
      <c r="AJ699" s="352">
        <f t="shared" si="1193"/>
        <v>0</v>
      </c>
      <c r="AK699" s="352">
        <f t="shared" si="1193"/>
        <v>0</v>
      </c>
      <c r="AL699" s="352">
        <f t="shared" si="1193"/>
        <v>0</v>
      </c>
      <c r="AM699" s="352">
        <f t="shared" si="1193"/>
        <v>0</v>
      </c>
      <c r="AN699" s="352">
        <f t="shared" si="1193"/>
        <v>0</v>
      </c>
      <c r="AO699" s="352">
        <f t="shared" si="1193"/>
        <v>0</v>
      </c>
      <c r="AP699" s="352">
        <f t="shared" si="1193"/>
        <v>0</v>
      </c>
      <c r="AQ699" s="352">
        <f t="shared" si="1193"/>
        <v>0</v>
      </c>
      <c r="AR699" s="352">
        <f t="shared" si="1193"/>
        <v>0</v>
      </c>
      <c r="AS699" s="352">
        <f t="shared" si="1193"/>
        <v>0</v>
      </c>
      <c r="AT699" s="352">
        <f t="shared" si="1193"/>
        <v>0</v>
      </c>
      <c r="AU699" s="266"/>
    </row>
    <row r="700" spans="1:47" ht="16" outlineLevel="1">
      <c r="A700" s="452"/>
      <c r="B700" s="372"/>
      <c r="C700" s="251"/>
      <c r="D700" s="251"/>
      <c r="E700" s="251"/>
      <c r="F700" s="251"/>
      <c r="G700" s="251"/>
      <c r="H700" s="251"/>
      <c r="I700" s="251"/>
      <c r="J700" s="251"/>
      <c r="K700" s="251"/>
      <c r="L700" s="251"/>
      <c r="M700" s="251"/>
      <c r="N700" s="251"/>
      <c r="O700" s="251"/>
      <c r="P700" s="251"/>
      <c r="Q700" s="251"/>
      <c r="R700" s="251"/>
      <c r="S700" s="251"/>
      <c r="T700" s="251"/>
      <c r="U700" s="251"/>
      <c r="V700" s="251"/>
      <c r="W700" s="251"/>
      <c r="X700" s="251"/>
      <c r="Y700" s="363"/>
      <c r="Z700" s="366"/>
      <c r="AA700" s="366"/>
      <c r="AB700" s="366"/>
      <c r="AC700" s="366"/>
      <c r="AD700" s="366"/>
      <c r="AE700" s="366"/>
      <c r="AF700" s="366"/>
      <c r="AG700" s="366"/>
      <c r="AH700" s="366"/>
      <c r="AI700" s="366"/>
      <c r="AJ700" s="366"/>
      <c r="AK700" s="366"/>
      <c r="AL700" s="366"/>
      <c r="AM700" s="266"/>
      <c r="AN700" s="366"/>
      <c r="AO700" s="366"/>
      <c r="AP700" s="366"/>
      <c r="AQ700" s="366"/>
      <c r="AR700" s="366"/>
      <c r="AS700" s="366"/>
      <c r="AT700" s="366"/>
      <c r="AU700" s="266"/>
    </row>
    <row r="701" spans="1:47" ht="17" outlineLevel="1">
      <c r="A701" s="452">
        <v>22</v>
      </c>
      <c r="B701" s="369" t="s">
        <v>114</v>
      </c>
      <c r="C701" s="298" t="s">
        <v>1134</v>
      </c>
      <c r="D701" s="255">
        <v>928611.05992649973</v>
      </c>
      <c r="E701" s="255">
        <f>(D701+F701)/2</f>
        <v>928611.05992649973</v>
      </c>
      <c r="F701" s="255">
        <v>928611.05992649973</v>
      </c>
      <c r="G701" s="255">
        <f t="shared" ref="G701:Q701" si="1194">G489/F489*F701</f>
        <v>928611.05992649973</v>
      </c>
      <c r="H701" s="255">
        <f t="shared" si="1194"/>
        <v>928611.05992649973</v>
      </c>
      <c r="I701" s="255">
        <f t="shared" si="1194"/>
        <v>928611.05992649973</v>
      </c>
      <c r="J701" s="255">
        <f t="shared" si="1194"/>
        <v>928611.05992649973</v>
      </c>
      <c r="K701" s="255">
        <f t="shared" si="1194"/>
        <v>928611.05992649973</v>
      </c>
      <c r="L701" s="255">
        <f t="shared" si="1194"/>
        <v>928611.05992649973</v>
      </c>
      <c r="M701" s="255">
        <f t="shared" si="1194"/>
        <v>928611.05992649973</v>
      </c>
      <c r="N701" s="255">
        <f t="shared" si="1194"/>
        <v>928611.05992649973</v>
      </c>
      <c r="O701" s="255">
        <f t="shared" si="1194"/>
        <v>928611.05992649973</v>
      </c>
      <c r="P701" s="255">
        <f t="shared" si="1194"/>
        <v>928611.05992649973</v>
      </c>
      <c r="Q701" s="255">
        <f t="shared" si="1194"/>
        <v>928611.05992649973</v>
      </c>
      <c r="R701" s="251"/>
      <c r="S701" s="255"/>
      <c r="T701" s="255"/>
      <c r="U701" s="255"/>
      <c r="V701" s="255"/>
      <c r="W701" s="255"/>
      <c r="X701" s="255"/>
      <c r="Y701" s="255"/>
      <c r="Z701" s="255"/>
      <c r="AA701" s="255"/>
      <c r="AB701" s="255"/>
      <c r="AC701" s="255"/>
      <c r="AD701" s="255"/>
      <c r="AE701" s="255"/>
      <c r="AF701" s="255"/>
      <c r="AG701" s="351">
        <v>1</v>
      </c>
      <c r="AH701" s="351"/>
      <c r="AI701" s="351"/>
      <c r="AJ701" s="351"/>
      <c r="AK701" s="351"/>
      <c r="AL701" s="351"/>
      <c r="AM701" s="351"/>
      <c r="AN701" s="351"/>
      <c r="AO701" s="351"/>
      <c r="AP701" s="351"/>
      <c r="AQ701" s="351"/>
      <c r="AR701" s="351"/>
      <c r="AS701" s="351"/>
      <c r="AT701" s="351"/>
      <c r="AU701" s="256">
        <f>SUM(AG701:AT701)</f>
        <v>1</v>
      </c>
    </row>
    <row r="702" spans="1:47" ht="16" outlineLevel="1">
      <c r="A702" s="452"/>
      <c r="B702" s="254" t="s">
        <v>309</v>
      </c>
      <c r="C702" s="251" t="s">
        <v>163</v>
      </c>
      <c r="D702" s="255"/>
      <c r="E702" s="255"/>
      <c r="F702" s="255"/>
      <c r="G702" s="255"/>
      <c r="H702" s="255"/>
      <c r="I702" s="255"/>
      <c r="J702" s="255"/>
      <c r="K702" s="255"/>
      <c r="L702" s="255"/>
      <c r="M702" s="255"/>
      <c r="N702" s="255"/>
      <c r="O702" s="255"/>
      <c r="P702" s="255"/>
      <c r="Q702" s="255"/>
      <c r="R702" s="251"/>
      <c r="S702" s="255"/>
      <c r="T702" s="255"/>
      <c r="U702" s="255"/>
      <c r="V702" s="255"/>
      <c r="W702" s="255"/>
      <c r="X702" s="255"/>
      <c r="Y702" s="255"/>
      <c r="Z702" s="255"/>
      <c r="AA702" s="255"/>
      <c r="AB702" s="255"/>
      <c r="AC702" s="255"/>
      <c r="AD702" s="255"/>
      <c r="AE702" s="255"/>
      <c r="AF702" s="255"/>
      <c r="AG702" s="352">
        <f>AG701</f>
        <v>1</v>
      </c>
      <c r="AH702" s="352">
        <f t="shared" ref="AH702:AT702" si="1195">AH701</f>
        <v>0</v>
      </c>
      <c r="AI702" s="352">
        <f t="shared" si="1195"/>
        <v>0</v>
      </c>
      <c r="AJ702" s="352">
        <f t="shared" si="1195"/>
        <v>0</v>
      </c>
      <c r="AK702" s="352">
        <f t="shared" si="1195"/>
        <v>0</v>
      </c>
      <c r="AL702" s="352">
        <f t="shared" si="1195"/>
        <v>0</v>
      </c>
      <c r="AM702" s="352">
        <f t="shared" si="1195"/>
        <v>0</v>
      </c>
      <c r="AN702" s="352">
        <f t="shared" si="1195"/>
        <v>0</v>
      </c>
      <c r="AO702" s="352">
        <f t="shared" si="1195"/>
        <v>0</v>
      </c>
      <c r="AP702" s="352">
        <f t="shared" si="1195"/>
        <v>0</v>
      </c>
      <c r="AQ702" s="352">
        <f t="shared" si="1195"/>
        <v>0</v>
      </c>
      <c r="AR702" s="352">
        <f t="shared" si="1195"/>
        <v>0</v>
      </c>
      <c r="AS702" s="352">
        <f t="shared" si="1195"/>
        <v>0</v>
      </c>
      <c r="AT702" s="352">
        <f t="shared" si="1195"/>
        <v>0</v>
      </c>
      <c r="AU702" s="266"/>
    </row>
    <row r="703" spans="1:47" ht="16" outlineLevel="1">
      <c r="A703" s="452"/>
      <c r="B703" s="254"/>
      <c r="C703" s="251"/>
      <c r="D703" s="251"/>
      <c r="E703" s="251"/>
      <c r="F703" s="251"/>
      <c r="G703" s="251"/>
      <c r="H703" s="251"/>
      <c r="I703" s="251"/>
      <c r="J703" s="251"/>
      <c r="K703" s="251"/>
      <c r="L703" s="251"/>
      <c r="M703" s="251"/>
      <c r="N703" s="251"/>
      <c r="O703" s="251"/>
      <c r="P703" s="251"/>
      <c r="Q703" s="251"/>
      <c r="R703" s="251"/>
      <c r="S703" s="251"/>
      <c r="T703" s="251"/>
      <c r="U703" s="251"/>
      <c r="V703" s="251"/>
      <c r="W703" s="251"/>
      <c r="X703" s="251"/>
      <c r="Y703" s="251"/>
      <c r="Z703" s="251"/>
      <c r="AA703" s="251"/>
      <c r="AB703" s="251"/>
      <c r="AC703" s="251"/>
      <c r="AD703" s="251"/>
      <c r="AE703" s="251"/>
      <c r="AF703" s="251"/>
      <c r="AG703" s="363"/>
      <c r="AH703" s="366"/>
      <c r="AI703" s="366"/>
      <c r="AJ703" s="366"/>
      <c r="AK703" s="366"/>
      <c r="AL703" s="366"/>
      <c r="AM703" s="366"/>
      <c r="AN703" s="366"/>
      <c r="AO703" s="366"/>
      <c r="AP703" s="366"/>
      <c r="AQ703" s="366"/>
      <c r="AR703" s="366"/>
      <c r="AS703" s="366"/>
      <c r="AT703" s="366"/>
      <c r="AU703" s="266"/>
    </row>
    <row r="704" spans="1:47" ht="17" outlineLevel="1">
      <c r="A704" s="452">
        <v>23</v>
      </c>
      <c r="B704" s="369" t="s">
        <v>115</v>
      </c>
      <c r="C704" s="298" t="s">
        <v>1134</v>
      </c>
      <c r="D704" s="255">
        <v>449870.1466945475</v>
      </c>
      <c r="E704" s="255">
        <f>(D704+F704)/2</f>
        <v>449870.1466945475</v>
      </c>
      <c r="F704" s="255">
        <v>449870.1466945475</v>
      </c>
      <c r="G704" s="255">
        <v>449870.1466945475</v>
      </c>
      <c r="H704" s="255">
        <v>449870.1466945475</v>
      </c>
      <c r="I704" s="255">
        <v>449870.1466945475</v>
      </c>
      <c r="J704" s="255">
        <v>449870.1466945475</v>
      </c>
      <c r="K704" s="255">
        <v>449870.1466945475</v>
      </c>
      <c r="L704" s="255">
        <v>449870.1466945475</v>
      </c>
      <c r="M704" s="255">
        <v>449870.1466945475</v>
      </c>
      <c r="N704" s="255">
        <v>449870.1466945475</v>
      </c>
      <c r="O704" s="255">
        <v>449870.1466945475</v>
      </c>
      <c r="P704" s="255">
        <v>448007.33035212703</v>
      </c>
      <c r="Q704" s="255">
        <v>448007.33035212703</v>
      </c>
      <c r="R704" s="251"/>
      <c r="S704" s="255"/>
      <c r="T704" s="255"/>
      <c r="U704" s="255"/>
      <c r="V704" s="255"/>
      <c r="W704" s="255"/>
      <c r="X704" s="255"/>
      <c r="Y704" s="255"/>
      <c r="Z704" s="255"/>
      <c r="AA704" s="255"/>
      <c r="AB704" s="255"/>
      <c r="AC704" s="255"/>
      <c r="AD704" s="255"/>
      <c r="AE704" s="255"/>
      <c r="AF704" s="255"/>
      <c r="AG704" s="351">
        <v>1</v>
      </c>
      <c r="AH704" s="351"/>
      <c r="AI704" s="351"/>
      <c r="AJ704" s="351"/>
      <c r="AK704" s="351"/>
      <c r="AL704" s="351"/>
      <c r="AM704" s="351"/>
      <c r="AN704" s="351"/>
      <c r="AO704" s="351"/>
      <c r="AP704" s="351"/>
      <c r="AQ704" s="351"/>
      <c r="AR704" s="351"/>
      <c r="AS704" s="351"/>
      <c r="AT704" s="351"/>
      <c r="AU704" s="256">
        <f>SUM(AG704:AT704)</f>
        <v>1</v>
      </c>
    </row>
    <row r="705" spans="1:47" ht="16" outlineLevel="1">
      <c r="A705" s="452"/>
      <c r="B705" s="254" t="s">
        <v>309</v>
      </c>
      <c r="C705" s="251" t="s">
        <v>163</v>
      </c>
      <c r="D705" s="255"/>
      <c r="E705" s="255"/>
      <c r="F705" s="255"/>
      <c r="G705" s="255"/>
      <c r="H705" s="255"/>
      <c r="I705" s="255"/>
      <c r="J705" s="255"/>
      <c r="K705" s="255"/>
      <c r="L705" s="255"/>
      <c r="M705" s="255"/>
      <c r="N705" s="255"/>
      <c r="O705" s="255"/>
      <c r="P705" s="255"/>
      <c r="Q705" s="255"/>
      <c r="R705" s="251"/>
      <c r="S705" s="255"/>
      <c r="T705" s="255"/>
      <c r="U705" s="255"/>
      <c r="V705" s="255"/>
      <c r="W705" s="255"/>
      <c r="X705" s="255"/>
      <c r="Y705" s="255"/>
      <c r="Z705" s="255"/>
      <c r="AA705" s="255"/>
      <c r="AB705" s="255"/>
      <c r="AC705" s="255"/>
      <c r="AD705" s="255"/>
      <c r="AE705" s="255"/>
      <c r="AF705" s="255"/>
      <c r="AG705" s="352">
        <f>AG704</f>
        <v>1</v>
      </c>
      <c r="AH705" s="352">
        <f t="shared" ref="AH705:AT705" si="1196">AH704</f>
        <v>0</v>
      </c>
      <c r="AI705" s="352">
        <f t="shared" si="1196"/>
        <v>0</v>
      </c>
      <c r="AJ705" s="352">
        <f t="shared" si="1196"/>
        <v>0</v>
      </c>
      <c r="AK705" s="352">
        <f t="shared" si="1196"/>
        <v>0</v>
      </c>
      <c r="AL705" s="352">
        <f t="shared" si="1196"/>
        <v>0</v>
      </c>
      <c r="AM705" s="352">
        <f t="shared" si="1196"/>
        <v>0</v>
      </c>
      <c r="AN705" s="352">
        <f t="shared" si="1196"/>
        <v>0</v>
      </c>
      <c r="AO705" s="352">
        <f t="shared" si="1196"/>
        <v>0</v>
      </c>
      <c r="AP705" s="352">
        <f t="shared" si="1196"/>
        <v>0</v>
      </c>
      <c r="AQ705" s="352">
        <f t="shared" si="1196"/>
        <v>0</v>
      </c>
      <c r="AR705" s="352">
        <f t="shared" si="1196"/>
        <v>0</v>
      </c>
      <c r="AS705" s="352">
        <f t="shared" si="1196"/>
        <v>0</v>
      </c>
      <c r="AT705" s="352">
        <f t="shared" si="1196"/>
        <v>0</v>
      </c>
      <c r="AU705" s="266"/>
    </row>
    <row r="706" spans="1:47" ht="16" outlineLevel="1">
      <c r="A706" s="452"/>
      <c r="B706" s="371"/>
      <c r="C706" s="251"/>
      <c r="D706" s="251"/>
      <c r="E706" s="251"/>
      <c r="F706" s="251"/>
      <c r="G706" s="251"/>
      <c r="H706" s="251"/>
      <c r="I706" s="251"/>
      <c r="J706" s="251"/>
      <c r="K706" s="251"/>
      <c r="L706" s="251"/>
      <c r="M706" s="251"/>
      <c r="N706" s="251"/>
      <c r="O706" s="251"/>
      <c r="P706" s="251"/>
      <c r="Q706" s="251"/>
      <c r="R706" s="251"/>
      <c r="S706" s="251"/>
      <c r="T706" s="251"/>
      <c r="U706" s="251"/>
      <c r="V706" s="251"/>
      <c r="W706" s="251"/>
      <c r="X706" s="251"/>
      <c r="Y706" s="251"/>
      <c r="Z706" s="251"/>
      <c r="AA706" s="251"/>
      <c r="AB706" s="251"/>
      <c r="AC706" s="251"/>
      <c r="AD706" s="251"/>
      <c r="AE706" s="251"/>
      <c r="AF706" s="251"/>
      <c r="AG706" s="363"/>
      <c r="AH706" s="366"/>
      <c r="AI706" s="366"/>
      <c r="AJ706" s="366"/>
      <c r="AK706" s="366"/>
      <c r="AL706" s="366"/>
      <c r="AM706" s="366"/>
      <c r="AN706" s="366"/>
      <c r="AO706" s="366"/>
      <c r="AP706" s="366"/>
      <c r="AQ706" s="366"/>
      <c r="AR706" s="366"/>
      <c r="AS706" s="366"/>
      <c r="AT706" s="366"/>
      <c r="AU706" s="266"/>
    </row>
    <row r="707" spans="1:47" ht="17" outlineLevel="1">
      <c r="A707" s="452">
        <v>24</v>
      </c>
      <c r="B707" s="369" t="s">
        <v>116</v>
      </c>
      <c r="C707" s="298" t="s">
        <v>1134</v>
      </c>
      <c r="D707" s="255"/>
      <c r="E707" s="255"/>
      <c r="F707" s="255"/>
      <c r="G707" s="255"/>
      <c r="H707" s="255"/>
      <c r="I707" s="255"/>
      <c r="J707" s="255"/>
      <c r="K707" s="255"/>
      <c r="L707" s="255"/>
      <c r="M707" s="255"/>
      <c r="N707" s="255"/>
      <c r="O707" s="255"/>
      <c r="P707" s="255"/>
      <c r="Q707" s="255"/>
      <c r="R707" s="251"/>
      <c r="S707" s="255"/>
      <c r="T707" s="255"/>
      <c r="U707" s="255"/>
      <c r="V707" s="255"/>
      <c r="W707" s="255"/>
      <c r="X707" s="255"/>
      <c r="Y707" s="255"/>
      <c r="Z707" s="255"/>
      <c r="AA707" s="255"/>
      <c r="AB707" s="255"/>
      <c r="AC707" s="255"/>
      <c r="AD707" s="255"/>
      <c r="AE707" s="255"/>
      <c r="AF707" s="255"/>
      <c r="AG707" s="351">
        <v>1</v>
      </c>
      <c r="AH707" s="351"/>
      <c r="AI707" s="351"/>
      <c r="AJ707" s="351"/>
      <c r="AK707" s="351"/>
      <c r="AL707" s="351"/>
      <c r="AM707" s="351"/>
      <c r="AN707" s="351"/>
      <c r="AO707" s="351"/>
      <c r="AP707" s="351"/>
      <c r="AQ707" s="351"/>
      <c r="AR707" s="351"/>
      <c r="AS707" s="351"/>
      <c r="AT707" s="351"/>
      <c r="AU707" s="256">
        <f>SUM(AG707:AT707)</f>
        <v>1</v>
      </c>
    </row>
    <row r="708" spans="1:47" ht="16" outlineLevel="1">
      <c r="A708" s="452"/>
      <c r="B708" s="254" t="s">
        <v>309</v>
      </c>
      <c r="C708" s="251" t="s">
        <v>163</v>
      </c>
      <c r="D708" s="255"/>
      <c r="E708" s="255"/>
      <c r="F708" s="255"/>
      <c r="G708" s="255"/>
      <c r="H708" s="255"/>
      <c r="I708" s="255"/>
      <c r="J708" s="255"/>
      <c r="K708" s="255"/>
      <c r="L708" s="255"/>
      <c r="M708" s="255"/>
      <c r="N708" s="255"/>
      <c r="O708" s="255"/>
      <c r="P708" s="255"/>
      <c r="Q708" s="255"/>
      <c r="R708" s="251"/>
      <c r="S708" s="255"/>
      <c r="T708" s="255"/>
      <c r="U708" s="255"/>
      <c r="V708" s="255"/>
      <c r="W708" s="255"/>
      <c r="X708" s="255"/>
      <c r="Y708" s="255"/>
      <c r="Z708" s="255"/>
      <c r="AA708" s="255"/>
      <c r="AB708" s="255"/>
      <c r="AC708" s="255"/>
      <c r="AD708" s="255"/>
      <c r="AE708" s="255"/>
      <c r="AF708" s="255"/>
      <c r="AG708" s="352">
        <f>AG707</f>
        <v>1</v>
      </c>
      <c r="AH708" s="352">
        <f t="shared" ref="AH708:AT708" si="1197">AH707</f>
        <v>0</v>
      </c>
      <c r="AI708" s="352">
        <f t="shared" si="1197"/>
        <v>0</v>
      </c>
      <c r="AJ708" s="352">
        <f t="shared" si="1197"/>
        <v>0</v>
      </c>
      <c r="AK708" s="352">
        <f t="shared" si="1197"/>
        <v>0</v>
      </c>
      <c r="AL708" s="352">
        <f t="shared" si="1197"/>
        <v>0</v>
      </c>
      <c r="AM708" s="352">
        <f t="shared" si="1197"/>
        <v>0</v>
      </c>
      <c r="AN708" s="352">
        <f t="shared" si="1197"/>
        <v>0</v>
      </c>
      <c r="AO708" s="352">
        <f t="shared" si="1197"/>
        <v>0</v>
      </c>
      <c r="AP708" s="352">
        <f t="shared" si="1197"/>
        <v>0</v>
      </c>
      <c r="AQ708" s="352">
        <f t="shared" si="1197"/>
        <v>0</v>
      </c>
      <c r="AR708" s="352">
        <f t="shared" si="1197"/>
        <v>0</v>
      </c>
      <c r="AS708" s="352">
        <f t="shared" si="1197"/>
        <v>0</v>
      </c>
      <c r="AT708" s="352">
        <f t="shared" si="1197"/>
        <v>0</v>
      </c>
      <c r="AU708" s="266"/>
    </row>
    <row r="709" spans="1:47" ht="16" outlineLevel="1">
      <c r="A709" s="452"/>
      <c r="B709" s="371"/>
      <c r="C709" s="251"/>
      <c r="D709" s="251"/>
      <c r="E709" s="251"/>
      <c r="F709" s="251"/>
      <c r="G709" s="251"/>
      <c r="H709" s="251"/>
      <c r="I709" s="251"/>
      <c r="J709" s="251"/>
      <c r="K709" s="251"/>
      <c r="L709" s="251"/>
      <c r="M709" s="251"/>
      <c r="N709" s="251"/>
      <c r="O709" s="251"/>
      <c r="P709" s="251"/>
      <c r="Q709" s="251"/>
      <c r="R709" s="251"/>
      <c r="S709" s="251"/>
      <c r="T709" s="251"/>
      <c r="U709" s="251"/>
      <c r="V709" s="251"/>
      <c r="W709" s="251"/>
      <c r="X709" s="251"/>
      <c r="Y709" s="251"/>
      <c r="Z709" s="251"/>
      <c r="AA709" s="251"/>
      <c r="AB709" s="251"/>
      <c r="AC709" s="251"/>
      <c r="AD709" s="251"/>
      <c r="AE709" s="251"/>
      <c r="AF709" s="251"/>
      <c r="AG709" s="363"/>
      <c r="AH709" s="366"/>
      <c r="AI709" s="366"/>
      <c r="AJ709" s="366"/>
      <c r="AK709" s="366"/>
      <c r="AL709" s="366"/>
      <c r="AM709" s="366"/>
      <c r="AN709" s="366"/>
      <c r="AO709" s="366"/>
      <c r="AP709" s="366"/>
      <c r="AQ709" s="366"/>
      <c r="AR709" s="366"/>
      <c r="AS709" s="366"/>
      <c r="AT709" s="366"/>
      <c r="AU709" s="266"/>
    </row>
    <row r="710" spans="1:47" ht="17" outlineLevel="1">
      <c r="A710" s="452"/>
      <c r="B710" s="369" t="s">
        <v>1154</v>
      </c>
      <c r="C710" s="298" t="s">
        <v>1134</v>
      </c>
      <c r="D710" s="255">
        <v>127562.70000000075</v>
      </c>
      <c r="E710" s="255">
        <f>(D710+F710)/2</f>
        <v>125566.48105517293</v>
      </c>
      <c r="F710" s="255">
        <v>123570.26211034511</v>
      </c>
      <c r="G710" s="255">
        <f t="shared" ref="G710:N710" si="1198">F710</f>
        <v>123570.26211034511</v>
      </c>
      <c r="H710" s="907">
        <f t="shared" si="1198"/>
        <v>123570.26211034511</v>
      </c>
      <c r="I710" s="907">
        <f t="shared" si="1198"/>
        <v>123570.26211034511</v>
      </c>
      <c r="J710" s="907">
        <f t="shared" si="1198"/>
        <v>123570.26211034511</v>
      </c>
      <c r="K710" s="907">
        <f t="shared" si="1198"/>
        <v>123570.26211034511</v>
      </c>
      <c r="L710" s="907">
        <f t="shared" si="1198"/>
        <v>123570.26211034511</v>
      </c>
      <c r="M710" s="907">
        <f t="shared" si="1198"/>
        <v>123570.26211034511</v>
      </c>
      <c r="N710" s="907">
        <f t="shared" si="1198"/>
        <v>123570.26211034511</v>
      </c>
      <c r="O710" s="255">
        <v>0</v>
      </c>
      <c r="P710" s="255">
        <v>0</v>
      </c>
      <c r="Q710" s="255">
        <v>0</v>
      </c>
      <c r="R710" s="251"/>
      <c r="S710" s="255"/>
      <c r="T710" s="255"/>
      <c r="U710" s="255"/>
      <c r="V710" s="255"/>
      <c r="W710" s="255"/>
      <c r="X710" s="255"/>
      <c r="Y710" s="255"/>
      <c r="Z710" s="255"/>
      <c r="AA710" s="255"/>
      <c r="AB710" s="255"/>
      <c r="AC710" s="255"/>
      <c r="AD710" s="255"/>
      <c r="AE710" s="255"/>
      <c r="AF710" s="255"/>
      <c r="AG710" s="351">
        <v>1</v>
      </c>
      <c r="AH710" s="351"/>
      <c r="AI710" s="351"/>
      <c r="AJ710" s="351"/>
      <c r="AK710" s="351"/>
      <c r="AL710" s="351"/>
      <c r="AM710" s="351"/>
      <c r="AN710" s="351"/>
      <c r="AO710" s="351"/>
      <c r="AP710" s="351"/>
      <c r="AQ710" s="351"/>
      <c r="AR710" s="351"/>
      <c r="AS710" s="351"/>
      <c r="AT710" s="351"/>
      <c r="AU710" s="256">
        <f>SUM(AG710:AT710)</f>
        <v>1</v>
      </c>
    </row>
    <row r="711" spans="1:47" ht="16" outlineLevel="1">
      <c r="A711" s="452">
        <v>25</v>
      </c>
      <c r="B711" s="254" t="s">
        <v>309</v>
      </c>
      <c r="C711" s="251" t="s">
        <v>163</v>
      </c>
      <c r="D711" s="255"/>
      <c r="E711" s="255"/>
      <c r="F711" s="255"/>
      <c r="G711" s="255"/>
      <c r="H711" s="255"/>
      <c r="I711" s="255"/>
      <c r="J711" s="255"/>
      <c r="K711" s="255"/>
      <c r="L711" s="255"/>
      <c r="M711" s="255"/>
      <c r="N711" s="255"/>
      <c r="O711" s="255"/>
      <c r="P711" s="255"/>
      <c r="Q711" s="255"/>
      <c r="R711" s="251"/>
      <c r="S711" s="255"/>
      <c r="T711" s="255"/>
      <c r="U711" s="255"/>
      <c r="V711" s="255"/>
      <c r="W711" s="255"/>
      <c r="X711" s="255"/>
      <c r="Y711" s="255"/>
      <c r="Z711" s="255"/>
      <c r="AA711" s="255"/>
      <c r="AB711" s="255"/>
      <c r="AC711" s="255"/>
      <c r="AD711" s="255"/>
      <c r="AE711" s="255"/>
      <c r="AF711" s="255"/>
      <c r="AG711" s="352">
        <f>AG710</f>
        <v>1</v>
      </c>
      <c r="AH711" s="352">
        <f t="shared" ref="AH711:AT711" si="1199">AH710</f>
        <v>0</v>
      </c>
      <c r="AI711" s="352">
        <f t="shared" si="1199"/>
        <v>0</v>
      </c>
      <c r="AJ711" s="352">
        <f t="shared" si="1199"/>
        <v>0</v>
      </c>
      <c r="AK711" s="352">
        <f t="shared" si="1199"/>
        <v>0</v>
      </c>
      <c r="AL711" s="352">
        <f t="shared" si="1199"/>
        <v>0</v>
      </c>
      <c r="AM711" s="352">
        <f t="shared" si="1199"/>
        <v>0</v>
      </c>
      <c r="AN711" s="352">
        <f t="shared" si="1199"/>
        <v>0</v>
      </c>
      <c r="AO711" s="352">
        <f t="shared" si="1199"/>
        <v>0</v>
      </c>
      <c r="AP711" s="352">
        <f t="shared" si="1199"/>
        <v>0</v>
      </c>
      <c r="AQ711" s="352">
        <f t="shared" si="1199"/>
        <v>0</v>
      </c>
      <c r="AR711" s="352">
        <f t="shared" si="1199"/>
        <v>0</v>
      </c>
      <c r="AS711" s="352">
        <f t="shared" si="1199"/>
        <v>0</v>
      </c>
      <c r="AT711" s="352">
        <f t="shared" si="1199"/>
        <v>0</v>
      </c>
      <c r="AU711" s="266"/>
    </row>
    <row r="712" spans="1:47" ht="16" outlineLevel="1">
      <c r="A712" s="452"/>
      <c r="B712" s="254"/>
      <c r="C712" s="251"/>
      <c r="D712" s="251"/>
      <c r="E712" s="251"/>
      <c r="F712" s="251"/>
      <c r="G712" s="251"/>
      <c r="H712" s="251"/>
      <c r="I712" s="251"/>
      <c r="J712" s="251"/>
      <c r="K712" s="251"/>
      <c r="L712" s="251"/>
      <c r="M712" s="251"/>
      <c r="N712" s="251"/>
      <c r="O712" s="251"/>
      <c r="P712" s="251"/>
      <c r="Q712" s="251"/>
      <c r="R712" s="251"/>
      <c r="S712" s="251"/>
      <c r="T712" s="251"/>
      <c r="U712" s="251"/>
      <c r="V712" s="251"/>
      <c r="W712" s="251"/>
      <c r="X712" s="251"/>
      <c r="Y712" s="251"/>
      <c r="Z712" s="251"/>
      <c r="AA712" s="251"/>
      <c r="AB712" s="251"/>
      <c r="AC712" s="251"/>
      <c r="AD712" s="251"/>
      <c r="AE712" s="251"/>
      <c r="AF712" s="251"/>
      <c r="AG712" s="353"/>
      <c r="AH712" s="366"/>
      <c r="AI712" s="366"/>
      <c r="AJ712" s="366"/>
      <c r="AK712" s="366"/>
      <c r="AL712" s="366"/>
      <c r="AM712" s="366"/>
      <c r="AN712" s="366"/>
      <c r="AO712" s="366"/>
      <c r="AP712" s="366"/>
      <c r="AQ712" s="366"/>
      <c r="AR712" s="366"/>
      <c r="AS712" s="366"/>
      <c r="AT712" s="366"/>
      <c r="AU712" s="266"/>
    </row>
    <row r="713" spans="1:47" ht="16" outlineLevel="1">
      <c r="A713" s="452"/>
      <c r="B713" s="248" t="s">
        <v>497</v>
      </c>
      <c r="C713" s="251"/>
      <c r="D713" s="251"/>
      <c r="E713" s="251"/>
      <c r="F713" s="251"/>
      <c r="G713" s="251"/>
      <c r="H713" s="251"/>
      <c r="I713" s="251"/>
      <c r="J713" s="251"/>
      <c r="K713" s="251"/>
      <c r="L713" s="251"/>
      <c r="M713" s="251"/>
      <c r="N713" s="251"/>
      <c r="O713" s="251"/>
      <c r="P713" s="251"/>
      <c r="Q713" s="251"/>
      <c r="R713" s="251"/>
      <c r="S713" s="251"/>
      <c r="T713" s="251"/>
      <c r="U713" s="251"/>
      <c r="V713" s="251"/>
      <c r="W713" s="251"/>
      <c r="X713" s="251"/>
      <c r="Y713" s="251"/>
      <c r="Z713" s="251"/>
      <c r="AA713" s="251"/>
      <c r="AB713" s="251"/>
      <c r="AC713" s="251"/>
      <c r="AD713" s="251"/>
      <c r="AE713" s="251"/>
      <c r="AF713" s="251"/>
      <c r="AG713" s="353"/>
      <c r="AH713" s="366"/>
      <c r="AI713" s="366"/>
      <c r="AJ713" s="366"/>
      <c r="AK713" s="366"/>
      <c r="AL713" s="366"/>
      <c r="AM713" s="366"/>
      <c r="AN713" s="366"/>
      <c r="AO713" s="366"/>
      <c r="AP713" s="366"/>
      <c r="AQ713" s="366"/>
      <c r="AR713" s="366"/>
      <c r="AS713" s="366"/>
      <c r="AT713" s="366"/>
      <c r="AU713" s="266"/>
    </row>
    <row r="714" spans="1:47" ht="17" hidden="1" outlineLevel="1">
      <c r="A714" s="452">
        <v>26</v>
      </c>
      <c r="B714" s="369" t="s">
        <v>117</v>
      </c>
      <c r="C714" s="251" t="s">
        <v>25</v>
      </c>
      <c r="D714" s="255"/>
      <c r="E714" s="255"/>
      <c r="F714" s="255"/>
      <c r="G714" s="255"/>
      <c r="H714" s="255"/>
      <c r="I714" s="255"/>
      <c r="J714" s="255"/>
      <c r="K714" s="255"/>
      <c r="L714" s="255"/>
      <c r="M714" s="255"/>
      <c r="N714" s="255"/>
      <c r="O714" s="255"/>
      <c r="P714" s="255"/>
      <c r="Q714" s="255"/>
      <c r="R714" s="255">
        <v>12</v>
      </c>
      <c r="S714" s="255"/>
      <c r="T714" s="255"/>
      <c r="U714" s="255"/>
      <c r="V714" s="255"/>
      <c r="W714" s="255"/>
      <c r="X714" s="255"/>
      <c r="Y714" s="255"/>
      <c r="Z714" s="255"/>
      <c r="AA714" s="255"/>
      <c r="AB714" s="255"/>
      <c r="AC714" s="656"/>
      <c r="AD714" s="656"/>
      <c r="AE714" s="656"/>
      <c r="AF714" s="656"/>
      <c r="AG714" s="367"/>
      <c r="AH714" s="351"/>
      <c r="AI714" s="351"/>
      <c r="AJ714" s="351"/>
      <c r="AK714" s="351"/>
      <c r="AL714" s="351"/>
      <c r="AM714" s="351"/>
      <c r="AN714" s="356"/>
      <c r="AO714" s="356"/>
      <c r="AP714" s="356"/>
      <c r="AQ714" s="356"/>
      <c r="AR714" s="356"/>
      <c r="AS714" s="356"/>
      <c r="AT714" s="356"/>
      <c r="AU714" s="256">
        <f>SUM(AG714:AT714)</f>
        <v>0</v>
      </c>
    </row>
    <row r="715" spans="1:47" ht="16" hidden="1" outlineLevel="1">
      <c r="A715" s="452"/>
      <c r="B715" s="254" t="s">
        <v>309</v>
      </c>
      <c r="C715" s="251" t="s">
        <v>163</v>
      </c>
      <c r="D715" s="255"/>
      <c r="E715" s="255"/>
      <c r="F715" s="255"/>
      <c r="G715" s="255"/>
      <c r="H715" s="255"/>
      <c r="I715" s="255"/>
      <c r="J715" s="255"/>
      <c r="K715" s="255"/>
      <c r="L715" s="255"/>
      <c r="M715" s="255"/>
      <c r="N715" s="255"/>
      <c r="O715" s="255"/>
      <c r="P715" s="255"/>
      <c r="Q715" s="255"/>
      <c r="R715" s="255">
        <f>R714</f>
        <v>12</v>
      </c>
      <c r="S715" s="255"/>
      <c r="T715" s="255"/>
      <c r="U715" s="255"/>
      <c r="V715" s="255"/>
      <c r="W715" s="255"/>
      <c r="X715" s="255"/>
      <c r="Y715" s="255"/>
      <c r="Z715" s="255"/>
      <c r="AA715" s="255"/>
      <c r="AB715" s="255"/>
      <c r="AC715" s="656"/>
      <c r="AD715" s="656"/>
      <c r="AE715" s="656"/>
      <c r="AF715" s="656"/>
      <c r="AG715" s="352">
        <f>AG714</f>
        <v>0</v>
      </c>
      <c r="AH715" s="352">
        <f t="shared" ref="AH715:AT715" si="1200">AH714</f>
        <v>0</v>
      </c>
      <c r="AI715" s="352">
        <f t="shared" si="1200"/>
        <v>0</v>
      </c>
      <c r="AJ715" s="352">
        <f t="shared" si="1200"/>
        <v>0</v>
      </c>
      <c r="AK715" s="352">
        <f t="shared" si="1200"/>
        <v>0</v>
      </c>
      <c r="AL715" s="352">
        <f t="shared" si="1200"/>
        <v>0</v>
      </c>
      <c r="AM715" s="352">
        <f t="shared" si="1200"/>
        <v>0</v>
      </c>
      <c r="AN715" s="352">
        <f t="shared" si="1200"/>
        <v>0</v>
      </c>
      <c r="AO715" s="352">
        <f t="shared" si="1200"/>
        <v>0</v>
      </c>
      <c r="AP715" s="352">
        <f t="shared" si="1200"/>
        <v>0</v>
      </c>
      <c r="AQ715" s="352">
        <f t="shared" si="1200"/>
        <v>0</v>
      </c>
      <c r="AR715" s="352">
        <f t="shared" si="1200"/>
        <v>0</v>
      </c>
      <c r="AS715" s="352">
        <f t="shared" si="1200"/>
        <v>0</v>
      </c>
      <c r="AT715" s="352">
        <f t="shared" si="1200"/>
        <v>0</v>
      </c>
      <c r="AU715" s="266"/>
    </row>
    <row r="716" spans="1:47" ht="16" hidden="1" outlineLevel="1">
      <c r="A716" s="452"/>
      <c r="B716" s="254"/>
      <c r="C716" s="251"/>
      <c r="D716" s="251"/>
      <c r="E716" s="251"/>
      <c r="F716" s="251"/>
      <c r="G716" s="251"/>
      <c r="H716" s="251"/>
      <c r="I716" s="251"/>
      <c r="J716" s="251"/>
      <c r="K716" s="251"/>
      <c r="L716" s="251"/>
      <c r="M716" s="251"/>
      <c r="N716" s="251"/>
      <c r="O716" s="251"/>
      <c r="P716" s="251"/>
      <c r="Q716" s="251"/>
      <c r="R716" s="251"/>
      <c r="S716" s="251"/>
      <c r="T716" s="251"/>
      <c r="U716" s="251"/>
      <c r="V716" s="251"/>
      <c r="W716" s="251"/>
      <c r="X716" s="251"/>
      <c r="Y716" s="251"/>
      <c r="Z716" s="251"/>
      <c r="AA716" s="251"/>
      <c r="AB716" s="251"/>
      <c r="AC716" s="251"/>
      <c r="AD716" s="251"/>
      <c r="AE716" s="251"/>
      <c r="AF716" s="251"/>
      <c r="AG716" s="353"/>
      <c r="AH716" s="366"/>
      <c r="AI716" s="366"/>
      <c r="AJ716" s="366"/>
      <c r="AK716" s="366"/>
      <c r="AL716" s="366"/>
      <c r="AM716" s="366"/>
      <c r="AN716" s="366"/>
      <c r="AO716" s="366"/>
      <c r="AP716" s="366"/>
      <c r="AQ716" s="366"/>
      <c r="AR716" s="366"/>
      <c r="AS716" s="366"/>
      <c r="AT716" s="366"/>
      <c r="AU716" s="266"/>
    </row>
    <row r="717" spans="1:47" ht="17" outlineLevel="1">
      <c r="A717" s="452">
        <v>27</v>
      </c>
      <c r="B717" s="369" t="s">
        <v>118</v>
      </c>
      <c r="C717" s="251" t="s">
        <v>25</v>
      </c>
      <c r="D717" s="255">
        <v>10429888.448193068</v>
      </c>
      <c r="E717" s="255">
        <f>(D717+F717)/2</f>
        <v>10404100.005930305</v>
      </c>
      <c r="F717" s="255">
        <v>10378311.563667541</v>
      </c>
      <c r="G717" s="255">
        <f t="shared" ref="G717:Q717" si="1201">G505/F505*F717</f>
        <v>10378311.563667541</v>
      </c>
      <c r="H717" s="255">
        <f t="shared" si="1201"/>
        <v>10378311.563667541</v>
      </c>
      <c r="I717" s="255">
        <f t="shared" si="1201"/>
        <v>9650502.1710407734</v>
      </c>
      <c r="J717" s="255">
        <f t="shared" si="1201"/>
        <v>9650502.1710407734</v>
      </c>
      <c r="K717" s="255">
        <f t="shared" si="1201"/>
        <v>9650502.1710407734</v>
      </c>
      <c r="L717" s="255">
        <f t="shared" si="1201"/>
        <v>9576073.3158360869</v>
      </c>
      <c r="M717" s="255">
        <f t="shared" si="1201"/>
        <v>9576073.3158360869</v>
      </c>
      <c r="N717" s="255">
        <f t="shared" si="1201"/>
        <v>9321819.3214672096</v>
      </c>
      <c r="O717" s="255">
        <f t="shared" si="1201"/>
        <v>8926059.9610934425</v>
      </c>
      <c r="P717" s="255">
        <f t="shared" si="1201"/>
        <v>4224240.9945616154</v>
      </c>
      <c r="Q717" s="255">
        <f t="shared" si="1201"/>
        <v>3516485.0642343489</v>
      </c>
      <c r="R717" s="255">
        <v>12</v>
      </c>
      <c r="S717" s="255">
        <f t="shared" ref="S717:AF717" si="1202">S505/D505*D717</f>
        <v>2061.3537605969877</v>
      </c>
      <c r="T717" s="255">
        <f t="shared" si="1202"/>
        <v>2069.5686911301332</v>
      </c>
      <c r="U717" s="255">
        <f t="shared" si="1202"/>
        <v>2064.4388910830735</v>
      </c>
      <c r="V717" s="255">
        <f t="shared" si="1202"/>
        <v>2064.4388910830735</v>
      </c>
      <c r="W717" s="255">
        <f t="shared" si="1202"/>
        <v>2064.4388910830735</v>
      </c>
      <c r="X717" s="255">
        <f t="shared" si="1202"/>
        <v>1943.5483253890197</v>
      </c>
      <c r="Y717" s="255">
        <f t="shared" si="1202"/>
        <v>1943.5483253890197</v>
      </c>
      <c r="Z717" s="255">
        <f t="shared" si="1202"/>
        <v>1943.5483253890197</v>
      </c>
      <c r="AA717" s="255">
        <f t="shared" si="1202"/>
        <v>1935.939828247436</v>
      </c>
      <c r="AB717" s="255">
        <f t="shared" si="1202"/>
        <v>1935.939828247436</v>
      </c>
      <c r="AC717" s="255">
        <f t="shared" si="1202"/>
        <v>1883.5257368276361</v>
      </c>
      <c r="AD717" s="255">
        <f t="shared" si="1202"/>
        <v>1744.0366225652665</v>
      </c>
      <c r="AE717" s="255">
        <f t="shared" si="1202"/>
        <v>853.84245699996075</v>
      </c>
      <c r="AF717" s="255">
        <f t="shared" si="1202"/>
        <v>702.51790273957158</v>
      </c>
      <c r="AG717" s="367">
        <f>'3-a. VRZ Rate Class Alloc.'!P428</f>
        <v>7.4268196751856345E-4</v>
      </c>
      <c r="AH717" s="367">
        <f>'3-a. VRZ Rate Class Alloc.'!Q428</f>
        <v>0.10023425978778792</v>
      </c>
      <c r="AI717" s="367">
        <f>'3-a. VRZ Rate Class Alloc.'!R428</f>
        <v>0.57918568575274931</v>
      </c>
      <c r="AJ717" s="367">
        <f>'3-a. VRZ Rate Class Alloc.'!S428</f>
        <v>0.12123280920004507</v>
      </c>
      <c r="AK717" s="367">
        <f>'3-a. VRZ Rate Class Alloc.'!T428</f>
        <v>0.1535087076459361</v>
      </c>
      <c r="AL717" s="351"/>
      <c r="AM717" s="351"/>
      <c r="AN717" s="356"/>
      <c r="AO717" s="356"/>
      <c r="AP717" s="356"/>
      <c r="AQ717" s="356"/>
      <c r="AR717" s="356"/>
      <c r="AS717" s="356"/>
      <c r="AT717" s="356"/>
      <c r="AU717" s="256">
        <f>SUM(AG717:AT717)</f>
        <v>0.95490414435403692</v>
      </c>
    </row>
    <row r="718" spans="1:47" ht="16" outlineLevel="1">
      <c r="A718" s="452"/>
      <c r="B718" s="254" t="s">
        <v>1161</v>
      </c>
      <c r="C718" s="251" t="s">
        <v>163</v>
      </c>
      <c r="D718" s="255">
        <f>'3-a. VRZ Rate Class Alloc.'!W31</f>
        <v>7280641.5389965605</v>
      </c>
      <c r="E718" s="255">
        <f>E506/D506*D718</f>
        <v>7268640.3621289553</v>
      </c>
      <c r="F718" s="255">
        <f>F506/E506*E718</f>
        <v>7256639.1852613501</v>
      </c>
      <c r="G718" s="255">
        <f t="shared" ref="G718:Q718" si="1203">G506/F506*F718</f>
        <v>7244638.0083937449</v>
      </c>
      <c r="H718" s="255">
        <f t="shared" si="1203"/>
        <v>7244638.0083937449</v>
      </c>
      <c r="I718" s="255">
        <f t="shared" si="1203"/>
        <v>6736586.6210034685</v>
      </c>
      <c r="J718" s="255">
        <f t="shared" si="1203"/>
        <v>6736586.6210034685</v>
      </c>
      <c r="K718" s="255">
        <f t="shared" si="1203"/>
        <v>6736586.6210034685</v>
      </c>
      <c r="L718" s="255">
        <f t="shared" si="1203"/>
        <v>6684631.1453917343</v>
      </c>
      <c r="M718" s="255">
        <f t="shared" si="1203"/>
        <v>6684631.1453917343</v>
      </c>
      <c r="N718" s="255">
        <f t="shared" si="1203"/>
        <v>6507147.7329801125</v>
      </c>
      <c r="O718" s="255">
        <f t="shared" si="1203"/>
        <v>6230885.7141774911</v>
      </c>
      <c r="P718" s="255">
        <f t="shared" si="1203"/>
        <v>2948754.8796426184</v>
      </c>
      <c r="Q718" s="255">
        <f t="shared" si="1203"/>
        <v>2454701.9229492438</v>
      </c>
      <c r="R718" s="255">
        <f>R717</f>
        <v>12</v>
      </c>
      <c r="S718" s="255">
        <f>'3-a. VRZ Rate Class Alloc.'!X31</f>
        <v>1013.1684361063466</v>
      </c>
      <c r="T718" s="255">
        <f t="shared" ref="T718:AF718" si="1204">T505/E505*E718</f>
        <v>1445.8675437541394</v>
      </c>
      <c r="U718" s="255">
        <f t="shared" si="1204"/>
        <v>1443.4802868181475</v>
      </c>
      <c r="V718" s="255">
        <f t="shared" si="1204"/>
        <v>1441.0930298821556</v>
      </c>
      <c r="W718" s="255">
        <f t="shared" si="1204"/>
        <v>1441.0930298821556</v>
      </c>
      <c r="X718" s="255">
        <f t="shared" si="1204"/>
        <v>1356.704699303471</v>
      </c>
      <c r="Y718" s="255">
        <f t="shared" si="1204"/>
        <v>1356.704699303471</v>
      </c>
      <c r="Z718" s="255">
        <f t="shared" si="1204"/>
        <v>1356.704699303471</v>
      </c>
      <c r="AA718" s="255">
        <f t="shared" si="1204"/>
        <v>1351.3935456306865</v>
      </c>
      <c r="AB718" s="255">
        <f t="shared" si="1204"/>
        <v>1351.3935456306865</v>
      </c>
      <c r="AC718" s="255">
        <f t="shared" si="1204"/>
        <v>1314.8055981070606</v>
      </c>
      <c r="AD718" s="255">
        <f t="shared" si="1204"/>
        <v>1217.4344474393477</v>
      </c>
      <c r="AE718" s="255">
        <f t="shared" si="1204"/>
        <v>596.02946772357791</v>
      </c>
      <c r="AF718" s="255">
        <f t="shared" si="1204"/>
        <v>490.39652245375561</v>
      </c>
      <c r="AG718" s="352">
        <f>'3-a. VRZ Rate Class Alloc.'!P31</f>
        <v>0</v>
      </c>
      <c r="AH718" s="352">
        <f>'3-a. VRZ Rate Class Alloc.'!Q31</f>
        <v>0.29807102524886592</v>
      </c>
      <c r="AI718" s="352">
        <f>'3-a. VRZ Rate Class Alloc.'!R31</f>
        <v>0.70433372934423799</v>
      </c>
      <c r="AJ718" s="352">
        <f>'3-a. VRZ Rate Class Alloc.'!S31</f>
        <v>0</v>
      </c>
      <c r="AK718" s="352">
        <f>'3-a. VRZ Rate Class Alloc.'!T31</f>
        <v>2.7652034644019031E-2</v>
      </c>
      <c r="AL718" s="352">
        <f t="shared" ref="AL718:AT718" si="1205">AL717</f>
        <v>0</v>
      </c>
      <c r="AM718" s="352">
        <f t="shared" si="1205"/>
        <v>0</v>
      </c>
      <c r="AN718" s="352">
        <f t="shared" si="1205"/>
        <v>0</v>
      </c>
      <c r="AO718" s="352">
        <f t="shared" si="1205"/>
        <v>0</v>
      </c>
      <c r="AP718" s="352">
        <f t="shared" si="1205"/>
        <v>0</v>
      </c>
      <c r="AQ718" s="352">
        <f t="shared" si="1205"/>
        <v>0</v>
      </c>
      <c r="AR718" s="352">
        <f t="shared" si="1205"/>
        <v>0</v>
      </c>
      <c r="AS718" s="352">
        <f t="shared" si="1205"/>
        <v>0</v>
      </c>
      <c r="AT718" s="352">
        <f t="shared" si="1205"/>
        <v>0</v>
      </c>
      <c r="AU718" s="266"/>
    </row>
    <row r="719" spans="1:47" ht="16" outlineLevel="1">
      <c r="A719" s="452"/>
      <c r="B719" s="254"/>
      <c r="C719" s="251"/>
      <c r="D719" s="251"/>
      <c r="E719" s="251"/>
      <c r="F719" s="251"/>
      <c r="G719" s="251"/>
      <c r="H719" s="251"/>
      <c r="I719" s="251"/>
      <c r="J719" s="251"/>
      <c r="K719" s="251"/>
      <c r="L719" s="251"/>
      <c r="M719" s="251"/>
      <c r="N719" s="251"/>
      <c r="O719" s="251"/>
      <c r="P719" s="251"/>
      <c r="Q719" s="251"/>
      <c r="R719" s="251"/>
      <c r="S719" s="251"/>
      <c r="T719" s="251"/>
      <c r="U719" s="251"/>
      <c r="V719" s="251"/>
      <c r="W719" s="251"/>
      <c r="X719" s="251"/>
      <c r="Y719" s="251"/>
      <c r="Z719" s="251"/>
      <c r="AA719" s="251"/>
      <c r="AB719" s="251"/>
      <c r="AC719" s="251"/>
      <c r="AD719" s="251"/>
      <c r="AE719" s="251"/>
      <c r="AF719" s="251"/>
      <c r="AG719" s="353"/>
      <c r="AH719" s="366"/>
      <c r="AI719" s="366"/>
      <c r="AJ719" s="366"/>
      <c r="AK719" s="366"/>
      <c r="AL719" s="366"/>
      <c r="AM719" s="366"/>
      <c r="AN719" s="366"/>
      <c r="AO719" s="366"/>
      <c r="AP719" s="366"/>
      <c r="AQ719" s="366"/>
      <c r="AR719" s="366"/>
      <c r="AS719" s="366"/>
      <c r="AT719" s="366"/>
      <c r="AU719" s="266"/>
    </row>
    <row r="720" spans="1:47" ht="17" outlineLevel="1">
      <c r="A720" s="452">
        <v>28</v>
      </c>
      <c r="B720" s="369" t="s">
        <v>119</v>
      </c>
      <c r="C720" s="298" t="s">
        <v>1134</v>
      </c>
      <c r="D720" s="255">
        <v>192181.15999045272</v>
      </c>
      <c r="E720" s="255">
        <f>(D720+F720)/2</f>
        <v>157875.71105039891</v>
      </c>
      <c r="F720" s="255">
        <v>123570.26211034511</v>
      </c>
      <c r="G720" s="255">
        <f t="shared" ref="G720:Q720" si="1206">G512/F512*F720</f>
        <v>123570.26211034511</v>
      </c>
      <c r="H720" s="255">
        <f t="shared" si="1206"/>
        <v>102004.23562469312</v>
      </c>
      <c r="I720" s="255">
        <f t="shared" si="1206"/>
        <v>78541.152476701522</v>
      </c>
      <c r="J720" s="255">
        <f t="shared" si="1206"/>
        <v>57417.533922115901</v>
      </c>
      <c r="K720" s="255">
        <f t="shared" si="1206"/>
        <v>45992.671244024372</v>
      </c>
      <c r="L720" s="255">
        <f t="shared" si="1206"/>
        <v>33572.175959901921</v>
      </c>
      <c r="M720" s="255">
        <f t="shared" si="1206"/>
        <v>20323.275404209897</v>
      </c>
      <c r="N720" s="255">
        <f t="shared" si="1206"/>
        <v>8805.7790913611007</v>
      </c>
      <c r="O720" s="255">
        <f t="shared" si="1206"/>
        <v>3991.6935657379599</v>
      </c>
      <c r="P720" s="255">
        <f t="shared" si="1206"/>
        <v>1147.2539649303542</v>
      </c>
      <c r="Q720" s="255">
        <f t="shared" si="1206"/>
        <v>1147.2539649303542</v>
      </c>
      <c r="R720" s="255">
        <v>12</v>
      </c>
      <c r="S720" s="255">
        <f t="shared" ref="S720:AF720" si="1207">S512/D512*D720</f>
        <v>44.979294220644796</v>
      </c>
      <c r="T720" s="255">
        <f t="shared" si="1207"/>
        <v>36.950229970420459</v>
      </c>
      <c r="U720" s="255">
        <f t="shared" si="1207"/>
        <v>28.921165720196125</v>
      </c>
      <c r="V720" s="255">
        <f t="shared" si="1207"/>
        <v>28.921165720196125</v>
      </c>
      <c r="W720" s="255">
        <f t="shared" si="1207"/>
        <v>25.628161702550031</v>
      </c>
      <c r="X720" s="255">
        <f t="shared" si="1207"/>
        <v>21.476113158561478</v>
      </c>
      <c r="Y720" s="255">
        <f t="shared" si="1207"/>
        <v>17.03771643912544</v>
      </c>
      <c r="Z720" s="255">
        <f t="shared" si="1207"/>
        <v>14.317408772374321</v>
      </c>
      <c r="AA720" s="255">
        <f t="shared" si="1207"/>
        <v>10.881230667004482</v>
      </c>
      <c r="AB720" s="255">
        <f t="shared" si="1207"/>
        <v>6.8723562107396727</v>
      </c>
      <c r="AC720" s="255">
        <f t="shared" si="1207"/>
        <v>3.0066558421986067</v>
      </c>
      <c r="AD720" s="255">
        <f t="shared" si="1207"/>
        <v>1.4317408772374318</v>
      </c>
      <c r="AE720" s="255">
        <f t="shared" si="1207"/>
        <v>0.28634817544748642</v>
      </c>
      <c r="AF720" s="255">
        <f t="shared" si="1207"/>
        <v>0.28634817544748642</v>
      </c>
      <c r="AG720" s="367"/>
      <c r="AH720" s="351">
        <v>1</v>
      </c>
      <c r="AI720" s="351"/>
      <c r="AJ720" s="351"/>
      <c r="AK720" s="351"/>
      <c r="AL720" s="351"/>
      <c r="AM720" s="351"/>
      <c r="AN720" s="356"/>
      <c r="AO720" s="356"/>
      <c r="AP720" s="356"/>
      <c r="AQ720" s="356"/>
      <c r="AR720" s="356"/>
      <c r="AS720" s="356"/>
      <c r="AT720" s="356"/>
      <c r="AU720" s="256">
        <f>SUM(AG720:AT720)</f>
        <v>1</v>
      </c>
    </row>
    <row r="721" spans="1:47" ht="16" outlineLevel="1">
      <c r="A721" s="452"/>
      <c r="B721" s="254" t="s">
        <v>1161</v>
      </c>
      <c r="C721" s="251" t="s">
        <v>163</v>
      </c>
      <c r="D721" s="255"/>
      <c r="E721" s="255"/>
      <c r="F721" s="255"/>
      <c r="G721" s="255"/>
      <c r="H721" s="255"/>
      <c r="I721" s="255"/>
      <c r="J721" s="255"/>
      <c r="K721" s="255"/>
      <c r="L721" s="255"/>
      <c r="M721" s="255"/>
      <c r="N721" s="255"/>
      <c r="O721" s="255"/>
      <c r="P721" s="255"/>
      <c r="Q721" s="255"/>
      <c r="R721" s="255">
        <f>R720</f>
        <v>12</v>
      </c>
      <c r="S721" s="255"/>
      <c r="T721" s="255"/>
      <c r="U721" s="255"/>
      <c r="V721" s="255"/>
      <c r="W721" s="255"/>
      <c r="X721" s="255"/>
      <c r="Y721" s="255"/>
      <c r="Z721" s="255"/>
      <c r="AA721" s="255"/>
      <c r="AB721" s="255"/>
      <c r="AC721" s="255"/>
      <c r="AD721" s="255"/>
      <c r="AE721" s="255"/>
      <c r="AF721" s="255"/>
      <c r="AG721" s="352">
        <f>AG720</f>
        <v>0</v>
      </c>
      <c r="AH721" s="352">
        <f t="shared" ref="AH721:AT721" si="1208">AH720</f>
        <v>1</v>
      </c>
      <c r="AI721" s="352">
        <f t="shared" si="1208"/>
        <v>0</v>
      </c>
      <c r="AJ721" s="352">
        <f t="shared" si="1208"/>
        <v>0</v>
      </c>
      <c r="AK721" s="352">
        <f t="shared" si="1208"/>
        <v>0</v>
      </c>
      <c r="AL721" s="352">
        <f t="shared" si="1208"/>
        <v>0</v>
      </c>
      <c r="AM721" s="352">
        <f t="shared" si="1208"/>
        <v>0</v>
      </c>
      <c r="AN721" s="352">
        <f t="shared" si="1208"/>
        <v>0</v>
      </c>
      <c r="AO721" s="352">
        <f t="shared" si="1208"/>
        <v>0</v>
      </c>
      <c r="AP721" s="352">
        <f t="shared" si="1208"/>
        <v>0</v>
      </c>
      <c r="AQ721" s="352">
        <f t="shared" si="1208"/>
        <v>0</v>
      </c>
      <c r="AR721" s="352">
        <f t="shared" si="1208"/>
        <v>0</v>
      </c>
      <c r="AS721" s="352">
        <f t="shared" si="1208"/>
        <v>0</v>
      </c>
      <c r="AT721" s="352">
        <f t="shared" si="1208"/>
        <v>0</v>
      </c>
      <c r="AU721" s="266"/>
    </row>
    <row r="722" spans="1:47" ht="16" outlineLevel="1">
      <c r="A722" s="452"/>
      <c r="B722" s="254"/>
      <c r="C722" s="251"/>
      <c r="D722" s="251"/>
      <c r="E722" s="251"/>
      <c r="F722" s="251"/>
      <c r="G722" s="251"/>
      <c r="H722" s="251"/>
      <c r="I722" s="251"/>
      <c r="J722" s="251"/>
      <c r="K722" s="251"/>
      <c r="L722" s="251"/>
      <c r="M722" s="251"/>
      <c r="N722" s="251"/>
      <c r="O722" s="251"/>
      <c r="P722" s="251"/>
      <c r="Q722" s="251"/>
      <c r="R722" s="251"/>
      <c r="S722" s="251"/>
      <c r="T722" s="251"/>
      <c r="U722" s="251"/>
      <c r="V722" s="251"/>
      <c r="W722" s="251"/>
      <c r="X722" s="251"/>
      <c r="Y722" s="251"/>
      <c r="Z722" s="251"/>
      <c r="AA722" s="251"/>
      <c r="AB722" s="251"/>
      <c r="AC722" s="251"/>
      <c r="AD722" s="251"/>
      <c r="AE722" s="251"/>
      <c r="AF722" s="251"/>
      <c r="AG722" s="353"/>
      <c r="AH722" s="366"/>
      <c r="AI722" s="366"/>
      <c r="AJ722" s="366"/>
      <c r="AK722" s="366"/>
      <c r="AL722" s="366"/>
      <c r="AM722" s="366"/>
      <c r="AN722" s="366"/>
      <c r="AO722" s="366"/>
      <c r="AP722" s="366"/>
      <c r="AQ722" s="366"/>
      <c r="AR722" s="366"/>
      <c r="AS722" s="366"/>
      <c r="AT722" s="366"/>
      <c r="AU722" s="266"/>
    </row>
    <row r="723" spans="1:47" ht="34" outlineLevel="1">
      <c r="A723" s="452">
        <v>29</v>
      </c>
      <c r="B723" s="369" t="s">
        <v>120</v>
      </c>
      <c r="C723" s="298" t="s">
        <v>1134</v>
      </c>
      <c r="D723" s="255">
        <v>639580.64267676661</v>
      </c>
      <c r="E723" s="255">
        <f>(D723+F723)/2</f>
        <v>636407.12878415652</v>
      </c>
      <c r="F723" s="255">
        <v>633233.61489154643</v>
      </c>
      <c r="G723" s="255">
        <f t="shared" ref="G723:Q723" si="1209">G515/F515*F723</f>
        <v>633233.61489154643</v>
      </c>
      <c r="H723" s="255">
        <f t="shared" si="1209"/>
        <v>633233.61489154643</v>
      </c>
      <c r="I723" s="255">
        <f t="shared" si="1209"/>
        <v>633233.61489154643</v>
      </c>
      <c r="J723" s="255">
        <f t="shared" si="1209"/>
        <v>633233.61489154643</v>
      </c>
      <c r="K723" s="255">
        <f t="shared" si="1209"/>
        <v>633233.61489154643</v>
      </c>
      <c r="L723" s="255">
        <f t="shared" si="1209"/>
        <v>633233.61489154643</v>
      </c>
      <c r="M723" s="255">
        <f t="shared" si="1209"/>
        <v>633233.61489154643</v>
      </c>
      <c r="N723" s="255">
        <f t="shared" si="1209"/>
        <v>633233.61489154643</v>
      </c>
      <c r="O723" s="255">
        <f t="shared" si="1209"/>
        <v>633233.61489154643</v>
      </c>
      <c r="P723" s="255">
        <f t="shared" si="1209"/>
        <v>633233.61489154643</v>
      </c>
      <c r="Q723" s="255">
        <f t="shared" si="1209"/>
        <v>633233.61489154643</v>
      </c>
      <c r="R723" s="255">
        <v>12</v>
      </c>
      <c r="S723" s="255">
        <f t="shared" ref="S723:AF723" si="1210">S515/D515*D723</f>
        <v>519.77297251260995</v>
      </c>
      <c r="T723" s="255">
        <f t="shared" si="1210"/>
        <v>517.19392830894469</v>
      </c>
      <c r="U723" s="255">
        <f t="shared" si="1210"/>
        <v>514.61488410527943</v>
      </c>
      <c r="V723" s="255">
        <f t="shared" si="1210"/>
        <v>514.61488410527943</v>
      </c>
      <c r="W723" s="255">
        <f t="shared" si="1210"/>
        <v>514.61488410527943</v>
      </c>
      <c r="X723" s="255">
        <f t="shared" si="1210"/>
        <v>514.61488410527943</v>
      </c>
      <c r="Y723" s="255">
        <f t="shared" si="1210"/>
        <v>514.61488410527943</v>
      </c>
      <c r="Z723" s="255">
        <f t="shared" si="1210"/>
        <v>514.61488410527943</v>
      </c>
      <c r="AA723" s="255">
        <f t="shared" si="1210"/>
        <v>514.61488410527943</v>
      </c>
      <c r="AB723" s="255">
        <f t="shared" si="1210"/>
        <v>514.61488410527943</v>
      </c>
      <c r="AC723" s="255">
        <f t="shared" si="1210"/>
        <v>514.61488410527943</v>
      </c>
      <c r="AD723" s="255">
        <f t="shared" si="1210"/>
        <v>514.61488410527943</v>
      </c>
      <c r="AE723" s="255">
        <f t="shared" si="1210"/>
        <v>514.61488410527943</v>
      </c>
      <c r="AF723" s="255">
        <f t="shared" si="1210"/>
        <v>514.61488410527943</v>
      </c>
      <c r="AG723" s="367"/>
      <c r="AH723" s="351"/>
      <c r="AI723" s="351"/>
      <c r="AJ723" s="351"/>
      <c r="AK723" s="351">
        <v>1</v>
      </c>
      <c r="AL723" s="351"/>
      <c r="AM723" s="351"/>
      <c r="AN723" s="356"/>
      <c r="AO723" s="356"/>
      <c r="AP723" s="356"/>
      <c r="AQ723" s="356"/>
      <c r="AR723" s="356"/>
      <c r="AS723" s="356"/>
      <c r="AT723" s="356"/>
      <c r="AU723" s="256">
        <f>SUM(AG723:AT723)</f>
        <v>1</v>
      </c>
    </row>
    <row r="724" spans="1:47" ht="16" outlineLevel="1">
      <c r="A724" s="452"/>
      <c r="B724" s="254" t="s">
        <v>309</v>
      </c>
      <c r="C724" s="251" t="s">
        <v>163</v>
      </c>
      <c r="D724" s="255"/>
      <c r="E724" s="255"/>
      <c r="F724" s="255"/>
      <c r="G724" s="255"/>
      <c r="H724" s="255"/>
      <c r="I724" s="255"/>
      <c r="J724" s="255"/>
      <c r="K724" s="255"/>
      <c r="L724" s="255"/>
      <c r="M724" s="255"/>
      <c r="N724" s="255"/>
      <c r="O724" s="255"/>
      <c r="P724" s="255"/>
      <c r="Q724" s="255"/>
      <c r="R724" s="255">
        <f>R723</f>
        <v>12</v>
      </c>
      <c r="S724" s="255"/>
      <c r="T724" s="255"/>
      <c r="U724" s="255"/>
      <c r="V724" s="255"/>
      <c r="W724" s="255"/>
      <c r="X724" s="255"/>
      <c r="Y724" s="255"/>
      <c r="Z724" s="255"/>
      <c r="AA724" s="255"/>
      <c r="AB724" s="255"/>
      <c r="AC724" s="255"/>
      <c r="AD724" s="255"/>
      <c r="AE724" s="255"/>
      <c r="AF724" s="255"/>
      <c r="AG724" s="352">
        <f>AG723</f>
        <v>0</v>
      </c>
      <c r="AH724" s="352">
        <f t="shared" ref="AH724:AT724" si="1211">AH723</f>
        <v>0</v>
      </c>
      <c r="AI724" s="352">
        <f t="shared" si="1211"/>
        <v>0</v>
      </c>
      <c r="AJ724" s="352">
        <f t="shared" si="1211"/>
        <v>0</v>
      </c>
      <c r="AK724" s="352">
        <f t="shared" si="1211"/>
        <v>1</v>
      </c>
      <c r="AL724" s="352">
        <f t="shared" si="1211"/>
        <v>0</v>
      </c>
      <c r="AM724" s="352">
        <f t="shared" si="1211"/>
        <v>0</v>
      </c>
      <c r="AN724" s="352">
        <f t="shared" si="1211"/>
        <v>0</v>
      </c>
      <c r="AO724" s="352">
        <f t="shared" si="1211"/>
        <v>0</v>
      </c>
      <c r="AP724" s="352">
        <f t="shared" si="1211"/>
        <v>0</v>
      </c>
      <c r="AQ724" s="352">
        <f t="shared" si="1211"/>
        <v>0</v>
      </c>
      <c r="AR724" s="352">
        <f t="shared" si="1211"/>
        <v>0</v>
      </c>
      <c r="AS724" s="352">
        <f t="shared" si="1211"/>
        <v>0</v>
      </c>
      <c r="AT724" s="352">
        <f t="shared" si="1211"/>
        <v>0</v>
      </c>
      <c r="AU724" s="266"/>
    </row>
    <row r="725" spans="1:47" ht="16" outlineLevel="1">
      <c r="A725" s="452"/>
      <c r="B725" s="254"/>
      <c r="C725" s="251"/>
      <c r="D725" s="251"/>
      <c r="E725" s="251"/>
      <c r="F725" s="251"/>
      <c r="G725" s="251"/>
      <c r="H725" s="251"/>
      <c r="I725" s="251"/>
      <c r="J725" s="251"/>
      <c r="K725" s="251"/>
      <c r="L725" s="251"/>
      <c r="M725" s="251"/>
      <c r="N725" s="251"/>
      <c r="O725" s="251"/>
      <c r="P725" s="251"/>
      <c r="Q725" s="251"/>
      <c r="R725" s="251"/>
      <c r="S725" s="251"/>
      <c r="T725" s="251"/>
      <c r="U725" s="251"/>
      <c r="V725" s="251"/>
      <c r="W725" s="251"/>
      <c r="X725" s="251"/>
      <c r="Y725" s="251"/>
      <c r="Z725" s="251"/>
      <c r="AA725" s="251"/>
      <c r="AB725" s="251"/>
      <c r="AC725" s="251"/>
      <c r="AD725" s="251"/>
      <c r="AE725" s="251"/>
      <c r="AF725" s="251"/>
      <c r="AG725" s="353"/>
      <c r="AH725" s="366"/>
      <c r="AI725" s="366"/>
      <c r="AJ725" s="366"/>
      <c r="AK725" s="366"/>
      <c r="AL725" s="366"/>
      <c r="AM725" s="366"/>
      <c r="AN725" s="366"/>
      <c r="AO725" s="366"/>
      <c r="AP725" s="366"/>
      <c r="AQ725" s="366"/>
      <c r="AR725" s="366"/>
      <c r="AS725" s="366"/>
      <c r="AT725" s="366"/>
      <c r="AU725" s="266"/>
    </row>
    <row r="726" spans="1:47" ht="34" hidden="1" outlineLevel="1">
      <c r="A726" s="452">
        <v>30</v>
      </c>
      <c r="B726" s="369" t="s">
        <v>121</v>
      </c>
      <c r="C726" s="251" t="s">
        <v>25</v>
      </c>
      <c r="D726" s="255"/>
      <c r="E726" s="255"/>
      <c r="F726" s="255"/>
      <c r="G726" s="255"/>
      <c r="H726" s="255"/>
      <c r="I726" s="255"/>
      <c r="J726" s="255"/>
      <c r="K726" s="255"/>
      <c r="L726" s="255"/>
      <c r="M726" s="255"/>
      <c r="N726" s="255"/>
      <c r="O726" s="255"/>
      <c r="P726" s="255"/>
      <c r="Q726" s="255"/>
      <c r="R726" s="255">
        <v>3</v>
      </c>
      <c r="S726" s="255"/>
      <c r="T726" s="255"/>
      <c r="U726" s="255"/>
      <c r="V726" s="255"/>
      <c r="W726" s="255"/>
      <c r="X726" s="255"/>
      <c r="Y726" s="255"/>
      <c r="Z726" s="255"/>
      <c r="AA726" s="255"/>
      <c r="AB726" s="255"/>
      <c r="AC726" s="656"/>
      <c r="AD726" s="656"/>
      <c r="AE726" s="656"/>
      <c r="AF726" s="656"/>
      <c r="AG726" s="367"/>
      <c r="AH726" s="351"/>
      <c r="AI726" s="351"/>
      <c r="AJ726" s="351"/>
      <c r="AK726" s="351"/>
      <c r="AL726" s="351"/>
      <c r="AM726" s="351"/>
      <c r="AN726" s="356"/>
      <c r="AO726" s="356"/>
      <c r="AP726" s="356"/>
      <c r="AQ726" s="356"/>
      <c r="AR726" s="356"/>
      <c r="AS726" s="356"/>
      <c r="AT726" s="356"/>
      <c r="AU726" s="256">
        <f>SUM(AG726:AT726)</f>
        <v>0</v>
      </c>
    </row>
    <row r="727" spans="1:47" ht="16" hidden="1" outlineLevel="1">
      <c r="A727" s="452"/>
      <c r="B727" s="254" t="s">
        <v>309</v>
      </c>
      <c r="C727" s="251" t="s">
        <v>163</v>
      </c>
      <c r="D727" s="255"/>
      <c r="E727" s="255"/>
      <c r="F727" s="255"/>
      <c r="G727" s="255"/>
      <c r="H727" s="255"/>
      <c r="I727" s="255"/>
      <c r="J727" s="255"/>
      <c r="K727" s="255"/>
      <c r="L727" s="255"/>
      <c r="M727" s="255"/>
      <c r="N727" s="255"/>
      <c r="O727" s="255"/>
      <c r="P727" s="255"/>
      <c r="Q727" s="255"/>
      <c r="R727" s="255">
        <f>R726</f>
        <v>3</v>
      </c>
      <c r="S727" s="255"/>
      <c r="T727" s="255"/>
      <c r="U727" s="255"/>
      <c r="V727" s="255"/>
      <c r="W727" s="255"/>
      <c r="X727" s="255"/>
      <c r="Y727" s="255"/>
      <c r="Z727" s="255"/>
      <c r="AA727" s="255"/>
      <c r="AB727" s="255"/>
      <c r="AC727" s="656"/>
      <c r="AD727" s="656"/>
      <c r="AE727" s="656"/>
      <c r="AF727" s="656"/>
      <c r="AG727" s="352">
        <f>AG726</f>
        <v>0</v>
      </c>
      <c r="AH727" s="352">
        <f t="shared" ref="AH727:AT727" si="1212">AH726</f>
        <v>0</v>
      </c>
      <c r="AI727" s="352">
        <f t="shared" si="1212"/>
        <v>0</v>
      </c>
      <c r="AJ727" s="352">
        <f t="shared" si="1212"/>
        <v>0</v>
      </c>
      <c r="AK727" s="352">
        <f t="shared" si="1212"/>
        <v>0</v>
      </c>
      <c r="AL727" s="352">
        <f t="shared" si="1212"/>
        <v>0</v>
      </c>
      <c r="AM727" s="352">
        <f t="shared" si="1212"/>
        <v>0</v>
      </c>
      <c r="AN727" s="352">
        <f t="shared" si="1212"/>
        <v>0</v>
      </c>
      <c r="AO727" s="352">
        <f t="shared" si="1212"/>
        <v>0</v>
      </c>
      <c r="AP727" s="352">
        <f t="shared" si="1212"/>
        <v>0</v>
      </c>
      <c r="AQ727" s="352">
        <f t="shared" si="1212"/>
        <v>0</v>
      </c>
      <c r="AR727" s="352">
        <f t="shared" si="1212"/>
        <v>0</v>
      </c>
      <c r="AS727" s="352">
        <f t="shared" si="1212"/>
        <v>0</v>
      </c>
      <c r="AT727" s="352">
        <f t="shared" si="1212"/>
        <v>0</v>
      </c>
      <c r="AU727" s="266"/>
    </row>
    <row r="728" spans="1:47" ht="16" hidden="1" outlineLevel="1">
      <c r="A728" s="452"/>
      <c r="B728" s="254"/>
      <c r="C728" s="251"/>
      <c r="D728" s="251"/>
      <c r="E728" s="251"/>
      <c r="F728" s="251"/>
      <c r="G728" s="251"/>
      <c r="H728" s="251"/>
      <c r="I728" s="251"/>
      <c r="J728" s="251"/>
      <c r="K728" s="251"/>
      <c r="L728" s="251"/>
      <c r="M728" s="251"/>
      <c r="N728" s="251"/>
      <c r="O728" s="251"/>
      <c r="P728" s="251"/>
      <c r="Q728" s="251"/>
      <c r="R728" s="251"/>
      <c r="S728" s="251"/>
      <c r="T728" s="251"/>
      <c r="U728" s="251"/>
      <c r="V728" s="251"/>
      <c r="W728" s="251"/>
      <c r="X728" s="251"/>
      <c r="Y728" s="251"/>
      <c r="Z728" s="251"/>
      <c r="AA728" s="251"/>
      <c r="AB728" s="251"/>
      <c r="AC728" s="251"/>
      <c r="AD728" s="251"/>
      <c r="AE728" s="251"/>
      <c r="AF728" s="251"/>
      <c r="AG728" s="353"/>
      <c r="AH728" s="366"/>
      <c r="AI728" s="366"/>
      <c r="AJ728" s="366"/>
      <c r="AK728" s="366"/>
      <c r="AL728" s="366"/>
      <c r="AM728" s="366"/>
      <c r="AN728" s="366"/>
      <c r="AO728" s="366"/>
      <c r="AP728" s="366"/>
      <c r="AQ728" s="366"/>
      <c r="AR728" s="366"/>
      <c r="AS728" s="366"/>
      <c r="AT728" s="366"/>
      <c r="AU728" s="266"/>
    </row>
    <row r="729" spans="1:47" ht="17" hidden="1" outlineLevel="1">
      <c r="A729" s="452">
        <v>31</v>
      </c>
      <c r="B729" s="369" t="s">
        <v>122</v>
      </c>
      <c r="C729" s="251" t="s">
        <v>25</v>
      </c>
      <c r="D729" s="255"/>
      <c r="E729" s="255"/>
      <c r="F729" s="255"/>
      <c r="G729" s="255"/>
      <c r="H729" s="255"/>
      <c r="I729" s="255"/>
      <c r="J729" s="255"/>
      <c r="K729" s="255"/>
      <c r="L729" s="255"/>
      <c r="M729" s="255"/>
      <c r="N729" s="255"/>
      <c r="O729" s="255"/>
      <c r="P729" s="255"/>
      <c r="Q729" s="255"/>
      <c r="R729" s="255">
        <v>12</v>
      </c>
      <c r="S729" s="255"/>
      <c r="T729" s="255"/>
      <c r="U729" s="255"/>
      <c r="V729" s="255"/>
      <c r="W729" s="255"/>
      <c r="X729" s="255"/>
      <c r="Y729" s="255"/>
      <c r="Z729" s="255"/>
      <c r="AA729" s="255"/>
      <c r="AB729" s="255"/>
      <c r="AC729" s="656"/>
      <c r="AD729" s="656"/>
      <c r="AE729" s="656"/>
      <c r="AF729" s="656"/>
      <c r="AG729" s="367"/>
      <c r="AH729" s="351"/>
      <c r="AI729" s="351"/>
      <c r="AJ729" s="351"/>
      <c r="AK729" s="351"/>
      <c r="AL729" s="351"/>
      <c r="AM729" s="351"/>
      <c r="AN729" s="356"/>
      <c r="AO729" s="356"/>
      <c r="AP729" s="356"/>
      <c r="AQ729" s="356"/>
      <c r="AR729" s="356"/>
      <c r="AS729" s="356"/>
      <c r="AT729" s="356"/>
      <c r="AU729" s="256">
        <f>SUM(AG729:AT729)</f>
        <v>0</v>
      </c>
    </row>
    <row r="730" spans="1:47" ht="16" hidden="1" outlineLevel="1">
      <c r="A730" s="452"/>
      <c r="B730" s="254" t="s">
        <v>309</v>
      </c>
      <c r="C730" s="251" t="s">
        <v>163</v>
      </c>
      <c r="D730" s="255"/>
      <c r="E730" s="255"/>
      <c r="F730" s="255"/>
      <c r="G730" s="255"/>
      <c r="H730" s="255"/>
      <c r="I730" s="255"/>
      <c r="J730" s="255"/>
      <c r="K730" s="255"/>
      <c r="L730" s="255"/>
      <c r="M730" s="255"/>
      <c r="N730" s="255"/>
      <c r="O730" s="255"/>
      <c r="P730" s="255"/>
      <c r="Q730" s="255"/>
      <c r="R730" s="255">
        <f>R729</f>
        <v>12</v>
      </c>
      <c r="S730" s="255"/>
      <c r="T730" s="255"/>
      <c r="U730" s="255"/>
      <c r="V730" s="255"/>
      <c r="W730" s="255"/>
      <c r="X730" s="255"/>
      <c r="Y730" s="255"/>
      <c r="Z730" s="255"/>
      <c r="AA730" s="255"/>
      <c r="AB730" s="255"/>
      <c r="AC730" s="656"/>
      <c r="AD730" s="656"/>
      <c r="AE730" s="656"/>
      <c r="AF730" s="656"/>
      <c r="AG730" s="352">
        <f>AG729</f>
        <v>0</v>
      </c>
      <c r="AH730" s="352">
        <f t="shared" ref="AH730:AT730" si="1213">AH729</f>
        <v>0</v>
      </c>
      <c r="AI730" s="352">
        <f t="shared" si="1213"/>
        <v>0</v>
      </c>
      <c r="AJ730" s="352">
        <f t="shared" si="1213"/>
        <v>0</v>
      </c>
      <c r="AK730" s="352">
        <f t="shared" si="1213"/>
        <v>0</v>
      </c>
      <c r="AL730" s="352">
        <f t="shared" si="1213"/>
        <v>0</v>
      </c>
      <c r="AM730" s="352">
        <f t="shared" si="1213"/>
        <v>0</v>
      </c>
      <c r="AN730" s="352">
        <f t="shared" si="1213"/>
        <v>0</v>
      </c>
      <c r="AO730" s="352">
        <f t="shared" si="1213"/>
        <v>0</v>
      </c>
      <c r="AP730" s="352">
        <f t="shared" si="1213"/>
        <v>0</v>
      </c>
      <c r="AQ730" s="352">
        <f t="shared" si="1213"/>
        <v>0</v>
      </c>
      <c r="AR730" s="352">
        <f t="shared" si="1213"/>
        <v>0</v>
      </c>
      <c r="AS730" s="352">
        <f t="shared" si="1213"/>
        <v>0</v>
      </c>
      <c r="AT730" s="352">
        <f t="shared" si="1213"/>
        <v>0</v>
      </c>
      <c r="AU730" s="266"/>
    </row>
    <row r="731" spans="1:47" ht="16" hidden="1" outlineLevel="1">
      <c r="A731" s="452"/>
      <c r="B731" s="254"/>
      <c r="C731" s="251"/>
      <c r="D731" s="251"/>
      <c r="E731" s="251"/>
      <c r="F731" s="251"/>
      <c r="G731" s="251"/>
      <c r="H731" s="251"/>
      <c r="I731" s="251"/>
      <c r="J731" s="251"/>
      <c r="K731" s="251"/>
      <c r="L731" s="251"/>
      <c r="M731" s="251"/>
      <c r="N731" s="251"/>
      <c r="O731" s="251"/>
      <c r="P731" s="251"/>
      <c r="Q731" s="251"/>
      <c r="R731" s="251"/>
      <c r="S731" s="251"/>
      <c r="T731" s="251"/>
      <c r="U731" s="251"/>
      <c r="V731" s="251"/>
      <c r="W731" s="251"/>
      <c r="X731" s="251"/>
      <c r="Y731" s="251"/>
      <c r="Z731" s="251"/>
      <c r="AA731" s="251"/>
      <c r="AB731" s="251"/>
      <c r="AC731" s="251"/>
      <c r="AD731" s="251"/>
      <c r="AE731" s="251"/>
      <c r="AF731" s="251"/>
      <c r="AG731" s="353"/>
      <c r="AH731" s="366"/>
      <c r="AI731" s="366"/>
      <c r="AJ731" s="366"/>
      <c r="AK731" s="366"/>
      <c r="AL731" s="366"/>
      <c r="AM731" s="366"/>
      <c r="AN731" s="366"/>
      <c r="AO731" s="366"/>
      <c r="AP731" s="366"/>
      <c r="AQ731" s="366"/>
      <c r="AR731" s="366"/>
      <c r="AS731" s="366"/>
      <c r="AT731" s="366"/>
      <c r="AU731" s="266"/>
    </row>
    <row r="732" spans="1:47" ht="17" hidden="1" outlineLevel="1">
      <c r="A732" s="452">
        <v>32</v>
      </c>
      <c r="B732" s="369" t="s">
        <v>123</v>
      </c>
      <c r="C732" s="251" t="s">
        <v>25</v>
      </c>
      <c r="D732" s="255"/>
      <c r="E732" s="255"/>
      <c r="F732" s="255"/>
      <c r="G732" s="255"/>
      <c r="H732" s="255"/>
      <c r="I732" s="255"/>
      <c r="J732" s="255"/>
      <c r="K732" s="255"/>
      <c r="L732" s="255"/>
      <c r="M732" s="255"/>
      <c r="N732" s="255"/>
      <c r="O732" s="255"/>
      <c r="P732" s="255"/>
      <c r="Q732" s="255"/>
      <c r="R732" s="255">
        <v>12</v>
      </c>
      <c r="S732" s="255"/>
      <c r="T732" s="255"/>
      <c r="U732" s="255"/>
      <c r="V732" s="255"/>
      <c r="W732" s="255"/>
      <c r="X732" s="255"/>
      <c r="Y732" s="255"/>
      <c r="Z732" s="255"/>
      <c r="AA732" s="255"/>
      <c r="AB732" s="255"/>
      <c r="AC732" s="656"/>
      <c r="AD732" s="656"/>
      <c r="AE732" s="656"/>
      <c r="AF732" s="656"/>
      <c r="AG732" s="367"/>
      <c r="AH732" s="351"/>
      <c r="AI732" s="351"/>
      <c r="AJ732" s="351"/>
      <c r="AK732" s="351"/>
      <c r="AL732" s="351"/>
      <c r="AM732" s="351"/>
      <c r="AN732" s="356"/>
      <c r="AO732" s="356"/>
      <c r="AP732" s="356"/>
      <c r="AQ732" s="356"/>
      <c r="AR732" s="356"/>
      <c r="AS732" s="356"/>
      <c r="AT732" s="356"/>
      <c r="AU732" s="256">
        <f>SUM(AG732:AT732)</f>
        <v>0</v>
      </c>
    </row>
    <row r="733" spans="1:47" ht="16" hidden="1" outlineLevel="1">
      <c r="A733" s="452"/>
      <c r="B733" s="254" t="s">
        <v>309</v>
      </c>
      <c r="C733" s="251" t="s">
        <v>163</v>
      </c>
      <c r="D733" s="255"/>
      <c r="E733" s="255"/>
      <c r="F733" s="255"/>
      <c r="G733" s="255"/>
      <c r="H733" s="255"/>
      <c r="I733" s="255"/>
      <c r="J733" s="255"/>
      <c r="K733" s="255"/>
      <c r="L733" s="255"/>
      <c r="M733" s="255"/>
      <c r="N733" s="255"/>
      <c r="O733" s="255"/>
      <c r="P733" s="255"/>
      <c r="Q733" s="255"/>
      <c r="R733" s="255">
        <f>R732</f>
        <v>12</v>
      </c>
      <c r="S733" s="255"/>
      <c r="T733" s="255"/>
      <c r="U733" s="255"/>
      <c r="V733" s="255"/>
      <c r="W733" s="255"/>
      <c r="X733" s="255"/>
      <c r="Y733" s="255"/>
      <c r="Z733" s="255"/>
      <c r="AA733" s="255"/>
      <c r="AB733" s="255"/>
      <c r="AC733" s="656"/>
      <c r="AD733" s="656"/>
      <c r="AE733" s="656"/>
      <c r="AF733" s="656"/>
      <c r="AG733" s="352">
        <f>AG732</f>
        <v>0</v>
      </c>
      <c r="AH733" s="352">
        <f t="shared" ref="AH733:AT733" si="1214">AH732</f>
        <v>0</v>
      </c>
      <c r="AI733" s="352">
        <f t="shared" si="1214"/>
        <v>0</v>
      </c>
      <c r="AJ733" s="352">
        <f t="shared" si="1214"/>
        <v>0</v>
      </c>
      <c r="AK733" s="352">
        <f t="shared" si="1214"/>
        <v>0</v>
      </c>
      <c r="AL733" s="352">
        <f t="shared" si="1214"/>
        <v>0</v>
      </c>
      <c r="AM733" s="352">
        <f t="shared" si="1214"/>
        <v>0</v>
      </c>
      <c r="AN733" s="352">
        <f t="shared" si="1214"/>
        <v>0</v>
      </c>
      <c r="AO733" s="352">
        <f t="shared" si="1214"/>
        <v>0</v>
      </c>
      <c r="AP733" s="352">
        <f t="shared" si="1214"/>
        <v>0</v>
      </c>
      <c r="AQ733" s="352">
        <f t="shared" si="1214"/>
        <v>0</v>
      </c>
      <c r="AR733" s="352">
        <f t="shared" si="1214"/>
        <v>0</v>
      </c>
      <c r="AS733" s="352">
        <f t="shared" si="1214"/>
        <v>0</v>
      </c>
      <c r="AT733" s="352">
        <f t="shared" si="1214"/>
        <v>0</v>
      </c>
      <c r="AU733" s="266"/>
    </row>
    <row r="734" spans="1:47" ht="16" hidden="1" outlineLevel="1">
      <c r="A734" s="452"/>
      <c r="B734" s="369"/>
      <c r="C734" s="251"/>
      <c r="D734" s="251"/>
      <c r="E734" s="251"/>
      <c r="F734" s="251"/>
      <c r="G734" s="251"/>
      <c r="H734" s="251"/>
      <c r="I734" s="251"/>
      <c r="J734" s="251"/>
      <c r="K734" s="251"/>
      <c r="L734" s="251"/>
      <c r="M734" s="251"/>
      <c r="N734" s="251"/>
      <c r="O734" s="251"/>
      <c r="P734" s="251"/>
      <c r="Q734" s="251"/>
      <c r="R734" s="251"/>
      <c r="S734" s="251"/>
      <c r="T734" s="251"/>
      <c r="U734" s="251"/>
      <c r="V734" s="251"/>
      <c r="W734" s="251"/>
      <c r="X734" s="251"/>
      <c r="Y734" s="251"/>
      <c r="Z734" s="251"/>
      <c r="AA734" s="251"/>
      <c r="AB734" s="251"/>
      <c r="AC734" s="251"/>
      <c r="AD734" s="251"/>
      <c r="AE734" s="251"/>
      <c r="AF734" s="251"/>
      <c r="AG734" s="353"/>
      <c r="AH734" s="366"/>
      <c r="AI734" s="366"/>
      <c r="AJ734" s="366"/>
      <c r="AK734" s="366"/>
      <c r="AL734" s="366"/>
      <c r="AM734" s="366"/>
      <c r="AN734" s="366"/>
      <c r="AO734" s="366"/>
      <c r="AP734" s="366"/>
      <c r="AQ734" s="366"/>
      <c r="AR734" s="366"/>
      <c r="AS734" s="366"/>
      <c r="AT734" s="366"/>
      <c r="AU734" s="266"/>
    </row>
    <row r="735" spans="1:47" ht="17" outlineLevel="1">
      <c r="A735" s="452"/>
      <c r="B735" s="369" t="s">
        <v>124</v>
      </c>
      <c r="C735" s="298" t="s">
        <v>1134</v>
      </c>
      <c r="D735" s="255">
        <v>1114861.7486009605</v>
      </c>
      <c r="E735" s="255">
        <f>(D735+F735)/2</f>
        <v>1114861.7486009605</v>
      </c>
      <c r="F735" s="255">
        <v>1114861.7486009605</v>
      </c>
      <c r="G735" s="255">
        <f t="shared" ref="G735:Q735" si="1215">G527/F527*F735</f>
        <v>969352.54968077119</v>
      </c>
      <c r="H735" s="255">
        <f t="shared" si="1215"/>
        <v>969352.54968077119</v>
      </c>
      <c r="I735" s="255">
        <f t="shared" si="1215"/>
        <v>734151.57673900772</v>
      </c>
      <c r="J735" s="255">
        <f t="shared" si="1215"/>
        <v>734151.57673900772</v>
      </c>
      <c r="K735" s="255">
        <f t="shared" si="1215"/>
        <v>734151.57673900772</v>
      </c>
      <c r="L735" s="255">
        <f t="shared" si="1215"/>
        <v>734151.57673900772</v>
      </c>
      <c r="M735" s="255">
        <f t="shared" si="1215"/>
        <v>734151.57673900772</v>
      </c>
      <c r="N735" s="255">
        <f t="shared" si="1215"/>
        <v>309769.4212538664</v>
      </c>
      <c r="O735" s="255">
        <f t="shared" si="1215"/>
        <v>34859.667782039127</v>
      </c>
      <c r="P735" s="255">
        <f t="shared" si="1215"/>
        <v>3277.5733437055933</v>
      </c>
      <c r="Q735" s="255">
        <f t="shared" si="1215"/>
        <v>3277.5733437055933</v>
      </c>
      <c r="R735" s="255">
        <v>12</v>
      </c>
      <c r="S735" s="255">
        <f t="shared" ref="S735:AF735" si="1216">S527/D527*D735</f>
        <v>183.07580464233561</v>
      </c>
      <c r="T735" s="255">
        <f t="shared" si="1216"/>
        <v>188.58472851829683</v>
      </c>
      <c r="U735" s="255">
        <f t="shared" si="1216"/>
        <v>188.58472851829683</v>
      </c>
      <c r="V735" s="255">
        <f t="shared" si="1216"/>
        <v>165.92532315369527</v>
      </c>
      <c r="W735" s="255">
        <f t="shared" si="1216"/>
        <v>165.92532315369527</v>
      </c>
      <c r="X735" s="255">
        <f t="shared" si="1216"/>
        <v>84.790032977218729</v>
      </c>
      <c r="Y735" s="255">
        <f t="shared" si="1216"/>
        <v>84.790032977218729</v>
      </c>
      <c r="Z735" s="255">
        <f t="shared" si="1216"/>
        <v>84.790032977218729</v>
      </c>
      <c r="AA735" s="255">
        <f t="shared" si="1216"/>
        <v>84.790032977218729</v>
      </c>
      <c r="AB735" s="255">
        <f t="shared" si="1216"/>
        <v>84.790032977218729</v>
      </c>
      <c r="AC735" s="255">
        <f t="shared" si="1216"/>
        <v>33.623633766828121</v>
      </c>
      <c r="AD735" s="255">
        <f t="shared" si="1216"/>
        <v>2.9237942405937498</v>
      </c>
      <c r="AE735" s="255">
        <f t="shared" si="1216"/>
        <v>0</v>
      </c>
      <c r="AF735" s="255">
        <f t="shared" si="1216"/>
        <v>0</v>
      </c>
      <c r="AG735" s="367"/>
      <c r="AH735" s="351"/>
      <c r="AI735" s="351"/>
      <c r="AJ735" s="351"/>
      <c r="AK735" s="351">
        <v>1</v>
      </c>
      <c r="AL735" s="351"/>
      <c r="AM735" s="351"/>
      <c r="AN735" s="356"/>
      <c r="AO735" s="356"/>
      <c r="AP735" s="356"/>
      <c r="AQ735" s="356"/>
      <c r="AR735" s="356"/>
      <c r="AS735" s="356"/>
      <c r="AT735" s="356"/>
      <c r="AU735" s="256">
        <f>SUM(AG735:AT735)</f>
        <v>1</v>
      </c>
    </row>
    <row r="736" spans="1:47" ht="16" outlineLevel="1">
      <c r="A736" s="452">
        <v>33</v>
      </c>
      <c r="B736" s="254" t="s">
        <v>309</v>
      </c>
      <c r="C736" s="251" t="s">
        <v>163</v>
      </c>
      <c r="D736" s="255"/>
      <c r="E736" s="255"/>
      <c r="F736" s="255"/>
      <c r="G736" s="255"/>
      <c r="H736" s="255"/>
      <c r="I736" s="255"/>
      <c r="J736" s="255"/>
      <c r="K736" s="255"/>
      <c r="L736" s="255"/>
      <c r="M736" s="255"/>
      <c r="N736" s="255"/>
      <c r="O736" s="255"/>
      <c r="P736" s="255"/>
      <c r="Q736" s="255"/>
      <c r="R736" s="255">
        <f>R735</f>
        <v>12</v>
      </c>
      <c r="S736" s="255"/>
      <c r="T736" s="255"/>
      <c r="U736" s="255"/>
      <c r="V736" s="255"/>
      <c r="W736" s="255"/>
      <c r="X736" s="255"/>
      <c r="Y736" s="255"/>
      <c r="Z736" s="255"/>
      <c r="AA736" s="255"/>
      <c r="AB736" s="255"/>
      <c r="AC736" s="255"/>
      <c r="AD736" s="255"/>
      <c r="AE736" s="255"/>
      <c r="AF736" s="255"/>
      <c r="AG736" s="352">
        <f>AG735</f>
        <v>0</v>
      </c>
      <c r="AH736" s="352">
        <f t="shared" ref="AH736:AT736" si="1217">AH735</f>
        <v>0</v>
      </c>
      <c r="AI736" s="352">
        <f t="shared" si="1217"/>
        <v>0</v>
      </c>
      <c r="AJ736" s="352">
        <f t="shared" si="1217"/>
        <v>0</v>
      </c>
      <c r="AK736" s="352">
        <f t="shared" si="1217"/>
        <v>1</v>
      </c>
      <c r="AL736" s="352">
        <f t="shared" si="1217"/>
        <v>0</v>
      </c>
      <c r="AM736" s="352">
        <f t="shared" si="1217"/>
        <v>0</v>
      </c>
      <c r="AN736" s="352">
        <f t="shared" si="1217"/>
        <v>0</v>
      </c>
      <c r="AO736" s="352">
        <f t="shared" si="1217"/>
        <v>0</v>
      </c>
      <c r="AP736" s="352">
        <f t="shared" si="1217"/>
        <v>0</v>
      </c>
      <c r="AQ736" s="352">
        <f t="shared" si="1217"/>
        <v>0</v>
      </c>
      <c r="AR736" s="352">
        <f t="shared" si="1217"/>
        <v>0</v>
      </c>
      <c r="AS736" s="352">
        <f t="shared" si="1217"/>
        <v>0</v>
      </c>
      <c r="AT736" s="352">
        <f t="shared" si="1217"/>
        <v>0</v>
      </c>
      <c r="AU736" s="266"/>
    </row>
    <row r="737" spans="1:47" ht="16" outlineLevel="1">
      <c r="A737" s="452"/>
      <c r="B737" s="369"/>
      <c r="C737" s="251"/>
      <c r="D737" s="251"/>
      <c r="E737" s="251"/>
      <c r="F737" s="251"/>
      <c r="G737" s="251"/>
      <c r="H737" s="251"/>
      <c r="I737" s="251"/>
      <c r="J737" s="251"/>
      <c r="K737" s="251"/>
      <c r="L737" s="251"/>
      <c r="M737" s="251"/>
      <c r="N737" s="251"/>
      <c r="O737" s="251"/>
      <c r="P737" s="251"/>
      <c r="Q737" s="251"/>
      <c r="R737" s="251"/>
      <c r="S737" s="251"/>
      <c r="T737" s="251"/>
      <c r="U737" s="251"/>
      <c r="V737" s="251"/>
      <c r="W737" s="251"/>
      <c r="X737" s="251"/>
      <c r="Y737" s="251"/>
      <c r="Z737" s="251"/>
      <c r="AA737" s="251"/>
      <c r="AB737" s="251"/>
      <c r="AC737" s="251"/>
      <c r="AD737" s="251"/>
      <c r="AE737" s="251"/>
      <c r="AF737" s="251"/>
      <c r="AG737" s="353"/>
      <c r="AH737" s="366"/>
      <c r="AI737" s="366"/>
      <c r="AJ737" s="366"/>
      <c r="AK737" s="366"/>
      <c r="AL737" s="366"/>
      <c r="AM737" s="366"/>
      <c r="AN737" s="366"/>
      <c r="AO737" s="366"/>
      <c r="AP737" s="366"/>
      <c r="AQ737" s="366"/>
      <c r="AR737" s="366"/>
      <c r="AS737" s="366"/>
      <c r="AT737" s="366"/>
      <c r="AU737" s="266"/>
    </row>
    <row r="738" spans="1:47" ht="16" outlineLevel="1">
      <c r="A738" s="452"/>
      <c r="B738" s="248" t="s">
        <v>498</v>
      </c>
      <c r="C738" s="251"/>
      <c r="D738" s="251"/>
      <c r="E738" s="251"/>
      <c r="F738" s="251"/>
      <c r="G738" s="251"/>
      <c r="H738" s="251"/>
      <c r="I738" s="251"/>
      <c r="J738" s="251"/>
      <c r="K738" s="251"/>
      <c r="L738" s="251"/>
      <c r="M738" s="251"/>
      <c r="N738" s="251"/>
      <c r="O738" s="251"/>
      <c r="P738" s="251"/>
      <c r="Q738" s="251"/>
      <c r="R738" s="251"/>
      <c r="S738" s="251"/>
      <c r="T738" s="251"/>
      <c r="U738" s="251"/>
      <c r="V738" s="251"/>
      <c r="W738" s="251"/>
      <c r="X738" s="251"/>
      <c r="Y738" s="251"/>
      <c r="Z738" s="251"/>
      <c r="AA738" s="251"/>
      <c r="AB738" s="251"/>
      <c r="AC738" s="251"/>
      <c r="AD738" s="251"/>
      <c r="AE738" s="251"/>
      <c r="AF738" s="251"/>
      <c r="AG738" s="353"/>
      <c r="AH738" s="366"/>
      <c r="AI738" s="366"/>
      <c r="AJ738" s="366"/>
      <c r="AK738" s="366"/>
      <c r="AL738" s="366"/>
      <c r="AM738" s="366"/>
      <c r="AN738" s="366"/>
      <c r="AO738" s="366"/>
      <c r="AP738" s="366"/>
      <c r="AQ738" s="366"/>
      <c r="AR738" s="366"/>
      <c r="AS738" s="366"/>
      <c r="AT738" s="366"/>
      <c r="AU738" s="266"/>
    </row>
    <row r="739" spans="1:47" ht="17" outlineLevel="1">
      <c r="A739" s="452">
        <v>34</v>
      </c>
      <c r="B739" s="369" t="s">
        <v>125</v>
      </c>
      <c r="C739" s="298" t="s">
        <v>1134</v>
      </c>
      <c r="D739" s="255">
        <v>697888.67666666827</v>
      </c>
      <c r="E739" s="255">
        <f>(D739+F739)/2</f>
        <v>697888.67666666827</v>
      </c>
      <c r="F739" s="255">
        <v>697888.67666666827</v>
      </c>
      <c r="G739" s="255">
        <v>626410.91988354037</v>
      </c>
      <c r="H739" s="255">
        <v>575791.55491485202</v>
      </c>
      <c r="I739" s="255">
        <v>491394.71056431893</v>
      </c>
      <c r="J739" s="255">
        <v>433026.79951815587</v>
      </c>
      <c r="K739" s="255">
        <v>433026.79951815587</v>
      </c>
      <c r="L739" s="255">
        <v>433026.79951815587</v>
      </c>
      <c r="M739" s="255">
        <v>433026.79951815587</v>
      </c>
      <c r="N739" s="255">
        <v>432238.04396347795</v>
      </c>
      <c r="O739" s="255">
        <v>431449.28840880009</v>
      </c>
      <c r="P739" s="255">
        <v>369137.59958924761</v>
      </c>
      <c r="Q739" s="255">
        <v>356517.51071440155</v>
      </c>
      <c r="R739" s="255">
        <v>12</v>
      </c>
      <c r="S739" s="255">
        <v>91.636079690664559</v>
      </c>
      <c r="T739" s="255">
        <v>91.635745829996225</v>
      </c>
      <c r="U739" s="255">
        <v>91.635745829996225</v>
      </c>
      <c r="V739" s="255">
        <v>78.204205987955106</v>
      </c>
      <c r="W739" s="255">
        <v>68.915099351213456</v>
      </c>
      <c r="X739" s="255">
        <v>59.805929367625247</v>
      </c>
      <c r="Y739" s="255">
        <v>52.702175317538142</v>
      </c>
      <c r="Z739" s="255">
        <v>52.720372682529657</v>
      </c>
      <c r="AA739" s="255">
        <v>52.870009935951721</v>
      </c>
      <c r="AB739" s="255">
        <v>53.19182854532184</v>
      </c>
      <c r="AC739" s="255">
        <v>49.57019853449011</v>
      </c>
      <c r="AD739" s="255">
        <v>51.059849393148937</v>
      </c>
      <c r="AE739" s="255">
        <v>45.868342750576311</v>
      </c>
      <c r="AF739" s="255">
        <v>45.881961515006985</v>
      </c>
      <c r="AG739" s="367">
        <f>'3-a. VRZ Rate Class Alloc.'!P427</f>
        <v>0</v>
      </c>
      <c r="AH739" s="367">
        <f>'3-a. VRZ Rate Class Alloc.'!Q427</f>
        <v>0.99396648638369511</v>
      </c>
      <c r="AI739" s="367">
        <f>'3-a. VRZ Rate Class Alloc.'!R427</f>
        <v>6.1523437500000198E-3</v>
      </c>
      <c r="AJ739" s="367">
        <f>'3-a. VRZ Rate Class Alloc.'!S427</f>
        <v>0</v>
      </c>
      <c r="AK739" s="367">
        <f>'3-a. VRZ Rate Class Alloc.'!T427</f>
        <v>0</v>
      </c>
      <c r="AL739" s="351"/>
      <c r="AM739" s="351"/>
      <c r="AN739" s="356"/>
      <c r="AO739" s="356"/>
      <c r="AP739" s="356"/>
      <c r="AQ739" s="356"/>
      <c r="AR739" s="356"/>
      <c r="AS739" s="356"/>
      <c r="AT739" s="356"/>
      <c r="AU739" s="256">
        <f>SUM(AG739:AT739)</f>
        <v>1.0001188301336952</v>
      </c>
    </row>
    <row r="740" spans="1:47" ht="16" outlineLevel="1">
      <c r="A740" s="452"/>
      <c r="B740" s="254" t="s">
        <v>309</v>
      </c>
      <c r="C740" s="251" t="s">
        <v>163</v>
      </c>
      <c r="D740" s="255"/>
      <c r="E740" s="255"/>
      <c r="F740" s="255"/>
      <c r="G740" s="255"/>
      <c r="H740" s="255"/>
      <c r="I740" s="255"/>
      <c r="J740" s="255"/>
      <c r="K740" s="255"/>
      <c r="L740" s="255"/>
      <c r="M740" s="255"/>
      <c r="N740" s="255"/>
      <c r="O740" s="255"/>
      <c r="P740" s="255"/>
      <c r="Q740" s="255"/>
      <c r="R740" s="255">
        <f>R739</f>
        <v>12</v>
      </c>
      <c r="S740" s="255"/>
      <c r="T740" s="255"/>
      <c r="U740" s="255"/>
      <c r="V740" s="255"/>
      <c r="W740" s="255"/>
      <c r="X740" s="255"/>
      <c r="Y740" s="255"/>
      <c r="Z740" s="255"/>
      <c r="AA740" s="255"/>
      <c r="AB740" s="255"/>
      <c r="AC740" s="255"/>
      <c r="AD740" s="255"/>
      <c r="AE740" s="255"/>
      <c r="AF740" s="255"/>
      <c r="AG740" s="352">
        <f>AG739</f>
        <v>0</v>
      </c>
      <c r="AH740" s="352">
        <f t="shared" ref="AH740:AT740" si="1218">AH739</f>
        <v>0.99396648638369511</v>
      </c>
      <c r="AI740" s="352">
        <f t="shared" si="1218"/>
        <v>6.1523437500000198E-3</v>
      </c>
      <c r="AJ740" s="352">
        <f t="shared" si="1218"/>
        <v>0</v>
      </c>
      <c r="AK740" s="352">
        <f t="shared" si="1218"/>
        <v>0</v>
      </c>
      <c r="AL740" s="352">
        <f t="shared" si="1218"/>
        <v>0</v>
      </c>
      <c r="AM740" s="352">
        <f t="shared" si="1218"/>
        <v>0</v>
      </c>
      <c r="AN740" s="352">
        <f t="shared" si="1218"/>
        <v>0</v>
      </c>
      <c r="AO740" s="352">
        <f t="shared" si="1218"/>
        <v>0</v>
      </c>
      <c r="AP740" s="352">
        <f t="shared" si="1218"/>
        <v>0</v>
      </c>
      <c r="AQ740" s="352">
        <f t="shared" si="1218"/>
        <v>0</v>
      </c>
      <c r="AR740" s="352">
        <f t="shared" si="1218"/>
        <v>0</v>
      </c>
      <c r="AS740" s="352">
        <f t="shared" si="1218"/>
        <v>0</v>
      </c>
      <c r="AT740" s="352">
        <f t="shared" si="1218"/>
        <v>0</v>
      </c>
      <c r="AU740" s="266"/>
    </row>
    <row r="741" spans="1:47" ht="16" outlineLevel="1">
      <c r="A741" s="452"/>
      <c r="B741" s="369"/>
      <c r="C741" s="251"/>
      <c r="D741" s="251"/>
      <c r="E741" s="251"/>
      <c r="F741" s="251"/>
      <c r="G741" s="251"/>
      <c r="H741" s="251"/>
      <c r="I741" s="251"/>
      <c r="J741" s="251"/>
      <c r="K741" s="251"/>
      <c r="L741" s="251"/>
      <c r="M741" s="251"/>
      <c r="N741" s="251"/>
      <c r="O741" s="251"/>
      <c r="P741" s="251"/>
      <c r="Q741" s="251"/>
      <c r="R741" s="251"/>
      <c r="S741" s="251"/>
      <c r="T741" s="251"/>
      <c r="U741" s="251"/>
      <c r="V741" s="251"/>
      <c r="W741" s="251"/>
      <c r="X741" s="251"/>
      <c r="Y741" s="251"/>
      <c r="Z741" s="251"/>
      <c r="AA741" s="251"/>
      <c r="AB741" s="251"/>
      <c r="AC741" s="251"/>
      <c r="AD741" s="251"/>
      <c r="AE741" s="251"/>
      <c r="AF741" s="251"/>
      <c r="AG741" s="353"/>
      <c r="AH741" s="366"/>
      <c r="AI741" s="366"/>
      <c r="AJ741" s="366"/>
      <c r="AK741" s="366"/>
      <c r="AL741" s="366"/>
      <c r="AM741" s="366"/>
      <c r="AN741" s="366"/>
      <c r="AO741" s="366"/>
      <c r="AP741" s="366"/>
      <c r="AQ741" s="366"/>
      <c r="AR741" s="366"/>
      <c r="AS741" s="366"/>
      <c r="AT741" s="366"/>
      <c r="AU741" s="266"/>
    </row>
    <row r="742" spans="1:47" ht="17" outlineLevel="1">
      <c r="A742" s="452">
        <v>35</v>
      </c>
      <c r="B742" s="906" t="s">
        <v>1162</v>
      </c>
      <c r="C742" s="298" t="s">
        <v>1134</v>
      </c>
      <c r="D742" s="255">
        <v>31040.194386402582</v>
      </c>
      <c r="E742" s="255">
        <f>(D742+F742)/2</f>
        <v>31040.194386402582</v>
      </c>
      <c r="F742" s="255">
        <v>31040.194386402582</v>
      </c>
      <c r="G742" s="255">
        <v>31040.194386402582</v>
      </c>
      <c r="H742" s="255">
        <v>31040.194386402582</v>
      </c>
      <c r="I742" s="255">
        <v>31040.194386402582</v>
      </c>
      <c r="J742" s="255">
        <v>31040.194386402582</v>
      </c>
      <c r="K742" s="255">
        <v>31040.194386402582</v>
      </c>
      <c r="L742" s="255">
        <v>31040.194386402582</v>
      </c>
      <c r="M742" s="255">
        <v>31040.194386402582</v>
      </c>
      <c r="N742" s="255">
        <v>31040.194386402582</v>
      </c>
      <c r="O742" s="255">
        <v>31040.194386402582</v>
      </c>
      <c r="P742" s="255">
        <v>0</v>
      </c>
      <c r="Q742" s="255">
        <v>0</v>
      </c>
      <c r="R742" s="251"/>
      <c r="S742" s="255"/>
      <c r="T742" s="255"/>
      <c r="U742" s="255"/>
      <c r="V742" s="255"/>
      <c r="W742" s="255"/>
      <c r="X742" s="255"/>
      <c r="Y742" s="255"/>
      <c r="Z742" s="255"/>
      <c r="AA742" s="255"/>
      <c r="AB742" s="255"/>
      <c r="AC742" s="255"/>
      <c r="AD742" s="255"/>
      <c r="AE742" s="255"/>
      <c r="AF742" s="255"/>
      <c r="AG742" s="367">
        <v>1</v>
      </c>
      <c r="AH742" s="351"/>
      <c r="AI742" s="351"/>
      <c r="AJ742" s="351"/>
      <c r="AK742" s="351"/>
      <c r="AL742" s="351"/>
      <c r="AM742" s="351"/>
      <c r="AN742" s="356"/>
      <c r="AO742" s="356"/>
      <c r="AP742" s="356"/>
      <c r="AQ742" s="356"/>
      <c r="AR742" s="356"/>
      <c r="AS742" s="356"/>
      <c r="AT742" s="356"/>
      <c r="AU742" s="256">
        <f>SUM(AG742:AT742)</f>
        <v>1</v>
      </c>
    </row>
    <row r="743" spans="1:47" ht="16" outlineLevel="1">
      <c r="A743" s="452"/>
      <c r="B743" s="254" t="s">
        <v>309</v>
      </c>
      <c r="C743" s="251" t="s">
        <v>163</v>
      </c>
      <c r="D743" s="255"/>
      <c r="E743" s="255"/>
      <c r="F743" s="255"/>
      <c r="G743" s="255"/>
      <c r="H743" s="255"/>
      <c r="I743" s="255"/>
      <c r="J743" s="255"/>
      <c r="K743" s="255"/>
      <c r="L743" s="255"/>
      <c r="M743" s="255"/>
      <c r="N743" s="255"/>
      <c r="O743" s="255"/>
      <c r="P743" s="255"/>
      <c r="Q743" s="255"/>
      <c r="R743" s="251"/>
      <c r="S743" s="255"/>
      <c r="T743" s="255"/>
      <c r="U743" s="255"/>
      <c r="V743" s="255"/>
      <c r="W743" s="255"/>
      <c r="X743" s="255"/>
      <c r="Y743" s="255"/>
      <c r="Z743" s="255"/>
      <c r="AA743" s="255"/>
      <c r="AB743" s="255"/>
      <c r="AC743" s="255"/>
      <c r="AD743" s="255"/>
      <c r="AE743" s="255"/>
      <c r="AF743" s="255"/>
      <c r="AG743" s="352">
        <f>AG742</f>
        <v>1</v>
      </c>
      <c r="AH743" s="352">
        <f t="shared" ref="AH743:AT743" si="1219">AH742</f>
        <v>0</v>
      </c>
      <c r="AI743" s="352">
        <f t="shared" si="1219"/>
        <v>0</v>
      </c>
      <c r="AJ743" s="352">
        <f t="shared" si="1219"/>
        <v>0</v>
      </c>
      <c r="AK743" s="352">
        <f t="shared" si="1219"/>
        <v>0</v>
      </c>
      <c r="AL743" s="352">
        <f t="shared" si="1219"/>
        <v>0</v>
      </c>
      <c r="AM743" s="352">
        <f t="shared" si="1219"/>
        <v>0</v>
      </c>
      <c r="AN743" s="352">
        <f t="shared" si="1219"/>
        <v>0</v>
      </c>
      <c r="AO743" s="352">
        <f t="shared" si="1219"/>
        <v>0</v>
      </c>
      <c r="AP743" s="352">
        <f t="shared" si="1219"/>
        <v>0</v>
      </c>
      <c r="AQ743" s="352">
        <f t="shared" si="1219"/>
        <v>0</v>
      </c>
      <c r="AR743" s="352">
        <f t="shared" si="1219"/>
        <v>0</v>
      </c>
      <c r="AS743" s="352">
        <f t="shared" si="1219"/>
        <v>0</v>
      </c>
      <c r="AT743" s="352">
        <f t="shared" si="1219"/>
        <v>0</v>
      </c>
      <c r="AU743" s="266"/>
    </row>
    <row r="744" spans="1:47" ht="16" outlineLevel="1">
      <c r="A744" s="452"/>
      <c r="B744" s="372"/>
      <c r="C744" s="251"/>
      <c r="D744" s="251"/>
      <c r="E744" s="251"/>
      <c r="F744" s="251"/>
      <c r="G744" s="251"/>
      <c r="H744" s="251"/>
      <c r="I744" s="251"/>
      <c r="J744" s="251"/>
      <c r="K744" s="251"/>
      <c r="L744" s="251"/>
      <c r="M744" s="251"/>
      <c r="N744" s="251"/>
      <c r="O744" s="251"/>
      <c r="P744" s="251"/>
      <c r="Q744" s="251"/>
      <c r="R744" s="251"/>
      <c r="S744" s="251"/>
      <c r="T744" s="251"/>
      <c r="U744" s="251"/>
      <c r="V744" s="251"/>
      <c r="W744" s="251"/>
      <c r="X744" s="251"/>
      <c r="Y744" s="251"/>
      <c r="Z744" s="251"/>
      <c r="AA744" s="251"/>
      <c r="AB744" s="251"/>
      <c r="AC744" s="251"/>
      <c r="AD744" s="251"/>
      <c r="AE744" s="251"/>
      <c r="AF744" s="251"/>
      <c r="AG744" s="353"/>
      <c r="AH744" s="366"/>
      <c r="AI744" s="366"/>
      <c r="AJ744" s="366"/>
      <c r="AK744" s="366"/>
      <c r="AL744" s="366"/>
      <c r="AM744" s="366"/>
      <c r="AN744" s="366"/>
      <c r="AO744" s="366"/>
      <c r="AP744" s="366"/>
      <c r="AQ744" s="366"/>
      <c r="AR744" s="366"/>
      <c r="AS744" s="366"/>
      <c r="AT744" s="366"/>
      <c r="AU744" s="266"/>
    </row>
    <row r="745" spans="1:47" ht="18" outlineLevel="1">
      <c r="A745" s="452"/>
      <c r="B745" s="1" t="s">
        <v>1272</v>
      </c>
      <c r="C745" s="251"/>
      <c r="D745" s="251"/>
      <c r="E745" s="251"/>
      <c r="F745" s="251"/>
      <c r="G745" s="251"/>
      <c r="H745" s="251"/>
      <c r="I745" s="251"/>
      <c r="J745" s="251"/>
      <c r="K745" s="251"/>
      <c r="L745" s="251"/>
      <c r="M745" s="251"/>
      <c r="N745" s="251"/>
      <c r="O745" s="251"/>
      <c r="P745" s="251"/>
      <c r="Q745" s="251"/>
      <c r="R745" s="251"/>
      <c r="S745" s="251"/>
      <c r="T745" s="251"/>
      <c r="U745" s="251"/>
      <c r="V745" s="251"/>
      <c r="W745" s="251"/>
      <c r="X745" s="251"/>
      <c r="Y745" s="251"/>
      <c r="Z745" s="251"/>
      <c r="AA745" s="251"/>
      <c r="AB745" s="251"/>
      <c r="AC745" s="251"/>
      <c r="AD745" s="251"/>
      <c r="AE745" s="251"/>
      <c r="AF745" s="251"/>
      <c r="AG745" s="353"/>
      <c r="AH745" s="366"/>
      <c r="AI745" s="366"/>
      <c r="AJ745" s="366"/>
      <c r="AK745" s="366"/>
      <c r="AL745" s="366"/>
      <c r="AM745" s="366"/>
      <c r="AN745" s="366"/>
      <c r="AO745" s="366"/>
      <c r="AP745" s="366"/>
      <c r="AQ745" s="366"/>
      <c r="AR745" s="366"/>
      <c r="AS745" s="366"/>
      <c r="AT745" s="366"/>
      <c r="AU745" s="266"/>
    </row>
    <row r="746" spans="1:47" ht="16" outlineLevel="1">
      <c r="A746" s="452"/>
      <c r="B746" s="443" t="s">
        <v>500</v>
      </c>
      <c r="C746" s="251"/>
      <c r="D746" s="251"/>
      <c r="E746" s="251"/>
      <c r="F746" s="251"/>
      <c r="G746" s="251"/>
      <c r="H746" s="251"/>
      <c r="I746" s="251"/>
      <c r="J746" s="251"/>
      <c r="K746" s="251"/>
      <c r="L746" s="251"/>
      <c r="M746" s="251"/>
      <c r="N746" s="251"/>
      <c r="O746" s="251"/>
      <c r="P746" s="251"/>
      <c r="Q746" s="251"/>
      <c r="R746" s="251"/>
      <c r="S746" s="251"/>
      <c r="T746" s="251"/>
      <c r="U746" s="251"/>
      <c r="V746" s="251"/>
      <c r="W746" s="251"/>
      <c r="X746" s="251"/>
      <c r="Y746" s="251"/>
      <c r="Z746" s="251"/>
      <c r="AA746" s="251"/>
      <c r="AB746" s="251"/>
      <c r="AC746" s="251"/>
      <c r="AD746" s="251"/>
      <c r="AE746" s="251"/>
      <c r="AF746" s="251"/>
      <c r="AG746" s="363"/>
      <c r="AH746" s="366"/>
      <c r="AI746" s="366"/>
      <c r="AJ746" s="366"/>
      <c r="AK746" s="366"/>
      <c r="AL746" s="366"/>
      <c r="AM746" s="366"/>
      <c r="AN746" s="366"/>
      <c r="AO746" s="366"/>
      <c r="AP746" s="366"/>
      <c r="AQ746" s="366"/>
      <c r="AR746" s="366"/>
      <c r="AS746" s="366"/>
      <c r="AT746" s="366"/>
      <c r="AU746" s="266"/>
    </row>
    <row r="747" spans="1:47" ht="16" outlineLevel="1">
      <c r="A747" s="452"/>
      <c r="B747" s="432" t="s">
        <v>496</v>
      </c>
      <c r="C747" s="251"/>
      <c r="D747" s="251"/>
      <c r="E747" s="251"/>
      <c r="F747" s="251"/>
      <c r="G747" s="251"/>
      <c r="H747" s="251"/>
      <c r="I747" s="251"/>
      <c r="J747" s="251"/>
      <c r="K747" s="251"/>
      <c r="L747" s="251"/>
      <c r="M747" s="251"/>
      <c r="N747" s="251"/>
      <c r="O747" s="251"/>
      <c r="P747" s="251"/>
      <c r="Q747" s="251"/>
      <c r="R747" s="251"/>
      <c r="S747" s="251"/>
      <c r="T747" s="251"/>
      <c r="U747" s="251"/>
      <c r="V747" s="251"/>
      <c r="W747" s="251"/>
      <c r="X747" s="251"/>
      <c r="Y747" s="251"/>
      <c r="Z747" s="251"/>
      <c r="AA747" s="251"/>
      <c r="AB747" s="251"/>
      <c r="AC747" s="251"/>
      <c r="AD747" s="251"/>
      <c r="AE747" s="251"/>
      <c r="AF747" s="251"/>
      <c r="AG747" s="363"/>
      <c r="AH747" s="366"/>
      <c r="AI747" s="366"/>
      <c r="AJ747" s="366"/>
      <c r="AK747" s="366"/>
      <c r="AL747" s="366"/>
      <c r="AM747" s="366"/>
      <c r="AN747" s="366"/>
      <c r="AO747" s="366"/>
      <c r="AP747" s="366"/>
      <c r="AQ747" s="366"/>
      <c r="AR747" s="366"/>
      <c r="AS747" s="366"/>
      <c r="AT747" s="366"/>
      <c r="AU747" s="266"/>
    </row>
    <row r="748" spans="1:47" ht="17" hidden="1" outlineLevel="1">
      <c r="A748" s="452">
        <v>21</v>
      </c>
      <c r="B748" s="369" t="s">
        <v>113</v>
      </c>
      <c r="C748" s="251" t="s">
        <v>25</v>
      </c>
      <c r="D748" s="255"/>
      <c r="E748" s="255"/>
      <c r="F748" s="255"/>
      <c r="G748" s="255"/>
      <c r="H748" s="255"/>
      <c r="I748" s="255"/>
      <c r="J748" s="255"/>
      <c r="K748" s="255"/>
      <c r="L748" s="255"/>
      <c r="M748" s="255"/>
      <c r="N748" s="255"/>
      <c r="O748" s="255"/>
      <c r="P748" s="255"/>
      <c r="Q748" s="255"/>
      <c r="R748" s="251"/>
      <c r="S748" s="255"/>
      <c r="T748" s="255"/>
      <c r="U748" s="255"/>
      <c r="V748" s="255"/>
      <c r="W748" s="255"/>
      <c r="X748" s="255"/>
      <c r="Y748" s="255"/>
      <c r="Z748" s="255"/>
      <c r="AA748" s="255"/>
      <c r="AB748" s="255"/>
      <c r="AC748" s="255"/>
      <c r="AD748" s="255"/>
      <c r="AE748" s="255"/>
      <c r="AF748" s="255"/>
      <c r="AG748" s="351"/>
      <c r="AH748" s="351"/>
      <c r="AI748" s="351"/>
      <c r="AJ748" s="351"/>
      <c r="AK748" s="351"/>
      <c r="AL748" s="351"/>
      <c r="AM748" s="351"/>
      <c r="AN748" s="351"/>
      <c r="AO748" s="351"/>
      <c r="AP748" s="351"/>
      <c r="AQ748" s="351"/>
      <c r="AR748" s="351"/>
      <c r="AS748" s="351"/>
      <c r="AT748" s="351"/>
      <c r="AU748" s="256">
        <f>SUM(AG748:AT748)</f>
        <v>0</v>
      </c>
    </row>
    <row r="749" spans="1:47" ht="16" hidden="1" outlineLevel="1">
      <c r="A749" s="452"/>
      <c r="B749" s="254" t="s">
        <v>309</v>
      </c>
      <c r="C749" s="251" t="s">
        <v>163</v>
      </c>
      <c r="D749" s="255"/>
      <c r="E749" s="255"/>
      <c r="F749" s="255"/>
      <c r="G749" s="255"/>
      <c r="H749" s="255"/>
      <c r="I749" s="255"/>
      <c r="J749" s="255"/>
      <c r="K749" s="255"/>
      <c r="L749" s="255"/>
      <c r="M749" s="255"/>
      <c r="N749" s="255"/>
      <c r="O749" s="255"/>
      <c r="P749" s="255"/>
      <c r="Q749" s="255"/>
      <c r="R749" s="251"/>
      <c r="S749" s="255"/>
      <c r="T749" s="255"/>
      <c r="U749" s="255"/>
      <c r="V749" s="255"/>
      <c r="W749" s="255"/>
      <c r="X749" s="255"/>
      <c r="Y749" s="255"/>
      <c r="Z749" s="255"/>
      <c r="AA749" s="255"/>
      <c r="AB749" s="255"/>
      <c r="AC749" s="255"/>
      <c r="AD749" s="255"/>
      <c r="AE749" s="255"/>
      <c r="AF749" s="255"/>
      <c r="AG749" s="352">
        <f>AG748</f>
        <v>0</v>
      </c>
      <c r="AH749" s="352">
        <f t="shared" ref="AH749:AT749" si="1220">AH748</f>
        <v>0</v>
      </c>
      <c r="AI749" s="352">
        <f t="shared" si="1220"/>
        <v>0</v>
      </c>
      <c r="AJ749" s="352">
        <f t="shared" si="1220"/>
        <v>0</v>
      </c>
      <c r="AK749" s="352">
        <f t="shared" si="1220"/>
        <v>0</v>
      </c>
      <c r="AL749" s="352">
        <f t="shared" si="1220"/>
        <v>0</v>
      </c>
      <c r="AM749" s="352">
        <f t="shared" si="1220"/>
        <v>0</v>
      </c>
      <c r="AN749" s="352">
        <f t="shared" si="1220"/>
        <v>0</v>
      </c>
      <c r="AO749" s="352">
        <f>AO748</f>
        <v>0</v>
      </c>
      <c r="AP749" s="352">
        <f t="shared" ref="AP749:AR749" si="1221">AP748</f>
        <v>0</v>
      </c>
      <c r="AQ749" s="352">
        <f t="shared" si="1221"/>
        <v>0</v>
      </c>
      <c r="AR749" s="352">
        <f t="shared" si="1221"/>
        <v>0</v>
      </c>
      <c r="AS749" s="352">
        <f t="shared" si="1220"/>
        <v>0</v>
      </c>
      <c r="AT749" s="352">
        <f t="shared" si="1220"/>
        <v>0</v>
      </c>
      <c r="AU749" s="266"/>
    </row>
    <row r="750" spans="1:47" ht="16" hidden="1" outlineLevel="1">
      <c r="A750" s="452"/>
      <c r="B750" s="254"/>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51"/>
      <c r="AE750" s="251"/>
      <c r="AF750" s="251"/>
      <c r="AG750" s="363"/>
      <c r="AH750" s="366"/>
      <c r="AI750" s="366"/>
      <c r="AJ750" s="366"/>
      <c r="AK750" s="366"/>
      <c r="AL750" s="366"/>
      <c r="AM750" s="366"/>
      <c r="AN750" s="366"/>
      <c r="AO750" s="363"/>
      <c r="AP750" s="366"/>
      <c r="AQ750" s="366"/>
      <c r="AR750" s="366"/>
      <c r="AS750" s="366"/>
      <c r="AT750" s="366"/>
      <c r="AU750" s="266"/>
    </row>
    <row r="751" spans="1:47" ht="17" outlineLevel="1">
      <c r="A751" s="452">
        <v>22</v>
      </c>
      <c r="B751" s="369" t="s">
        <v>114</v>
      </c>
      <c r="C751" s="251" t="s">
        <v>25</v>
      </c>
      <c r="D751" s="255">
        <v>399036.28081575007</v>
      </c>
      <c r="E751" s="255">
        <f>(F751+D751)/2</f>
        <v>399036.28081575007</v>
      </c>
      <c r="F751" s="255">
        <v>399036.28081575007</v>
      </c>
      <c r="G751" s="255"/>
      <c r="H751" s="255"/>
      <c r="I751" s="255"/>
      <c r="J751" s="255"/>
      <c r="K751" s="255"/>
      <c r="L751" s="255"/>
      <c r="M751" s="255"/>
      <c r="N751" s="255"/>
      <c r="O751" s="255"/>
      <c r="P751" s="255"/>
      <c r="Q751" s="255"/>
      <c r="R751" s="251"/>
      <c r="S751" s="255"/>
      <c r="T751" s="255"/>
      <c r="U751" s="255"/>
      <c r="V751" s="255"/>
      <c r="W751" s="255"/>
      <c r="X751" s="255"/>
      <c r="Y751" s="255"/>
      <c r="Z751" s="255"/>
      <c r="AA751" s="255"/>
      <c r="AB751" s="255"/>
      <c r="AC751" s="255"/>
      <c r="AD751" s="255"/>
      <c r="AE751" s="255"/>
      <c r="AF751" s="255"/>
      <c r="AG751" s="351"/>
      <c r="AH751" s="351"/>
      <c r="AI751" s="351"/>
      <c r="AJ751" s="351"/>
      <c r="AK751" s="351"/>
      <c r="AL751" s="351"/>
      <c r="AM751" s="351"/>
      <c r="AN751" s="351"/>
      <c r="AO751" s="351">
        <v>1</v>
      </c>
      <c r="AP751" s="351"/>
      <c r="AQ751" s="351"/>
      <c r="AR751" s="351"/>
      <c r="AS751" s="351"/>
      <c r="AT751" s="351"/>
      <c r="AU751" s="256">
        <f>SUM(AG751:AT751)</f>
        <v>1</v>
      </c>
    </row>
    <row r="752" spans="1:47" ht="16" outlineLevel="1">
      <c r="A752" s="452"/>
      <c r="B752" s="254" t="s">
        <v>309</v>
      </c>
      <c r="C752" s="251" t="s">
        <v>163</v>
      </c>
      <c r="D752" s="255"/>
      <c r="E752" s="255"/>
      <c r="F752" s="255"/>
      <c r="G752" s="255"/>
      <c r="H752" s="255"/>
      <c r="I752" s="255"/>
      <c r="J752" s="255"/>
      <c r="K752" s="255"/>
      <c r="L752" s="255"/>
      <c r="M752" s="255"/>
      <c r="N752" s="255"/>
      <c r="O752" s="255"/>
      <c r="P752" s="255"/>
      <c r="Q752" s="255"/>
      <c r="R752" s="251"/>
      <c r="S752" s="255"/>
      <c r="T752" s="255"/>
      <c r="U752" s="255"/>
      <c r="V752" s="255"/>
      <c r="W752" s="255"/>
      <c r="X752" s="255"/>
      <c r="Y752" s="255"/>
      <c r="Z752" s="255"/>
      <c r="AA752" s="255"/>
      <c r="AB752" s="255"/>
      <c r="AC752" s="255"/>
      <c r="AD752" s="255"/>
      <c r="AE752" s="255"/>
      <c r="AF752" s="255"/>
      <c r="AG752" s="352">
        <f>AG751</f>
        <v>0</v>
      </c>
      <c r="AH752" s="352">
        <f t="shared" ref="AH752:AT752" si="1222">AH751</f>
        <v>0</v>
      </c>
      <c r="AI752" s="352">
        <f t="shared" si="1222"/>
        <v>0</v>
      </c>
      <c r="AJ752" s="352">
        <f t="shared" si="1222"/>
        <v>0</v>
      </c>
      <c r="AK752" s="352">
        <f t="shared" si="1222"/>
        <v>0</v>
      </c>
      <c r="AL752" s="352">
        <f t="shared" si="1222"/>
        <v>0</v>
      </c>
      <c r="AM752" s="352">
        <f t="shared" si="1222"/>
        <v>0</v>
      </c>
      <c r="AN752" s="352">
        <f t="shared" si="1222"/>
        <v>0</v>
      </c>
      <c r="AO752" s="352">
        <f>AO751</f>
        <v>1</v>
      </c>
      <c r="AP752" s="352">
        <f t="shared" ref="AP752:AR752" si="1223">AP751</f>
        <v>0</v>
      </c>
      <c r="AQ752" s="352">
        <f t="shared" si="1223"/>
        <v>0</v>
      </c>
      <c r="AR752" s="352">
        <f t="shared" si="1223"/>
        <v>0</v>
      </c>
      <c r="AS752" s="352">
        <f t="shared" si="1222"/>
        <v>0</v>
      </c>
      <c r="AT752" s="352">
        <f t="shared" si="1222"/>
        <v>0</v>
      </c>
      <c r="AU752" s="266"/>
    </row>
    <row r="753" spans="1:47" ht="16" outlineLevel="1">
      <c r="A753" s="452"/>
      <c r="B753" s="254"/>
      <c r="C753" s="251"/>
      <c r="D753" s="251"/>
      <c r="E753" s="251"/>
      <c r="F753" s="251"/>
      <c r="G753" s="251"/>
      <c r="H753" s="251"/>
      <c r="I753" s="251"/>
      <c r="J753" s="251"/>
      <c r="K753" s="251"/>
      <c r="L753" s="251"/>
      <c r="M753" s="251"/>
      <c r="N753" s="251"/>
      <c r="O753" s="251"/>
      <c r="P753" s="251"/>
      <c r="Q753" s="251"/>
      <c r="R753" s="251"/>
      <c r="S753" s="251"/>
      <c r="T753" s="251"/>
      <c r="U753" s="251"/>
      <c r="V753" s="251"/>
      <c r="W753" s="251"/>
      <c r="X753" s="251"/>
      <c r="Y753" s="251"/>
      <c r="Z753" s="251"/>
      <c r="AA753" s="251"/>
      <c r="AB753" s="251"/>
      <c r="AC753" s="251"/>
      <c r="AD753" s="251"/>
      <c r="AE753" s="251"/>
      <c r="AF753" s="251"/>
      <c r="AG753" s="363"/>
      <c r="AH753" s="366"/>
      <c r="AI753" s="366"/>
      <c r="AJ753" s="366"/>
      <c r="AK753" s="366"/>
      <c r="AL753" s="366"/>
      <c r="AM753" s="366"/>
      <c r="AN753" s="366"/>
      <c r="AO753" s="363"/>
      <c r="AP753" s="366"/>
      <c r="AQ753" s="366"/>
      <c r="AR753" s="366"/>
      <c r="AS753" s="366"/>
      <c r="AT753" s="366"/>
      <c r="AU753" s="266"/>
    </row>
    <row r="754" spans="1:47" ht="17" outlineLevel="1">
      <c r="A754" s="452">
        <v>23</v>
      </c>
      <c r="B754" s="369" t="s">
        <v>1153</v>
      </c>
      <c r="C754" s="251" t="s">
        <v>25</v>
      </c>
      <c r="D754" s="255">
        <v>2133361.2459639637</v>
      </c>
      <c r="E754" s="255">
        <f>(F754+D754)/2</f>
        <v>2124592.4483465841</v>
      </c>
      <c r="F754" s="255">
        <v>2115823.6507292045</v>
      </c>
      <c r="G754" s="255"/>
      <c r="H754" s="255"/>
      <c r="I754" s="255"/>
      <c r="J754" s="255"/>
      <c r="K754" s="255"/>
      <c r="L754" s="255"/>
      <c r="M754" s="255"/>
      <c r="N754" s="255"/>
      <c r="O754" s="255"/>
      <c r="P754" s="255"/>
      <c r="Q754" s="255"/>
      <c r="R754" s="251"/>
      <c r="S754" s="255"/>
      <c r="T754" s="255"/>
      <c r="U754" s="255"/>
      <c r="V754" s="255"/>
      <c r="W754" s="255"/>
      <c r="X754" s="255"/>
      <c r="Y754" s="255"/>
      <c r="Z754" s="255"/>
      <c r="AA754" s="255"/>
      <c r="AB754" s="255"/>
      <c r="AC754" s="255"/>
      <c r="AD754" s="255"/>
      <c r="AE754" s="255"/>
      <c r="AF754" s="255"/>
      <c r="AG754" s="351"/>
      <c r="AH754" s="351"/>
      <c r="AI754" s="351"/>
      <c r="AJ754" s="351"/>
      <c r="AK754" s="351"/>
      <c r="AL754" s="351"/>
      <c r="AM754" s="351"/>
      <c r="AN754" s="351"/>
      <c r="AO754" s="351">
        <v>1</v>
      </c>
      <c r="AP754" s="351"/>
      <c r="AQ754" s="351"/>
      <c r="AR754" s="351"/>
      <c r="AS754" s="351"/>
      <c r="AT754" s="351"/>
      <c r="AU754" s="256">
        <f>SUM(AG754:AT754)</f>
        <v>1</v>
      </c>
    </row>
    <row r="755" spans="1:47" ht="16" outlineLevel="1">
      <c r="A755" s="452"/>
      <c r="B755" s="254" t="s">
        <v>309</v>
      </c>
      <c r="C755" s="251" t="s">
        <v>163</v>
      </c>
      <c r="D755" s="255"/>
      <c r="E755" s="255"/>
      <c r="F755" s="255"/>
      <c r="G755" s="255"/>
      <c r="H755" s="255"/>
      <c r="I755" s="255"/>
      <c r="J755" s="255"/>
      <c r="K755" s="255"/>
      <c r="L755" s="255"/>
      <c r="M755" s="255"/>
      <c r="N755" s="255"/>
      <c r="O755" s="255"/>
      <c r="P755" s="255"/>
      <c r="Q755" s="255"/>
      <c r="R755" s="251"/>
      <c r="S755" s="255"/>
      <c r="T755" s="255"/>
      <c r="U755" s="255"/>
      <c r="V755" s="255"/>
      <c r="W755" s="255"/>
      <c r="X755" s="255"/>
      <c r="Y755" s="255"/>
      <c r="Z755" s="255"/>
      <c r="AA755" s="255"/>
      <c r="AB755" s="255"/>
      <c r="AC755" s="255"/>
      <c r="AD755" s="255"/>
      <c r="AE755" s="255"/>
      <c r="AF755" s="255"/>
      <c r="AG755" s="352">
        <f>AG754</f>
        <v>0</v>
      </c>
      <c r="AH755" s="352">
        <f t="shared" ref="AH755:AT755" si="1224">AH754</f>
        <v>0</v>
      </c>
      <c r="AI755" s="352">
        <f t="shared" si="1224"/>
        <v>0</v>
      </c>
      <c r="AJ755" s="352">
        <f t="shared" si="1224"/>
        <v>0</v>
      </c>
      <c r="AK755" s="352">
        <f t="shared" si="1224"/>
        <v>0</v>
      </c>
      <c r="AL755" s="352">
        <f t="shared" si="1224"/>
        <v>0</v>
      </c>
      <c r="AM755" s="352">
        <f t="shared" si="1224"/>
        <v>0</v>
      </c>
      <c r="AN755" s="352">
        <f t="shared" si="1224"/>
        <v>0</v>
      </c>
      <c r="AO755" s="352">
        <f>AO754</f>
        <v>1</v>
      </c>
      <c r="AP755" s="352">
        <f t="shared" ref="AP755:AR755" si="1225">AP754</f>
        <v>0</v>
      </c>
      <c r="AQ755" s="352">
        <f t="shared" si="1225"/>
        <v>0</v>
      </c>
      <c r="AR755" s="352">
        <f t="shared" si="1225"/>
        <v>0</v>
      </c>
      <c r="AS755" s="352">
        <f t="shared" si="1224"/>
        <v>0</v>
      </c>
      <c r="AT755" s="352">
        <f t="shared" si="1224"/>
        <v>0</v>
      </c>
      <c r="AU755" s="266"/>
    </row>
    <row r="756" spans="1:47" ht="16" outlineLevel="1">
      <c r="A756" s="452"/>
      <c r="B756" s="371"/>
      <c r="C756" s="251"/>
      <c r="D756" s="251"/>
      <c r="E756" s="251"/>
      <c r="F756" s="251"/>
      <c r="G756" s="251"/>
      <c r="H756" s="251"/>
      <c r="I756" s="251"/>
      <c r="J756" s="251"/>
      <c r="K756" s="251"/>
      <c r="L756" s="251"/>
      <c r="M756" s="251"/>
      <c r="N756" s="251"/>
      <c r="O756" s="251"/>
      <c r="P756" s="251"/>
      <c r="Q756" s="251"/>
      <c r="R756" s="251"/>
      <c r="S756" s="251"/>
      <c r="T756" s="251"/>
      <c r="U756" s="251"/>
      <c r="V756" s="251"/>
      <c r="W756" s="251"/>
      <c r="X756" s="251"/>
      <c r="Y756" s="251"/>
      <c r="Z756" s="251"/>
      <c r="AA756" s="251"/>
      <c r="AB756" s="251"/>
      <c r="AC756" s="251"/>
      <c r="AD756" s="251"/>
      <c r="AE756" s="251"/>
      <c r="AF756" s="251"/>
      <c r="AG756" s="363"/>
      <c r="AH756" s="366"/>
      <c r="AI756" s="366"/>
      <c r="AJ756" s="366"/>
      <c r="AK756" s="366"/>
      <c r="AL756" s="366"/>
      <c r="AM756" s="366"/>
      <c r="AN756" s="366"/>
      <c r="AO756" s="363"/>
      <c r="AP756" s="366"/>
      <c r="AQ756" s="366"/>
      <c r="AR756" s="366"/>
      <c r="AS756" s="366"/>
      <c r="AT756" s="366"/>
      <c r="AU756" s="266"/>
    </row>
    <row r="757" spans="1:47" ht="17" outlineLevel="1">
      <c r="A757" s="452">
        <v>24</v>
      </c>
      <c r="B757" s="369" t="s">
        <v>1154</v>
      </c>
      <c r="C757" s="251" t="s">
        <v>25</v>
      </c>
      <c r="D757" s="255">
        <v>53053.599999999875</v>
      </c>
      <c r="E757" s="255">
        <f>(F757+D757)/2</f>
        <v>53053.599999999875</v>
      </c>
      <c r="F757" s="255">
        <v>53053.599999999875</v>
      </c>
      <c r="G757" s="255"/>
      <c r="H757" s="255"/>
      <c r="I757" s="255"/>
      <c r="J757" s="255"/>
      <c r="K757" s="255"/>
      <c r="L757" s="255"/>
      <c r="M757" s="255"/>
      <c r="N757" s="255"/>
      <c r="O757" s="255"/>
      <c r="P757" s="255"/>
      <c r="Q757" s="255"/>
      <c r="R757" s="251"/>
      <c r="S757" s="255"/>
      <c r="T757" s="255"/>
      <c r="U757" s="255"/>
      <c r="V757" s="255"/>
      <c r="W757" s="255"/>
      <c r="X757" s="255"/>
      <c r="Y757" s="255"/>
      <c r="Z757" s="255"/>
      <c r="AA757" s="255"/>
      <c r="AB757" s="255"/>
      <c r="AC757" s="255"/>
      <c r="AD757" s="255"/>
      <c r="AE757" s="255"/>
      <c r="AF757" s="255"/>
      <c r="AG757" s="351"/>
      <c r="AH757" s="351"/>
      <c r="AI757" s="351"/>
      <c r="AJ757" s="351"/>
      <c r="AK757" s="351"/>
      <c r="AL757" s="351"/>
      <c r="AM757" s="351"/>
      <c r="AN757" s="351"/>
      <c r="AO757" s="351">
        <v>1</v>
      </c>
      <c r="AP757" s="351"/>
      <c r="AQ757" s="351"/>
      <c r="AR757" s="351"/>
      <c r="AS757" s="351"/>
      <c r="AT757" s="351"/>
      <c r="AU757" s="256">
        <f>SUM(AG757:AT757)</f>
        <v>1</v>
      </c>
    </row>
    <row r="758" spans="1:47" ht="16" outlineLevel="1">
      <c r="A758" s="452"/>
      <c r="B758" s="254" t="s">
        <v>309</v>
      </c>
      <c r="C758" s="251" t="s">
        <v>163</v>
      </c>
      <c r="D758" s="255"/>
      <c r="E758" s="255"/>
      <c r="F758" s="255"/>
      <c r="G758" s="255"/>
      <c r="H758" s="255"/>
      <c r="I758" s="255"/>
      <c r="J758" s="255"/>
      <c r="K758" s="255"/>
      <c r="L758" s="255"/>
      <c r="M758" s="255"/>
      <c r="N758" s="255"/>
      <c r="O758" s="255"/>
      <c r="P758" s="255"/>
      <c r="Q758" s="255"/>
      <c r="R758" s="251"/>
      <c r="S758" s="255"/>
      <c r="T758" s="255"/>
      <c r="U758" s="255"/>
      <c r="V758" s="255"/>
      <c r="W758" s="255"/>
      <c r="X758" s="255"/>
      <c r="Y758" s="255"/>
      <c r="Z758" s="255"/>
      <c r="AA758" s="255"/>
      <c r="AB758" s="255"/>
      <c r="AC758" s="255"/>
      <c r="AD758" s="255"/>
      <c r="AE758" s="255"/>
      <c r="AF758" s="255"/>
      <c r="AG758" s="352">
        <f>AG757</f>
        <v>0</v>
      </c>
      <c r="AH758" s="352">
        <f t="shared" ref="AH758:AT758" si="1226">AH757</f>
        <v>0</v>
      </c>
      <c r="AI758" s="352">
        <f t="shared" si="1226"/>
        <v>0</v>
      </c>
      <c r="AJ758" s="352">
        <f t="shared" si="1226"/>
        <v>0</v>
      </c>
      <c r="AK758" s="352">
        <f t="shared" si="1226"/>
        <v>0</v>
      </c>
      <c r="AL758" s="352">
        <f t="shared" si="1226"/>
        <v>0</v>
      </c>
      <c r="AM758" s="352">
        <f t="shared" si="1226"/>
        <v>0</v>
      </c>
      <c r="AN758" s="352">
        <f t="shared" si="1226"/>
        <v>0</v>
      </c>
      <c r="AO758" s="352">
        <f>AO757</f>
        <v>1</v>
      </c>
      <c r="AP758" s="352">
        <f t="shared" ref="AP758:AR758" si="1227">AP757</f>
        <v>0</v>
      </c>
      <c r="AQ758" s="352">
        <f t="shared" si="1227"/>
        <v>0</v>
      </c>
      <c r="AR758" s="352">
        <f t="shared" si="1227"/>
        <v>0</v>
      </c>
      <c r="AS758" s="352">
        <f t="shared" si="1226"/>
        <v>0</v>
      </c>
      <c r="AT758" s="352">
        <f t="shared" si="1226"/>
        <v>0</v>
      </c>
      <c r="AU758" s="266"/>
    </row>
    <row r="759" spans="1:47" ht="16" outlineLevel="1">
      <c r="A759" s="452"/>
      <c r="B759" s="254"/>
      <c r="C759" s="251"/>
      <c r="D759" s="251"/>
      <c r="E759" s="251"/>
      <c r="F759" s="251"/>
      <c r="G759" s="251"/>
      <c r="H759" s="251"/>
      <c r="I759" s="251"/>
      <c r="J759" s="251"/>
      <c r="K759" s="251"/>
      <c r="L759" s="251"/>
      <c r="M759" s="251"/>
      <c r="N759" s="251"/>
      <c r="O759" s="251"/>
      <c r="P759" s="251"/>
      <c r="Q759" s="251"/>
      <c r="R759" s="251"/>
      <c r="S759" s="251"/>
      <c r="T759" s="251"/>
      <c r="U759" s="251"/>
      <c r="V759" s="251"/>
      <c r="W759" s="251"/>
      <c r="X759" s="251"/>
      <c r="Y759" s="251"/>
      <c r="Z759" s="251"/>
      <c r="AA759" s="251"/>
      <c r="AB759" s="251"/>
      <c r="AC759" s="251"/>
      <c r="AD759" s="251"/>
      <c r="AE759" s="251"/>
      <c r="AF759" s="251"/>
      <c r="AG759" s="353"/>
      <c r="AH759" s="366"/>
      <c r="AI759" s="366"/>
      <c r="AJ759" s="366"/>
      <c r="AK759" s="366"/>
      <c r="AL759" s="366"/>
      <c r="AM759" s="366"/>
      <c r="AN759" s="366"/>
      <c r="AO759" s="353"/>
      <c r="AP759" s="366"/>
      <c r="AQ759" s="366"/>
      <c r="AR759" s="366"/>
      <c r="AS759" s="366"/>
      <c r="AT759" s="366"/>
      <c r="AU759" s="266"/>
    </row>
    <row r="760" spans="1:47" ht="16" outlineLevel="1">
      <c r="A760" s="452"/>
      <c r="B760" s="248" t="s">
        <v>497</v>
      </c>
      <c r="C760" s="251"/>
      <c r="D760" s="251"/>
      <c r="E760" s="251"/>
      <c r="F760" s="251"/>
      <c r="G760" s="251"/>
      <c r="H760" s="251"/>
      <c r="I760" s="251"/>
      <c r="J760" s="251"/>
      <c r="K760" s="251"/>
      <c r="L760" s="251"/>
      <c r="M760" s="251"/>
      <c r="N760" s="251"/>
      <c r="O760" s="251"/>
      <c r="P760" s="251"/>
      <c r="Q760" s="251"/>
      <c r="R760" s="251"/>
      <c r="S760" s="251"/>
      <c r="T760" s="251"/>
      <c r="U760" s="251"/>
      <c r="V760" s="251"/>
      <c r="W760" s="251"/>
      <c r="X760" s="251"/>
      <c r="Y760" s="251"/>
      <c r="Z760" s="251"/>
      <c r="AA760" s="251"/>
      <c r="AB760" s="251"/>
      <c r="AC760" s="251"/>
      <c r="AD760" s="251"/>
      <c r="AE760" s="251"/>
      <c r="AF760" s="251"/>
      <c r="AG760" s="353"/>
      <c r="AH760" s="366"/>
      <c r="AI760" s="366"/>
      <c r="AJ760" s="366"/>
      <c r="AK760" s="366"/>
      <c r="AL760" s="366"/>
      <c r="AM760" s="366"/>
      <c r="AN760" s="366"/>
      <c r="AO760" s="353"/>
      <c r="AP760" s="366"/>
      <c r="AQ760" s="366"/>
      <c r="AR760" s="366"/>
      <c r="AS760" s="366"/>
      <c r="AT760" s="366"/>
      <c r="AU760" s="266"/>
    </row>
    <row r="761" spans="1:47" ht="17" hidden="1" outlineLevel="1">
      <c r="A761" s="452">
        <v>25</v>
      </c>
      <c r="B761" s="369" t="s">
        <v>117</v>
      </c>
      <c r="C761" s="251" t="s">
        <v>25</v>
      </c>
      <c r="D761" s="255"/>
      <c r="E761" s="255"/>
      <c r="F761" s="255"/>
      <c r="G761" s="255"/>
      <c r="H761" s="255"/>
      <c r="I761" s="255"/>
      <c r="J761" s="255"/>
      <c r="K761" s="255"/>
      <c r="L761" s="255"/>
      <c r="M761" s="255"/>
      <c r="N761" s="255"/>
      <c r="O761" s="255"/>
      <c r="P761" s="255"/>
      <c r="Q761" s="255"/>
      <c r="R761" s="255">
        <v>12</v>
      </c>
      <c r="S761" s="255"/>
      <c r="T761" s="255"/>
      <c r="U761" s="255"/>
      <c r="V761" s="255"/>
      <c r="W761" s="255"/>
      <c r="X761" s="255"/>
      <c r="Y761" s="255"/>
      <c r="Z761" s="255"/>
      <c r="AA761" s="255"/>
      <c r="AB761" s="255"/>
      <c r="AC761" s="255"/>
      <c r="AD761" s="255"/>
      <c r="AE761" s="255"/>
      <c r="AF761" s="255"/>
      <c r="AG761" s="367"/>
      <c r="AH761" s="351"/>
      <c r="AI761" s="351"/>
      <c r="AJ761" s="351"/>
      <c r="AK761" s="351"/>
      <c r="AL761" s="351"/>
      <c r="AM761" s="351"/>
      <c r="AN761" s="356"/>
      <c r="AO761" s="367"/>
      <c r="AP761" s="351"/>
      <c r="AQ761" s="351"/>
      <c r="AR761" s="351"/>
      <c r="AS761" s="356"/>
      <c r="AT761" s="356"/>
      <c r="AU761" s="256">
        <f>SUM(AG761:AT761)</f>
        <v>0</v>
      </c>
    </row>
    <row r="762" spans="1:47" ht="16" hidden="1" outlineLevel="1">
      <c r="A762" s="452"/>
      <c r="B762" s="254" t="s">
        <v>309</v>
      </c>
      <c r="C762" s="251" t="s">
        <v>163</v>
      </c>
      <c r="D762" s="255"/>
      <c r="E762" s="255"/>
      <c r="F762" s="255"/>
      <c r="G762" s="255"/>
      <c r="H762" s="255"/>
      <c r="I762" s="255"/>
      <c r="J762" s="255"/>
      <c r="K762" s="255"/>
      <c r="L762" s="255"/>
      <c r="M762" s="255"/>
      <c r="N762" s="255"/>
      <c r="O762" s="255"/>
      <c r="P762" s="255"/>
      <c r="Q762" s="255"/>
      <c r="R762" s="255">
        <f>R761</f>
        <v>12</v>
      </c>
      <c r="S762" s="255"/>
      <c r="T762" s="255"/>
      <c r="U762" s="255"/>
      <c r="V762" s="255"/>
      <c r="W762" s="255"/>
      <c r="X762" s="255"/>
      <c r="Y762" s="255"/>
      <c r="Z762" s="255"/>
      <c r="AA762" s="255"/>
      <c r="AB762" s="255"/>
      <c r="AC762" s="255"/>
      <c r="AD762" s="255"/>
      <c r="AE762" s="255"/>
      <c r="AF762" s="255"/>
      <c r="AG762" s="352">
        <f>AG761</f>
        <v>0</v>
      </c>
      <c r="AH762" s="352">
        <f t="shared" ref="AH762:AT762" si="1228">AH761</f>
        <v>0</v>
      </c>
      <c r="AI762" s="352">
        <f t="shared" si="1228"/>
        <v>0</v>
      </c>
      <c r="AJ762" s="352">
        <f t="shared" si="1228"/>
        <v>0</v>
      </c>
      <c r="AK762" s="352">
        <f t="shared" si="1228"/>
        <v>0</v>
      </c>
      <c r="AL762" s="352">
        <f t="shared" si="1228"/>
        <v>0</v>
      </c>
      <c r="AM762" s="352">
        <f t="shared" si="1228"/>
        <v>0</v>
      </c>
      <c r="AN762" s="352">
        <f t="shared" si="1228"/>
        <v>0</v>
      </c>
      <c r="AO762" s="352">
        <f>AO761</f>
        <v>0</v>
      </c>
      <c r="AP762" s="352">
        <f t="shared" ref="AP762:AR762" si="1229">AP761</f>
        <v>0</v>
      </c>
      <c r="AQ762" s="352">
        <f t="shared" si="1229"/>
        <v>0</v>
      </c>
      <c r="AR762" s="352">
        <f t="shared" si="1229"/>
        <v>0</v>
      </c>
      <c r="AS762" s="352">
        <f t="shared" si="1228"/>
        <v>0</v>
      </c>
      <c r="AT762" s="352">
        <f t="shared" si="1228"/>
        <v>0</v>
      </c>
      <c r="AU762" s="266"/>
    </row>
    <row r="763" spans="1:47" ht="16" hidden="1" outlineLevel="1">
      <c r="A763" s="452"/>
      <c r="B763" s="254"/>
      <c r="C763" s="251"/>
      <c r="D763" s="251"/>
      <c r="E763" s="251"/>
      <c r="F763" s="251"/>
      <c r="G763" s="251"/>
      <c r="H763" s="251"/>
      <c r="I763" s="251"/>
      <c r="J763" s="251"/>
      <c r="K763" s="251"/>
      <c r="L763" s="251"/>
      <c r="M763" s="251"/>
      <c r="N763" s="251"/>
      <c r="O763" s="251"/>
      <c r="P763" s="251"/>
      <c r="Q763" s="251"/>
      <c r="R763" s="251"/>
      <c r="S763" s="251"/>
      <c r="T763" s="251"/>
      <c r="U763" s="251"/>
      <c r="V763" s="251"/>
      <c r="W763" s="251"/>
      <c r="X763" s="251"/>
      <c r="Y763" s="251"/>
      <c r="Z763" s="251"/>
      <c r="AA763" s="251"/>
      <c r="AB763" s="251"/>
      <c r="AC763" s="251"/>
      <c r="AD763" s="251"/>
      <c r="AE763" s="251"/>
      <c r="AF763" s="251"/>
      <c r="AG763" s="353"/>
      <c r="AH763" s="366"/>
      <c r="AI763" s="366"/>
      <c r="AJ763" s="366"/>
      <c r="AK763" s="366"/>
      <c r="AL763" s="366"/>
      <c r="AM763" s="366"/>
      <c r="AN763" s="366"/>
      <c r="AO763" s="353"/>
      <c r="AP763" s="366"/>
      <c r="AQ763" s="366"/>
      <c r="AR763" s="366"/>
      <c r="AS763" s="366"/>
      <c r="AT763" s="366"/>
      <c r="AU763" s="266"/>
    </row>
    <row r="764" spans="1:47" ht="17" outlineLevel="1">
      <c r="A764" s="452">
        <v>26</v>
      </c>
      <c r="B764" s="369" t="s">
        <v>1164</v>
      </c>
      <c r="C764" s="251" t="s">
        <v>25</v>
      </c>
      <c r="D764" s="255">
        <v>3561851.4127379423</v>
      </c>
      <c r="E764" s="255">
        <f>(F764+D764)/2</f>
        <v>3549012.9678594624</v>
      </c>
      <c r="F764" s="255">
        <v>3536174.5229809824</v>
      </c>
      <c r="G764" s="255">
        <f t="shared" ref="G764:Q764" si="1230">G566/F566*F764</f>
        <v>3536174.5229809824</v>
      </c>
      <c r="H764" s="255">
        <f t="shared" si="1230"/>
        <v>3536174.5229809824</v>
      </c>
      <c r="I764" s="255">
        <f t="shared" si="1230"/>
        <v>3285272.3839451075</v>
      </c>
      <c r="J764" s="255">
        <f t="shared" si="1230"/>
        <v>3285272.3839451075</v>
      </c>
      <c r="K764" s="255">
        <f t="shared" si="1230"/>
        <v>3285272.3839451075</v>
      </c>
      <c r="L764" s="255">
        <f t="shared" si="1230"/>
        <v>3282887.6438837573</v>
      </c>
      <c r="M764" s="255">
        <f t="shared" si="1230"/>
        <v>3282887.6438837573</v>
      </c>
      <c r="N764" s="255">
        <f t="shared" si="1230"/>
        <v>3265996.1465616929</v>
      </c>
      <c r="O764" s="255">
        <f t="shared" si="1230"/>
        <v>3265996.1465616929</v>
      </c>
      <c r="P764" s="255">
        <f t="shared" si="1230"/>
        <v>2061584.7420707727</v>
      </c>
      <c r="Q764" s="255">
        <f t="shared" si="1230"/>
        <v>1863315.5771770792</v>
      </c>
      <c r="R764" s="255">
        <v>12</v>
      </c>
      <c r="S764" s="255">
        <v>632.75</v>
      </c>
      <c r="T764" s="255">
        <f>S764/D764*E764</f>
        <v>630.46929677700564</v>
      </c>
      <c r="U764" s="255">
        <f>T764/E764*F764</f>
        <v>628.18859355401139</v>
      </c>
      <c r="V764" s="255">
        <f t="shared" ref="V764:AF764" si="1231">U764/F764*G764</f>
        <v>628.18859355401139</v>
      </c>
      <c r="W764" s="255">
        <f t="shared" si="1231"/>
        <v>628.18859355401139</v>
      </c>
      <c r="X764" s="255">
        <f t="shared" si="1231"/>
        <v>583.61673749421163</v>
      </c>
      <c r="Y764" s="255">
        <f t="shared" si="1231"/>
        <v>583.61673749421163</v>
      </c>
      <c r="Z764" s="255">
        <f t="shared" si="1231"/>
        <v>583.61673749421163</v>
      </c>
      <c r="AA764" s="255">
        <f t="shared" si="1231"/>
        <v>583.19309706147965</v>
      </c>
      <c r="AB764" s="255">
        <f t="shared" si="1231"/>
        <v>583.19309706147965</v>
      </c>
      <c r="AC764" s="255">
        <f t="shared" si="1231"/>
        <v>580.19238375482314</v>
      </c>
      <c r="AD764" s="255">
        <f t="shared" si="1231"/>
        <v>580.19238375482314</v>
      </c>
      <c r="AE764" s="255">
        <f t="shared" si="1231"/>
        <v>366.23306095257811</v>
      </c>
      <c r="AF764" s="255">
        <f t="shared" si="1231"/>
        <v>331.01126207634445</v>
      </c>
      <c r="AG764" s="367"/>
      <c r="AH764" s="351"/>
      <c r="AI764" s="351"/>
      <c r="AJ764" s="351"/>
      <c r="AK764" s="351"/>
      <c r="AL764" s="351"/>
      <c r="AM764" s="351"/>
      <c r="AN764" s="356"/>
      <c r="AO764" s="367"/>
      <c r="AP764" s="351">
        <v>7.7071000000000001E-2</v>
      </c>
      <c r="AQ764" s="351">
        <v>0.88726300000000002</v>
      </c>
      <c r="AR764" s="351"/>
      <c r="AS764" s="356"/>
      <c r="AT764" s="356"/>
      <c r="AU764" s="256">
        <f>SUM(AG764:AT764)</f>
        <v>0.96433400000000002</v>
      </c>
    </row>
    <row r="765" spans="1:47" ht="16" outlineLevel="1">
      <c r="A765" s="452"/>
      <c r="B765" s="254" t="s">
        <v>1161</v>
      </c>
      <c r="C765" s="251" t="s">
        <v>163</v>
      </c>
      <c r="D765" s="255">
        <f>'3-b. WRZ Rate Class Alloc.'!K73</f>
        <v>1053014.0510622542</v>
      </c>
      <c r="E765" s="255">
        <f t="shared" ref="E765:Q765" si="1232">E566/D566*D765</f>
        <v>1053014.0510622542</v>
      </c>
      <c r="F765" s="255">
        <f t="shared" si="1232"/>
        <v>1053014.0510622542</v>
      </c>
      <c r="G765" s="255">
        <f t="shared" si="1232"/>
        <v>1053014.0510622542</v>
      </c>
      <c r="H765" s="255">
        <f t="shared" si="1232"/>
        <v>1053014.0510622542</v>
      </c>
      <c r="I765" s="255">
        <f t="shared" si="1232"/>
        <v>978299.56055016571</v>
      </c>
      <c r="J765" s="255">
        <f t="shared" si="1232"/>
        <v>978299.56055016571</v>
      </c>
      <c r="K765" s="255">
        <f t="shared" si="1232"/>
        <v>978299.56055016571</v>
      </c>
      <c r="L765" s="255">
        <f t="shared" si="1232"/>
        <v>977589.42456100194</v>
      </c>
      <c r="M765" s="255">
        <f t="shared" si="1232"/>
        <v>977589.42456100194</v>
      </c>
      <c r="N765" s="255">
        <f t="shared" si="1232"/>
        <v>972559.41715949518</v>
      </c>
      <c r="O765" s="255">
        <f t="shared" si="1232"/>
        <v>972559.41715949518</v>
      </c>
      <c r="P765" s="255">
        <f t="shared" si="1232"/>
        <v>613905.70141488232</v>
      </c>
      <c r="Q765" s="255">
        <f t="shared" si="1232"/>
        <v>554864.43657667597</v>
      </c>
      <c r="R765" s="255">
        <f>R764</f>
        <v>12</v>
      </c>
      <c r="S765" s="255">
        <f>'3-b. WRZ Rate Class Alloc.'!L73</f>
        <v>150.0935259097447</v>
      </c>
      <c r="T765" s="255">
        <f t="shared" ref="T765:AF765" si="1233">S765/S566*T566</f>
        <v>150.0935259097447</v>
      </c>
      <c r="U765" s="255">
        <f t="shared" si="1233"/>
        <v>150.0935259097447</v>
      </c>
      <c r="V765" s="255">
        <f t="shared" si="1233"/>
        <v>150.0935259097447</v>
      </c>
      <c r="W765" s="255">
        <f t="shared" si="1233"/>
        <v>150.0935259097447</v>
      </c>
      <c r="X765" s="255">
        <f t="shared" si="1233"/>
        <v>141.30504161422579</v>
      </c>
      <c r="Y765" s="255">
        <f t="shared" si="1233"/>
        <v>141.30504161422579</v>
      </c>
      <c r="Z765" s="255">
        <f t="shared" si="1233"/>
        <v>141.30504161422579</v>
      </c>
      <c r="AA765" s="255">
        <f t="shared" si="1233"/>
        <v>141.30504161422579</v>
      </c>
      <c r="AB765" s="255">
        <f t="shared" si="1233"/>
        <v>141.30504161422579</v>
      </c>
      <c r="AC765" s="255">
        <f t="shared" si="1233"/>
        <v>140.7880719497835</v>
      </c>
      <c r="AD765" s="255">
        <f t="shared" si="1233"/>
        <v>140.7880719497835</v>
      </c>
      <c r="AE765" s="255">
        <f t="shared" si="1233"/>
        <v>91.503630606285228</v>
      </c>
      <c r="AF765" s="255">
        <f t="shared" si="1233"/>
        <v>82.542823089285548</v>
      </c>
      <c r="AG765" s="352">
        <f>AG764</f>
        <v>0</v>
      </c>
      <c r="AH765" s="352">
        <f>AH764</f>
        <v>0</v>
      </c>
      <c r="AI765" s="352">
        <f>AI764</f>
        <v>0</v>
      </c>
      <c r="AJ765" s="352">
        <f t="shared" ref="AJ765:AT765" si="1234">AJ764</f>
        <v>0</v>
      </c>
      <c r="AK765" s="352">
        <f t="shared" si="1234"/>
        <v>0</v>
      </c>
      <c r="AL765" s="352">
        <f t="shared" si="1234"/>
        <v>0</v>
      </c>
      <c r="AM765" s="352">
        <f t="shared" si="1234"/>
        <v>0</v>
      </c>
      <c r="AN765" s="352">
        <f t="shared" si="1234"/>
        <v>0</v>
      </c>
      <c r="AO765" s="352">
        <f>AO764</f>
        <v>0</v>
      </c>
      <c r="AP765" s="352">
        <f>'3-b. WRZ Rate Class Alloc.'!K63</f>
        <v>3.0469184245290326E-2</v>
      </c>
      <c r="AQ765" s="352">
        <f>'3-b. WRZ Rate Class Alloc.'!L63</f>
        <v>0.96953081575470978</v>
      </c>
      <c r="AR765" s="352">
        <f t="shared" ref="AR765" si="1235">AR764</f>
        <v>0</v>
      </c>
      <c r="AS765" s="352">
        <f t="shared" si="1234"/>
        <v>0</v>
      </c>
      <c r="AT765" s="352">
        <f t="shared" si="1234"/>
        <v>0</v>
      </c>
      <c r="AU765" s="266"/>
    </row>
    <row r="766" spans="1:47" ht="16" outlineLevel="1">
      <c r="A766" s="452"/>
      <c r="B766" s="254"/>
      <c r="C766" s="251"/>
      <c r="D766" s="251"/>
      <c r="E766" s="251"/>
      <c r="F766" s="251"/>
      <c r="G766" s="251"/>
      <c r="H766" s="251"/>
      <c r="I766" s="251"/>
      <c r="J766" s="251"/>
      <c r="K766" s="251"/>
      <c r="L766" s="251"/>
      <c r="M766" s="251"/>
      <c r="N766" s="251"/>
      <c r="O766" s="251"/>
      <c r="P766" s="251"/>
      <c r="Q766" s="251"/>
      <c r="R766" s="251"/>
      <c r="S766" s="251"/>
      <c r="T766" s="251"/>
      <c r="U766" s="251"/>
      <c r="V766" s="251"/>
      <c r="W766" s="251"/>
      <c r="X766" s="251"/>
      <c r="Y766" s="251"/>
      <c r="Z766" s="251"/>
      <c r="AA766" s="251"/>
      <c r="AB766" s="251"/>
      <c r="AC766" s="251"/>
      <c r="AD766" s="251"/>
      <c r="AE766" s="251"/>
      <c r="AF766" s="251"/>
      <c r="AG766" s="353"/>
      <c r="AH766" s="366"/>
      <c r="AI766" s="366"/>
      <c r="AJ766" s="366"/>
      <c r="AK766" s="366"/>
      <c r="AL766" s="366"/>
      <c r="AM766" s="366"/>
      <c r="AN766" s="366"/>
      <c r="AO766" s="353"/>
      <c r="AP766" s="366"/>
      <c r="AQ766" s="366"/>
      <c r="AR766" s="366"/>
      <c r="AS766" s="366"/>
      <c r="AT766" s="366"/>
      <c r="AU766" s="266"/>
    </row>
    <row r="767" spans="1:47" ht="16" outlineLevel="1">
      <c r="A767" s="452"/>
      <c r="B767" s="1053" t="s">
        <v>1275</v>
      </c>
      <c r="C767" s="251" t="s">
        <v>25</v>
      </c>
      <c r="D767" s="818">
        <v>1630534.6401480865</v>
      </c>
      <c r="E767" s="255">
        <f>D767</f>
        <v>1630534.6401480865</v>
      </c>
      <c r="F767" s="255">
        <f>E767</f>
        <v>1630534.6401480865</v>
      </c>
      <c r="G767" s="255">
        <f t="shared" ref="G767:Q767" si="1236">F767</f>
        <v>1630534.6401480865</v>
      </c>
      <c r="H767" s="255">
        <f t="shared" si="1236"/>
        <v>1630534.6401480865</v>
      </c>
      <c r="I767" s="255">
        <f t="shared" si="1236"/>
        <v>1630534.6401480865</v>
      </c>
      <c r="J767" s="255">
        <f t="shared" si="1236"/>
        <v>1630534.6401480865</v>
      </c>
      <c r="K767" s="255">
        <f t="shared" si="1236"/>
        <v>1630534.6401480865</v>
      </c>
      <c r="L767" s="255">
        <f t="shared" si="1236"/>
        <v>1630534.6401480865</v>
      </c>
      <c r="M767" s="255">
        <f t="shared" si="1236"/>
        <v>1630534.6401480865</v>
      </c>
      <c r="N767" s="255">
        <f t="shared" si="1236"/>
        <v>1630534.6401480865</v>
      </c>
      <c r="O767" s="255">
        <f t="shared" si="1236"/>
        <v>1630534.6401480865</v>
      </c>
      <c r="P767" s="255">
        <f t="shared" si="1236"/>
        <v>1630534.6401480865</v>
      </c>
      <c r="Q767" s="255">
        <f t="shared" si="1236"/>
        <v>1630534.6401480865</v>
      </c>
      <c r="R767" s="255">
        <v>12</v>
      </c>
      <c r="S767" s="255">
        <f>'8-b.  Streetlighting - WRZ'!I154</f>
        <v>130.13616641753865</v>
      </c>
      <c r="T767" s="255">
        <f>'8-b.  Streetlighting - WRZ'!I155</f>
        <v>173.24046786248135</v>
      </c>
      <c r="U767" s="255">
        <f>'8-b.  Streetlighting - WRZ'!I156</f>
        <v>173.24046786248135</v>
      </c>
      <c r="V767" s="255">
        <f>'8-b.  Streetlighting - WRZ'!I157</f>
        <v>173.24046786248135</v>
      </c>
      <c r="W767" s="255">
        <f>'8-b.  Streetlighting - WRZ'!I158</f>
        <v>173.24046786248135</v>
      </c>
      <c r="X767" s="255">
        <f>'8-b.  Streetlighting - WRZ'!I159</f>
        <v>173.24046786248135</v>
      </c>
      <c r="Y767" s="255">
        <f>'8-b.  Streetlighting - WRZ'!I160</f>
        <v>173.24046786248135</v>
      </c>
      <c r="Z767" s="255">
        <f>'8-b.  Streetlighting - WRZ'!I161</f>
        <v>173.24046786248135</v>
      </c>
      <c r="AA767" s="255">
        <f>'8-b.  Streetlighting - WRZ'!I162</f>
        <v>173.24046786248135</v>
      </c>
      <c r="AB767" s="255">
        <f>'8-b.  Streetlighting - WRZ'!I163</f>
        <v>173.24046786248135</v>
      </c>
      <c r="AC767" s="255">
        <f>'8-b.  Streetlighting - WRZ'!I164</f>
        <v>173.24046786248135</v>
      </c>
      <c r="AD767" s="255"/>
      <c r="AE767" s="255"/>
      <c r="AF767" s="255"/>
      <c r="AG767" s="367"/>
      <c r="AH767" s="351"/>
      <c r="AI767" s="351"/>
      <c r="AJ767" s="351"/>
      <c r="AK767" s="351"/>
      <c r="AL767" s="351"/>
      <c r="AM767" s="351"/>
      <c r="AN767" s="356"/>
      <c r="AO767" s="367"/>
      <c r="AP767" s="351"/>
      <c r="AQ767" s="351"/>
      <c r="AR767" s="351">
        <v>1</v>
      </c>
      <c r="AS767" s="356"/>
      <c r="AT767" s="356"/>
      <c r="AU767" s="256">
        <f>SUM(AG767:AT767)</f>
        <v>1</v>
      </c>
    </row>
    <row r="768" spans="1:47" ht="16" outlineLevel="1">
      <c r="A768" s="452"/>
      <c r="B768" s="767" t="s">
        <v>309</v>
      </c>
      <c r="C768" s="251" t="s">
        <v>163</v>
      </c>
      <c r="D768" s="255"/>
      <c r="E768" s="255"/>
      <c r="F768" s="255"/>
      <c r="G768" s="255"/>
      <c r="H768" s="255"/>
      <c r="I768" s="255"/>
      <c r="J768" s="255"/>
      <c r="K768" s="255"/>
      <c r="L768" s="255"/>
      <c r="M768" s="255"/>
      <c r="N768" s="255"/>
      <c r="O768" s="255"/>
      <c r="P768" s="255"/>
      <c r="Q768" s="255"/>
      <c r="R768" s="255">
        <v>12</v>
      </c>
      <c r="S768" s="255"/>
      <c r="T768" s="255"/>
      <c r="U768" s="255"/>
      <c r="V768" s="255"/>
      <c r="W768" s="255"/>
      <c r="X768" s="255"/>
      <c r="Y768" s="255"/>
      <c r="Z768" s="255"/>
      <c r="AA768" s="255"/>
      <c r="AB768" s="255"/>
      <c r="AC768" s="255"/>
      <c r="AD768" s="255"/>
      <c r="AE768" s="255"/>
      <c r="AF768" s="255"/>
      <c r="AG768" s="352">
        <f>AG767</f>
        <v>0</v>
      </c>
      <c r="AH768" s="352">
        <f>'3-b. WRZ Rate Class Alloc.'!K66</f>
        <v>0</v>
      </c>
      <c r="AI768" s="352">
        <f>'3-b. WRZ Rate Class Alloc.'!L66</f>
        <v>0</v>
      </c>
      <c r="AJ768" s="352">
        <f t="shared" ref="AJ768:AT768" si="1237">AJ767</f>
        <v>0</v>
      </c>
      <c r="AK768" s="352">
        <f t="shared" si="1237"/>
        <v>0</v>
      </c>
      <c r="AL768" s="352">
        <f t="shared" si="1237"/>
        <v>0</v>
      </c>
      <c r="AM768" s="352">
        <f t="shared" si="1237"/>
        <v>0</v>
      </c>
      <c r="AN768" s="352">
        <f t="shared" si="1237"/>
        <v>0</v>
      </c>
      <c r="AO768" s="352">
        <f>AO767</f>
        <v>0</v>
      </c>
      <c r="AP768" s="352">
        <f>'3-b. WRZ Rate Class Alloc.'!S66</f>
        <v>0</v>
      </c>
      <c r="AQ768" s="352">
        <f>'3-b. WRZ Rate Class Alloc.'!T66</f>
        <v>0</v>
      </c>
      <c r="AR768" s="352">
        <f t="shared" ref="AR768" si="1238">AR767</f>
        <v>1</v>
      </c>
      <c r="AS768" s="352">
        <f t="shared" si="1237"/>
        <v>0</v>
      </c>
      <c r="AT768" s="352">
        <f t="shared" si="1237"/>
        <v>0</v>
      </c>
      <c r="AU768" s="266"/>
    </row>
    <row r="769" spans="1:47" ht="16" outlineLevel="1">
      <c r="A769" s="452"/>
      <c r="B769" s="372"/>
      <c r="C769" s="251"/>
      <c r="D769" s="251"/>
      <c r="E769" s="251"/>
      <c r="F769" s="251"/>
      <c r="G769" s="251"/>
      <c r="H769" s="251"/>
      <c r="I769" s="251"/>
      <c r="J769" s="251"/>
      <c r="K769" s="251"/>
      <c r="L769" s="251"/>
      <c r="M769" s="251"/>
      <c r="N769" s="251"/>
      <c r="O769" s="251"/>
      <c r="P769" s="251"/>
      <c r="Q769" s="251"/>
      <c r="R769" s="251"/>
      <c r="S769" s="251"/>
      <c r="T769" s="251"/>
      <c r="U769" s="251"/>
      <c r="V769" s="251"/>
      <c r="W769" s="251"/>
      <c r="X769" s="251"/>
      <c r="Y769" s="251"/>
      <c r="Z769" s="251"/>
      <c r="AA769" s="251"/>
      <c r="AB769" s="251"/>
      <c r="AC769" s="251"/>
      <c r="AD769" s="251"/>
      <c r="AE769" s="251"/>
      <c r="AF769" s="251"/>
      <c r="AG769" s="353"/>
      <c r="AH769" s="366"/>
      <c r="AI769" s="366"/>
      <c r="AJ769" s="366"/>
      <c r="AK769" s="366"/>
      <c r="AL769" s="366"/>
      <c r="AM769" s="366"/>
      <c r="AN769" s="366"/>
      <c r="AO769" s="353"/>
      <c r="AP769" s="366"/>
      <c r="AQ769" s="366"/>
      <c r="AR769" s="366"/>
      <c r="AS769" s="366"/>
      <c r="AT769" s="366"/>
      <c r="AU769" s="266"/>
    </row>
    <row r="770" spans="1:47" ht="17" outlineLevel="1">
      <c r="A770" s="452">
        <v>27</v>
      </c>
      <c r="B770" s="369" t="s">
        <v>119</v>
      </c>
      <c r="C770" s="251" t="s">
        <v>25</v>
      </c>
      <c r="D770" s="255">
        <v>86841.438634266189</v>
      </c>
      <c r="E770" s="255">
        <f>(F770+D770)/2</f>
        <v>71339.73940892781</v>
      </c>
      <c r="F770" s="255">
        <v>55838.04018358943</v>
      </c>
      <c r="G770" s="255">
        <f t="shared" ref="G770:Q770" si="1239">G573/F573*F770</f>
        <v>55838.04018358943</v>
      </c>
      <c r="H770" s="255">
        <f t="shared" si="1239"/>
        <v>51585.698007009843</v>
      </c>
      <c r="I770" s="255">
        <f t="shared" si="1239"/>
        <v>42015.983645449691</v>
      </c>
      <c r="J770" s="255">
        <f t="shared" si="1239"/>
        <v>32214.006381024959</v>
      </c>
      <c r="K770" s="255">
        <f t="shared" si="1239"/>
        <v>27960.591396579948</v>
      </c>
      <c r="L770" s="255">
        <f t="shared" si="1239"/>
        <v>18136.353368947639</v>
      </c>
      <c r="M770" s="255">
        <f t="shared" si="1239"/>
        <v>13053.121500596148</v>
      </c>
      <c r="N770" s="255">
        <f t="shared" si="1239"/>
        <v>9726.6125118786058</v>
      </c>
      <c r="O770" s="255">
        <f t="shared" si="1239"/>
        <v>5782.9707985751529</v>
      </c>
      <c r="P770" s="255">
        <f t="shared" si="1239"/>
        <v>5502.9679456991462</v>
      </c>
      <c r="Q770" s="255">
        <f t="shared" si="1239"/>
        <v>3887.8557043013366</v>
      </c>
      <c r="R770" s="255">
        <v>12</v>
      </c>
      <c r="S770" s="255"/>
      <c r="T770" s="255"/>
      <c r="U770" s="255"/>
      <c r="V770" s="255"/>
      <c r="W770" s="255"/>
      <c r="X770" s="255"/>
      <c r="Y770" s="255"/>
      <c r="Z770" s="255"/>
      <c r="AA770" s="255"/>
      <c r="AB770" s="255"/>
      <c r="AC770" s="255"/>
      <c r="AD770" s="255"/>
      <c r="AE770" s="255"/>
      <c r="AF770" s="255"/>
      <c r="AG770" s="367"/>
      <c r="AH770" s="351"/>
      <c r="AI770" s="351"/>
      <c r="AJ770" s="351"/>
      <c r="AK770" s="351"/>
      <c r="AL770" s="351"/>
      <c r="AM770" s="351"/>
      <c r="AN770" s="356"/>
      <c r="AO770" s="367"/>
      <c r="AP770" s="351">
        <v>1</v>
      </c>
      <c r="AQ770" s="351"/>
      <c r="AR770" s="351"/>
      <c r="AS770" s="356"/>
      <c r="AT770" s="356"/>
      <c r="AU770" s="256">
        <f>SUM(AG770:AT770)</f>
        <v>1</v>
      </c>
    </row>
    <row r="771" spans="1:47" ht="16" outlineLevel="1">
      <c r="A771" s="452"/>
      <c r="B771" s="254" t="s">
        <v>1161</v>
      </c>
      <c r="C771" s="251" t="s">
        <v>163</v>
      </c>
      <c r="D771" s="255"/>
      <c r="E771" s="255"/>
      <c r="F771" s="255"/>
      <c r="G771" s="255"/>
      <c r="H771" s="255"/>
      <c r="I771" s="255"/>
      <c r="J771" s="255"/>
      <c r="K771" s="255"/>
      <c r="L771" s="255"/>
      <c r="M771" s="255"/>
      <c r="N771" s="255"/>
      <c r="O771" s="255"/>
      <c r="P771" s="255"/>
      <c r="Q771" s="255"/>
      <c r="R771" s="255">
        <f>R770</f>
        <v>12</v>
      </c>
      <c r="S771" s="255"/>
      <c r="T771" s="255"/>
      <c r="U771" s="255"/>
      <c r="V771" s="255"/>
      <c r="W771" s="255"/>
      <c r="X771" s="255"/>
      <c r="Y771" s="255"/>
      <c r="Z771" s="255"/>
      <c r="AA771" s="255"/>
      <c r="AB771" s="255"/>
      <c r="AC771" s="255"/>
      <c r="AD771" s="255"/>
      <c r="AE771" s="255"/>
      <c r="AF771" s="255"/>
      <c r="AG771" s="352">
        <f>AG770</f>
        <v>0</v>
      </c>
      <c r="AH771" s="352">
        <f t="shared" ref="AH771:AT771" si="1240">AH770</f>
        <v>0</v>
      </c>
      <c r="AI771" s="352">
        <f t="shared" si="1240"/>
        <v>0</v>
      </c>
      <c r="AJ771" s="352">
        <f t="shared" si="1240"/>
        <v>0</v>
      </c>
      <c r="AK771" s="352">
        <f t="shared" si="1240"/>
        <v>0</v>
      </c>
      <c r="AL771" s="352">
        <f t="shared" si="1240"/>
        <v>0</v>
      </c>
      <c r="AM771" s="352">
        <f t="shared" si="1240"/>
        <v>0</v>
      </c>
      <c r="AN771" s="352">
        <f t="shared" si="1240"/>
        <v>0</v>
      </c>
      <c r="AO771" s="352">
        <f>AO770</f>
        <v>0</v>
      </c>
      <c r="AP771" s="352">
        <f t="shared" ref="AP771:AR771" si="1241">AP770</f>
        <v>1</v>
      </c>
      <c r="AQ771" s="352">
        <f t="shared" si="1241"/>
        <v>0</v>
      </c>
      <c r="AR771" s="352">
        <f t="shared" si="1241"/>
        <v>0</v>
      </c>
      <c r="AS771" s="352">
        <f t="shared" si="1240"/>
        <v>0</v>
      </c>
      <c r="AT771" s="352">
        <f t="shared" si="1240"/>
        <v>0</v>
      </c>
      <c r="AU771" s="266"/>
    </row>
    <row r="772" spans="1:47" ht="16" outlineLevel="1">
      <c r="A772" s="452"/>
      <c r="B772" s="369"/>
      <c r="C772" s="251"/>
      <c r="D772" s="251"/>
      <c r="E772" s="251"/>
      <c r="F772" s="251"/>
      <c r="G772" s="251"/>
      <c r="H772" s="251"/>
      <c r="I772" s="251"/>
      <c r="J772" s="251"/>
      <c r="K772" s="251"/>
      <c r="L772" s="251"/>
      <c r="M772" s="251"/>
      <c r="N772" s="251"/>
      <c r="O772" s="251"/>
      <c r="P772" s="251"/>
      <c r="Q772" s="251"/>
      <c r="R772" s="251"/>
      <c r="S772" s="251"/>
      <c r="T772" s="251"/>
      <c r="U772" s="251"/>
      <c r="V772" s="251"/>
      <c r="W772" s="251"/>
      <c r="X772" s="251"/>
      <c r="Y772" s="251"/>
      <c r="Z772" s="251"/>
      <c r="AA772" s="251"/>
      <c r="AB772" s="251"/>
      <c r="AC772" s="251"/>
      <c r="AD772" s="251"/>
      <c r="AE772" s="251"/>
      <c r="AF772" s="251"/>
      <c r="AG772" s="353"/>
      <c r="AH772" s="366"/>
      <c r="AI772" s="366"/>
      <c r="AJ772" s="366"/>
      <c r="AK772" s="366"/>
      <c r="AL772" s="366"/>
      <c r="AM772" s="366"/>
      <c r="AN772" s="366"/>
      <c r="AO772" s="353"/>
      <c r="AP772" s="366"/>
      <c r="AQ772" s="366"/>
      <c r="AR772" s="366"/>
      <c r="AS772" s="366"/>
      <c r="AT772" s="366"/>
      <c r="AU772" s="266"/>
    </row>
    <row r="773" spans="1:47" ht="34" hidden="1" outlineLevel="1">
      <c r="A773" s="452">
        <v>45</v>
      </c>
      <c r="B773" s="369" t="s">
        <v>137</v>
      </c>
      <c r="C773" s="251" t="s">
        <v>25</v>
      </c>
      <c r="D773" s="255"/>
      <c r="E773" s="255"/>
      <c r="F773" s="255"/>
      <c r="G773" s="255"/>
      <c r="H773" s="255"/>
      <c r="I773" s="255"/>
      <c r="J773" s="255"/>
      <c r="K773" s="255"/>
      <c r="L773" s="255"/>
      <c r="M773" s="255"/>
      <c r="N773" s="255"/>
      <c r="O773" s="255"/>
      <c r="P773" s="255"/>
      <c r="Q773" s="255"/>
      <c r="R773" s="255">
        <v>12</v>
      </c>
      <c r="S773" s="255"/>
      <c r="T773" s="255"/>
      <c r="U773" s="255"/>
      <c r="V773" s="255"/>
      <c r="W773" s="255"/>
      <c r="X773" s="255"/>
      <c r="Y773" s="255"/>
      <c r="Z773" s="255"/>
      <c r="AA773" s="255"/>
      <c r="AB773" s="255"/>
      <c r="AC773" s="255"/>
      <c r="AD773" s="255"/>
      <c r="AE773" s="255"/>
      <c r="AF773" s="255"/>
      <c r="AG773" s="367"/>
      <c r="AH773" s="351"/>
      <c r="AI773" s="351"/>
      <c r="AJ773" s="351"/>
      <c r="AK773" s="351"/>
      <c r="AL773" s="351"/>
      <c r="AM773" s="351"/>
      <c r="AN773" s="356"/>
      <c r="AO773" s="367"/>
      <c r="AP773" s="351"/>
      <c r="AQ773" s="351"/>
      <c r="AR773" s="351"/>
      <c r="AS773" s="356"/>
      <c r="AT773" s="356"/>
      <c r="AU773" s="256">
        <f>SUM(AG773:AT773)</f>
        <v>0</v>
      </c>
    </row>
    <row r="774" spans="1:47" ht="16" hidden="1" outlineLevel="1">
      <c r="A774" s="452"/>
      <c r="B774" s="254" t="s">
        <v>309</v>
      </c>
      <c r="C774" s="251" t="s">
        <v>163</v>
      </c>
      <c r="D774" s="255"/>
      <c r="E774" s="255"/>
      <c r="F774" s="255"/>
      <c r="G774" s="255"/>
      <c r="H774" s="255"/>
      <c r="I774" s="255"/>
      <c r="J774" s="255"/>
      <c r="K774" s="255"/>
      <c r="L774" s="255"/>
      <c r="M774" s="255"/>
      <c r="N774" s="255"/>
      <c r="O774" s="255"/>
      <c r="P774" s="255"/>
      <c r="Q774" s="255"/>
      <c r="R774" s="255">
        <f>R773</f>
        <v>12</v>
      </c>
      <c r="S774" s="255"/>
      <c r="T774" s="255"/>
      <c r="U774" s="255"/>
      <c r="V774" s="255"/>
      <c r="W774" s="255"/>
      <c r="X774" s="255"/>
      <c r="Y774" s="255"/>
      <c r="Z774" s="255"/>
      <c r="AA774" s="255"/>
      <c r="AB774" s="255"/>
      <c r="AC774" s="255"/>
      <c r="AD774" s="255"/>
      <c r="AE774" s="255"/>
      <c r="AF774" s="255"/>
      <c r="AG774" s="352">
        <f>AG773</f>
        <v>0</v>
      </c>
      <c r="AH774" s="352">
        <f t="shared" ref="AH774" si="1242">AH773</f>
        <v>0</v>
      </c>
      <c r="AI774" s="352">
        <f t="shared" ref="AI774" si="1243">AI773</f>
        <v>0</v>
      </c>
      <c r="AJ774" s="352">
        <f t="shared" ref="AJ774" si="1244">AJ773</f>
        <v>0</v>
      </c>
      <c r="AK774" s="352">
        <f t="shared" ref="AK774" si="1245">AK773</f>
        <v>0</v>
      </c>
      <c r="AL774" s="352">
        <f t="shared" ref="AL774" si="1246">AL773</f>
        <v>0</v>
      </c>
      <c r="AM774" s="352">
        <f t="shared" ref="AM774" si="1247">AM773</f>
        <v>0</v>
      </c>
      <c r="AN774" s="352">
        <f t="shared" ref="AN774" si="1248">AN773</f>
        <v>0</v>
      </c>
      <c r="AO774" s="352">
        <f>AO773</f>
        <v>0</v>
      </c>
      <c r="AP774" s="352">
        <f t="shared" ref="AP774:AR774" si="1249">AP773</f>
        <v>0</v>
      </c>
      <c r="AQ774" s="352">
        <f t="shared" si="1249"/>
        <v>0</v>
      </c>
      <c r="AR774" s="352">
        <f t="shared" si="1249"/>
        <v>0</v>
      </c>
      <c r="AS774" s="352">
        <f t="shared" ref="AS774" si="1250">AS773</f>
        <v>0</v>
      </c>
      <c r="AT774" s="352">
        <f t="shared" ref="AT774" si="1251">AT773</f>
        <v>0</v>
      </c>
      <c r="AU774" s="266"/>
    </row>
    <row r="775" spans="1:47" ht="16" hidden="1" outlineLevel="1">
      <c r="A775" s="452"/>
      <c r="B775" s="369"/>
      <c r="C775" s="251"/>
      <c r="D775" s="251"/>
      <c r="E775" s="251"/>
      <c r="F775" s="251"/>
      <c r="G775" s="251"/>
      <c r="H775" s="251"/>
      <c r="I775" s="251"/>
      <c r="J775" s="251"/>
      <c r="K775" s="251"/>
      <c r="L775" s="251"/>
      <c r="M775" s="251"/>
      <c r="N775" s="251"/>
      <c r="O775" s="251"/>
      <c r="P775" s="251"/>
      <c r="Q775" s="251"/>
      <c r="R775" s="251"/>
      <c r="S775" s="251"/>
      <c r="T775" s="251"/>
      <c r="U775" s="251"/>
      <c r="V775" s="251"/>
      <c r="W775" s="251"/>
      <c r="X775" s="251"/>
      <c r="Y775" s="251"/>
      <c r="Z775" s="251"/>
      <c r="AA775" s="251"/>
      <c r="AB775" s="251"/>
      <c r="AC775" s="251"/>
      <c r="AD775" s="251"/>
      <c r="AE775" s="251"/>
      <c r="AF775" s="251"/>
      <c r="AG775" s="353"/>
      <c r="AH775" s="366"/>
      <c r="AI775" s="366"/>
      <c r="AJ775" s="366"/>
      <c r="AK775" s="366"/>
      <c r="AL775" s="366"/>
      <c r="AM775" s="366"/>
      <c r="AN775" s="366"/>
      <c r="AO775" s="353"/>
      <c r="AP775" s="366"/>
      <c r="AQ775" s="366"/>
      <c r="AR775" s="366"/>
      <c r="AS775" s="366"/>
      <c r="AT775" s="366"/>
      <c r="AU775" s="266"/>
    </row>
    <row r="776" spans="1:47" ht="34" hidden="1" outlineLevel="1">
      <c r="A776" s="452">
        <v>46</v>
      </c>
      <c r="B776" s="369" t="s">
        <v>138</v>
      </c>
      <c r="C776" s="251" t="s">
        <v>25</v>
      </c>
      <c r="D776" s="255"/>
      <c r="E776" s="255"/>
      <c r="F776" s="255"/>
      <c r="G776" s="255"/>
      <c r="H776" s="255"/>
      <c r="I776" s="255"/>
      <c r="J776" s="255"/>
      <c r="K776" s="255"/>
      <c r="L776" s="255"/>
      <c r="M776" s="255"/>
      <c r="N776" s="255"/>
      <c r="O776" s="255"/>
      <c r="P776" s="255"/>
      <c r="Q776" s="255"/>
      <c r="R776" s="255">
        <v>12</v>
      </c>
      <c r="S776" s="255"/>
      <c r="T776" s="255"/>
      <c r="U776" s="255"/>
      <c r="V776" s="255"/>
      <c r="W776" s="255"/>
      <c r="X776" s="255"/>
      <c r="Y776" s="255"/>
      <c r="Z776" s="255"/>
      <c r="AA776" s="255"/>
      <c r="AB776" s="255"/>
      <c r="AC776" s="255"/>
      <c r="AD776" s="255"/>
      <c r="AE776" s="255"/>
      <c r="AF776" s="255"/>
      <c r="AG776" s="367"/>
      <c r="AH776" s="351"/>
      <c r="AI776" s="351"/>
      <c r="AJ776" s="351"/>
      <c r="AK776" s="351"/>
      <c r="AL776" s="351"/>
      <c r="AM776" s="351"/>
      <c r="AN776" s="356"/>
      <c r="AO776" s="367"/>
      <c r="AP776" s="351"/>
      <c r="AQ776" s="351"/>
      <c r="AR776" s="351"/>
      <c r="AS776" s="356"/>
      <c r="AT776" s="356"/>
      <c r="AU776" s="256">
        <f>SUM(AG776:AT776)</f>
        <v>0</v>
      </c>
    </row>
    <row r="777" spans="1:47" ht="16" hidden="1" outlineLevel="1">
      <c r="A777" s="452"/>
      <c r="B777" s="254" t="s">
        <v>309</v>
      </c>
      <c r="C777" s="251" t="s">
        <v>163</v>
      </c>
      <c r="D777" s="255"/>
      <c r="E777" s="255"/>
      <c r="F777" s="255"/>
      <c r="G777" s="255"/>
      <c r="H777" s="255"/>
      <c r="I777" s="255"/>
      <c r="J777" s="255"/>
      <c r="K777" s="255"/>
      <c r="L777" s="255"/>
      <c r="M777" s="255"/>
      <c r="N777" s="255"/>
      <c r="O777" s="255"/>
      <c r="P777" s="255"/>
      <c r="Q777" s="255"/>
      <c r="R777" s="255">
        <f>R776</f>
        <v>12</v>
      </c>
      <c r="S777" s="255"/>
      <c r="T777" s="255"/>
      <c r="U777" s="255"/>
      <c r="V777" s="255"/>
      <c r="W777" s="255"/>
      <c r="X777" s="255"/>
      <c r="Y777" s="255"/>
      <c r="Z777" s="255"/>
      <c r="AA777" s="255"/>
      <c r="AB777" s="255"/>
      <c r="AC777" s="255"/>
      <c r="AD777" s="255"/>
      <c r="AE777" s="255"/>
      <c r="AF777" s="255"/>
      <c r="AG777" s="352">
        <f>AG776</f>
        <v>0</v>
      </c>
      <c r="AH777" s="352">
        <f t="shared" ref="AH777" si="1252">AH776</f>
        <v>0</v>
      </c>
      <c r="AI777" s="352">
        <f t="shared" ref="AI777" si="1253">AI776</f>
        <v>0</v>
      </c>
      <c r="AJ777" s="352">
        <f t="shared" ref="AJ777" si="1254">AJ776</f>
        <v>0</v>
      </c>
      <c r="AK777" s="352">
        <f t="shared" ref="AK777" si="1255">AK776</f>
        <v>0</v>
      </c>
      <c r="AL777" s="352">
        <f t="shared" ref="AL777" si="1256">AL776</f>
        <v>0</v>
      </c>
      <c r="AM777" s="352">
        <f t="shared" ref="AM777" si="1257">AM776</f>
        <v>0</v>
      </c>
      <c r="AN777" s="352">
        <f t="shared" ref="AN777" si="1258">AN776</f>
        <v>0</v>
      </c>
      <c r="AO777" s="352">
        <f>AO776</f>
        <v>0</v>
      </c>
      <c r="AP777" s="352">
        <f t="shared" ref="AP777:AR777" si="1259">AP776</f>
        <v>0</v>
      </c>
      <c r="AQ777" s="352">
        <f t="shared" si="1259"/>
        <v>0</v>
      </c>
      <c r="AR777" s="352">
        <f t="shared" si="1259"/>
        <v>0</v>
      </c>
      <c r="AS777" s="352">
        <f t="shared" ref="AS777" si="1260">AS776</f>
        <v>0</v>
      </c>
      <c r="AT777" s="352">
        <f t="shared" ref="AT777" si="1261">AT776</f>
        <v>0</v>
      </c>
      <c r="AU777" s="266"/>
    </row>
    <row r="778" spans="1:47" ht="16" hidden="1" outlineLevel="1">
      <c r="A778" s="452"/>
      <c r="B778" s="369"/>
      <c r="C778" s="251"/>
      <c r="D778" s="251"/>
      <c r="E778" s="251"/>
      <c r="F778" s="251"/>
      <c r="G778" s="251"/>
      <c r="H778" s="251"/>
      <c r="I778" s="251"/>
      <c r="J778" s="251"/>
      <c r="K778" s="251"/>
      <c r="L778" s="251"/>
      <c r="M778" s="251"/>
      <c r="N778" s="251"/>
      <c r="O778" s="251"/>
      <c r="P778" s="251"/>
      <c r="Q778" s="251"/>
      <c r="R778" s="251"/>
      <c r="S778" s="251"/>
      <c r="T778" s="251"/>
      <c r="U778" s="251"/>
      <c r="V778" s="251"/>
      <c r="W778" s="251"/>
      <c r="X778" s="251"/>
      <c r="Y778" s="251"/>
      <c r="Z778" s="251"/>
      <c r="AA778" s="251"/>
      <c r="AB778" s="251"/>
      <c r="AC778" s="251"/>
      <c r="AD778" s="251"/>
      <c r="AE778" s="251"/>
      <c r="AF778" s="251"/>
      <c r="AG778" s="353"/>
      <c r="AH778" s="366"/>
      <c r="AI778" s="366"/>
      <c r="AJ778" s="366"/>
      <c r="AK778" s="366"/>
      <c r="AL778" s="366"/>
      <c r="AM778" s="366"/>
      <c r="AN778" s="366"/>
      <c r="AO778" s="353"/>
      <c r="AP778" s="366"/>
      <c r="AQ778" s="366"/>
      <c r="AR778" s="366"/>
      <c r="AS778" s="366"/>
      <c r="AT778" s="366"/>
      <c r="AU778" s="266"/>
    </row>
    <row r="779" spans="1:47" ht="34" hidden="1" outlineLevel="1">
      <c r="A779" s="452">
        <v>47</v>
      </c>
      <c r="B779" s="369" t="s">
        <v>139</v>
      </c>
      <c r="C779" s="251" t="s">
        <v>25</v>
      </c>
      <c r="D779" s="255"/>
      <c r="E779" s="255"/>
      <c r="F779" s="255"/>
      <c r="G779" s="255"/>
      <c r="H779" s="255"/>
      <c r="I779" s="255"/>
      <c r="J779" s="255"/>
      <c r="K779" s="255"/>
      <c r="L779" s="255"/>
      <c r="M779" s="255"/>
      <c r="N779" s="255"/>
      <c r="O779" s="255"/>
      <c r="P779" s="255"/>
      <c r="Q779" s="255"/>
      <c r="R779" s="255">
        <v>12</v>
      </c>
      <c r="S779" s="255"/>
      <c r="T779" s="255"/>
      <c r="U779" s="255"/>
      <c r="V779" s="255"/>
      <c r="W779" s="255"/>
      <c r="X779" s="255"/>
      <c r="Y779" s="255"/>
      <c r="Z779" s="255"/>
      <c r="AA779" s="255"/>
      <c r="AB779" s="255"/>
      <c r="AC779" s="255"/>
      <c r="AD779" s="255"/>
      <c r="AE779" s="255"/>
      <c r="AF779" s="255"/>
      <c r="AG779" s="367"/>
      <c r="AH779" s="351"/>
      <c r="AI779" s="351"/>
      <c r="AJ779" s="351"/>
      <c r="AK779" s="351"/>
      <c r="AL779" s="351"/>
      <c r="AM779" s="351"/>
      <c r="AN779" s="356"/>
      <c r="AO779" s="367"/>
      <c r="AP779" s="351"/>
      <c r="AQ779" s="351"/>
      <c r="AR779" s="351"/>
      <c r="AS779" s="356"/>
      <c r="AT779" s="356"/>
      <c r="AU779" s="256">
        <f>SUM(AG779:AT779)</f>
        <v>0</v>
      </c>
    </row>
    <row r="780" spans="1:47" ht="16" hidden="1" outlineLevel="1">
      <c r="A780" s="452"/>
      <c r="B780" s="254" t="s">
        <v>309</v>
      </c>
      <c r="C780" s="251" t="s">
        <v>163</v>
      </c>
      <c r="D780" s="255"/>
      <c r="E780" s="255"/>
      <c r="F780" s="255"/>
      <c r="G780" s="255"/>
      <c r="H780" s="255"/>
      <c r="I780" s="255"/>
      <c r="J780" s="255"/>
      <c r="K780" s="255"/>
      <c r="L780" s="255"/>
      <c r="M780" s="255"/>
      <c r="N780" s="255"/>
      <c r="O780" s="255"/>
      <c r="P780" s="255"/>
      <c r="Q780" s="255"/>
      <c r="R780" s="255">
        <f>R779</f>
        <v>12</v>
      </c>
      <c r="S780" s="255"/>
      <c r="T780" s="255"/>
      <c r="U780" s="255"/>
      <c r="V780" s="255"/>
      <c r="W780" s="255"/>
      <c r="X780" s="255"/>
      <c r="Y780" s="255"/>
      <c r="Z780" s="255"/>
      <c r="AA780" s="255"/>
      <c r="AB780" s="255"/>
      <c r="AC780" s="255"/>
      <c r="AD780" s="255"/>
      <c r="AE780" s="255"/>
      <c r="AF780" s="255"/>
      <c r="AG780" s="352">
        <f>AG779</f>
        <v>0</v>
      </c>
      <c r="AH780" s="352">
        <f t="shared" ref="AH780" si="1262">AH779</f>
        <v>0</v>
      </c>
      <c r="AI780" s="352">
        <f t="shared" ref="AI780" si="1263">AI779</f>
        <v>0</v>
      </c>
      <c r="AJ780" s="352">
        <f t="shared" ref="AJ780" si="1264">AJ779</f>
        <v>0</v>
      </c>
      <c r="AK780" s="352">
        <f t="shared" ref="AK780" si="1265">AK779</f>
        <v>0</v>
      </c>
      <c r="AL780" s="352">
        <f t="shared" ref="AL780" si="1266">AL779</f>
        <v>0</v>
      </c>
      <c r="AM780" s="352">
        <f t="shared" ref="AM780" si="1267">AM779</f>
        <v>0</v>
      </c>
      <c r="AN780" s="352">
        <f t="shared" ref="AN780" si="1268">AN779</f>
        <v>0</v>
      </c>
      <c r="AO780" s="352">
        <f>AO779</f>
        <v>0</v>
      </c>
      <c r="AP780" s="352">
        <f t="shared" ref="AP780:AR780" si="1269">AP779</f>
        <v>0</v>
      </c>
      <c r="AQ780" s="352">
        <f t="shared" si="1269"/>
        <v>0</v>
      </c>
      <c r="AR780" s="352">
        <f t="shared" si="1269"/>
        <v>0</v>
      </c>
      <c r="AS780" s="352">
        <f t="shared" ref="AS780" si="1270">AS779</f>
        <v>0</v>
      </c>
      <c r="AT780" s="352">
        <f t="shared" ref="AT780" si="1271">AT779</f>
        <v>0</v>
      </c>
      <c r="AU780" s="266"/>
    </row>
    <row r="781" spans="1:47" ht="16" hidden="1" outlineLevel="1">
      <c r="A781" s="452"/>
      <c r="B781" s="369"/>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51"/>
      <c r="AE781" s="251"/>
      <c r="AF781" s="251"/>
      <c r="AG781" s="353"/>
      <c r="AH781" s="366"/>
      <c r="AI781" s="366"/>
      <c r="AJ781" s="366"/>
      <c r="AK781" s="366"/>
      <c r="AL781" s="366"/>
      <c r="AM781" s="366"/>
      <c r="AN781" s="366"/>
      <c r="AO781" s="353"/>
      <c r="AP781" s="366"/>
      <c r="AQ781" s="366"/>
      <c r="AR781" s="366"/>
      <c r="AS781" s="366"/>
      <c r="AT781" s="366"/>
      <c r="AU781" s="266"/>
    </row>
    <row r="782" spans="1:47" ht="34" hidden="1" outlineLevel="1">
      <c r="A782" s="452">
        <v>48</v>
      </c>
      <c r="B782" s="369" t="s">
        <v>140</v>
      </c>
      <c r="C782" s="251" t="s">
        <v>25</v>
      </c>
      <c r="D782" s="255"/>
      <c r="E782" s="255"/>
      <c r="F782" s="255"/>
      <c r="G782" s="255"/>
      <c r="H782" s="255"/>
      <c r="I782" s="255"/>
      <c r="J782" s="255"/>
      <c r="K782" s="255"/>
      <c r="L782" s="255"/>
      <c r="M782" s="255"/>
      <c r="N782" s="255"/>
      <c r="O782" s="255"/>
      <c r="P782" s="255"/>
      <c r="Q782" s="255"/>
      <c r="R782" s="255">
        <v>12</v>
      </c>
      <c r="S782" s="255"/>
      <c r="T782" s="255"/>
      <c r="U782" s="255"/>
      <c r="V782" s="255"/>
      <c r="W782" s="255"/>
      <c r="X782" s="255"/>
      <c r="Y782" s="255"/>
      <c r="Z782" s="255"/>
      <c r="AA782" s="255"/>
      <c r="AB782" s="255"/>
      <c r="AC782" s="255"/>
      <c r="AD782" s="255"/>
      <c r="AE782" s="255"/>
      <c r="AF782" s="255"/>
      <c r="AG782" s="367"/>
      <c r="AH782" s="351"/>
      <c r="AI782" s="351"/>
      <c r="AJ782" s="351"/>
      <c r="AK782" s="351"/>
      <c r="AL782" s="351"/>
      <c r="AM782" s="351"/>
      <c r="AN782" s="356"/>
      <c r="AO782" s="367"/>
      <c r="AP782" s="351"/>
      <c r="AQ782" s="351"/>
      <c r="AR782" s="351"/>
      <c r="AS782" s="356"/>
      <c r="AT782" s="356"/>
      <c r="AU782" s="256">
        <f>SUM(AG782:AT782)</f>
        <v>0</v>
      </c>
    </row>
    <row r="783" spans="1:47" ht="16" hidden="1" outlineLevel="1">
      <c r="A783" s="452"/>
      <c r="B783" s="254" t="s">
        <v>309</v>
      </c>
      <c r="C783" s="251" t="s">
        <v>163</v>
      </c>
      <c r="D783" s="255"/>
      <c r="E783" s="255"/>
      <c r="F783" s="255"/>
      <c r="G783" s="255"/>
      <c r="H783" s="255"/>
      <c r="I783" s="255"/>
      <c r="J783" s="255"/>
      <c r="K783" s="255"/>
      <c r="L783" s="255"/>
      <c r="M783" s="255"/>
      <c r="N783" s="255"/>
      <c r="O783" s="255"/>
      <c r="P783" s="255"/>
      <c r="Q783" s="255"/>
      <c r="R783" s="255">
        <f>R782</f>
        <v>12</v>
      </c>
      <c r="S783" s="255"/>
      <c r="T783" s="255"/>
      <c r="U783" s="255"/>
      <c r="V783" s="255"/>
      <c r="W783" s="255"/>
      <c r="X783" s="255"/>
      <c r="Y783" s="255"/>
      <c r="Z783" s="255"/>
      <c r="AA783" s="255"/>
      <c r="AB783" s="255"/>
      <c r="AC783" s="255"/>
      <c r="AD783" s="255"/>
      <c r="AE783" s="255"/>
      <c r="AF783" s="255"/>
      <c r="AG783" s="352">
        <f>AG782</f>
        <v>0</v>
      </c>
      <c r="AH783" s="352">
        <f t="shared" ref="AH783" si="1272">AH782</f>
        <v>0</v>
      </c>
      <c r="AI783" s="352">
        <f t="shared" ref="AI783" si="1273">AI782</f>
        <v>0</v>
      </c>
      <c r="AJ783" s="352">
        <f t="shared" ref="AJ783" si="1274">AJ782</f>
        <v>0</v>
      </c>
      <c r="AK783" s="352">
        <f t="shared" ref="AK783" si="1275">AK782</f>
        <v>0</v>
      </c>
      <c r="AL783" s="352">
        <f t="shared" ref="AL783" si="1276">AL782</f>
        <v>0</v>
      </c>
      <c r="AM783" s="352">
        <f t="shared" ref="AM783" si="1277">AM782</f>
        <v>0</v>
      </c>
      <c r="AN783" s="352">
        <f t="shared" ref="AN783" si="1278">AN782</f>
        <v>0</v>
      </c>
      <c r="AO783" s="352">
        <f>AO782</f>
        <v>0</v>
      </c>
      <c r="AP783" s="352">
        <f t="shared" ref="AP783:AR783" si="1279">AP782</f>
        <v>0</v>
      </c>
      <c r="AQ783" s="352">
        <f t="shared" si="1279"/>
        <v>0</v>
      </c>
      <c r="AR783" s="352">
        <f t="shared" si="1279"/>
        <v>0</v>
      </c>
      <c r="AS783" s="352">
        <f t="shared" ref="AS783" si="1280">AS782</f>
        <v>0</v>
      </c>
      <c r="AT783" s="352">
        <f t="shared" ref="AT783" si="1281">AT782</f>
        <v>0</v>
      </c>
      <c r="AU783" s="266"/>
    </row>
    <row r="784" spans="1:47" ht="16" hidden="1" outlineLevel="1">
      <c r="A784" s="452"/>
      <c r="B784" s="369"/>
      <c r="C784" s="251"/>
      <c r="D784" s="251"/>
      <c r="E784" s="251"/>
      <c r="F784" s="251"/>
      <c r="G784" s="251"/>
      <c r="H784" s="251"/>
      <c r="I784" s="251"/>
      <c r="J784" s="251"/>
      <c r="K784" s="251"/>
      <c r="L784" s="251"/>
      <c r="M784" s="251"/>
      <c r="N784" s="251"/>
      <c r="O784" s="251"/>
      <c r="P784" s="251"/>
      <c r="Q784" s="251"/>
      <c r="R784" s="251"/>
      <c r="S784" s="251"/>
      <c r="T784" s="251"/>
      <c r="U784" s="251"/>
      <c r="V784" s="251"/>
      <c r="W784" s="251"/>
      <c r="X784" s="251"/>
      <c r="Y784" s="251"/>
      <c r="Z784" s="251"/>
      <c r="AA784" s="251"/>
      <c r="AB784" s="251"/>
      <c r="AC784" s="251"/>
      <c r="AD784" s="251"/>
      <c r="AE784" s="251"/>
      <c r="AF784" s="251"/>
      <c r="AG784" s="353"/>
      <c r="AH784" s="366"/>
      <c r="AI784" s="366"/>
      <c r="AJ784" s="366"/>
      <c r="AK784" s="366"/>
      <c r="AL784" s="366"/>
      <c r="AM784" s="366"/>
      <c r="AN784" s="366"/>
      <c r="AO784" s="353"/>
      <c r="AP784" s="366"/>
      <c r="AQ784" s="366"/>
      <c r="AR784" s="366"/>
      <c r="AS784" s="366"/>
      <c r="AT784" s="366"/>
      <c r="AU784" s="266"/>
    </row>
    <row r="785" spans="1:48" ht="34" hidden="1" outlineLevel="1">
      <c r="A785" s="452">
        <v>49</v>
      </c>
      <c r="B785" s="369" t="s">
        <v>141</v>
      </c>
      <c r="C785" s="251" t="s">
        <v>25</v>
      </c>
      <c r="D785" s="255"/>
      <c r="E785" s="255"/>
      <c r="F785" s="255"/>
      <c r="G785" s="255"/>
      <c r="H785" s="255"/>
      <c r="I785" s="255"/>
      <c r="J785" s="255"/>
      <c r="K785" s="255"/>
      <c r="L785" s="255"/>
      <c r="M785" s="255"/>
      <c r="N785" s="255"/>
      <c r="O785" s="255"/>
      <c r="P785" s="255"/>
      <c r="Q785" s="255"/>
      <c r="R785" s="255">
        <v>12</v>
      </c>
      <c r="S785" s="255"/>
      <c r="T785" s="255"/>
      <c r="U785" s="255"/>
      <c r="V785" s="255"/>
      <c r="W785" s="255"/>
      <c r="X785" s="255"/>
      <c r="Y785" s="255"/>
      <c r="Z785" s="255"/>
      <c r="AA785" s="255"/>
      <c r="AB785" s="255"/>
      <c r="AC785" s="255"/>
      <c r="AD785" s="255"/>
      <c r="AE785" s="255"/>
      <c r="AF785" s="255"/>
      <c r="AG785" s="367"/>
      <c r="AH785" s="351"/>
      <c r="AI785" s="351"/>
      <c r="AJ785" s="351"/>
      <c r="AK785" s="351"/>
      <c r="AL785" s="351"/>
      <c r="AM785" s="351"/>
      <c r="AN785" s="356"/>
      <c r="AO785" s="367"/>
      <c r="AP785" s="351"/>
      <c r="AQ785" s="351"/>
      <c r="AR785" s="351"/>
      <c r="AS785" s="356"/>
      <c r="AT785" s="356"/>
      <c r="AU785" s="256">
        <f>SUM(AG785:AT785)</f>
        <v>0</v>
      </c>
    </row>
    <row r="786" spans="1:48" ht="16" hidden="1" outlineLevel="1">
      <c r="A786" s="452"/>
      <c r="B786" s="254" t="s">
        <v>309</v>
      </c>
      <c r="C786" s="251" t="s">
        <v>163</v>
      </c>
      <c r="D786" s="255"/>
      <c r="E786" s="255"/>
      <c r="F786" s="255"/>
      <c r="G786" s="255"/>
      <c r="H786" s="255"/>
      <c r="I786" s="255"/>
      <c r="J786" s="255"/>
      <c r="K786" s="255"/>
      <c r="L786" s="255"/>
      <c r="M786" s="255"/>
      <c r="N786" s="255"/>
      <c r="O786" s="255"/>
      <c r="P786" s="255"/>
      <c r="Q786" s="255"/>
      <c r="R786" s="255">
        <f>R785</f>
        <v>12</v>
      </c>
      <c r="S786" s="255"/>
      <c r="T786" s="255"/>
      <c r="U786" s="255"/>
      <c r="V786" s="255"/>
      <c r="W786" s="255"/>
      <c r="X786" s="255"/>
      <c r="Y786" s="255"/>
      <c r="Z786" s="255"/>
      <c r="AA786" s="255"/>
      <c r="AB786" s="255"/>
      <c r="AC786" s="255"/>
      <c r="AD786" s="255"/>
      <c r="AE786" s="255"/>
      <c r="AF786" s="656"/>
      <c r="AG786" s="352">
        <f>AG785</f>
        <v>0</v>
      </c>
      <c r="AH786" s="352">
        <f t="shared" ref="AH786" si="1282">AH785</f>
        <v>0</v>
      </c>
      <c r="AI786" s="352">
        <f t="shared" ref="AI786" si="1283">AI785</f>
        <v>0</v>
      </c>
      <c r="AJ786" s="352">
        <f t="shared" ref="AJ786" si="1284">AJ785</f>
        <v>0</v>
      </c>
      <c r="AK786" s="352">
        <f t="shared" ref="AK786" si="1285">AK785</f>
        <v>0</v>
      </c>
      <c r="AL786" s="352">
        <f t="shared" ref="AL786" si="1286">AL785</f>
        <v>0</v>
      </c>
      <c r="AM786" s="352">
        <f t="shared" ref="AM786" si="1287">AM785</f>
        <v>0</v>
      </c>
      <c r="AN786" s="352">
        <f t="shared" ref="AN786" si="1288">AN785</f>
        <v>0</v>
      </c>
      <c r="AO786" s="352">
        <f>AO785</f>
        <v>0</v>
      </c>
      <c r="AP786" s="352">
        <f t="shared" ref="AP786:AR786" si="1289">AP785</f>
        <v>0</v>
      </c>
      <c r="AQ786" s="352">
        <f t="shared" si="1289"/>
        <v>0</v>
      </c>
      <c r="AR786" s="352">
        <f t="shared" si="1289"/>
        <v>0</v>
      </c>
      <c r="AS786" s="352">
        <f t="shared" ref="AS786" si="1290">AS785</f>
        <v>0</v>
      </c>
      <c r="AT786" s="352">
        <f t="shared" ref="AT786" si="1291">AT785</f>
        <v>0</v>
      </c>
      <c r="AU786" s="266"/>
    </row>
    <row r="787" spans="1:48" ht="16" outlineLevel="1">
      <c r="A787" s="452"/>
      <c r="B787" s="254"/>
      <c r="C787" s="265"/>
      <c r="D787" s="251"/>
      <c r="E787" s="251"/>
      <c r="F787" s="251"/>
      <c r="G787" s="251"/>
      <c r="H787" s="251"/>
      <c r="I787" s="251"/>
      <c r="J787" s="251"/>
      <c r="K787" s="251"/>
      <c r="L787" s="251"/>
      <c r="M787" s="251"/>
      <c r="N787" s="251"/>
      <c r="O787" s="251"/>
      <c r="P787" s="251"/>
      <c r="Q787" s="251"/>
      <c r="R787" s="251"/>
      <c r="S787" s="251"/>
      <c r="T787" s="251"/>
      <c r="U787" s="251"/>
      <c r="V787" s="251"/>
      <c r="W787" s="251"/>
      <c r="X787" s="251"/>
      <c r="Y787" s="251"/>
      <c r="Z787" s="251"/>
      <c r="AA787" s="251"/>
      <c r="AB787" s="251"/>
      <c r="AC787" s="251"/>
      <c r="AD787" s="251"/>
      <c r="AE787" s="251"/>
      <c r="AF787" s="251"/>
      <c r="AG787" s="353"/>
      <c r="AH787" s="353"/>
      <c r="AI787" s="353"/>
      <c r="AJ787" s="353"/>
      <c r="AK787" s="353"/>
      <c r="AL787" s="353"/>
      <c r="AM787" s="353"/>
      <c r="AN787" s="353"/>
      <c r="AO787" s="353"/>
      <c r="AP787" s="353"/>
      <c r="AQ787" s="353"/>
      <c r="AR787" s="353"/>
      <c r="AS787" s="353"/>
      <c r="AT787" s="353"/>
      <c r="AU787" s="266"/>
    </row>
    <row r="788" spans="1:48" ht="16">
      <c r="B788" s="286" t="s">
        <v>310</v>
      </c>
      <c r="C788" s="288"/>
      <c r="D788" s="288">
        <f>SUM(D631:D786)</f>
        <v>35341932.555925183</v>
      </c>
      <c r="E788" s="288"/>
      <c r="F788" s="288"/>
      <c r="G788" s="288"/>
      <c r="H788" s="288"/>
      <c r="I788" s="288"/>
      <c r="J788" s="288"/>
      <c r="K788" s="288"/>
      <c r="L788" s="288"/>
      <c r="M788" s="288"/>
      <c r="N788" s="288"/>
      <c r="O788" s="288"/>
      <c r="P788" s="288"/>
      <c r="Q788" s="288"/>
      <c r="R788" s="288"/>
      <c r="S788" s="288">
        <f>SUM(S631:S786)</f>
        <v>4826.9660400968733</v>
      </c>
      <c r="T788" s="288"/>
      <c r="U788" s="288"/>
      <c r="V788" s="288"/>
      <c r="W788" s="288"/>
      <c r="X788" s="288"/>
      <c r="Y788" s="288"/>
      <c r="Z788" s="288"/>
      <c r="AA788" s="288"/>
      <c r="AB788" s="288"/>
      <c r="AC788" s="288"/>
      <c r="AD788" s="288"/>
      <c r="AE788" s="288"/>
      <c r="AF788" s="288"/>
      <c r="AG788" s="288">
        <f>IF(AG628="kWh",SUMPRODUCT(D631:D786,AG631:AG786))</f>
        <v>6076943.7615121361</v>
      </c>
      <c r="AH788" s="288">
        <f>IF(AH628="kWh",SUMPRODUCT(D631:D786,AH631:AH786))</f>
        <v>4101439.5520958058</v>
      </c>
      <c r="AI788" s="288">
        <f>IF(AI628="kw",SUMPRODUCT(R631:R786,S631:S786,AI631:AI786),SUMPRODUCT(D631:D786,AI631:AI786))</f>
        <v>22896.948853550242</v>
      </c>
      <c r="AJ788" s="288">
        <f>IF(AJ628="kw",SUMPRODUCT(R631:R786,S631:S786,AJ631:AJ786),SUMPRODUCT(D631:D786,AJ631:AJ786))</f>
        <v>2998.844485827</v>
      </c>
      <c r="AK788" s="288">
        <f>IF(AK628="kw",SUMPRODUCT(R631:R786,S631:S786,AK631:AK786),SUMPRODUCT(D631:D786,AK631:AK786))</f>
        <v>12567.608371688624</v>
      </c>
      <c r="AL788" s="288">
        <f>IF(AL628="kw",SUMPRODUCT(R631:R786,S631:S786,AL631:AL786),SUMPRODUCT(D631:D786,AL631:AL786))</f>
        <v>0</v>
      </c>
      <c r="AM788" s="288">
        <f>IF(AM628="kw",SUMPRODUCT(R631:R786,S631:S786,AM631:AM786),SUMPRODUCT(D631:D786,AM631:AM786))</f>
        <v>0</v>
      </c>
      <c r="AN788" s="288">
        <f>IF(AN628="kw",SUMPRODUCT(R631:R786,S631:S786,AN631:AN786),SUMPRODUCT(D631:D786,AN631:AN786))</f>
        <v>0</v>
      </c>
      <c r="AO788" s="288">
        <f>IF(AO628="kw",SUMPRODUCT(R631:R786,S631:S786,AO631:AO786),SUMPRODUCT(D631:D786,AO631:AO786))</f>
        <v>2585451.1267797137</v>
      </c>
      <c r="AP788" s="288">
        <f>IF(AP628="kw",SUMPRODUCT(R631:R786,S631:S786,AP631:AP786),SUMPRODUCT(D631:D786,AP631:AP786))</f>
        <v>393441.3680000875</v>
      </c>
      <c r="AQ788" s="288">
        <f>IF(AQ628="kw",SUMPRODUCT(R631:R786,S631:S786,AQ631:AQ786),SUMPRODUCT(D631:D786,AQ631:AQ786))</f>
        <v>8483.2315423773052</v>
      </c>
      <c r="AR788" s="288">
        <f>IF(AR628="kw",SUMPRODUCT(R631:R786,S631:S786,AR631:AR786),SUMPRODUCT(D631:D786,AR631:AR786))</f>
        <v>1561.6339970104636</v>
      </c>
      <c r="AS788" s="288">
        <f>IF(AS628="kw",SUMPRODUCT(R631:R786,S631:S786,AS631:AS786),SUMPRODUCT(D631:D786,AS631:AS786))</f>
        <v>0</v>
      </c>
      <c r="AT788" s="288">
        <f>IF(AT628="kw",SUMPRODUCT(R631:R786,S631:S786,AT631:AT786),SUMPRODUCT(D631:D786,AT631:AT786))</f>
        <v>0</v>
      </c>
      <c r="AU788" s="289"/>
    </row>
    <row r="789" spans="1:48" ht="16">
      <c r="B789" s="337" t="s">
        <v>311</v>
      </c>
      <c r="C789" s="338"/>
      <c r="D789" s="338"/>
      <c r="E789" s="338"/>
      <c r="F789" s="338"/>
      <c r="G789" s="338"/>
      <c r="H789" s="338"/>
      <c r="I789" s="338"/>
      <c r="J789" s="338"/>
      <c r="K789" s="338"/>
      <c r="L789" s="338"/>
      <c r="M789" s="338"/>
      <c r="N789" s="338"/>
      <c r="O789" s="338"/>
      <c r="P789" s="338"/>
      <c r="Q789" s="338"/>
      <c r="R789" s="338"/>
      <c r="S789" s="338"/>
      <c r="T789" s="338"/>
      <c r="U789" s="338"/>
      <c r="V789" s="338"/>
      <c r="W789" s="338"/>
      <c r="X789" s="338"/>
      <c r="Y789" s="338"/>
      <c r="Z789" s="338"/>
      <c r="AA789" s="338"/>
      <c r="AB789" s="338"/>
      <c r="AC789" s="338"/>
      <c r="AD789" s="338"/>
      <c r="AE789" s="338"/>
      <c r="AF789" s="338"/>
      <c r="AG789" s="338">
        <f>HLOOKUP(AG627,'2. LRAMVA Threshold'!$B$42:$Q$60,10,FALSE)</f>
        <v>8730096.5944305398</v>
      </c>
      <c r="AH789" s="338">
        <f>HLOOKUP(AH627,'2. LRAMVA Threshold'!$B$42:$Q$53,10,FALSE)</f>
        <v>7519432.0553718666</v>
      </c>
      <c r="AI789" s="338">
        <f>HLOOKUP(AI427,'2. LRAMVA Threshold'!$B$42:$Q$53,10,FALSE)</f>
        <v>19267</v>
      </c>
      <c r="AJ789" s="338">
        <f>HLOOKUP(AJ427,'2. LRAMVA Threshold'!$B$42:$Q$53,10,FALSE)</f>
        <v>54</v>
      </c>
      <c r="AK789" s="338">
        <f>HLOOKUP(AK427,'2. LRAMVA Threshold'!$B$42:$Q$53,10,FALSE)</f>
        <v>450</v>
      </c>
      <c r="AL789" s="338">
        <f>HLOOKUP(AL427,'2. LRAMVA Threshold'!$B$42:$Q$53,10,FALSE)</f>
        <v>0</v>
      </c>
      <c r="AM789" s="338">
        <f>HLOOKUP(AM427,'2. LRAMVA Threshold'!$B$42:$Q$53,10,FALSE)</f>
        <v>0</v>
      </c>
      <c r="AN789" s="338">
        <f>HLOOKUP(AN427,'2. LRAMVA Threshold'!$B$42:$Q$53,10,FALSE)</f>
        <v>0</v>
      </c>
      <c r="AO789" s="338">
        <f>HLOOKUP(AO427,'2. LRAMVA Threshold'!$B$42:$Q$53,10,FALSE)</f>
        <v>0</v>
      </c>
      <c r="AP789" s="338">
        <f>HLOOKUP(AP427,'2. LRAMVA Threshold'!$B$42:$Q$53,10,FALSE)</f>
        <v>0</v>
      </c>
      <c r="AQ789" s="338">
        <f>HLOOKUP(AQ427,'2. LRAMVA Threshold'!$B$42:$Q$53,10,FALSE)</f>
        <v>0</v>
      </c>
      <c r="AR789" s="338">
        <f>HLOOKUP(AR427,'2. LRAMVA Threshold'!$B$42:$Q$53,10,FALSE)</f>
        <v>0</v>
      </c>
      <c r="AS789" s="338">
        <f>HLOOKUP(AS427,'2. LRAMVA Threshold'!$B$42:$Q$53,10,FALSE)</f>
        <v>0</v>
      </c>
      <c r="AT789" s="338">
        <f>HLOOKUP(AT427,'2. LRAMVA Threshold'!$B$42:$Q$53,10,FALSE)</f>
        <v>0</v>
      </c>
      <c r="AU789" s="383"/>
    </row>
    <row r="790" spans="1:48" ht="16">
      <c r="B790" s="340"/>
      <c r="C790" s="373"/>
      <c r="D790" s="374"/>
      <c r="E790" s="374"/>
      <c r="F790" s="374"/>
      <c r="G790" s="374"/>
      <c r="H790" s="374"/>
      <c r="I790" s="374"/>
      <c r="J790" s="374"/>
      <c r="K790" s="374"/>
      <c r="L790" s="374"/>
      <c r="M790" s="374"/>
      <c r="N790" s="342"/>
      <c r="O790" s="342"/>
      <c r="P790" s="342"/>
      <c r="Q790" s="342"/>
      <c r="R790" s="374"/>
      <c r="S790" s="375"/>
      <c r="T790" s="374"/>
      <c r="U790" s="374"/>
      <c r="V790" s="374"/>
      <c r="W790" s="376"/>
      <c r="X790" s="376"/>
      <c r="Y790" s="376"/>
      <c r="Z790" s="376"/>
      <c r="AA790" s="374"/>
      <c r="AB790" s="374"/>
      <c r="AC790" s="342"/>
      <c r="AD790" s="342"/>
      <c r="AE790" s="342"/>
      <c r="AF790" s="342"/>
      <c r="AG790" s="377"/>
      <c r="AH790" s="377"/>
      <c r="AI790" s="377"/>
      <c r="AJ790" s="377"/>
      <c r="AK790" s="377"/>
      <c r="AL790" s="377"/>
      <c r="AM790" s="377"/>
      <c r="AN790" s="345"/>
      <c r="AO790" s="345"/>
      <c r="AP790" s="345"/>
      <c r="AQ790" s="345"/>
      <c r="AR790" s="345"/>
      <c r="AS790" s="345"/>
      <c r="AT790" s="345"/>
      <c r="AU790" s="346"/>
    </row>
    <row r="791" spans="1:48" ht="16">
      <c r="B791" s="283" t="s">
        <v>312</v>
      </c>
      <c r="C791" s="296"/>
      <c r="D791" s="296"/>
      <c r="E791" s="323"/>
      <c r="F791" s="323"/>
      <c r="G791" s="323"/>
      <c r="H791" s="323"/>
      <c r="I791" s="323"/>
      <c r="J791" s="323"/>
      <c r="K791" s="323"/>
      <c r="L791" s="323"/>
      <c r="M791" s="323"/>
      <c r="N791" s="323"/>
      <c r="O791" s="323"/>
      <c r="P791" s="323"/>
      <c r="Q791" s="323"/>
      <c r="R791" s="323"/>
      <c r="S791" s="251"/>
      <c r="T791" s="298"/>
      <c r="U791" s="298"/>
      <c r="V791" s="298"/>
      <c r="W791" s="297"/>
      <c r="X791" s="297"/>
      <c r="Y791" s="297"/>
      <c r="Z791" s="297"/>
      <c r="AA791" s="298"/>
      <c r="AB791" s="298"/>
      <c r="AC791" s="298"/>
      <c r="AD791" s="298"/>
      <c r="AE791" s="298"/>
      <c r="AF791" s="298"/>
      <c r="AG791" s="719">
        <f>HLOOKUP(AG$35,'3.  Distribution Rates'!$C$122:$P$135,10,FALSE)</f>
        <v>0</v>
      </c>
      <c r="AH791" s="719">
        <f>HLOOKUP(AH$35,'3.  Distribution Rates'!$C$122:$P$135,10,FALSE)</f>
        <v>0</v>
      </c>
      <c r="AI791" s="299">
        <f>HLOOKUP(AI$35,'3.  Distribution Rates'!$C$122:$P$135,10,FALSE)</f>
        <v>0</v>
      </c>
      <c r="AJ791" s="299">
        <f>HLOOKUP(AJ$35,'3.  Distribution Rates'!$C$122:$P$135,10,FALSE)</f>
        <v>0</v>
      </c>
      <c r="AK791" s="299">
        <f>HLOOKUP(AK$35,'3.  Distribution Rates'!$C$122:$P$135,10,FALSE)</f>
        <v>0</v>
      </c>
      <c r="AL791" s="299">
        <f>HLOOKUP(AL$35,'3.  Distribution Rates'!$C$122:$P$135,10,FALSE)</f>
        <v>0</v>
      </c>
      <c r="AM791" s="299">
        <f>HLOOKUP(AM$35,'3.  Distribution Rates'!$C$122:$P$135,10,FALSE)</f>
        <v>0</v>
      </c>
      <c r="AN791" s="299">
        <f>HLOOKUP(AN$35,'3.  Distribution Rates'!$C$122:$P$135,10,FALSE)</f>
        <v>0</v>
      </c>
      <c r="AO791" s="299">
        <f>HLOOKUP(AO$35,'3.  Distribution Rates'!$C$122:$P$135,10,FALSE)</f>
        <v>0</v>
      </c>
      <c r="AP791" s="299">
        <f>HLOOKUP(AP$35,'3.  Distribution Rates'!$C$122:$P$135,10,FALSE)</f>
        <v>0</v>
      </c>
      <c r="AQ791" s="299">
        <f>HLOOKUP(AQ$35,'3.  Distribution Rates'!$C$122:$P$135,10,FALSE)</f>
        <v>0</v>
      </c>
      <c r="AR791" s="299">
        <f>HLOOKUP(AR$35,'3.  Distribution Rates'!$C$122:$P$135,10,FALSE)</f>
        <v>0</v>
      </c>
      <c r="AS791" s="299">
        <f>HLOOKUP(AS$35,'3.  Distribution Rates'!$C$122:$P$135,10,FALSE)</f>
        <v>0</v>
      </c>
      <c r="AT791" s="299">
        <f>HLOOKUP(AT$35,'3.  Distribution Rates'!$C$122:$P$135,10,FALSE)</f>
        <v>0</v>
      </c>
      <c r="AU791" s="304"/>
      <c r="AV791" s="384"/>
    </row>
    <row r="792" spans="1:48" ht="16">
      <c r="B792" s="283" t="s">
        <v>313</v>
      </c>
      <c r="C792" s="301"/>
      <c r="D792" s="243"/>
      <c r="E792" s="240"/>
      <c r="F792" s="240"/>
      <c r="G792" s="240"/>
      <c r="H792" s="240"/>
      <c r="I792" s="240"/>
      <c r="J792" s="240"/>
      <c r="K792" s="240"/>
      <c r="L792" s="240"/>
      <c r="M792" s="240"/>
      <c r="N792" s="240"/>
      <c r="O792" s="240"/>
      <c r="P792" s="240"/>
      <c r="Q792" s="240"/>
      <c r="R792" s="240"/>
      <c r="S792" s="251"/>
      <c r="T792" s="240"/>
      <c r="U792" s="240"/>
      <c r="V792" s="240"/>
      <c r="W792" s="243"/>
      <c r="X792" s="243"/>
      <c r="Y792" s="243"/>
      <c r="Z792" s="243"/>
      <c r="AA792" s="240"/>
      <c r="AB792" s="240"/>
      <c r="AC792" s="240"/>
      <c r="AD792" s="240"/>
      <c r="AE792" s="240"/>
      <c r="AF792" s="240"/>
      <c r="AG792" s="325">
        <f>'4.  2011-2014 LRAM'!AO141*AG791</f>
        <v>0</v>
      </c>
      <c r="AH792" s="325">
        <f>'4.  2011-2014 LRAM'!AP141*AH791</f>
        <v>0</v>
      </c>
      <c r="AI792" s="325">
        <f>'4.  2011-2014 LRAM'!AQ141*AI791</f>
        <v>0</v>
      </c>
      <c r="AJ792" s="325">
        <f>'4.  2011-2014 LRAM'!AR141*AJ791</f>
        <v>0</v>
      </c>
      <c r="AK792" s="325">
        <f>'4.  2011-2014 LRAM'!AS141*AK791</f>
        <v>0</v>
      </c>
      <c r="AL792" s="325">
        <f>'4.  2011-2014 LRAM'!AT141*AL791</f>
        <v>0</v>
      </c>
      <c r="AM792" s="325">
        <f>'4.  2011-2014 LRAM'!AU141*AM791</f>
        <v>0</v>
      </c>
      <c r="AN792" s="325">
        <f>'4.  2011-2014 LRAM'!AV141*AN791</f>
        <v>0</v>
      </c>
      <c r="AO792" s="325">
        <f>'4.  2011-2014 LRAM'!AW141*AO791</f>
        <v>0</v>
      </c>
      <c r="AP792" s="325">
        <f>'4.  2011-2014 LRAM'!AX141*AP791</f>
        <v>0</v>
      </c>
      <c r="AQ792" s="325">
        <f>'4.  2011-2014 LRAM'!AY141*AQ791</f>
        <v>0</v>
      </c>
      <c r="AR792" s="325">
        <f>'4.  2011-2014 LRAM'!AZ141*AR791</f>
        <v>0</v>
      </c>
      <c r="AS792" s="325">
        <f>'4.  2011-2014 LRAM'!BA141*AS791</f>
        <v>0</v>
      </c>
      <c r="AT792" s="325">
        <f>'4.  2011-2014 LRAM'!BB141*AT791</f>
        <v>0</v>
      </c>
      <c r="AU792" s="531">
        <f t="shared" ref="AU792:AU798" si="1292">SUM(AG792:AT792)</f>
        <v>0</v>
      </c>
      <c r="AV792" s="384"/>
    </row>
    <row r="793" spans="1:48" ht="16">
      <c r="B793" s="283" t="s">
        <v>314</v>
      </c>
      <c r="C793" s="301"/>
      <c r="D793" s="243"/>
      <c r="E793" s="240"/>
      <c r="F793" s="240"/>
      <c r="G793" s="240"/>
      <c r="H793" s="240"/>
      <c r="I793" s="240"/>
      <c r="J793" s="240"/>
      <c r="K793" s="240"/>
      <c r="L793" s="240"/>
      <c r="M793" s="240"/>
      <c r="N793" s="240"/>
      <c r="O793" s="240"/>
      <c r="P793" s="240"/>
      <c r="Q793" s="240"/>
      <c r="R793" s="240"/>
      <c r="S793" s="251"/>
      <c r="T793" s="240"/>
      <c r="U793" s="240"/>
      <c r="V793" s="240"/>
      <c r="W793" s="243"/>
      <c r="X793" s="243"/>
      <c r="Y793" s="243"/>
      <c r="Z793" s="243"/>
      <c r="AA793" s="240"/>
      <c r="AB793" s="240"/>
      <c r="AC793" s="240"/>
      <c r="AD793" s="240"/>
      <c r="AE793" s="240"/>
      <c r="AF793" s="240"/>
      <c r="AG793" s="325">
        <f>'4.  2011-2014 LRAM'!AO280*AG791</f>
        <v>0</v>
      </c>
      <c r="AH793" s="325">
        <f>'4.  2011-2014 LRAM'!AP280*AH791</f>
        <v>0</v>
      </c>
      <c r="AI793" s="325">
        <f>'4.  2011-2014 LRAM'!AQ280*AI791</f>
        <v>0</v>
      </c>
      <c r="AJ793" s="325">
        <f>'4.  2011-2014 LRAM'!AR280*AJ791</f>
        <v>0</v>
      </c>
      <c r="AK793" s="325">
        <f>'4.  2011-2014 LRAM'!AS280*AK791</f>
        <v>0</v>
      </c>
      <c r="AL793" s="325">
        <f>'4.  2011-2014 LRAM'!AT280*AL791</f>
        <v>0</v>
      </c>
      <c r="AM793" s="325">
        <f>'4.  2011-2014 LRAM'!AU280*AM791</f>
        <v>0</v>
      </c>
      <c r="AN793" s="325">
        <f>'4.  2011-2014 LRAM'!AV280*AN791</f>
        <v>0</v>
      </c>
      <c r="AO793" s="325">
        <f>'4.  2011-2014 LRAM'!AW280*AO791</f>
        <v>0</v>
      </c>
      <c r="AP793" s="325">
        <f>'4.  2011-2014 LRAM'!AX280*AP791</f>
        <v>0</v>
      </c>
      <c r="AQ793" s="325">
        <f>'4.  2011-2014 LRAM'!AY280*AQ791</f>
        <v>0</v>
      </c>
      <c r="AR793" s="325">
        <f>'4.  2011-2014 LRAM'!AZ280*AR791</f>
        <v>0</v>
      </c>
      <c r="AS793" s="325">
        <f>'4.  2011-2014 LRAM'!BA280*AS791</f>
        <v>0</v>
      </c>
      <c r="AT793" s="325">
        <f>'4.  2011-2014 LRAM'!BB280*AT791</f>
        <v>0</v>
      </c>
      <c r="AU793" s="531">
        <f t="shared" si="1292"/>
        <v>0</v>
      </c>
      <c r="AV793" s="384"/>
    </row>
    <row r="794" spans="1:48" ht="16">
      <c r="B794" s="283" t="s">
        <v>315</v>
      </c>
      <c r="C794" s="301"/>
      <c r="D794" s="243"/>
      <c r="E794" s="240"/>
      <c r="F794" s="240"/>
      <c r="G794" s="240"/>
      <c r="H794" s="240"/>
      <c r="I794" s="240"/>
      <c r="J794" s="240"/>
      <c r="K794" s="240"/>
      <c r="L794" s="240"/>
      <c r="M794" s="240"/>
      <c r="N794" s="240"/>
      <c r="O794" s="240"/>
      <c r="P794" s="240"/>
      <c r="Q794" s="240"/>
      <c r="R794" s="240"/>
      <c r="S794" s="251"/>
      <c r="T794" s="240"/>
      <c r="U794" s="240"/>
      <c r="V794" s="240"/>
      <c r="W794" s="243"/>
      <c r="X794" s="243"/>
      <c r="Y794" s="243"/>
      <c r="Z794" s="243"/>
      <c r="AA794" s="240"/>
      <c r="AB794" s="240"/>
      <c r="AC794" s="240"/>
      <c r="AD794" s="240"/>
      <c r="AE794" s="240"/>
      <c r="AF794" s="240"/>
      <c r="AG794" s="325">
        <f>'4.  2011-2014 LRAM'!AO425*AG791</f>
        <v>0</v>
      </c>
      <c r="AH794" s="325">
        <f>'4.  2011-2014 LRAM'!AP425*AH791</f>
        <v>0</v>
      </c>
      <c r="AI794" s="325">
        <f>'4.  2011-2014 LRAM'!AQ425*AI791</f>
        <v>0</v>
      </c>
      <c r="AJ794" s="325">
        <f>'4.  2011-2014 LRAM'!AR425*AJ791</f>
        <v>0</v>
      </c>
      <c r="AK794" s="325">
        <f>'4.  2011-2014 LRAM'!AS425*AK791</f>
        <v>0</v>
      </c>
      <c r="AL794" s="325">
        <f>'4.  2011-2014 LRAM'!AT425*AL791</f>
        <v>0</v>
      </c>
      <c r="AM794" s="325">
        <f>'4.  2011-2014 LRAM'!AU425*AM791</f>
        <v>0</v>
      </c>
      <c r="AN794" s="325">
        <f>'4.  2011-2014 LRAM'!AV425*AN791</f>
        <v>0</v>
      </c>
      <c r="AO794" s="325">
        <f>'4.  2011-2014 LRAM'!AW425*AO791</f>
        <v>0</v>
      </c>
      <c r="AP794" s="325">
        <f>'4.  2011-2014 LRAM'!AX425*AP791</f>
        <v>0</v>
      </c>
      <c r="AQ794" s="325">
        <f>'4.  2011-2014 LRAM'!AY425*AQ791</f>
        <v>0</v>
      </c>
      <c r="AR794" s="325">
        <f>'4.  2011-2014 LRAM'!AZ425*AR791</f>
        <v>0</v>
      </c>
      <c r="AS794" s="325">
        <f>'4.  2011-2014 LRAM'!BA425*AS791</f>
        <v>0</v>
      </c>
      <c r="AT794" s="325">
        <f>'4.  2011-2014 LRAM'!BB425*AT791</f>
        <v>0</v>
      </c>
      <c r="AU794" s="531">
        <f t="shared" si="1292"/>
        <v>0</v>
      </c>
      <c r="AV794" s="384"/>
    </row>
    <row r="795" spans="1:48" ht="16">
      <c r="B795" s="283" t="s">
        <v>316</v>
      </c>
      <c r="C795" s="301"/>
      <c r="D795" s="243"/>
      <c r="E795" s="240"/>
      <c r="F795" s="240"/>
      <c r="G795" s="240"/>
      <c r="H795" s="240"/>
      <c r="I795" s="240"/>
      <c r="J795" s="240"/>
      <c r="K795" s="240"/>
      <c r="L795" s="240"/>
      <c r="M795" s="240"/>
      <c r="N795" s="240"/>
      <c r="O795" s="240"/>
      <c r="P795" s="240"/>
      <c r="Q795" s="240"/>
      <c r="R795" s="240"/>
      <c r="S795" s="251"/>
      <c r="T795" s="240"/>
      <c r="U795" s="240"/>
      <c r="V795" s="240"/>
      <c r="W795" s="243"/>
      <c r="X795" s="243"/>
      <c r="Y795" s="243"/>
      <c r="Z795" s="243"/>
      <c r="AA795" s="240"/>
      <c r="AB795" s="240"/>
      <c r="AC795" s="240"/>
      <c r="AD795" s="240"/>
      <c r="AE795" s="240"/>
      <c r="AF795" s="240"/>
      <c r="AG795" s="325">
        <f>'4.  2011-2014 LRAM'!AO566*AG791</f>
        <v>0</v>
      </c>
      <c r="AH795" s="325">
        <f>'4.  2011-2014 LRAM'!AP566*AH791</f>
        <v>0</v>
      </c>
      <c r="AI795" s="325">
        <f>'4.  2011-2014 LRAM'!AQ566*AI791</f>
        <v>0</v>
      </c>
      <c r="AJ795" s="325">
        <f>'4.  2011-2014 LRAM'!AR566*AJ791</f>
        <v>0</v>
      </c>
      <c r="AK795" s="325">
        <f>'4.  2011-2014 LRAM'!AS566*AK791</f>
        <v>0</v>
      </c>
      <c r="AL795" s="325">
        <f>'4.  2011-2014 LRAM'!AT566*AL791</f>
        <v>0</v>
      </c>
      <c r="AM795" s="325">
        <f>'4.  2011-2014 LRAM'!AU566*AM791</f>
        <v>0</v>
      </c>
      <c r="AN795" s="325">
        <f>'4.  2011-2014 LRAM'!AV566*AN791</f>
        <v>0</v>
      </c>
      <c r="AO795" s="325">
        <f>'4.  2011-2014 LRAM'!AW566*AO791</f>
        <v>0</v>
      </c>
      <c r="AP795" s="325">
        <f>'4.  2011-2014 LRAM'!AX566*AP791</f>
        <v>0</v>
      </c>
      <c r="AQ795" s="325">
        <f>'4.  2011-2014 LRAM'!AY566*AQ791</f>
        <v>0</v>
      </c>
      <c r="AR795" s="325">
        <f>'4.  2011-2014 LRAM'!AZ566*AR791</f>
        <v>0</v>
      </c>
      <c r="AS795" s="325">
        <f>'4.  2011-2014 LRAM'!BA566*AS791</f>
        <v>0</v>
      </c>
      <c r="AT795" s="325">
        <f>'4.  2011-2014 LRAM'!BB566*AT791</f>
        <v>0</v>
      </c>
      <c r="AU795" s="531">
        <f t="shared" si="1292"/>
        <v>0</v>
      </c>
      <c r="AV795" s="384"/>
    </row>
    <row r="796" spans="1:48" ht="16">
      <c r="B796" s="283" t="s">
        <v>317</v>
      </c>
      <c r="C796" s="301"/>
      <c r="D796" s="243"/>
      <c r="E796" s="240"/>
      <c r="F796" s="240"/>
      <c r="G796" s="240"/>
      <c r="H796" s="240"/>
      <c r="I796" s="240"/>
      <c r="J796" s="240"/>
      <c r="K796" s="240"/>
      <c r="L796" s="240"/>
      <c r="M796" s="240"/>
      <c r="N796" s="240"/>
      <c r="O796" s="240"/>
      <c r="P796" s="240"/>
      <c r="Q796" s="240"/>
      <c r="R796" s="240"/>
      <c r="S796" s="251"/>
      <c r="T796" s="240"/>
      <c r="U796" s="240"/>
      <c r="V796" s="240"/>
      <c r="W796" s="243"/>
      <c r="X796" s="243"/>
      <c r="Y796" s="243"/>
      <c r="Z796" s="243"/>
      <c r="AA796" s="240"/>
      <c r="AB796" s="240"/>
      <c r="AC796" s="240"/>
      <c r="AD796" s="240"/>
      <c r="AE796" s="240"/>
      <c r="AF796" s="240"/>
      <c r="AG796" s="325">
        <f t="shared" ref="AG796:AT796" si="1293">AG214*AG791</f>
        <v>0</v>
      </c>
      <c r="AH796" s="325">
        <f t="shared" si="1293"/>
        <v>0</v>
      </c>
      <c r="AI796" s="325">
        <f t="shared" si="1293"/>
        <v>0</v>
      </c>
      <c r="AJ796" s="325">
        <f t="shared" si="1293"/>
        <v>0</v>
      </c>
      <c r="AK796" s="325">
        <f t="shared" si="1293"/>
        <v>0</v>
      </c>
      <c r="AL796" s="325">
        <f t="shared" si="1293"/>
        <v>0</v>
      </c>
      <c r="AM796" s="325">
        <f t="shared" si="1293"/>
        <v>0</v>
      </c>
      <c r="AN796" s="325">
        <f t="shared" si="1293"/>
        <v>0</v>
      </c>
      <c r="AO796" s="325">
        <f t="shared" si="1293"/>
        <v>0</v>
      </c>
      <c r="AP796" s="325">
        <f t="shared" si="1293"/>
        <v>0</v>
      </c>
      <c r="AQ796" s="325">
        <f t="shared" si="1293"/>
        <v>0</v>
      </c>
      <c r="AR796" s="325">
        <f t="shared" si="1293"/>
        <v>0</v>
      </c>
      <c r="AS796" s="325">
        <f t="shared" si="1293"/>
        <v>0</v>
      </c>
      <c r="AT796" s="325">
        <f t="shared" si="1293"/>
        <v>0</v>
      </c>
      <c r="AU796" s="531">
        <f t="shared" si="1292"/>
        <v>0</v>
      </c>
      <c r="AV796" s="384"/>
    </row>
    <row r="797" spans="1:48" ht="16">
      <c r="B797" s="283" t="s">
        <v>318</v>
      </c>
      <c r="C797" s="301"/>
      <c r="D797" s="243"/>
      <c r="E797" s="240"/>
      <c r="F797" s="240"/>
      <c r="G797" s="240"/>
      <c r="H797" s="240"/>
      <c r="I797" s="240"/>
      <c r="J797" s="240"/>
      <c r="K797" s="240"/>
      <c r="L797" s="240"/>
      <c r="M797" s="240"/>
      <c r="N797" s="240"/>
      <c r="O797" s="240"/>
      <c r="P797" s="240"/>
      <c r="Q797" s="240"/>
      <c r="R797" s="240"/>
      <c r="S797" s="251"/>
      <c r="T797" s="240"/>
      <c r="U797" s="240"/>
      <c r="V797" s="240"/>
      <c r="W797" s="243"/>
      <c r="X797" s="243"/>
      <c r="Y797" s="243"/>
      <c r="Z797" s="243"/>
      <c r="AA797" s="240"/>
      <c r="AB797" s="240"/>
      <c r="AC797" s="240"/>
      <c r="AD797" s="240"/>
      <c r="AE797" s="240"/>
      <c r="AF797" s="240"/>
      <c r="AG797" s="325">
        <f t="shared" ref="AG797:AT797" si="1294">AG411*AG791</f>
        <v>0</v>
      </c>
      <c r="AH797" s="325">
        <f t="shared" si="1294"/>
        <v>0</v>
      </c>
      <c r="AI797" s="325">
        <f t="shared" si="1294"/>
        <v>0</v>
      </c>
      <c r="AJ797" s="325">
        <f t="shared" si="1294"/>
        <v>0</v>
      </c>
      <c r="AK797" s="325">
        <f t="shared" si="1294"/>
        <v>0</v>
      </c>
      <c r="AL797" s="325">
        <f t="shared" si="1294"/>
        <v>0</v>
      </c>
      <c r="AM797" s="325">
        <f t="shared" si="1294"/>
        <v>0</v>
      </c>
      <c r="AN797" s="325">
        <f t="shared" si="1294"/>
        <v>0</v>
      </c>
      <c r="AO797" s="325">
        <f t="shared" si="1294"/>
        <v>0</v>
      </c>
      <c r="AP797" s="325">
        <f t="shared" si="1294"/>
        <v>0</v>
      </c>
      <c r="AQ797" s="325">
        <f t="shared" si="1294"/>
        <v>0</v>
      </c>
      <c r="AR797" s="325">
        <f t="shared" si="1294"/>
        <v>0</v>
      </c>
      <c r="AS797" s="325">
        <f t="shared" si="1294"/>
        <v>0</v>
      </c>
      <c r="AT797" s="325">
        <f t="shared" si="1294"/>
        <v>0</v>
      </c>
      <c r="AU797" s="531">
        <f t="shared" si="1292"/>
        <v>0</v>
      </c>
      <c r="AV797" s="384"/>
    </row>
    <row r="798" spans="1:48" ht="16">
      <c r="B798" s="283" t="s">
        <v>319</v>
      </c>
      <c r="C798" s="301"/>
      <c r="D798" s="243"/>
      <c r="E798" s="240"/>
      <c r="F798" s="240"/>
      <c r="G798" s="240"/>
      <c r="H798" s="240"/>
      <c r="I798" s="240"/>
      <c r="J798" s="240"/>
      <c r="K798" s="240"/>
      <c r="L798" s="240"/>
      <c r="M798" s="240"/>
      <c r="N798" s="240"/>
      <c r="O798" s="240"/>
      <c r="P798" s="240"/>
      <c r="Q798" s="240"/>
      <c r="R798" s="240"/>
      <c r="S798" s="251"/>
      <c r="T798" s="240"/>
      <c r="U798" s="240"/>
      <c r="V798" s="240"/>
      <c r="W798" s="243"/>
      <c r="X798" s="243"/>
      <c r="Y798" s="243"/>
      <c r="Z798" s="243"/>
      <c r="AA798" s="240"/>
      <c r="AB798" s="240"/>
      <c r="AC798" s="240"/>
      <c r="AD798" s="240"/>
      <c r="AE798" s="240"/>
      <c r="AF798" s="240"/>
      <c r="AG798" s="325">
        <f t="shared" ref="AG798:AT798" si="1295">AG611*AG791</f>
        <v>0</v>
      </c>
      <c r="AH798" s="325">
        <f t="shared" si="1295"/>
        <v>0</v>
      </c>
      <c r="AI798" s="325">
        <f t="shared" si="1295"/>
        <v>0</v>
      </c>
      <c r="AJ798" s="325">
        <f t="shared" si="1295"/>
        <v>0</v>
      </c>
      <c r="AK798" s="325">
        <f t="shared" si="1295"/>
        <v>0</v>
      </c>
      <c r="AL798" s="325">
        <f t="shared" si="1295"/>
        <v>0</v>
      </c>
      <c r="AM798" s="325">
        <f t="shared" si="1295"/>
        <v>0</v>
      </c>
      <c r="AN798" s="325">
        <f t="shared" si="1295"/>
        <v>0</v>
      </c>
      <c r="AO798" s="325">
        <f t="shared" si="1295"/>
        <v>0</v>
      </c>
      <c r="AP798" s="325">
        <f t="shared" si="1295"/>
        <v>0</v>
      </c>
      <c r="AQ798" s="325">
        <f t="shared" si="1295"/>
        <v>0</v>
      </c>
      <c r="AR798" s="325">
        <f t="shared" si="1295"/>
        <v>0</v>
      </c>
      <c r="AS798" s="325">
        <f t="shared" si="1295"/>
        <v>0</v>
      </c>
      <c r="AT798" s="325">
        <f t="shared" si="1295"/>
        <v>0</v>
      </c>
      <c r="AU798" s="531">
        <f t="shared" si="1292"/>
        <v>0</v>
      </c>
      <c r="AV798" s="384"/>
    </row>
    <row r="799" spans="1:48" ht="16">
      <c r="B799" s="283" t="s">
        <v>320</v>
      </c>
      <c r="C799" s="301"/>
      <c r="D799" s="243"/>
      <c r="E799" s="240"/>
      <c r="F799" s="240"/>
      <c r="G799" s="240"/>
      <c r="H799" s="240"/>
      <c r="I799" s="240"/>
      <c r="J799" s="240"/>
      <c r="K799" s="240"/>
      <c r="L799" s="240"/>
      <c r="M799" s="240"/>
      <c r="N799" s="240"/>
      <c r="O799" s="240"/>
      <c r="P799" s="240"/>
      <c r="Q799" s="240"/>
      <c r="R799" s="240"/>
      <c r="S799" s="251"/>
      <c r="T799" s="240"/>
      <c r="U799" s="240"/>
      <c r="V799" s="240"/>
      <c r="W799" s="243"/>
      <c r="X799" s="243"/>
      <c r="Y799" s="243"/>
      <c r="Z799" s="243"/>
      <c r="AA799" s="240"/>
      <c r="AB799" s="240"/>
      <c r="AC799" s="240"/>
      <c r="AD799" s="240"/>
      <c r="AE799" s="240"/>
      <c r="AF799" s="240"/>
      <c r="AG799" s="325">
        <f>AG788*AG791</f>
        <v>0</v>
      </c>
      <c r="AH799" s="325">
        <f t="shared" ref="AH799:AT799" si="1296">AH788*AH791</f>
        <v>0</v>
      </c>
      <c r="AI799" s="325">
        <f t="shared" si="1296"/>
        <v>0</v>
      </c>
      <c r="AJ799" s="325">
        <f t="shared" si="1296"/>
        <v>0</v>
      </c>
      <c r="AK799" s="325">
        <f t="shared" si="1296"/>
        <v>0</v>
      </c>
      <c r="AL799" s="325">
        <f t="shared" si="1296"/>
        <v>0</v>
      </c>
      <c r="AM799" s="325">
        <f t="shared" si="1296"/>
        <v>0</v>
      </c>
      <c r="AN799" s="325">
        <f t="shared" si="1296"/>
        <v>0</v>
      </c>
      <c r="AO799" s="325">
        <f t="shared" si="1296"/>
        <v>0</v>
      </c>
      <c r="AP799" s="325">
        <f t="shared" si="1296"/>
        <v>0</v>
      </c>
      <c r="AQ799" s="325">
        <f t="shared" si="1296"/>
        <v>0</v>
      </c>
      <c r="AR799" s="325">
        <f t="shared" si="1296"/>
        <v>0</v>
      </c>
      <c r="AS799" s="325">
        <f t="shared" si="1296"/>
        <v>0</v>
      </c>
      <c r="AT799" s="325">
        <f t="shared" si="1296"/>
        <v>0</v>
      </c>
      <c r="AU799" s="531">
        <f>SUM(AG799:AT799)</f>
        <v>0</v>
      </c>
      <c r="AV799" s="384"/>
    </row>
    <row r="800" spans="1:48" ht="16">
      <c r="B800" s="305" t="s">
        <v>321</v>
      </c>
      <c r="C800" s="301"/>
      <c r="D800" s="263"/>
      <c r="E800" s="293"/>
      <c r="F800" s="293"/>
      <c r="G800" s="293"/>
      <c r="H800" s="293"/>
      <c r="I800" s="293"/>
      <c r="J800" s="293"/>
      <c r="K800" s="293"/>
      <c r="L800" s="293"/>
      <c r="M800" s="293"/>
      <c r="N800" s="293"/>
      <c r="O800" s="293"/>
      <c r="P800" s="293"/>
      <c r="Q800" s="293"/>
      <c r="R800" s="293"/>
      <c r="S800" s="260"/>
      <c r="T800" s="293"/>
      <c r="U800" s="293"/>
      <c r="V800" s="293"/>
      <c r="W800" s="263"/>
      <c r="X800" s="263"/>
      <c r="Y800" s="263"/>
      <c r="Z800" s="263"/>
      <c r="AA800" s="293"/>
      <c r="AB800" s="293"/>
      <c r="AC800" s="293"/>
      <c r="AD800" s="293"/>
      <c r="AE800" s="293"/>
      <c r="AF800" s="293"/>
      <c r="AG800" s="302">
        <f>SUM(AG792:AG799)</f>
        <v>0</v>
      </c>
      <c r="AH800" s="302">
        <f>SUM(AH792:AH799)</f>
        <v>0</v>
      </c>
      <c r="AI800" s="302">
        <f t="shared" ref="AI800:AM800" si="1297">SUM(AI792:AI799)</f>
        <v>0</v>
      </c>
      <c r="AJ800" s="302">
        <f t="shared" si="1297"/>
        <v>0</v>
      </c>
      <c r="AK800" s="302">
        <f t="shared" si="1297"/>
        <v>0</v>
      </c>
      <c r="AL800" s="302">
        <f t="shared" si="1297"/>
        <v>0</v>
      </c>
      <c r="AM800" s="302">
        <f t="shared" si="1297"/>
        <v>0</v>
      </c>
      <c r="AN800" s="302">
        <f t="shared" ref="AN800:AT800" si="1298">SUM(AN792:AN799)</f>
        <v>0</v>
      </c>
      <c r="AO800" s="302">
        <f t="shared" si="1298"/>
        <v>0</v>
      </c>
      <c r="AP800" s="302">
        <f t="shared" si="1298"/>
        <v>0</v>
      </c>
      <c r="AQ800" s="302">
        <f t="shared" si="1298"/>
        <v>0</v>
      </c>
      <c r="AR800" s="302">
        <f t="shared" si="1298"/>
        <v>0</v>
      </c>
      <c r="AS800" s="302">
        <f t="shared" si="1298"/>
        <v>0</v>
      </c>
      <c r="AT800" s="302">
        <f t="shared" si="1298"/>
        <v>0</v>
      </c>
      <c r="AU800" s="349">
        <f>SUM(AU792:AU799)</f>
        <v>0</v>
      </c>
      <c r="AV800" s="384"/>
    </row>
    <row r="801" spans="2:48" ht="16">
      <c r="B801" s="305" t="s">
        <v>322</v>
      </c>
      <c r="C801" s="301"/>
      <c r="D801" s="306"/>
      <c r="E801" s="293"/>
      <c r="F801" s="293"/>
      <c r="G801" s="293"/>
      <c r="H801" s="293"/>
      <c r="I801" s="293"/>
      <c r="J801" s="293"/>
      <c r="K801" s="293"/>
      <c r="L801" s="293"/>
      <c r="M801" s="293"/>
      <c r="N801" s="293"/>
      <c r="O801" s="293"/>
      <c r="P801" s="293"/>
      <c r="Q801" s="293"/>
      <c r="R801" s="293"/>
      <c r="S801" s="260"/>
      <c r="T801" s="293"/>
      <c r="U801" s="293"/>
      <c r="V801" s="293"/>
      <c r="W801" s="263"/>
      <c r="X801" s="263"/>
      <c r="Y801" s="263"/>
      <c r="Z801" s="263"/>
      <c r="AA801" s="293"/>
      <c r="AB801" s="293"/>
      <c r="AC801" s="293"/>
      <c r="AD801" s="293"/>
      <c r="AE801" s="293"/>
      <c r="AF801" s="293"/>
      <c r="AG801" s="303">
        <f>AG789*AG791</f>
        <v>0</v>
      </c>
      <c r="AH801" s="303">
        <f t="shared" ref="AH801:AM801" si="1299">AH789*AH791</f>
        <v>0</v>
      </c>
      <c r="AI801" s="303">
        <f t="shared" si="1299"/>
        <v>0</v>
      </c>
      <c r="AJ801" s="303">
        <f t="shared" si="1299"/>
        <v>0</v>
      </c>
      <c r="AK801" s="303">
        <f t="shared" si="1299"/>
        <v>0</v>
      </c>
      <c r="AL801" s="303">
        <f t="shared" si="1299"/>
        <v>0</v>
      </c>
      <c r="AM801" s="303">
        <f t="shared" si="1299"/>
        <v>0</v>
      </c>
      <c r="AN801" s="303">
        <f t="shared" ref="AN801:AT801" si="1300">AN789*AN791</f>
        <v>0</v>
      </c>
      <c r="AO801" s="303">
        <f t="shared" si="1300"/>
        <v>0</v>
      </c>
      <c r="AP801" s="303">
        <f t="shared" si="1300"/>
        <v>0</v>
      </c>
      <c r="AQ801" s="303">
        <f t="shared" si="1300"/>
        <v>0</v>
      </c>
      <c r="AR801" s="303">
        <f t="shared" si="1300"/>
        <v>0</v>
      </c>
      <c r="AS801" s="303">
        <f t="shared" si="1300"/>
        <v>0</v>
      </c>
      <c r="AT801" s="303">
        <f t="shared" si="1300"/>
        <v>0</v>
      </c>
      <c r="AU801" s="349">
        <f>SUM(AG801:AT801)</f>
        <v>0</v>
      </c>
      <c r="AV801" s="384"/>
    </row>
    <row r="802" spans="2:48" ht="16">
      <c r="B802" s="305" t="s">
        <v>323</v>
      </c>
      <c r="C802" s="301"/>
      <c r="D802" s="306"/>
      <c r="E802" s="293"/>
      <c r="F802" s="293"/>
      <c r="G802" s="293"/>
      <c r="H802" s="293"/>
      <c r="I802" s="293"/>
      <c r="J802" s="293"/>
      <c r="K802" s="293"/>
      <c r="L802" s="293"/>
      <c r="M802" s="293"/>
      <c r="N802" s="293"/>
      <c r="O802" s="293"/>
      <c r="P802" s="293"/>
      <c r="Q802" s="293"/>
      <c r="R802" s="293"/>
      <c r="S802" s="260"/>
      <c r="T802" s="293"/>
      <c r="U802" s="293"/>
      <c r="V802" s="293"/>
      <c r="W802" s="306"/>
      <c r="X802" s="306"/>
      <c r="Y802" s="306"/>
      <c r="Z802" s="306"/>
      <c r="AA802" s="293"/>
      <c r="AB802" s="293"/>
      <c r="AC802" s="293"/>
      <c r="AD802" s="293"/>
      <c r="AE802" s="293"/>
      <c r="AF802" s="293"/>
      <c r="AG802" s="307"/>
      <c r="AH802" s="307"/>
      <c r="AI802" s="307"/>
      <c r="AJ802" s="307"/>
      <c r="AK802" s="307"/>
      <c r="AL802" s="307"/>
      <c r="AM802" s="307"/>
      <c r="AN802" s="307"/>
      <c r="AO802" s="307"/>
      <c r="AP802" s="307"/>
      <c r="AQ802" s="307"/>
      <c r="AR802" s="307"/>
      <c r="AS802" s="307"/>
      <c r="AT802" s="307"/>
      <c r="AU802" s="349">
        <f>AU800-AU801</f>
        <v>0</v>
      </c>
      <c r="AV802" s="384"/>
    </row>
    <row r="803" spans="2:48" ht="16">
      <c r="B803" s="283"/>
      <c r="C803" s="306"/>
      <c r="D803" s="306"/>
      <c r="E803" s="293"/>
      <c r="F803" s="293"/>
      <c r="G803" s="293"/>
      <c r="H803" s="293"/>
      <c r="I803" s="293"/>
      <c r="J803" s="293"/>
      <c r="K803" s="293"/>
      <c r="L803" s="293"/>
      <c r="M803" s="293"/>
      <c r="N803" s="293"/>
      <c r="O803" s="293"/>
      <c r="P803" s="293"/>
      <c r="Q803" s="293"/>
      <c r="R803" s="293"/>
      <c r="S803" s="260"/>
      <c r="T803" s="293"/>
      <c r="U803" s="293"/>
      <c r="V803" s="293"/>
      <c r="W803" s="306"/>
      <c r="X803" s="301"/>
      <c r="Y803" s="306"/>
      <c r="Z803" s="306"/>
      <c r="AA803" s="293"/>
      <c r="AB803" s="293"/>
      <c r="AC803" s="293"/>
      <c r="AD803" s="293"/>
      <c r="AE803" s="293"/>
      <c r="AF803" s="293"/>
      <c r="AG803" s="308"/>
      <c r="AH803" s="308"/>
      <c r="AI803" s="308"/>
      <c r="AJ803" s="308"/>
      <c r="AK803" s="308"/>
      <c r="AL803" s="308"/>
      <c r="AM803" s="308"/>
      <c r="AN803" s="308"/>
      <c r="AO803" s="308"/>
      <c r="AP803" s="308"/>
      <c r="AQ803" s="308"/>
      <c r="AR803" s="308"/>
      <c r="AS803" s="308"/>
      <c r="AT803" s="308"/>
      <c r="AU803" s="304"/>
      <c r="AV803" s="384"/>
    </row>
    <row r="804" spans="2:48" ht="16">
      <c r="B804" s="380" t="s">
        <v>324</v>
      </c>
      <c r="C804" s="264"/>
      <c r="D804" s="240"/>
      <c r="E804" s="240"/>
      <c r="F804" s="240"/>
      <c r="G804" s="240"/>
      <c r="H804" s="240"/>
      <c r="I804" s="240"/>
      <c r="J804" s="240"/>
      <c r="K804" s="240"/>
      <c r="L804" s="240"/>
      <c r="M804" s="240"/>
      <c r="N804" s="240"/>
      <c r="O804" s="240"/>
      <c r="P804" s="240"/>
      <c r="Q804" s="240"/>
      <c r="R804" s="240"/>
      <c r="S804" s="312"/>
      <c r="T804" s="240"/>
      <c r="U804" s="240"/>
      <c r="V804" s="240"/>
      <c r="W804" s="264"/>
      <c r="X804" s="243"/>
      <c r="Y804" s="243"/>
      <c r="Z804" s="240"/>
      <c r="AA804" s="240"/>
      <c r="AB804" s="243"/>
      <c r="AC804" s="243"/>
      <c r="AD804" s="243"/>
      <c r="AE804" s="243"/>
      <c r="AF804" s="243"/>
      <c r="AG804" s="251">
        <f>SUMPRODUCT(E$631:E$786,AG631:AG786)</f>
        <v>6056299.952436245</v>
      </c>
      <c r="AH804" s="251">
        <f>SUMPRODUCT(E$631:E$786,AH631:AH786)</f>
        <v>4060972.0146413436</v>
      </c>
      <c r="AI804" s="251">
        <f t="shared" ref="AI804:AT804" si="1301">IF(AI628="kw",SUMPRODUCT($R$631:$R$786,$T$631:$T$786,AI631:AI786),SUMPRODUCT($E$631:$E$786,AI631:AI786))</f>
        <v>26611.219385074874</v>
      </c>
      <c r="AJ804" s="251">
        <f t="shared" si="1301"/>
        <v>3010.7955150979978</v>
      </c>
      <c r="AK804" s="251">
        <f t="shared" si="1301"/>
        <v>12761.479816772066</v>
      </c>
      <c r="AL804" s="251">
        <f t="shared" si="1301"/>
        <v>0</v>
      </c>
      <c r="AM804" s="251">
        <f t="shared" si="1301"/>
        <v>0</v>
      </c>
      <c r="AN804" s="251">
        <f t="shared" si="1301"/>
        <v>0</v>
      </c>
      <c r="AO804" s="251">
        <f t="shared" si="1301"/>
        <v>2576682.3291623341</v>
      </c>
      <c r="AP804" s="251">
        <f t="shared" si="1301"/>
        <v>376950.19698951981</v>
      </c>
      <c r="AQ804" s="251">
        <f t="shared" si="1301"/>
        <v>8458.9485393723826</v>
      </c>
      <c r="AR804" s="251">
        <f t="shared" si="1301"/>
        <v>2078.885614349776</v>
      </c>
      <c r="AS804" s="251">
        <f t="shared" si="1301"/>
        <v>0</v>
      </c>
      <c r="AT804" s="251">
        <f t="shared" si="1301"/>
        <v>0</v>
      </c>
      <c r="AU804" s="295"/>
    </row>
    <row r="805" spans="2:48" ht="16">
      <c r="B805" s="380" t="s">
        <v>325</v>
      </c>
      <c r="C805" s="264"/>
      <c r="D805" s="240"/>
      <c r="E805" s="240"/>
      <c r="F805" s="240"/>
      <c r="G805" s="240"/>
      <c r="H805" s="240"/>
      <c r="I805" s="240"/>
      <c r="J805" s="240"/>
      <c r="K805" s="240"/>
      <c r="L805" s="240"/>
      <c r="M805" s="240"/>
      <c r="N805" s="240"/>
      <c r="O805" s="240"/>
      <c r="P805" s="240"/>
      <c r="Q805" s="240"/>
      <c r="R805" s="240"/>
      <c r="S805" s="312"/>
      <c r="T805" s="240"/>
      <c r="U805" s="240"/>
      <c r="V805" s="240"/>
      <c r="W805" s="264"/>
      <c r="X805" s="243"/>
      <c r="Y805" s="243"/>
      <c r="Z805" s="240"/>
      <c r="AA805" s="240"/>
      <c r="AB805" s="243"/>
      <c r="AC805" s="243"/>
      <c r="AD805" s="243"/>
      <c r="AE805" s="243"/>
      <c r="AF805" s="243"/>
      <c r="AG805" s="251">
        <f>SUMPRODUCT(F$631:F$786,AG631:AG786)</f>
        <v>6035656.143360354</v>
      </c>
      <c r="AH805" s="251">
        <f>SUMPRODUCT(F$631:F$786,AH631:AH786)</f>
        <v>4020504.4771868815</v>
      </c>
      <c r="AI805" s="251">
        <f t="shared" ref="AI805:AT805" si="1302">IF(AI628="kw",SUMPRODUCT($R$631:$R$786,$U$631:$U$786,AI631:AI786),SUMPRODUCT($F$631:$F$786,AI631:AI786))</f>
        <v>26555.388997010945</v>
      </c>
      <c r="AJ805" s="251">
        <f t="shared" si="1302"/>
        <v>3003.3327142539229</v>
      </c>
      <c r="AK805" s="251">
        <f t="shared" si="1302"/>
        <v>12720.289508481626</v>
      </c>
      <c r="AL805" s="251">
        <f t="shared" si="1302"/>
        <v>0</v>
      </c>
      <c r="AM805" s="251">
        <f t="shared" si="1302"/>
        <v>0</v>
      </c>
      <c r="AN805" s="251">
        <f t="shared" si="1302"/>
        <v>0</v>
      </c>
      <c r="AO805" s="251">
        <f t="shared" si="1302"/>
        <v>2567913.5315449545</v>
      </c>
      <c r="AP805" s="251">
        <f t="shared" si="1302"/>
        <v>360459.02597895212</v>
      </c>
      <c r="AQ805" s="251">
        <f t="shared" si="1302"/>
        <v>8434.6655363674599</v>
      </c>
      <c r="AR805" s="251">
        <f t="shared" si="1302"/>
        <v>2078.885614349776</v>
      </c>
      <c r="AS805" s="251">
        <f t="shared" si="1302"/>
        <v>0</v>
      </c>
      <c r="AT805" s="251">
        <f t="shared" si="1302"/>
        <v>0</v>
      </c>
      <c r="AU805" s="295"/>
    </row>
    <row r="806" spans="2:48" ht="16">
      <c r="B806" s="380" t="s">
        <v>833</v>
      </c>
      <c r="C806" s="264"/>
      <c r="D806" s="240"/>
      <c r="E806" s="240"/>
      <c r="F806" s="240"/>
      <c r="G806" s="240"/>
      <c r="H806" s="240"/>
      <c r="I806" s="240"/>
      <c r="J806" s="240"/>
      <c r="K806" s="240"/>
      <c r="L806" s="240"/>
      <c r="M806" s="240"/>
      <c r="N806" s="240"/>
      <c r="O806" s="240"/>
      <c r="P806" s="240"/>
      <c r="Q806" s="240"/>
      <c r="R806" s="240"/>
      <c r="S806" s="312"/>
      <c r="T806" s="240"/>
      <c r="U806" s="240"/>
      <c r="V806" s="240"/>
      <c r="W806" s="264"/>
      <c r="X806" s="243"/>
      <c r="Y806" s="243"/>
      <c r="Z806" s="240"/>
      <c r="AA806" s="240"/>
      <c r="AB806" s="243"/>
      <c r="AC806" s="243"/>
      <c r="AD806" s="243"/>
      <c r="AE806" s="243"/>
      <c r="AF806" s="243"/>
      <c r="AG806" s="251">
        <f>SUMPRODUCT(G$631:G$786,AG631:AG786)</f>
        <v>6035656.143360354</v>
      </c>
      <c r="AH806" s="251">
        <f>SUMPRODUCT(G$631:G$786,AH631:AH786)</f>
        <v>3945880.7793294475</v>
      </c>
      <c r="AI806" s="251">
        <f t="shared" ref="AI806:AT806" si="1303">IF(AI628="kw",SUMPRODUCT($R$631:$R$786,$V$631:$V$786,AI631:AI786),SUMPRODUCT($G$631:$G$786,AI631:AI786))</f>
        <v>26534.220264640982</v>
      </c>
      <c r="AJ806" s="251">
        <f t="shared" si="1303"/>
        <v>3003.3327142539229</v>
      </c>
      <c r="AK806" s="251">
        <f t="shared" si="1303"/>
        <v>12447.584493968428</v>
      </c>
      <c r="AL806" s="251">
        <f t="shared" si="1303"/>
        <v>0</v>
      </c>
      <c r="AM806" s="251">
        <f t="shared" si="1303"/>
        <v>0</v>
      </c>
      <c r="AN806" s="251">
        <f t="shared" si="1303"/>
        <v>0</v>
      </c>
      <c r="AO806" s="251">
        <f t="shared" si="1303"/>
        <v>0</v>
      </c>
      <c r="AP806" s="251">
        <f t="shared" si="1303"/>
        <v>360459.02597895212</v>
      </c>
      <c r="AQ806" s="251">
        <f t="shared" si="1303"/>
        <v>8434.6655363674599</v>
      </c>
      <c r="AR806" s="251">
        <f t="shared" si="1303"/>
        <v>2078.885614349776</v>
      </c>
      <c r="AS806" s="251">
        <f t="shared" si="1303"/>
        <v>0</v>
      </c>
      <c r="AT806" s="251">
        <f t="shared" si="1303"/>
        <v>0</v>
      </c>
      <c r="AU806" s="295"/>
    </row>
    <row r="807" spans="2:48" ht="16">
      <c r="B807" s="380" t="s">
        <v>853</v>
      </c>
      <c r="C807" s="264"/>
      <c r="D807" s="240"/>
      <c r="E807" s="240"/>
      <c r="F807" s="240"/>
      <c r="G807" s="240"/>
      <c r="H807" s="240"/>
      <c r="I807" s="240"/>
      <c r="J807" s="240"/>
      <c r="K807" s="240"/>
      <c r="L807" s="240"/>
      <c r="M807" s="240"/>
      <c r="N807" s="240"/>
      <c r="O807" s="240"/>
      <c r="P807" s="240"/>
      <c r="Q807" s="240"/>
      <c r="R807" s="240"/>
      <c r="S807" s="312"/>
      <c r="T807" s="240"/>
      <c r="U807" s="240"/>
      <c r="V807" s="240"/>
      <c r="W807" s="264"/>
      <c r="X807" s="243"/>
      <c r="Y807" s="243"/>
      <c r="Z807" s="240"/>
      <c r="AA807" s="240"/>
      <c r="AB807" s="243"/>
      <c r="AC807" s="243"/>
      <c r="AD807" s="243"/>
      <c r="AE807" s="243"/>
      <c r="AF807" s="243"/>
      <c r="AG807" s="251">
        <f>SUMPRODUCT(H$631:H$786,AG631:AG786)</f>
        <v>6035656.143360354</v>
      </c>
      <c r="AH807" s="251">
        <f>SUMPRODUCT(H$631:H$786,AH631:AH786)</f>
        <v>3874000.8005028949</v>
      </c>
      <c r="AI807" s="251">
        <f t="shared" ref="AI807:AT807" si="1304">IF(AI628="kw",SUMPRODUCT($R$631:$R$786,$W$631:$W$786,AI631:AI786),SUMPRODUCT($H$631:$H$786,AI631:AI786))</f>
        <v>26533.534467315068</v>
      </c>
      <c r="AJ807" s="251">
        <f t="shared" si="1304"/>
        <v>3003.3327142539229</v>
      </c>
      <c r="AK807" s="251">
        <f t="shared" si="1304"/>
        <v>12447.584493968428</v>
      </c>
      <c r="AL807" s="251">
        <f t="shared" si="1304"/>
        <v>0</v>
      </c>
      <c r="AM807" s="251">
        <f t="shared" si="1304"/>
        <v>0</v>
      </c>
      <c r="AN807" s="251">
        <f t="shared" si="1304"/>
        <v>0</v>
      </c>
      <c r="AO807" s="251">
        <f t="shared" si="1304"/>
        <v>0</v>
      </c>
      <c r="AP807" s="251">
        <f t="shared" si="1304"/>
        <v>356206.68380237254</v>
      </c>
      <c r="AQ807" s="251">
        <f t="shared" si="1304"/>
        <v>8434.6655363674599</v>
      </c>
      <c r="AR807" s="251">
        <f t="shared" si="1304"/>
        <v>2078.885614349776</v>
      </c>
      <c r="AS807" s="251">
        <f t="shared" si="1304"/>
        <v>0</v>
      </c>
      <c r="AT807" s="251">
        <f t="shared" si="1304"/>
        <v>0</v>
      </c>
      <c r="AU807" s="295"/>
    </row>
    <row r="808" spans="2:48" ht="16">
      <c r="B808" s="380" t="s">
        <v>854</v>
      </c>
      <c r="C808" s="264"/>
      <c r="D808" s="240"/>
      <c r="E808" s="240"/>
      <c r="F808" s="240"/>
      <c r="G808" s="240"/>
      <c r="H808" s="240"/>
      <c r="I808" s="240"/>
      <c r="J808" s="240"/>
      <c r="K808" s="240"/>
      <c r="L808" s="240"/>
      <c r="M808" s="240"/>
      <c r="N808" s="240"/>
      <c r="O808" s="240"/>
      <c r="P808" s="240"/>
      <c r="Q808" s="240"/>
      <c r="R808" s="240"/>
      <c r="S808" s="312"/>
      <c r="T808" s="240"/>
      <c r="U808" s="240"/>
      <c r="V808" s="240"/>
      <c r="W808" s="264"/>
      <c r="X808" s="243"/>
      <c r="Y808" s="243"/>
      <c r="Z808" s="240"/>
      <c r="AA808" s="240"/>
      <c r="AB808" s="243"/>
      <c r="AC808" s="243"/>
      <c r="AD808" s="243"/>
      <c r="AE808" s="243"/>
      <c r="AF808" s="243"/>
      <c r="AG808" s="251">
        <f>SUMPRODUCT(I$631:I$786,AG631:AG786)</f>
        <v>6035115.6124486588</v>
      </c>
      <c r="AH808" s="251">
        <f>SUMPRODUCT(I$631:I$786,AH631:AH786)</f>
        <v>3542263.2488588598</v>
      </c>
      <c r="AI808" s="251">
        <f t="shared" ref="AI808:AT808" si="1305">IF(AI628="kw",SUMPRODUCT($R$631:$R$786,$X$631:$X$786,AI631:AI786),SUMPRODUCT($I$631:$I$786,AI631:AI786))</f>
        <v>24979.394360988859</v>
      </c>
      <c r="AJ808" s="251">
        <f t="shared" si="1305"/>
        <v>2827.4618796354498</v>
      </c>
      <c r="AK808" s="251">
        <f t="shared" si="1305"/>
        <v>11223.265849286794</v>
      </c>
      <c r="AL808" s="251">
        <f t="shared" si="1305"/>
        <v>0</v>
      </c>
      <c r="AM808" s="251">
        <f t="shared" si="1305"/>
        <v>0</v>
      </c>
      <c r="AN808" s="251">
        <f t="shared" si="1305"/>
        <v>0</v>
      </c>
      <c r="AO808" s="251">
        <f t="shared" si="1305"/>
        <v>0</v>
      </c>
      <c r="AP808" s="251">
        <f t="shared" si="1305"/>
        <v>325023.20110597264</v>
      </c>
      <c r="AQ808" s="251">
        <f t="shared" si="1305"/>
        <v>7857.8535555098433</v>
      </c>
      <c r="AR808" s="251">
        <f t="shared" si="1305"/>
        <v>2078.885614349776</v>
      </c>
      <c r="AS808" s="251">
        <f t="shared" si="1305"/>
        <v>0</v>
      </c>
      <c r="AT808" s="251">
        <f t="shared" si="1305"/>
        <v>0</v>
      </c>
      <c r="AU808" s="295"/>
    </row>
    <row r="809" spans="2:48" ht="16">
      <c r="B809" s="380" t="s">
        <v>855</v>
      </c>
      <c r="C809" s="264"/>
      <c r="D809" s="240"/>
      <c r="E809" s="240"/>
      <c r="F809" s="240"/>
      <c r="G809" s="240"/>
      <c r="H809" s="240"/>
      <c r="I809" s="240"/>
      <c r="J809" s="240"/>
      <c r="K809" s="240"/>
      <c r="L809" s="240"/>
      <c r="M809" s="240"/>
      <c r="N809" s="240"/>
      <c r="O809" s="240"/>
      <c r="P809" s="240"/>
      <c r="Q809" s="240"/>
      <c r="R809" s="240"/>
      <c r="S809" s="312"/>
      <c r="T809" s="240"/>
      <c r="U809" s="240"/>
      <c r="V809" s="240"/>
      <c r="W809" s="264"/>
      <c r="X809" s="243"/>
      <c r="Y809" s="243"/>
      <c r="Z809" s="240"/>
      <c r="AA809" s="240"/>
      <c r="AB809" s="243"/>
      <c r="AC809" s="243"/>
      <c r="AD809" s="243"/>
      <c r="AE809" s="243"/>
      <c r="AF809" s="243"/>
      <c r="AG809" s="251">
        <f>SUMPRODUCT(J$631:J$786,AG631:AG786)</f>
        <v>6035115.6124486588</v>
      </c>
      <c r="AH809" s="251">
        <f>SUMPRODUCT(J$631:J$786,AH631:AH786)</f>
        <v>3463123.8828441631</v>
      </c>
      <c r="AI809" s="251">
        <f t="shared" ref="AI809:AT809" si="1306">IF(AI628="kw",SUMPRODUCT($R$631:$R$786,$Y$631:$Y$786,AI631:AI786),SUMPRODUCT($J$631:$J$786,AI631:AI786))</f>
        <v>24978.869904146883</v>
      </c>
      <c r="AJ809" s="251">
        <f t="shared" si="1306"/>
        <v>2827.4618796354498</v>
      </c>
      <c r="AK809" s="251">
        <f t="shared" si="1306"/>
        <v>11223.265849286794</v>
      </c>
      <c r="AL809" s="251">
        <f t="shared" si="1306"/>
        <v>0</v>
      </c>
      <c r="AM809" s="251">
        <f t="shared" si="1306"/>
        <v>0</v>
      </c>
      <c r="AN809" s="251">
        <f t="shared" si="1306"/>
        <v>0</v>
      </c>
      <c r="AO809" s="251">
        <f t="shared" si="1306"/>
        <v>0</v>
      </c>
      <c r="AP809" s="251">
        <f t="shared" si="1306"/>
        <v>315221.22384154791</v>
      </c>
      <c r="AQ809" s="251">
        <f t="shared" si="1306"/>
        <v>7857.8535555098433</v>
      </c>
      <c r="AR809" s="251">
        <f t="shared" si="1306"/>
        <v>2078.885614349776</v>
      </c>
      <c r="AS809" s="251">
        <f t="shared" si="1306"/>
        <v>0</v>
      </c>
      <c r="AT809" s="251">
        <f t="shared" si="1306"/>
        <v>0</v>
      </c>
      <c r="AU809" s="295"/>
    </row>
    <row r="810" spans="2:48" ht="16">
      <c r="B810" s="380" t="s">
        <v>856</v>
      </c>
      <c r="C810" s="264"/>
      <c r="D810" s="240"/>
      <c r="E810" s="240"/>
      <c r="F810" s="240"/>
      <c r="G810" s="240"/>
      <c r="H810" s="240"/>
      <c r="I810" s="240"/>
      <c r="J810" s="240"/>
      <c r="K810" s="240"/>
      <c r="L810" s="240"/>
      <c r="M810" s="240"/>
      <c r="N810" s="240"/>
      <c r="O810" s="240"/>
      <c r="P810" s="240"/>
      <c r="Q810" s="240"/>
      <c r="R810" s="240"/>
      <c r="S810" s="312"/>
      <c r="T810" s="240"/>
      <c r="U810" s="240"/>
      <c r="V810" s="240"/>
      <c r="W810" s="264"/>
      <c r="X810" s="243"/>
      <c r="Y810" s="243"/>
      <c r="Z810" s="240"/>
      <c r="AA810" s="240"/>
      <c r="AB810" s="243"/>
      <c r="AC810" s="243"/>
      <c r="AD810" s="243"/>
      <c r="AE810" s="243"/>
      <c r="AF810" s="243"/>
      <c r="AG810" s="251">
        <f>SUMPRODUCT(K$631:K$786,AG631:AG786)</f>
        <v>6035028.7374267457</v>
      </c>
      <c r="AH810" s="251">
        <f>SUMPRODUCT(K$631:K$786,AH631:AH786)</f>
        <v>3451699.0201660716</v>
      </c>
      <c r="AI810" s="251">
        <f t="shared" ref="AI810:AT810" si="1307">IF(AI628="kw",SUMPRODUCT($R$631:$R$786,$Z$631:$Z$786,AI631:AI786),SUMPRODUCT($K$631:$K$786,AI631:AI786))</f>
        <v>24978.871247624218</v>
      </c>
      <c r="AJ810" s="251">
        <f t="shared" si="1307"/>
        <v>2827.4618796354498</v>
      </c>
      <c r="AK810" s="251">
        <f t="shared" si="1307"/>
        <v>11223.265849286794</v>
      </c>
      <c r="AL810" s="251">
        <f t="shared" si="1307"/>
        <v>0</v>
      </c>
      <c r="AM810" s="251">
        <f t="shared" si="1307"/>
        <v>0</v>
      </c>
      <c r="AN810" s="251">
        <f t="shared" si="1307"/>
        <v>0</v>
      </c>
      <c r="AO810" s="251">
        <f t="shared" si="1307"/>
        <v>0</v>
      </c>
      <c r="AP810" s="251">
        <f t="shared" si="1307"/>
        <v>310967.80885710288</v>
      </c>
      <c r="AQ810" s="251">
        <f t="shared" si="1307"/>
        <v>7857.8535555098433</v>
      </c>
      <c r="AR810" s="251">
        <f t="shared" si="1307"/>
        <v>2078.885614349776</v>
      </c>
      <c r="AS810" s="251">
        <f t="shared" si="1307"/>
        <v>0</v>
      </c>
      <c r="AT810" s="251">
        <f t="shared" si="1307"/>
        <v>0</v>
      </c>
      <c r="AU810" s="295"/>
    </row>
    <row r="811" spans="2:48" ht="16">
      <c r="B811" s="380" t="s">
        <v>857</v>
      </c>
      <c r="C811" s="264"/>
      <c r="D811" s="240"/>
      <c r="E811" s="240"/>
      <c r="F811" s="240"/>
      <c r="G811" s="240"/>
      <c r="H811" s="240"/>
      <c r="I811" s="240"/>
      <c r="J811" s="240"/>
      <c r="K811" s="240"/>
      <c r="L811" s="240"/>
      <c r="M811" s="240"/>
      <c r="N811" s="240"/>
      <c r="O811" s="240"/>
      <c r="P811" s="240"/>
      <c r="Q811" s="240"/>
      <c r="R811" s="240"/>
      <c r="S811" s="312"/>
      <c r="T811" s="240"/>
      <c r="U811" s="240"/>
      <c r="V811" s="240"/>
      <c r="W811" s="264"/>
      <c r="X811" s="243"/>
      <c r="Y811" s="243"/>
      <c r="Z811" s="240"/>
      <c r="AA811" s="240"/>
      <c r="AB811" s="243"/>
      <c r="AC811" s="243"/>
      <c r="AD811" s="243"/>
      <c r="AE811" s="243"/>
      <c r="AF811" s="243"/>
      <c r="AG811" s="251">
        <f>SUMPRODUCT(L$631:L$786,AG631:AG786)</f>
        <v>6034973.4604581222</v>
      </c>
      <c r="AH811" s="251">
        <f>SUMPRODUCT(L$631:L$786,AH631:AH786)</f>
        <v>3416331.7817907729</v>
      </c>
      <c r="AI811" s="251">
        <f t="shared" ref="AI811:AT811" si="1308">IF(AI628="kw",SUMPRODUCT($R$631:$R$786,$AA$631:$AA$786,AI631:AI786),SUMPRODUCT($L$631:$L$786,AI631:AI786))</f>
        <v>24881.111607366445</v>
      </c>
      <c r="AJ811" s="251">
        <f t="shared" si="1308"/>
        <v>2816.3930858482736</v>
      </c>
      <c r="AK811" s="251">
        <f t="shared" si="1308"/>
        <v>11207.487832062492</v>
      </c>
      <c r="AL811" s="251">
        <f t="shared" si="1308"/>
        <v>0</v>
      </c>
      <c r="AM811" s="251">
        <f t="shared" si="1308"/>
        <v>0</v>
      </c>
      <c r="AN811" s="251">
        <f t="shared" si="1308"/>
        <v>0</v>
      </c>
      <c r="AO811" s="251">
        <f t="shared" si="1308"/>
        <v>0</v>
      </c>
      <c r="AP811" s="251">
        <f t="shared" si="1308"/>
        <v>300938.13926390919</v>
      </c>
      <c r="AQ811" s="251">
        <f t="shared" si="1308"/>
        <v>7853.3429897346377</v>
      </c>
      <c r="AR811" s="251">
        <f t="shared" si="1308"/>
        <v>2078.885614349776</v>
      </c>
      <c r="AS811" s="251">
        <f t="shared" si="1308"/>
        <v>0</v>
      </c>
      <c r="AT811" s="251">
        <f t="shared" si="1308"/>
        <v>0</v>
      </c>
      <c r="AU811" s="295"/>
    </row>
    <row r="812" spans="2:48" ht="16">
      <c r="B812" s="380" t="s">
        <v>858</v>
      </c>
      <c r="C812" s="264"/>
      <c r="D812" s="240"/>
      <c r="E812" s="240"/>
      <c r="F812" s="240"/>
      <c r="G812" s="240"/>
      <c r="H812" s="240"/>
      <c r="I812" s="240"/>
      <c r="J812" s="240"/>
      <c r="K812" s="240"/>
      <c r="L812" s="240"/>
      <c r="M812" s="240"/>
      <c r="N812" s="240"/>
      <c r="O812" s="240"/>
      <c r="P812" s="240"/>
      <c r="Q812" s="240"/>
      <c r="R812" s="240"/>
      <c r="S812" s="312"/>
      <c r="T812" s="240"/>
      <c r="U812" s="240"/>
      <c r="V812" s="240"/>
      <c r="W812" s="264"/>
      <c r="X812" s="243"/>
      <c r="Y812" s="243"/>
      <c r="Z812" s="240"/>
      <c r="AA812" s="240"/>
      <c r="AB812" s="243"/>
      <c r="AC812" s="243"/>
      <c r="AD812" s="243"/>
      <c r="AE812" s="243"/>
      <c r="AF812" s="243"/>
      <c r="AG812" s="251">
        <f>SUMPRODUCT(M$631:M$786,AG631:AG786)</f>
        <v>6034973.4604581222</v>
      </c>
      <c r="AH812" s="251">
        <f>SUMPRODUCT(M$631:M$786,AH631:AH786)</f>
        <v>3403082.8812350808</v>
      </c>
      <c r="AI812" s="251">
        <f>IF(AI$628="kw",SUMPRODUCT($R$631:$R$786,$AB$631:$AB$786,AI$631:AI$786),SUMPRODUCT($M$631:$M$786,AI$631:AI$786))</f>
        <v>24881.135366630962</v>
      </c>
      <c r="AJ812" s="251">
        <f t="shared" ref="AJ812:AT812" si="1309">IF(AJ628="kw",SUMPRODUCT($R$631:$R$786,$AB$631:$AB$786,AJ631:AJ786),SUMPRODUCT($M$631:$M$786,AJ631:AJ786))</f>
        <v>2816.3930858482736</v>
      </c>
      <c r="AK812" s="251">
        <f t="shared" si="1309"/>
        <v>11207.487832062492</v>
      </c>
      <c r="AL812" s="251">
        <f t="shared" si="1309"/>
        <v>0</v>
      </c>
      <c r="AM812" s="251">
        <f t="shared" si="1309"/>
        <v>0</v>
      </c>
      <c r="AN812" s="251">
        <f t="shared" si="1309"/>
        <v>0</v>
      </c>
      <c r="AO812" s="251">
        <f t="shared" si="1309"/>
        <v>0</v>
      </c>
      <c r="AP812" s="251">
        <f t="shared" si="1309"/>
        <v>295854.90739555773</v>
      </c>
      <c r="AQ812" s="251">
        <f t="shared" si="1309"/>
        <v>7853.3429897346377</v>
      </c>
      <c r="AR812" s="251">
        <f t="shared" si="1309"/>
        <v>2078.885614349776</v>
      </c>
      <c r="AS812" s="251">
        <f t="shared" si="1309"/>
        <v>0</v>
      </c>
      <c r="AT812" s="251">
        <f t="shared" si="1309"/>
        <v>0</v>
      </c>
      <c r="AU812" s="295"/>
    </row>
    <row r="813" spans="2:48" ht="16">
      <c r="B813" s="381" t="s">
        <v>1147</v>
      </c>
      <c r="C813" s="895"/>
      <c r="D813" s="896"/>
      <c r="E813" s="896"/>
      <c r="F813" s="896"/>
      <c r="G813" s="896"/>
      <c r="H813" s="896"/>
      <c r="I813" s="896"/>
      <c r="J813" s="896"/>
      <c r="K813" s="896"/>
      <c r="L813" s="896"/>
      <c r="M813" s="896"/>
      <c r="N813" s="896"/>
      <c r="O813" s="896"/>
      <c r="P813" s="896"/>
      <c r="Q813" s="896"/>
      <c r="R813" s="896"/>
      <c r="S813" s="897"/>
      <c r="T813" s="896"/>
      <c r="U813" s="896"/>
      <c r="V813" s="896"/>
      <c r="W813" s="895"/>
      <c r="X813" s="898"/>
      <c r="Y813" s="898"/>
      <c r="Z813" s="896"/>
      <c r="AA813" s="896"/>
      <c r="AB813" s="898"/>
      <c r="AC813" s="898"/>
      <c r="AD813" s="898"/>
      <c r="AE813" s="898"/>
      <c r="AF813" s="898"/>
      <c r="AG813" s="720">
        <f t="shared" ref="AG813:AS813" si="1310">IF(AG$628="kw",SUMPRODUCT($R$631:$R$786,$AC$631:$AC$786,AG$631:AG$786),SUMPRODUCT($N$631:$N$786,AG$631:AG$786))</f>
        <v>5952952.4689135514</v>
      </c>
      <c r="AH813" s="720">
        <f t="shared" si="1310"/>
        <v>3312393.7647090815</v>
      </c>
      <c r="AI813" s="720">
        <f t="shared" si="1310"/>
        <v>24207.336584352412</v>
      </c>
      <c r="AJ813" s="720">
        <f t="shared" si="1310"/>
        <v>2740.1413953143897</v>
      </c>
      <c r="AK813" s="720">
        <f t="shared" si="1310"/>
        <v>10484.798033992611</v>
      </c>
      <c r="AL813" s="720">
        <f t="shared" si="1310"/>
        <v>0</v>
      </c>
      <c r="AM813" s="720">
        <f t="shared" si="1310"/>
        <v>0</v>
      </c>
      <c r="AN813" s="720">
        <f t="shared" si="1310"/>
        <v>0</v>
      </c>
      <c r="AO813" s="720">
        <f t="shared" si="1310"/>
        <v>0</v>
      </c>
      <c r="AP813" s="720">
        <f t="shared" si="1310"/>
        <v>291073.29359445965</v>
      </c>
      <c r="AQ813" s="720">
        <f t="shared" si="1310"/>
        <v>7815.3793108015443</v>
      </c>
      <c r="AR813" s="720">
        <f t="shared" si="1310"/>
        <v>2078.885614349776</v>
      </c>
      <c r="AS813" s="720">
        <f t="shared" si="1310"/>
        <v>0</v>
      </c>
      <c r="AT813" s="720"/>
      <c r="AU813" s="750"/>
    </row>
    <row r="814" spans="2:48" ht="20.25" customHeight="1">
      <c r="B814" s="316" t="s">
        <v>587</v>
      </c>
      <c r="C814" s="334"/>
      <c r="D814" s="335"/>
      <c r="E814" s="335"/>
      <c r="F814" s="335"/>
      <c r="G814" s="335"/>
      <c r="H814" s="335"/>
      <c r="I814" s="335"/>
      <c r="J814" s="335"/>
      <c r="K814" s="335"/>
      <c r="L814" s="335"/>
      <c r="M814" s="335"/>
      <c r="N814" s="335"/>
      <c r="O814" s="335"/>
      <c r="P814" s="335"/>
      <c r="Q814" s="335"/>
      <c r="R814" s="335"/>
      <c r="S814" s="335"/>
      <c r="T814" s="335"/>
      <c r="U814" s="335"/>
      <c r="V814" s="335"/>
      <c r="W814" s="319"/>
      <c r="X814" s="320"/>
      <c r="Y814" s="335"/>
      <c r="Z814" s="335"/>
      <c r="AA814" s="335"/>
      <c r="AB814" s="335"/>
      <c r="AC814" s="335"/>
      <c r="AD814" s="335"/>
      <c r="AE814" s="335"/>
      <c r="AF814" s="335"/>
      <c r="AG814" s="336"/>
      <c r="AH814" s="336"/>
      <c r="AI814" s="336"/>
      <c r="AJ814" s="336"/>
      <c r="AK814" s="336"/>
      <c r="AL814" s="336"/>
      <c r="AM814" s="336"/>
      <c r="AN814" s="336"/>
      <c r="AO814" s="336"/>
      <c r="AP814" s="336"/>
      <c r="AQ814" s="336"/>
      <c r="AR814" s="336"/>
      <c r="AS814" s="336"/>
      <c r="AT814" s="336"/>
      <c r="AU814" s="336"/>
    </row>
    <row r="817" spans="1:47" ht="16">
      <c r="B817" s="241" t="s">
        <v>326</v>
      </c>
      <c r="C817" s="242"/>
      <c r="D817" s="499" t="s">
        <v>523</v>
      </c>
      <c r="E817" s="217"/>
      <c r="F817" s="499"/>
      <c r="G817" s="217"/>
      <c r="H817" s="217"/>
      <c r="I817" s="217"/>
      <c r="J817" s="217"/>
      <c r="K817" s="217"/>
      <c r="L817" s="217"/>
      <c r="M817" s="217"/>
      <c r="N817" s="217"/>
      <c r="O817" s="217"/>
      <c r="P817" s="217"/>
      <c r="Q817" s="217"/>
      <c r="R817" s="217"/>
      <c r="S817" s="242"/>
      <c r="T817" s="217"/>
      <c r="U817" s="217"/>
      <c r="V817" s="217"/>
      <c r="W817" s="217"/>
      <c r="X817" s="217"/>
      <c r="Y817" s="217"/>
      <c r="Z817" s="217"/>
      <c r="AA817" s="217"/>
      <c r="AB817" s="217"/>
      <c r="AC817" s="217"/>
      <c r="AD817" s="217"/>
      <c r="AE817" s="217"/>
      <c r="AF817" s="217"/>
      <c r="AG817" s="231"/>
      <c r="AH817" s="229"/>
      <c r="AI817" s="229"/>
      <c r="AJ817" s="229"/>
      <c r="AK817" s="229"/>
      <c r="AL817" s="229"/>
      <c r="AM817" s="229"/>
      <c r="AN817" s="229"/>
      <c r="AO817" s="229"/>
      <c r="AP817" s="229"/>
      <c r="AQ817" s="229"/>
      <c r="AR817" s="229"/>
      <c r="AS817" s="229"/>
      <c r="AT817" s="229"/>
    </row>
    <row r="818" spans="1:47" ht="33" customHeight="1">
      <c r="B818" s="1133" t="s">
        <v>211</v>
      </c>
      <c r="C818" s="1135" t="s">
        <v>33</v>
      </c>
      <c r="D818" s="244" t="s">
        <v>421</v>
      </c>
      <c r="E818" s="1143" t="s">
        <v>209</v>
      </c>
      <c r="F818" s="1144"/>
      <c r="G818" s="1144"/>
      <c r="H818" s="1144"/>
      <c r="I818" s="1144"/>
      <c r="J818" s="1144"/>
      <c r="K818" s="1144"/>
      <c r="L818" s="1144"/>
      <c r="M818" s="1144"/>
      <c r="N818" s="1144"/>
      <c r="O818" s="1144"/>
      <c r="P818" s="1145"/>
      <c r="Q818" s="644"/>
      <c r="R818" s="1137" t="s">
        <v>213</v>
      </c>
      <c r="S818" s="244" t="s">
        <v>422</v>
      </c>
      <c r="T818" s="1130" t="s">
        <v>212</v>
      </c>
      <c r="U818" s="1131"/>
      <c r="V818" s="1131"/>
      <c r="W818" s="1131"/>
      <c r="X818" s="1131"/>
      <c r="Y818" s="1131"/>
      <c r="Z818" s="1131"/>
      <c r="AA818" s="1131"/>
      <c r="AB818" s="1131"/>
      <c r="AC818" s="1131"/>
      <c r="AD818" s="1131"/>
      <c r="AE818" s="1142"/>
      <c r="AF818" s="742"/>
      <c r="AG818" s="1130" t="s">
        <v>242</v>
      </c>
      <c r="AH818" s="1131"/>
      <c r="AI818" s="1131"/>
      <c r="AJ818" s="1131"/>
      <c r="AK818" s="1131"/>
      <c r="AL818" s="1131"/>
      <c r="AM818" s="1131"/>
      <c r="AN818" s="1131"/>
      <c r="AO818" s="1131"/>
      <c r="AP818" s="1131"/>
      <c r="AQ818" s="1131"/>
      <c r="AR818" s="1131"/>
      <c r="AS818" s="1131"/>
      <c r="AT818" s="1131"/>
      <c r="AU818" s="1132"/>
    </row>
    <row r="819" spans="1:47" ht="65.25" customHeight="1">
      <c r="B819" s="1134"/>
      <c r="C819" s="1136"/>
      <c r="D819" s="245">
        <v>2019</v>
      </c>
      <c r="E819" s="245">
        <v>2020</v>
      </c>
      <c r="F819" s="245">
        <v>2021</v>
      </c>
      <c r="G819" s="245">
        <v>2022</v>
      </c>
      <c r="H819" s="245">
        <v>2023</v>
      </c>
      <c r="I819" s="245">
        <v>2024</v>
      </c>
      <c r="J819" s="245">
        <v>2025</v>
      </c>
      <c r="K819" s="245">
        <v>2026</v>
      </c>
      <c r="L819" s="245">
        <v>2027</v>
      </c>
      <c r="M819" s="245">
        <v>2028</v>
      </c>
      <c r="N819" s="245">
        <v>2029</v>
      </c>
      <c r="O819" s="245">
        <v>2030</v>
      </c>
      <c r="P819" s="245">
        <v>2031</v>
      </c>
      <c r="Q819" s="370"/>
      <c r="R819" s="1138"/>
      <c r="S819" s="245">
        <v>2019</v>
      </c>
      <c r="T819" s="245">
        <v>2020</v>
      </c>
      <c r="U819" s="245">
        <v>2021</v>
      </c>
      <c r="V819" s="245">
        <v>2022</v>
      </c>
      <c r="W819" s="245">
        <v>2023</v>
      </c>
      <c r="X819" s="245">
        <v>2024</v>
      </c>
      <c r="Y819" s="245">
        <v>2025</v>
      </c>
      <c r="Z819" s="245">
        <v>2026</v>
      </c>
      <c r="AA819" s="245">
        <v>2027</v>
      </c>
      <c r="AB819" s="245">
        <v>2028</v>
      </c>
      <c r="AC819" s="245">
        <v>2029</v>
      </c>
      <c r="AD819" s="245">
        <v>2030</v>
      </c>
      <c r="AE819" s="245">
        <v>2031</v>
      </c>
      <c r="AF819" s="245"/>
      <c r="AG819" s="245" t="str">
        <f>'1.  LRAMVA Summary'!$D$53</f>
        <v>Residential - VRZ</v>
      </c>
      <c r="AH819" s="245" t="str">
        <f>'1.  LRAMVA Summary'!$E$53</f>
        <v>GS&lt;50 kW - VRZ</v>
      </c>
      <c r="AI819" s="245" t="str">
        <f>'1.  LRAMVA Summary'!$F$53</f>
        <v>GS 50 to 2,999 kW - VRZ</v>
      </c>
      <c r="AJ819" s="245" t="str">
        <f>'1.  LRAMVA Summary'!$G$53</f>
        <v>GS 3,000 to 4,999 kW - VRZ</v>
      </c>
      <c r="AK819" s="245" t="str">
        <f>'1.  LRAMVA Summary'!$H$53</f>
        <v>Large Use - VRZ</v>
      </c>
      <c r="AL819" s="245" t="str">
        <f>'1.  LRAMVA Summary'!$I$53</f>
        <v>Unmetered Scattered Load - VRZ</v>
      </c>
      <c r="AM819" s="245" t="str">
        <f>'1.  LRAMVA Summary'!$J$53</f>
        <v>Sentinel Lighting - VRZ</v>
      </c>
      <c r="AN819" s="245" t="str">
        <f>'1.  LRAMVA Summary'!$K$53</f>
        <v>Street Lighting - VRZ</v>
      </c>
      <c r="AO819" s="245" t="str">
        <f>'1.  LRAMVA Summary'!$L$53</f>
        <v>Residential - WRZ</v>
      </c>
      <c r="AP819" s="245" t="str">
        <f>'1.  LRAMVA Summary'!$M$53</f>
        <v>GS&lt;50 kW - WRZ</v>
      </c>
      <c r="AQ819" s="245" t="str">
        <f>'1.  LRAMVA Summary'!$N$53</f>
        <v>GS&gt;50 kw - WRZ</v>
      </c>
      <c r="AR819" s="245" t="str">
        <f>'1.  LRAMVA Summary'!$O$53</f>
        <v>Street Lighting - WRZ</v>
      </c>
      <c r="AS819" s="245" t="str">
        <f>'1.  LRAMVA Summary'!$P$53</f>
        <v/>
      </c>
      <c r="AT819" s="245" t="str">
        <f>'1.  LRAMVA Summary'!$Q$53</f>
        <v/>
      </c>
      <c r="AU819" s="247" t="str">
        <f>'1.  LRAMVA Summary'!$R$53</f>
        <v>Total</v>
      </c>
    </row>
    <row r="820" spans="1:47" ht="15.75" customHeight="1">
      <c r="A820" s="452"/>
      <c r="B820" s="1054" t="s">
        <v>1273</v>
      </c>
      <c r="C820" s="249"/>
      <c r="D820" s="249"/>
      <c r="E820" s="249"/>
      <c r="F820" s="249"/>
      <c r="G820" s="249"/>
      <c r="H820" s="249"/>
      <c r="I820" s="249"/>
      <c r="J820" s="249"/>
      <c r="K820" s="249"/>
      <c r="L820" s="249"/>
      <c r="M820" s="249"/>
      <c r="N820" s="249"/>
      <c r="O820" s="249"/>
      <c r="P820" s="249"/>
      <c r="Q820" s="249"/>
      <c r="R820" s="250"/>
      <c r="S820" s="249"/>
      <c r="T820" s="249"/>
      <c r="U820" s="249"/>
      <c r="V820" s="249"/>
      <c r="W820" s="249"/>
      <c r="X820" s="249"/>
      <c r="Y820" s="249"/>
      <c r="Z820" s="249"/>
      <c r="AA820" s="249"/>
      <c r="AB820" s="249"/>
      <c r="AC820" s="249"/>
      <c r="AD820" s="249"/>
      <c r="AE820" s="249"/>
      <c r="AF820" s="249"/>
      <c r="AG820" s="251" t="str">
        <f>'1.  LRAMVA Summary'!$D$54</f>
        <v>kWh</v>
      </c>
      <c r="AH820" s="251" t="str">
        <f>'1.  LRAMVA Summary'!$E$54</f>
        <v>kWh</v>
      </c>
      <c r="AI820" s="251" t="str">
        <f>'1.  LRAMVA Summary'!$F$54</f>
        <v>kW</v>
      </c>
      <c r="AJ820" s="251" t="str">
        <f>'1.  LRAMVA Summary'!$G$54</f>
        <v>kW</v>
      </c>
      <c r="AK820" s="251" t="str">
        <f>'1.  LRAMVA Summary'!$H$54</f>
        <v>kW</v>
      </c>
      <c r="AL820" s="251" t="str">
        <f>'1.  LRAMVA Summary'!$I$54</f>
        <v>kWh</v>
      </c>
      <c r="AM820" s="251" t="str">
        <f>'1.  LRAMVA Summary'!$J$54</f>
        <v>kW</v>
      </c>
      <c r="AN820" s="251" t="str">
        <f>'1.  LRAMVA Summary'!$K$54</f>
        <v>kW</v>
      </c>
      <c r="AO820" s="251" t="str">
        <f>'1.  LRAMVA Summary'!$L$54</f>
        <v>kWh</v>
      </c>
      <c r="AP820" s="251" t="str">
        <f>'1.  LRAMVA Summary'!$M$54</f>
        <v>kWh</v>
      </c>
      <c r="AQ820" s="251" t="str">
        <f>'1.  LRAMVA Summary'!$N$54</f>
        <v>kW</v>
      </c>
      <c r="AR820" s="251" t="str">
        <f>'1.  LRAMVA Summary'!$O$54</f>
        <v>kW</v>
      </c>
      <c r="AS820" s="251">
        <f>'1.  LRAMVA Summary'!$P$54</f>
        <v>0</v>
      </c>
      <c r="AT820" s="251">
        <f>'1.  LRAMVA Summary'!$Q$54</f>
        <v>0</v>
      </c>
      <c r="AU820" s="252"/>
    </row>
    <row r="821" spans="1:47" ht="15.75" hidden="1" customHeight="1">
      <c r="A821" s="452"/>
      <c r="B821" s="443" t="s">
        <v>501</v>
      </c>
      <c r="C821" s="249"/>
      <c r="D821" s="249"/>
      <c r="E821" s="249"/>
      <c r="F821" s="249"/>
      <c r="G821" s="249"/>
      <c r="H821" s="249"/>
      <c r="I821" s="249"/>
      <c r="J821" s="249"/>
      <c r="K821" s="249"/>
      <c r="L821" s="249"/>
      <c r="M821" s="249"/>
      <c r="N821" s="249"/>
      <c r="O821" s="249"/>
      <c r="P821" s="249"/>
      <c r="Q821" s="249"/>
      <c r="R821" s="250"/>
      <c r="S821" s="249"/>
      <c r="T821" s="249"/>
      <c r="U821" s="249"/>
      <c r="V821" s="249"/>
      <c r="W821" s="249"/>
      <c r="X821" s="249"/>
      <c r="Y821" s="249"/>
      <c r="Z821" s="249"/>
      <c r="AA821" s="249"/>
      <c r="AB821" s="249"/>
      <c r="AC821" s="249"/>
      <c r="AD821" s="249"/>
      <c r="AE821" s="249"/>
      <c r="AF821" s="249"/>
      <c r="AG821" s="251"/>
      <c r="AH821" s="251"/>
      <c r="AI821" s="251"/>
      <c r="AJ821" s="251"/>
      <c r="AK821" s="251"/>
      <c r="AL821" s="251"/>
      <c r="AM821" s="251"/>
      <c r="AN821" s="251"/>
      <c r="AO821" s="251"/>
      <c r="AP821" s="251"/>
      <c r="AQ821" s="251"/>
      <c r="AR821" s="251"/>
      <c r="AS821" s="251"/>
      <c r="AT821" s="251"/>
      <c r="AU821" s="252"/>
    </row>
    <row r="822" spans="1:47" ht="16" hidden="1" outlineLevel="1">
      <c r="A822" s="452"/>
      <c r="B822" s="432" t="s">
        <v>494</v>
      </c>
      <c r="C822" s="249"/>
      <c r="D822" s="249"/>
      <c r="E822" s="249"/>
      <c r="F822" s="249"/>
      <c r="G822" s="249"/>
      <c r="H822" s="249"/>
      <c r="I822" s="249"/>
      <c r="J822" s="249"/>
      <c r="K822" s="249"/>
      <c r="L822" s="249"/>
      <c r="M822" s="249"/>
      <c r="N822" s="249"/>
      <c r="O822" s="249"/>
      <c r="P822" s="249"/>
      <c r="Q822" s="249"/>
      <c r="R822" s="250"/>
      <c r="S822" s="249"/>
      <c r="T822" s="249"/>
      <c r="U822" s="249"/>
      <c r="V822" s="249"/>
      <c r="W822" s="249"/>
      <c r="X822" s="249"/>
      <c r="Y822" s="249"/>
      <c r="Z822" s="249"/>
      <c r="AA822" s="249"/>
      <c r="AB822" s="249"/>
      <c r="AC822" s="249"/>
      <c r="AD822" s="249"/>
      <c r="AE822" s="249"/>
      <c r="AF822" s="249"/>
      <c r="AG822" s="666"/>
      <c r="AH822" s="666"/>
      <c r="AI822" s="666"/>
      <c r="AJ822" s="666"/>
      <c r="AK822" s="666"/>
      <c r="AL822" s="666"/>
      <c r="AM822" s="666"/>
      <c r="AN822" s="666"/>
      <c r="AO822" s="666"/>
      <c r="AP822" s="666"/>
      <c r="AQ822" s="666"/>
      <c r="AR822" s="666"/>
      <c r="AS822" s="666"/>
      <c r="AT822" s="666"/>
      <c r="AU822" s="667"/>
    </row>
    <row r="823" spans="1:47" ht="17" hidden="1" outlineLevel="1">
      <c r="A823" s="452">
        <v>1</v>
      </c>
      <c r="B823" s="369" t="s">
        <v>95</v>
      </c>
      <c r="C823" s="251" t="s">
        <v>25</v>
      </c>
      <c r="D823" s="255"/>
      <c r="E823" s="255"/>
      <c r="F823" s="255"/>
      <c r="G823" s="255"/>
      <c r="H823" s="255"/>
      <c r="I823" s="255"/>
      <c r="J823" s="255"/>
      <c r="K823" s="255"/>
      <c r="L823" s="255"/>
      <c r="M823" s="255"/>
      <c r="N823" s="255"/>
      <c r="O823" s="255"/>
      <c r="P823" s="255"/>
      <c r="Q823" s="656"/>
      <c r="R823" s="251"/>
      <c r="S823" s="255"/>
      <c r="T823" s="255"/>
      <c r="U823" s="255"/>
      <c r="V823" s="255"/>
      <c r="W823" s="255"/>
      <c r="X823" s="255"/>
      <c r="Y823" s="255"/>
      <c r="Z823" s="255"/>
      <c r="AA823" s="255"/>
      <c r="AB823" s="255"/>
      <c r="AC823" s="255"/>
      <c r="AD823" s="255"/>
      <c r="AE823" s="255"/>
      <c r="AF823" s="255"/>
      <c r="AG823" s="351"/>
      <c r="AH823" s="351"/>
      <c r="AI823" s="351"/>
      <c r="AJ823" s="351"/>
      <c r="AK823" s="351"/>
      <c r="AL823" s="351"/>
      <c r="AM823" s="351"/>
      <c r="AN823" s="351"/>
      <c r="AO823" s="351"/>
      <c r="AP823" s="351"/>
      <c r="AQ823" s="351"/>
      <c r="AR823" s="351"/>
      <c r="AS823" s="351"/>
      <c r="AT823" s="351"/>
      <c r="AU823" s="256">
        <f>SUM(AG823:AT823)</f>
        <v>0</v>
      </c>
    </row>
    <row r="824" spans="1:47" ht="16" hidden="1" outlineLevel="1">
      <c r="A824" s="452"/>
      <c r="B824" s="254" t="s">
        <v>341</v>
      </c>
      <c r="C824" s="251" t="s">
        <v>163</v>
      </c>
      <c r="D824" s="255"/>
      <c r="E824" s="255"/>
      <c r="F824" s="255"/>
      <c r="G824" s="255"/>
      <c r="H824" s="255"/>
      <c r="I824" s="255"/>
      <c r="J824" s="255"/>
      <c r="K824" s="255"/>
      <c r="L824" s="255"/>
      <c r="M824" s="255"/>
      <c r="N824" s="255"/>
      <c r="O824" s="255"/>
      <c r="P824" s="255"/>
      <c r="Q824" s="656"/>
      <c r="R824" s="404"/>
      <c r="S824" s="255"/>
      <c r="T824" s="255"/>
      <c r="U824" s="255"/>
      <c r="V824" s="255"/>
      <c r="W824" s="255"/>
      <c r="X824" s="255"/>
      <c r="Y824" s="255"/>
      <c r="Z824" s="255"/>
      <c r="AA824" s="255"/>
      <c r="AB824" s="255"/>
      <c r="AC824" s="255"/>
      <c r="AD824" s="255"/>
      <c r="AE824" s="255"/>
      <c r="AF824" s="255"/>
      <c r="AG824" s="352">
        <f>AG823</f>
        <v>0</v>
      </c>
      <c r="AH824" s="352">
        <f t="shared" ref="AH824" si="1311">AH823</f>
        <v>0</v>
      </c>
      <c r="AI824" s="352">
        <f t="shared" ref="AI824" si="1312">AI823</f>
        <v>0</v>
      </c>
      <c r="AJ824" s="352">
        <f t="shared" ref="AJ824" si="1313">AJ823</f>
        <v>0</v>
      </c>
      <c r="AK824" s="352">
        <f t="shared" ref="AK824" si="1314">AK823</f>
        <v>0</v>
      </c>
      <c r="AL824" s="352">
        <f t="shared" ref="AL824" si="1315">AL823</f>
        <v>0</v>
      </c>
      <c r="AM824" s="352">
        <f t="shared" ref="AM824" si="1316">AM823</f>
        <v>0</v>
      </c>
      <c r="AN824" s="352">
        <f t="shared" ref="AN824" si="1317">AN823</f>
        <v>0</v>
      </c>
      <c r="AO824" s="352">
        <f t="shared" ref="AO824" si="1318">AO823</f>
        <v>0</v>
      </c>
      <c r="AP824" s="352">
        <f t="shared" ref="AP824" si="1319">AP823</f>
        <v>0</v>
      </c>
      <c r="AQ824" s="352">
        <f t="shared" ref="AQ824" si="1320">AQ823</f>
        <v>0</v>
      </c>
      <c r="AR824" s="352">
        <f t="shared" ref="AR824" si="1321">AR823</f>
        <v>0</v>
      </c>
      <c r="AS824" s="352">
        <f t="shared" ref="AS824" si="1322">AS823</f>
        <v>0</v>
      </c>
      <c r="AT824" s="352">
        <f t="shared" ref="AT824" si="1323">AT823</f>
        <v>0</v>
      </c>
      <c r="AU824" s="257"/>
    </row>
    <row r="825" spans="1:47" ht="16" hidden="1" outlineLevel="1">
      <c r="A825" s="452"/>
      <c r="B825" s="258"/>
      <c r="C825" s="259"/>
      <c r="D825" s="259"/>
      <c r="E825" s="259"/>
      <c r="F825" s="259"/>
      <c r="G825" s="259"/>
      <c r="H825" s="259"/>
      <c r="I825" s="259"/>
      <c r="J825" s="645"/>
      <c r="K825" s="259"/>
      <c r="L825" s="259"/>
      <c r="M825" s="259"/>
      <c r="N825" s="259"/>
      <c r="O825" s="259"/>
      <c r="P825" s="259"/>
      <c r="Q825" s="259"/>
      <c r="R825" s="260"/>
      <c r="S825" s="259"/>
      <c r="T825" s="259"/>
      <c r="U825" s="259"/>
      <c r="V825" s="259"/>
      <c r="W825" s="259"/>
      <c r="X825" s="259"/>
      <c r="Y825" s="259"/>
      <c r="Z825" s="259"/>
      <c r="AA825" s="259"/>
      <c r="AB825" s="259"/>
      <c r="AC825" s="259"/>
      <c r="AD825" s="259"/>
      <c r="AE825" s="259"/>
      <c r="AF825" s="259"/>
      <c r="AG825" s="353"/>
      <c r="AH825" s="354"/>
      <c r="AI825" s="354"/>
      <c r="AJ825" s="354"/>
      <c r="AK825" s="354"/>
      <c r="AL825" s="354"/>
      <c r="AM825" s="354"/>
      <c r="AN825" s="354"/>
      <c r="AO825" s="354"/>
      <c r="AP825" s="354"/>
      <c r="AQ825" s="354"/>
      <c r="AR825" s="354"/>
      <c r="AS825" s="354"/>
      <c r="AT825" s="354"/>
      <c r="AU825" s="262"/>
    </row>
    <row r="826" spans="1:47" ht="17" hidden="1" outlineLevel="1">
      <c r="A826" s="452">
        <v>2</v>
      </c>
      <c r="B826" s="369" t="s">
        <v>96</v>
      </c>
      <c r="C826" s="251" t="s">
        <v>25</v>
      </c>
      <c r="D826" s="255"/>
      <c r="E826" s="255"/>
      <c r="F826" s="255"/>
      <c r="G826" s="255"/>
      <c r="H826" s="255"/>
      <c r="I826" s="255"/>
      <c r="J826" s="255"/>
      <c r="K826" s="255"/>
      <c r="L826" s="255"/>
      <c r="M826" s="255"/>
      <c r="N826" s="255"/>
      <c r="O826" s="255"/>
      <c r="P826" s="255"/>
      <c r="Q826" s="656"/>
      <c r="R826" s="251"/>
      <c r="S826" s="255"/>
      <c r="T826" s="255"/>
      <c r="U826" s="255"/>
      <c r="V826" s="255"/>
      <c r="W826" s="255"/>
      <c r="X826" s="255"/>
      <c r="Y826" s="255"/>
      <c r="Z826" s="255"/>
      <c r="AA826" s="255"/>
      <c r="AB826" s="255"/>
      <c r="AC826" s="255"/>
      <c r="AD826" s="255"/>
      <c r="AE826" s="255"/>
      <c r="AF826" s="255"/>
      <c r="AG826" s="351"/>
      <c r="AH826" s="351"/>
      <c r="AI826" s="351"/>
      <c r="AJ826" s="351"/>
      <c r="AK826" s="351"/>
      <c r="AL826" s="351"/>
      <c r="AM826" s="351"/>
      <c r="AN826" s="351"/>
      <c r="AO826" s="351"/>
      <c r="AP826" s="351"/>
      <c r="AQ826" s="351"/>
      <c r="AR826" s="351"/>
      <c r="AS826" s="351"/>
      <c r="AT826" s="351"/>
      <c r="AU826" s="256">
        <f>SUM(AG826:AT826)</f>
        <v>0</v>
      </c>
    </row>
    <row r="827" spans="1:47" ht="16" hidden="1" outlineLevel="1">
      <c r="A827" s="452"/>
      <c r="B827" s="254" t="s">
        <v>341</v>
      </c>
      <c r="C827" s="251" t="s">
        <v>163</v>
      </c>
      <c r="D827" s="255"/>
      <c r="E827" s="255"/>
      <c r="F827" s="255"/>
      <c r="G827" s="255"/>
      <c r="H827" s="255"/>
      <c r="I827" s="255"/>
      <c r="J827" s="255"/>
      <c r="K827" s="255"/>
      <c r="L827" s="255"/>
      <c r="M827" s="255"/>
      <c r="N827" s="255"/>
      <c r="O827" s="255"/>
      <c r="P827" s="255"/>
      <c r="Q827" s="656"/>
      <c r="R827" s="404"/>
      <c r="S827" s="255"/>
      <c r="T827" s="255"/>
      <c r="U827" s="255"/>
      <c r="V827" s="255"/>
      <c r="W827" s="255"/>
      <c r="X827" s="255"/>
      <c r="Y827" s="255"/>
      <c r="Z827" s="255"/>
      <c r="AA827" s="255"/>
      <c r="AB827" s="255"/>
      <c r="AC827" s="255"/>
      <c r="AD827" s="255"/>
      <c r="AE827" s="255"/>
      <c r="AF827" s="255"/>
      <c r="AG827" s="352">
        <f>AG826</f>
        <v>0</v>
      </c>
      <c r="AH827" s="352">
        <f t="shared" ref="AH827" si="1324">AH826</f>
        <v>0</v>
      </c>
      <c r="AI827" s="352">
        <f t="shared" ref="AI827" si="1325">AI826</f>
        <v>0</v>
      </c>
      <c r="AJ827" s="352">
        <f t="shared" ref="AJ827" si="1326">AJ826</f>
        <v>0</v>
      </c>
      <c r="AK827" s="352">
        <f t="shared" ref="AK827" si="1327">AK826</f>
        <v>0</v>
      </c>
      <c r="AL827" s="352">
        <f t="shared" ref="AL827" si="1328">AL826</f>
        <v>0</v>
      </c>
      <c r="AM827" s="352">
        <f t="shared" ref="AM827" si="1329">AM826</f>
        <v>0</v>
      </c>
      <c r="AN827" s="352">
        <f t="shared" ref="AN827" si="1330">AN826</f>
        <v>0</v>
      </c>
      <c r="AO827" s="352">
        <f t="shared" ref="AO827" si="1331">AO826</f>
        <v>0</v>
      </c>
      <c r="AP827" s="352">
        <f t="shared" ref="AP827" si="1332">AP826</f>
        <v>0</v>
      </c>
      <c r="AQ827" s="352">
        <f t="shared" ref="AQ827" si="1333">AQ826</f>
        <v>0</v>
      </c>
      <c r="AR827" s="352">
        <f t="shared" ref="AR827" si="1334">AR826</f>
        <v>0</v>
      </c>
      <c r="AS827" s="352">
        <f t="shared" ref="AS827" si="1335">AS826</f>
        <v>0</v>
      </c>
      <c r="AT827" s="352">
        <f t="shared" ref="AT827" si="1336">AT826</f>
        <v>0</v>
      </c>
      <c r="AU827" s="257"/>
    </row>
    <row r="828" spans="1:47" ht="16" hidden="1" outlineLevel="1">
      <c r="A828" s="452"/>
      <c r="B828" s="258"/>
      <c r="C828" s="259"/>
      <c r="D828" s="264"/>
      <c r="E828" s="264"/>
      <c r="F828" s="264"/>
      <c r="G828" s="264"/>
      <c r="H828" s="264"/>
      <c r="I828" s="264"/>
      <c r="J828" s="264"/>
      <c r="K828" s="264"/>
      <c r="L828" s="264"/>
      <c r="M828" s="264"/>
      <c r="N828" s="264"/>
      <c r="O828" s="264"/>
      <c r="P828" s="264"/>
      <c r="Q828" s="264"/>
      <c r="R828" s="260"/>
      <c r="S828" s="264"/>
      <c r="T828" s="264"/>
      <c r="U828" s="264"/>
      <c r="V828" s="264"/>
      <c r="W828" s="264"/>
      <c r="X828" s="264"/>
      <c r="Y828" s="264"/>
      <c r="Z828" s="264"/>
      <c r="AA828" s="264"/>
      <c r="AB828" s="264"/>
      <c r="AC828" s="264"/>
      <c r="AD828" s="264"/>
      <c r="AE828" s="264"/>
      <c r="AF828" s="264"/>
      <c r="AG828" s="353"/>
      <c r="AH828" s="354"/>
      <c r="AI828" s="354"/>
      <c r="AJ828" s="354"/>
      <c r="AK828" s="354"/>
      <c r="AL828" s="354"/>
      <c r="AM828" s="354"/>
      <c r="AN828" s="354"/>
      <c r="AO828" s="354"/>
      <c r="AP828" s="354"/>
      <c r="AQ828" s="354"/>
      <c r="AR828" s="354"/>
      <c r="AS828" s="354"/>
      <c r="AT828" s="354"/>
      <c r="AU828" s="262"/>
    </row>
    <row r="829" spans="1:47" ht="17" hidden="1" outlineLevel="1">
      <c r="A829" s="452">
        <v>3</v>
      </c>
      <c r="B829" s="369" t="s">
        <v>97</v>
      </c>
      <c r="C829" s="251" t="s">
        <v>25</v>
      </c>
      <c r="D829" s="255"/>
      <c r="E829" s="255"/>
      <c r="F829" s="255"/>
      <c r="G829" s="255"/>
      <c r="H829" s="255"/>
      <c r="I829" s="255"/>
      <c r="J829" s="255"/>
      <c r="K829" s="255"/>
      <c r="L829" s="255"/>
      <c r="M829" s="255"/>
      <c r="N829" s="255"/>
      <c r="O829" s="255"/>
      <c r="P829" s="255"/>
      <c r="Q829" s="656"/>
      <c r="R829" s="251"/>
      <c r="S829" s="255"/>
      <c r="T829" s="255"/>
      <c r="U829" s="255"/>
      <c r="V829" s="255"/>
      <c r="W829" s="255"/>
      <c r="X829" s="255"/>
      <c r="Y829" s="255"/>
      <c r="Z829" s="255"/>
      <c r="AA829" s="255"/>
      <c r="AB829" s="255"/>
      <c r="AC829" s="255"/>
      <c r="AD829" s="255"/>
      <c r="AE829" s="255"/>
      <c r="AF829" s="255"/>
      <c r="AG829" s="351"/>
      <c r="AH829" s="351"/>
      <c r="AI829" s="351"/>
      <c r="AJ829" s="351"/>
      <c r="AK829" s="351"/>
      <c r="AL829" s="351"/>
      <c r="AM829" s="351"/>
      <c r="AN829" s="351"/>
      <c r="AO829" s="351"/>
      <c r="AP829" s="351"/>
      <c r="AQ829" s="351"/>
      <c r="AR829" s="351"/>
      <c r="AS829" s="351"/>
      <c r="AT829" s="351"/>
      <c r="AU829" s="256">
        <f>SUM(AG829:AT829)</f>
        <v>0</v>
      </c>
    </row>
    <row r="830" spans="1:47" ht="16" hidden="1" outlineLevel="1">
      <c r="A830" s="452"/>
      <c r="B830" s="254" t="s">
        <v>341</v>
      </c>
      <c r="C830" s="251" t="s">
        <v>163</v>
      </c>
      <c r="D830" s="255"/>
      <c r="E830" s="255"/>
      <c r="F830" s="255"/>
      <c r="G830" s="255"/>
      <c r="H830" s="255"/>
      <c r="I830" s="255"/>
      <c r="J830" s="255"/>
      <c r="K830" s="255"/>
      <c r="L830" s="255"/>
      <c r="M830" s="255"/>
      <c r="N830" s="255"/>
      <c r="O830" s="255"/>
      <c r="P830" s="255"/>
      <c r="Q830" s="656"/>
      <c r="R830" s="404"/>
      <c r="S830" s="255"/>
      <c r="T830" s="255"/>
      <c r="U830" s="255"/>
      <c r="V830" s="255"/>
      <c r="W830" s="255"/>
      <c r="X830" s="255"/>
      <c r="Y830" s="255"/>
      <c r="Z830" s="255"/>
      <c r="AA830" s="255"/>
      <c r="AB830" s="255"/>
      <c r="AC830" s="255"/>
      <c r="AD830" s="255"/>
      <c r="AE830" s="255"/>
      <c r="AF830" s="255"/>
      <c r="AG830" s="352">
        <f>AG829</f>
        <v>0</v>
      </c>
      <c r="AH830" s="352">
        <f t="shared" ref="AH830" si="1337">AH829</f>
        <v>0</v>
      </c>
      <c r="AI830" s="352">
        <f t="shared" ref="AI830" si="1338">AI829</f>
        <v>0</v>
      </c>
      <c r="AJ830" s="352">
        <f t="shared" ref="AJ830" si="1339">AJ829</f>
        <v>0</v>
      </c>
      <c r="AK830" s="352">
        <f t="shared" ref="AK830" si="1340">AK829</f>
        <v>0</v>
      </c>
      <c r="AL830" s="352">
        <f t="shared" ref="AL830" si="1341">AL829</f>
        <v>0</v>
      </c>
      <c r="AM830" s="352">
        <f t="shared" ref="AM830" si="1342">AM829</f>
        <v>0</v>
      </c>
      <c r="AN830" s="352">
        <f t="shared" ref="AN830" si="1343">AN829</f>
        <v>0</v>
      </c>
      <c r="AO830" s="352">
        <f t="shared" ref="AO830" si="1344">AO829</f>
        <v>0</v>
      </c>
      <c r="AP830" s="352">
        <f t="shared" ref="AP830" si="1345">AP829</f>
        <v>0</v>
      </c>
      <c r="AQ830" s="352">
        <f t="shared" ref="AQ830" si="1346">AQ829</f>
        <v>0</v>
      </c>
      <c r="AR830" s="352">
        <f t="shared" ref="AR830" si="1347">AR829</f>
        <v>0</v>
      </c>
      <c r="AS830" s="352">
        <f t="shared" ref="AS830" si="1348">AS829</f>
        <v>0</v>
      </c>
      <c r="AT830" s="352">
        <f t="shared" ref="AT830" si="1349">AT829</f>
        <v>0</v>
      </c>
      <c r="AU830" s="257"/>
    </row>
    <row r="831" spans="1:47" ht="16" hidden="1" outlineLevel="1">
      <c r="A831" s="452"/>
      <c r="B831" s="254"/>
      <c r="C831" s="265"/>
      <c r="D831" s="251"/>
      <c r="E831" s="251"/>
      <c r="F831" s="251"/>
      <c r="G831" s="251"/>
      <c r="H831" s="251"/>
      <c r="I831" s="251"/>
      <c r="J831" s="251"/>
      <c r="K831" s="251"/>
      <c r="L831" s="251"/>
      <c r="M831" s="251"/>
      <c r="N831" s="251"/>
      <c r="O831" s="251"/>
      <c r="P831" s="251"/>
      <c r="Q831" s="251"/>
      <c r="R831" s="251"/>
      <c r="S831" s="251"/>
      <c r="T831" s="251"/>
      <c r="U831" s="251"/>
      <c r="V831" s="251"/>
      <c r="W831" s="251"/>
      <c r="X831" s="251"/>
      <c r="Y831" s="251"/>
      <c r="Z831" s="251"/>
      <c r="AA831" s="251"/>
      <c r="AB831" s="251"/>
      <c r="AC831" s="251"/>
      <c r="AD831" s="251"/>
      <c r="AE831" s="251"/>
      <c r="AF831" s="251"/>
      <c r="AG831" s="353"/>
      <c r="AH831" s="353"/>
      <c r="AI831" s="353"/>
      <c r="AJ831" s="353"/>
      <c r="AK831" s="353"/>
      <c r="AL831" s="353"/>
      <c r="AM831" s="353"/>
      <c r="AN831" s="353"/>
      <c r="AO831" s="353"/>
      <c r="AP831" s="353"/>
      <c r="AQ831" s="353"/>
      <c r="AR831" s="353"/>
      <c r="AS831" s="353"/>
      <c r="AT831" s="353"/>
      <c r="AU831" s="266"/>
    </row>
    <row r="832" spans="1:47" ht="17" hidden="1" outlineLevel="1">
      <c r="A832" s="452">
        <v>4</v>
      </c>
      <c r="B832" s="273" t="s">
        <v>660</v>
      </c>
      <c r="C832" s="251" t="s">
        <v>25</v>
      </c>
      <c r="D832" s="255"/>
      <c r="E832" s="255"/>
      <c r="F832" s="255"/>
      <c r="G832" s="255"/>
      <c r="H832" s="255"/>
      <c r="I832" s="255"/>
      <c r="J832" s="255"/>
      <c r="K832" s="255"/>
      <c r="L832" s="255"/>
      <c r="M832" s="255"/>
      <c r="N832" s="255"/>
      <c r="O832" s="255"/>
      <c r="P832" s="255"/>
      <c r="Q832" s="656"/>
      <c r="R832" s="251"/>
      <c r="S832" s="255"/>
      <c r="T832" s="255"/>
      <c r="U832" s="255"/>
      <c r="V832" s="255"/>
      <c r="W832" s="255"/>
      <c r="X832" s="255"/>
      <c r="Y832" s="255"/>
      <c r="Z832" s="255"/>
      <c r="AA832" s="255"/>
      <c r="AB832" s="255"/>
      <c r="AC832" s="255"/>
      <c r="AD832" s="255"/>
      <c r="AE832" s="255"/>
      <c r="AF832" s="255"/>
      <c r="AG832" s="356"/>
      <c r="AH832" s="356"/>
      <c r="AI832" s="356"/>
      <c r="AJ832" s="356"/>
      <c r="AK832" s="356"/>
      <c r="AL832" s="356"/>
      <c r="AM832" s="356"/>
      <c r="AN832" s="351"/>
      <c r="AO832" s="351"/>
      <c r="AP832" s="351"/>
      <c r="AQ832" s="351"/>
      <c r="AR832" s="351"/>
      <c r="AS832" s="351"/>
      <c r="AT832" s="351"/>
      <c r="AU832" s="256">
        <f>SUM(AG832:AT832)</f>
        <v>0</v>
      </c>
    </row>
    <row r="833" spans="1:47" ht="16" hidden="1" outlineLevel="1">
      <c r="A833" s="452"/>
      <c r="B833" s="254" t="s">
        <v>341</v>
      </c>
      <c r="C833" s="251" t="s">
        <v>163</v>
      </c>
      <c r="D833" s="255"/>
      <c r="E833" s="255"/>
      <c r="F833" s="255"/>
      <c r="G833" s="255"/>
      <c r="H833" s="255"/>
      <c r="I833" s="255"/>
      <c r="J833" s="255"/>
      <c r="K833" s="255"/>
      <c r="L833" s="255"/>
      <c r="M833" s="255"/>
      <c r="N833" s="255"/>
      <c r="O833" s="255"/>
      <c r="P833" s="255"/>
      <c r="Q833" s="656"/>
      <c r="R833" s="404"/>
      <c r="S833" s="255"/>
      <c r="T833" s="255"/>
      <c r="U833" s="255"/>
      <c r="V833" s="255"/>
      <c r="W833" s="255"/>
      <c r="X833" s="255"/>
      <c r="Y833" s="255"/>
      <c r="Z833" s="255"/>
      <c r="AA833" s="255"/>
      <c r="AB833" s="255"/>
      <c r="AC833" s="255"/>
      <c r="AD833" s="255"/>
      <c r="AE833" s="255"/>
      <c r="AF833" s="255"/>
      <c r="AG833" s="352">
        <f>AG832</f>
        <v>0</v>
      </c>
      <c r="AH833" s="352">
        <f t="shared" ref="AH833" si="1350">AH832</f>
        <v>0</v>
      </c>
      <c r="AI833" s="352">
        <f t="shared" ref="AI833" si="1351">AI832</f>
        <v>0</v>
      </c>
      <c r="AJ833" s="352">
        <f t="shared" ref="AJ833" si="1352">AJ832</f>
        <v>0</v>
      </c>
      <c r="AK833" s="352">
        <f t="shared" ref="AK833" si="1353">AK832</f>
        <v>0</v>
      </c>
      <c r="AL833" s="352">
        <f t="shared" ref="AL833" si="1354">AL832</f>
        <v>0</v>
      </c>
      <c r="AM833" s="352">
        <f t="shared" ref="AM833" si="1355">AM832</f>
        <v>0</v>
      </c>
      <c r="AN833" s="352">
        <f t="shared" ref="AN833" si="1356">AN832</f>
        <v>0</v>
      </c>
      <c r="AO833" s="352">
        <f t="shared" ref="AO833" si="1357">AO832</f>
        <v>0</v>
      </c>
      <c r="AP833" s="352">
        <f t="shared" ref="AP833" si="1358">AP832</f>
        <v>0</v>
      </c>
      <c r="AQ833" s="352">
        <f t="shared" ref="AQ833" si="1359">AQ832</f>
        <v>0</v>
      </c>
      <c r="AR833" s="352">
        <f t="shared" ref="AR833" si="1360">AR832</f>
        <v>0</v>
      </c>
      <c r="AS833" s="352">
        <f t="shared" ref="AS833" si="1361">AS832</f>
        <v>0</v>
      </c>
      <c r="AT833" s="352">
        <f t="shared" ref="AT833" si="1362">AT832</f>
        <v>0</v>
      </c>
      <c r="AU833" s="257"/>
    </row>
    <row r="834" spans="1:47" ht="16" hidden="1" outlineLevel="1">
      <c r="A834" s="452"/>
      <c r="B834" s="254"/>
      <c r="C834" s="265"/>
      <c r="D834" s="264"/>
      <c r="E834" s="264"/>
      <c r="F834" s="264"/>
      <c r="G834" s="264"/>
      <c r="H834" s="264"/>
      <c r="I834" s="264"/>
      <c r="J834" s="264"/>
      <c r="K834" s="264"/>
      <c r="L834" s="264"/>
      <c r="M834" s="264"/>
      <c r="N834" s="264"/>
      <c r="O834" s="264"/>
      <c r="P834" s="264"/>
      <c r="Q834" s="264"/>
      <c r="R834" s="251"/>
      <c r="S834" s="264"/>
      <c r="T834" s="264"/>
      <c r="U834" s="264"/>
      <c r="V834" s="264"/>
      <c r="W834" s="264"/>
      <c r="X834" s="264"/>
      <c r="Y834" s="264"/>
      <c r="Z834" s="264"/>
      <c r="AA834" s="264"/>
      <c r="AB834" s="264"/>
      <c r="AC834" s="264"/>
      <c r="AD834" s="264"/>
      <c r="AE834" s="264"/>
      <c r="AF834" s="264"/>
      <c r="AG834" s="353"/>
      <c r="AH834" s="353"/>
      <c r="AI834" s="353"/>
      <c r="AJ834" s="353"/>
      <c r="AK834" s="353"/>
      <c r="AL834" s="353"/>
      <c r="AM834" s="353"/>
      <c r="AN834" s="353"/>
      <c r="AO834" s="353"/>
      <c r="AP834" s="353"/>
      <c r="AQ834" s="353"/>
      <c r="AR834" s="353"/>
      <c r="AS834" s="353"/>
      <c r="AT834" s="353"/>
      <c r="AU834" s="266"/>
    </row>
    <row r="835" spans="1:47" ht="15.75" hidden="1" customHeight="1" outlineLevel="1">
      <c r="A835" s="452">
        <v>5</v>
      </c>
      <c r="B835" s="369" t="s">
        <v>98</v>
      </c>
      <c r="C835" s="251" t="s">
        <v>25</v>
      </c>
      <c r="D835" s="255"/>
      <c r="E835" s="255"/>
      <c r="F835" s="255"/>
      <c r="G835" s="255"/>
      <c r="H835" s="255"/>
      <c r="I835" s="255"/>
      <c r="J835" s="255"/>
      <c r="K835" s="255"/>
      <c r="L835" s="255"/>
      <c r="M835" s="255"/>
      <c r="N835" s="255"/>
      <c r="O835" s="255"/>
      <c r="P835" s="255"/>
      <c r="Q835" s="656"/>
      <c r="R835" s="251"/>
      <c r="S835" s="255"/>
      <c r="T835" s="255"/>
      <c r="U835" s="255"/>
      <c r="V835" s="255"/>
      <c r="W835" s="255"/>
      <c r="X835" s="255"/>
      <c r="Y835" s="255"/>
      <c r="Z835" s="255"/>
      <c r="AA835" s="255"/>
      <c r="AB835" s="255"/>
      <c r="AC835" s="255"/>
      <c r="AD835" s="255"/>
      <c r="AE835" s="255"/>
      <c r="AF835" s="255"/>
      <c r="AG835" s="356"/>
      <c r="AH835" s="356"/>
      <c r="AI835" s="356"/>
      <c r="AJ835" s="356"/>
      <c r="AK835" s="356"/>
      <c r="AL835" s="356"/>
      <c r="AM835" s="356"/>
      <c r="AN835" s="351"/>
      <c r="AO835" s="351"/>
      <c r="AP835" s="351"/>
      <c r="AQ835" s="351"/>
      <c r="AR835" s="351"/>
      <c r="AS835" s="351"/>
      <c r="AT835" s="351"/>
      <c r="AU835" s="256">
        <f>SUM(AG835:AT835)</f>
        <v>0</v>
      </c>
    </row>
    <row r="836" spans="1:47" ht="20.25" hidden="1" customHeight="1" outlineLevel="1">
      <c r="A836" s="452"/>
      <c r="B836" s="254" t="s">
        <v>341</v>
      </c>
      <c r="C836" s="251" t="s">
        <v>163</v>
      </c>
      <c r="D836" s="255"/>
      <c r="E836" s="255"/>
      <c r="F836" s="255"/>
      <c r="G836" s="255"/>
      <c r="H836" s="255"/>
      <c r="I836" s="255"/>
      <c r="J836" s="255"/>
      <c r="K836" s="255"/>
      <c r="L836" s="255"/>
      <c r="M836" s="255"/>
      <c r="N836" s="255"/>
      <c r="O836" s="255"/>
      <c r="P836" s="255"/>
      <c r="Q836" s="656"/>
      <c r="R836" s="404"/>
      <c r="S836" s="255"/>
      <c r="T836" s="255"/>
      <c r="U836" s="255"/>
      <c r="V836" s="255"/>
      <c r="W836" s="255"/>
      <c r="X836" s="255"/>
      <c r="Y836" s="255"/>
      <c r="Z836" s="255"/>
      <c r="AA836" s="255"/>
      <c r="AB836" s="255"/>
      <c r="AC836" s="255"/>
      <c r="AD836" s="255"/>
      <c r="AE836" s="255"/>
      <c r="AF836" s="255"/>
      <c r="AG836" s="352">
        <f>AG835</f>
        <v>0</v>
      </c>
      <c r="AH836" s="352">
        <f t="shared" ref="AH836" si="1363">AH835</f>
        <v>0</v>
      </c>
      <c r="AI836" s="352">
        <f t="shared" ref="AI836" si="1364">AI835</f>
        <v>0</v>
      </c>
      <c r="AJ836" s="352">
        <f t="shared" ref="AJ836" si="1365">AJ835</f>
        <v>0</v>
      </c>
      <c r="AK836" s="352">
        <f t="shared" ref="AK836" si="1366">AK835</f>
        <v>0</v>
      </c>
      <c r="AL836" s="352">
        <f t="shared" ref="AL836" si="1367">AL835</f>
        <v>0</v>
      </c>
      <c r="AM836" s="352">
        <f t="shared" ref="AM836" si="1368">AM835</f>
        <v>0</v>
      </c>
      <c r="AN836" s="352">
        <f t="shared" ref="AN836" si="1369">AN835</f>
        <v>0</v>
      </c>
      <c r="AO836" s="352">
        <f t="shared" ref="AO836" si="1370">AO835</f>
        <v>0</v>
      </c>
      <c r="AP836" s="352">
        <f t="shared" ref="AP836" si="1371">AP835</f>
        <v>0</v>
      </c>
      <c r="AQ836" s="352">
        <f t="shared" ref="AQ836" si="1372">AQ835</f>
        <v>0</v>
      </c>
      <c r="AR836" s="352">
        <f t="shared" ref="AR836" si="1373">AR835</f>
        <v>0</v>
      </c>
      <c r="AS836" s="352">
        <f t="shared" ref="AS836" si="1374">AS835</f>
        <v>0</v>
      </c>
      <c r="AT836" s="352">
        <f t="shared" ref="AT836" si="1375">AT835</f>
        <v>0</v>
      </c>
      <c r="AU836" s="257"/>
    </row>
    <row r="837" spans="1:47" ht="16" hidden="1" outlineLevel="1">
      <c r="A837" s="452"/>
      <c r="B837" s="254"/>
      <c r="C837" s="251"/>
      <c r="D837" s="251"/>
      <c r="E837" s="251"/>
      <c r="F837" s="251"/>
      <c r="G837" s="251"/>
      <c r="H837" s="251"/>
      <c r="I837" s="251"/>
      <c r="J837" s="251"/>
      <c r="K837" s="251"/>
      <c r="L837" s="251"/>
      <c r="M837" s="251"/>
      <c r="N837" s="251"/>
      <c r="O837" s="251"/>
      <c r="P837" s="251"/>
      <c r="Q837" s="251"/>
      <c r="R837" s="251"/>
      <c r="S837" s="251"/>
      <c r="T837" s="251"/>
      <c r="U837" s="251"/>
      <c r="V837" s="251"/>
      <c r="W837" s="251"/>
      <c r="X837" s="251"/>
      <c r="Y837" s="251"/>
      <c r="Z837" s="251"/>
      <c r="AA837" s="251"/>
      <c r="AB837" s="251"/>
      <c r="AC837" s="251"/>
      <c r="AD837" s="251"/>
      <c r="AE837" s="251"/>
      <c r="AF837" s="251"/>
      <c r="AG837" s="363"/>
      <c r="AH837" s="364"/>
      <c r="AI837" s="364"/>
      <c r="AJ837" s="364"/>
      <c r="AK837" s="364"/>
      <c r="AL837" s="364"/>
      <c r="AM837" s="364"/>
      <c r="AN837" s="364"/>
      <c r="AO837" s="364"/>
      <c r="AP837" s="364"/>
      <c r="AQ837" s="364"/>
      <c r="AR837" s="364"/>
      <c r="AS837" s="364"/>
      <c r="AT837" s="364"/>
      <c r="AU837" s="257"/>
    </row>
    <row r="838" spans="1:47" ht="17" hidden="1" outlineLevel="1">
      <c r="A838" s="452"/>
      <c r="B838" s="278" t="s">
        <v>495</v>
      </c>
      <c r="C838" s="249"/>
      <c r="D838" s="249"/>
      <c r="E838" s="249"/>
      <c r="F838" s="249"/>
      <c r="G838" s="249"/>
      <c r="H838" s="249"/>
      <c r="I838" s="249"/>
      <c r="J838" s="249"/>
      <c r="K838" s="249"/>
      <c r="L838" s="249"/>
      <c r="M838" s="249"/>
      <c r="N838" s="249"/>
      <c r="O838" s="249"/>
      <c r="P838" s="249"/>
      <c r="Q838" s="249"/>
      <c r="R838" s="250"/>
      <c r="S838" s="249"/>
      <c r="T838" s="249"/>
      <c r="U838" s="249"/>
      <c r="V838" s="249"/>
      <c r="W838" s="249"/>
      <c r="X838" s="249"/>
      <c r="Y838" s="249"/>
      <c r="Z838" s="249"/>
      <c r="AA838" s="249"/>
      <c r="AB838" s="249"/>
      <c r="AC838" s="249"/>
      <c r="AD838" s="249"/>
      <c r="AE838" s="249"/>
      <c r="AF838" s="249"/>
      <c r="AG838" s="355"/>
      <c r="AH838" s="355"/>
      <c r="AI838" s="355"/>
      <c r="AJ838" s="355"/>
      <c r="AK838" s="355"/>
      <c r="AL838" s="355"/>
      <c r="AM838" s="355"/>
      <c r="AN838" s="355"/>
      <c r="AO838" s="355"/>
      <c r="AP838" s="355"/>
      <c r="AQ838" s="355"/>
      <c r="AR838" s="355"/>
      <c r="AS838" s="355"/>
      <c r="AT838" s="355"/>
      <c r="AU838" s="252"/>
    </row>
    <row r="839" spans="1:47" ht="17" hidden="1" outlineLevel="1">
      <c r="A839" s="452">
        <v>6</v>
      </c>
      <c r="B839" s="369" t="s">
        <v>99</v>
      </c>
      <c r="C839" s="251" t="s">
        <v>25</v>
      </c>
      <c r="D839" s="255"/>
      <c r="E839" s="255"/>
      <c r="F839" s="255"/>
      <c r="G839" s="255"/>
      <c r="H839" s="255"/>
      <c r="I839" s="255"/>
      <c r="J839" s="255"/>
      <c r="K839" s="255"/>
      <c r="L839" s="255"/>
      <c r="M839" s="255"/>
      <c r="N839" s="255"/>
      <c r="O839" s="255"/>
      <c r="P839" s="255"/>
      <c r="Q839" s="255"/>
      <c r="R839" s="255">
        <v>12</v>
      </c>
      <c r="S839" s="255"/>
      <c r="T839" s="255"/>
      <c r="U839" s="255"/>
      <c r="V839" s="255"/>
      <c r="W839" s="255"/>
      <c r="X839" s="255"/>
      <c r="Y839" s="255"/>
      <c r="Z839" s="255"/>
      <c r="AA839" s="255"/>
      <c r="AB839" s="255"/>
      <c r="AC839" s="255"/>
      <c r="AD839" s="255"/>
      <c r="AE839" s="255"/>
      <c r="AF839" s="255"/>
      <c r="AG839" s="356"/>
      <c r="AH839" s="356"/>
      <c r="AI839" s="356"/>
      <c r="AJ839" s="356"/>
      <c r="AK839" s="356"/>
      <c r="AL839" s="356"/>
      <c r="AM839" s="356"/>
      <c r="AN839" s="356"/>
      <c r="AO839" s="356"/>
      <c r="AP839" s="356"/>
      <c r="AQ839" s="356"/>
      <c r="AR839" s="356"/>
      <c r="AS839" s="356"/>
      <c r="AT839" s="356"/>
      <c r="AU839" s="256">
        <f>SUM(AG839:AT839)</f>
        <v>0</v>
      </c>
    </row>
    <row r="840" spans="1:47" ht="16" hidden="1" outlineLevel="1">
      <c r="A840" s="452"/>
      <c r="B840" s="254" t="s">
        <v>341</v>
      </c>
      <c r="C840" s="251" t="s">
        <v>163</v>
      </c>
      <c r="D840" s="255"/>
      <c r="E840" s="255"/>
      <c r="F840" s="255"/>
      <c r="G840" s="255"/>
      <c r="H840" s="255"/>
      <c r="I840" s="255"/>
      <c r="J840" s="255"/>
      <c r="K840" s="255"/>
      <c r="L840" s="255"/>
      <c r="M840" s="255"/>
      <c r="N840" s="255"/>
      <c r="O840" s="255"/>
      <c r="P840" s="255"/>
      <c r="Q840" s="255"/>
      <c r="R840" s="255">
        <f>R839</f>
        <v>12</v>
      </c>
      <c r="S840" s="255"/>
      <c r="T840" s="255"/>
      <c r="U840" s="255"/>
      <c r="V840" s="255"/>
      <c r="W840" s="255"/>
      <c r="X840" s="255"/>
      <c r="Y840" s="255"/>
      <c r="Z840" s="255"/>
      <c r="AA840" s="255"/>
      <c r="AB840" s="255"/>
      <c r="AC840" s="255"/>
      <c r="AD840" s="255"/>
      <c r="AE840" s="255"/>
      <c r="AF840" s="255"/>
      <c r="AG840" s="352">
        <f>AG839</f>
        <v>0</v>
      </c>
      <c r="AH840" s="352">
        <f t="shared" ref="AH840" si="1376">AH839</f>
        <v>0</v>
      </c>
      <c r="AI840" s="352">
        <f t="shared" ref="AI840" si="1377">AI839</f>
        <v>0</v>
      </c>
      <c r="AJ840" s="352">
        <f t="shared" ref="AJ840" si="1378">AJ839</f>
        <v>0</v>
      </c>
      <c r="AK840" s="352">
        <f t="shared" ref="AK840" si="1379">AK839</f>
        <v>0</v>
      </c>
      <c r="AL840" s="352">
        <f t="shared" ref="AL840" si="1380">AL839</f>
        <v>0</v>
      </c>
      <c r="AM840" s="352">
        <f t="shared" ref="AM840" si="1381">AM839</f>
        <v>0</v>
      </c>
      <c r="AN840" s="352">
        <f t="shared" ref="AN840" si="1382">AN839</f>
        <v>0</v>
      </c>
      <c r="AO840" s="352">
        <f t="shared" ref="AO840" si="1383">AO839</f>
        <v>0</v>
      </c>
      <c r="AP840" s="352">
        <f t="shared" ref="AP840" si="1384">AP839</f>
        <v>0</v>
      </c>
      <c r="AQ840" s="352">
        <f t="shared" ref="AQ840" si="1385">AQ839</f>
        <v>0</v>
      </c>
      <c r="AR840" s="352">
        <f t="shared" ref="AR840" si="1386">AR839</f>
        <v>0</v>
      </c>
      <c r="AS840" s="352">
        <f t="shared" ref="AS840" si="1387">AS839</f>
        <v>0</v>
      </c>
      <c r="AT840" s="352">
        <f t="shared" ref="AT840" si="1388">AT839</f>
        <v>0</v>
      </c>
      <c r="AU840" s="270"/>
    </row>
    <row r="841" spans="1:47" ht="16" hidden="1" outlineLevel="1">
      <c r="A841" s="452"/>
      <c r="B841" s="269"/>
      <c r="C841" s="271"/>
      <c r="D841" s="251"/>
      <c r="E841" s="251"/>
      <c r="F841" s="251"/>
      <c r="G841" s="251"/>
      <c r="H841" s="251"/>
      <c r="I841" s="251"/>
      <c r="J841" s="251"/>
      <c r="K841" s="251"/>
      <c r="L841" s="251"/>
      <c r="M841" s="251"/>
      <c r="N841" s="251"/>
      <c r="O841" s="251"/>
      <c r="P841" s="251"/>
      <c r="Q841" s="251"/>
      <c r="R841" s="251"/>
      <c r="S841" s="251"/>
      <c r="T841" s="251"/>
      <c r="U841" s="251"/>
      <c r="V841" s="251"/>
      <c r="W841" s="251"/>
      <c r="X841" s="251"/>
      <c r="Y841" s="251"/>
      <c r="Z841" s="251"/>
      <c r="AA841" s="251"/>
      <c r="AB841" s="251"/>
      <c r="AC841" s="251"/>
      <c r="AD841" s="251"/>
      <c r="AE841" s="251"/>
      <c r="AF841" s="251"/>
      <c r="AG841" s="357"/>
      <c r="AH841" s="357"/>
      <c r="AI841" s="357"/>
      <c r="AJ841" s="357"/>
      <c r="AK841" s="357"/>
      <c r="AL841" s="357"/>
      <c r="AM841" s="357"/>
      <c r="AN841" s="357"/>
      <c r="AO841" s="357"/>
      <c r="AP841" s="357"/>
      <c r="AQ841" s="357"/>
      <c r="AR841" s="357"/>
      <c r="AS841" s="357"/>
      <c r="AT841" s="357"/>
      <c r="AU841" s="272"/>
    </row>
    <row r="842" spans="1:47" ht="17" hidden="1" outlineLevel="1">
      <c r="A842" s="452">
        <v>7</v>
      </c>
      <c r="B842" s="369" t="s">
        <v>100</v>
      </c>
      <c r="C842" s="251" t="s">
        <v>25</v>
      </c>
      <c r="D842" s="255"/>
      <c r="E842" s="255"/>
      <c r="F842" s="255"/>
      <c r="G842" s="255"/>
      <c r="H842" s="255"/>
      <c r="I842" s="255"/>
      <c r="J842" s="255"/>
      <c r="K842" s="255"/>
      <c r="L842" s="255"/>
      <c r="M842" s="255"/>
      <c r="N842" s="255"/>
      <c r="O842" s="255"/>
      <c r="P842" s="255"/>
      <c r="Q842" s="255"/>
      <c r="R842" s="255">
        <v>12</v>
      </c>
      <c r="S842" s="255"/>
      <c r="T842" s="255"/>
      <c r="U842" s="255"/>
      <c r="V842" s="255"/>
      <c r="W842" s="255"/>
      <c r="X842" s="255"/>
      <c r="Y842" s="255"/>
      <c r="Z842" s="255"/>
      <c r="AA842" s="255"/>
      <c r="AB842" s="255"/>
      <c r="AC842" s="255"/>
      <c r="AD842" s="255"/>
      <c r="AE842" s="255"/>
      <c r="AF842" s="255"/>
      <c r="AG842" s="356"/>
      <c r="AH842" s="356"/>
      <c r="AI842" s="356"/>
      <c r="AJ842" s="356"/>
      <c r="AK842" s="356"/>
      <c r="AL842" s="356"/>
      <c r="AM842" s="356"/>
      <c r="AN842" s="356"/>
      <c r="AO842" s="356"/>
      <c r="AP842" s="356"/>
      <c r="AQ842" s="356"/>
      <c r="AR842" s="356"/>
      <c r="AS842" s="356"/>
      <c r="AT842" s="356"/>
      <c r="AU842" s="256">
        <f>SUM(AG842:AT842)</f>
        <v>0</v>
      </c>
    </row>
    <row r="843" spans="1:47" ht="16" hidden="1" outlineLevel="1">
      <c r="A843" s="452"/>
      <c r="B843" s="254" t="s">
        <v>341</v>
      </c>
      <c r="C843" s="251" t="s">
        <v>163</v>
      </c>
      <c r="D843" s="255"/>
      <c r="E843" s="255"/>
      <c r="F843" s="255"/>
      <c r="G843" s="255"/>
      <c r="H843" s="255"/>
      <c r="I843" s="255"/>
      <c r="J843" s="255"/>
      <c r="K843" s="255"/>
      <c r="L843" s="255"/>
      <c r="M843" s="255"/>
      <c r="N843" s="255"/>
      <c r="O843" s="255"/>
      <c r="P843" s="255"/>
      <c r="Q843" s="255"/>
      <c r="R843" s="255">
        <f>R842</f>
        <v>12</v>
      </c>
      <c r="S843" s="255"/>
      <c r="T843" s="255"/>
      <c r="U843" s="255"/>
      <c r="V843" s="255"/>
      <c r="W843" s="255"/>
      <c r="X843" s="255"/>
      <c r="Y843" s="255"/>
      <c r="Z843" s="255"/>
      <c r="AA843" s="255"/>
      <c r="AB843" s="255"/>
      <c r="AC843" s="255"/>
      <c r="AD843" s="255"/>
      <c r="AE843" s="255"/>
      <c r="AF843" s="255"/>
      <c r="AG843" s="352">
        <f>AG842</f>
        <v>0</v>
      </c>
      <c r="AH843" s="352">
        <f t="shared" ref="AH843" si="1389">AH842</f>
        <v>0</v>
      </c>
      <c r="AI843" s="352">
        <f t="shared" ref="AI843" si="1390">AI842</f>
        <v>0</v>
      </c>
      <c r="AJ843" s="352">
        <f t="shared" ref="AJ843" si="1391">AJ842</f>
        <v>0</v>
      </c>
      <c r="AK843" s="352">
        <f t="shared" ref="AK843" si="1392">AK842</f>
        <v>0</v>
      </c>
      <c r="AL843" s="352">
        <f t="shared" ref="AL843" si="1393">AL842</f>
        <v>0</v>
      </c>
      <c r="AM843" s="352">
        <f t="shared" ref="AM843" si="1394">AM842</f>
        <v>0</v>
      </c>
      <c r="AN843" s="352">
        <f t="shared" ref="AN843" si="1395">AN842</f>
        <v>0</v>
      </c>
      <c r="AO843" s="352">
        <f t="shared" ref="AO843" si="1396">AO842</f>
        <v>0</v>
      </c>
      <c r="AP843" s="352">
        <f t="shared" ref="AP843" si="1397">AP842</f>
        <v>0</v>
      </c>
      <c r="AQ843" s="352">
        <f t="shared" ref="AQ843" si="1398">AQ842</f>
        <v>0</v>
      </c>
      <c r="AR843" s="352">
        <f t="shared" ref="AR843" si="1399">AR842</f>
        <v>0</v>
      </c>
      <c r="AS843" s="352">
        <f t="shared" ref="AS843" si="1400">AS842</f>
        <v>0</v>
      </c>
      <c r="AT843" s="352">
        <f t="shared" ref="AT843" si="1401">AT842</f>
        <v>0</v>
      </c>
      <c r="AU843" s="270"/>
    </row>
    <row r="844" spans="1:47" ht="16" hidden="1" outlineLevel="1">
      <c r="A844" s="452"/>
      <c r="B844" s="273"/>
      <c r="C844" s="271"/>
      <c r="D844" s="251"/>
      <c r="E844" s="251"/>
      <c r="F844" s="251"/>
      <c r="G844" s="251"/>
      <c r="H844" s="251"/>
      <c r="I844" s="251"/>
      <c r="J844" s="251"/>
      <c r="K844" s="251"/>
      <c r="L844" s="251"/>
      <c r="M844" s="251"/>
      <c r="N844" s="251"/>
      <c r="O844" s="251"/>
      <c r="P844" s="251"/>
      <c r="Q844" s="251"/>
      <c r="R844" s="251"/>
      <c r="S844" s="251"/>
      <c r="T844" s="251"/>
      <c r="U844" s="251"/>
      <c r="V844" s="251"/>
      <c r="W844" s="251"/>
      <c r="X844" s="251"/>
      <c r="Y844" s="251"/>
      <c r="Z844" s="251"/>
      <c r="AA844" s="251"/>
      <c r="AB844" s="251"/>
      <c r="AC844" s="251"/>
      <c r="AD844" s="251"/>
      <c r="AE844" s="251"/>
      <c r="AF844" s="251"/>
      <c r="AG844" s="357"/>
      <c r="AH844" s="358"/>
      <c r="AI844" s="357"/>
      <c r="AJ844" s="357"/>
      <c r="AK844" s="357"/>
      <c r="AL844" s="357"/>
      <c r="AM844" s="357"/>
      <c r="AN844" s="357"/>
      <c r="AO844" s="357"/>
      <c r="AP844" s="357"/>
      <c r="AQ844" s="357"/>
      <c r="AR844" s="357"/>
      <c r="AS844" s="357"/>
      <c r="AT844" s="357"/>
      <c r="AU844" s="272"/>
    </row>
    <row r="845" spans="1:47" ht="17" hidden="1" outlineLevel="1">
      <c r="A845" s="452">
        <v>8</v>
      </c>
      <c r="B845" s="369" t="s">
        <v>101</v>
      </c>
      <c r="C845" s="251" t="s">
        <v>25</v>
      </c>
      <c r="D845" s="255"/>
      <c r="E845" s="255"/>
      <c r="F845" s="255"/>
      <c r="G845" s="255"/>
      <c r="H845" s="255"/>
      <c r="I845" s="255"/>
      <c r="J845" s="255"/>
      <c r="K845" s="255"/>
      <c r="L845" s="255"/>
      <c r="M845" s="255"/>
      <c r="N845" s="255"/>
      <c r="O845" s="255"/>
      <c r="P845" s="255"/>
      <c r="Q845" s="255"/>
      <c r="R845" s="255">
        <v>12</v>
      </c>
      <c r="S845" s="255"/>
      <c r="T845" s="255"/>
      <c r="U845" s="255"/>
      <c r="V845" s="255"/>
      <c r="W845" s="255"/>
      <c r="X845" s="255"/>
      <c r="Y845" s="255"/>
      <c r="Z845" s="255"/>
      <c r="AA845" s="255"/>
      <c r="AB845" s="255"/>
      <c r="AC845" s="255"/>
      <c r="AD845" s="255"/>
      <c r="AE845" s="255"/>
      <c r="AF845" s="255"/>
      <c r="AG845" s="356"/>
      <c r="AH845" s="356"/>
      <c r="AI845" s="356"/>
      <c r="AJ845" s="356"/>
      <c r="AK845" s="356"/>
      <c r="AL845" s="356"/>
      <c r="AM845" s="356"/>
      <c r="AN845" s="356"/>
      <c r="AO845" s="356"/>
      <c r="AP845" s="356"/>
      <c r="AQ845" s="356"/>
      <c r="AR845" s="356"/>
      <c r="AS845" s="356"/>
      <c r="AT845" s="356"/>
      <c r="AU845" s="256">
        <f>SUM(AG845:AT845)</f>
        <v>0</v>
      </c>
    </row>
    <row r="846" spans="1:47" ht="16" hidden="1" outlineLevel="1">
      <c r="A846" s="452"/>
      <c r="B846" s="254" t="s">
        <v>341</v>
      </c>
      <c r="C846" s="251" t="s">
        <v>163</v>
      </c>
      <c r="D846" s="255"/>
      <c r="E846" s="255"/>
      <c r="F846" s="255"/>
      <c r="G846" s="255"/>
      <c r="H846" s="255"/>
      <c r="I846" s="255"/>
      <c r="J846" s="255"/>
      <c r="K846" s="255"/>
      <c r="L846" s="255"/>
      <c r="M846" s="255"/>
      <c r="N846" s="255"/>
      <c r="O846" s="255"/>
      <c r="P846" s="255"/>
      <c r="Q846" s="255"/>
      <c r="R846" s="255">
        <f>R845</f>
        <v>12</v>
      </c>
      <c r="S846" s="255"/>
      <c r="T846" s="255"/>
      <c r="U846" s="255"/>
      <c r="V846" s="255"/>
      <c r="W846" s="255"/>
      <c r="X846" s="255"/>
      <c r="Y846" s="255"/>
      <c r="Z846" s="255"/>
      <c r="AA846" s="255"/>
      <c r="AB846" s="255"/>
      <c r="AC846" s="255"/>
      <c r="AD846" s="255"/>
      <c r="AE846" s="255"/>
      <c r="AF846" s="255"/>
      <c r="AG846" s="352">
        <f>AG845</f>
        <v>0</v>
      </c>
      <c r="AH846" s="352">
        <f t="shared" ref="AH846" si="1402">AH845</f>
        <v>0</v>
      </c>
      <c r="AI846" s="352">
        <f t="shared" ref="AI846" si="1403">AI845</f>
        <v>0</v>
      </c>
      <c r="AJ846" s="352">
        <f t="shared" ref="AJ846" si="1404">AJ845</f>
        <v>0</v>
      </c>
      <c r="AK846" s="352">
        <f t="shared" ref="AK846" si="1405">AK845</f>
        <v>0</v>
      </c>
      <c r="AL846" s="352">
        <f t="shared" ref="AL846" si="1406">AL845</f>
        <v>0</v>
      </c>
      <c r="AM846" s="352">
        <f t="shared" ref="AM846" si="1407">AM845</f>
        <v>0</v>
      </c>
      <c r="AN846" s="352">
        <f t="shared" ref="AN846" si="1408">AN845</f>
        <v>0</v>
      </c>
      <c r="AO846" s="352">
        <f t="shared" ref="AO846" si="1409">AO845</f>
        <v>0</v>
      </c>
      <c r="AP846" s="352">
        <f t="shared" ref="AP846" si="1410">AP845</f>
        <v>0</v>
      </c>
      <c r="AQ846" s="352">
        <f t="shared" ref="AQ846" si="1411">AQ845</f>
        <v>0</v>
      </c>
      <c r="AR846" s="352">
        <f t="shared" ref="AR846" si="1412">AR845</f>
        <v>0</v>
      </c>
      <c r="AS846" s="352">
        <f t="shared" ref="AS846" si="1413">AS845</f>
        <v>0</v>
      </c>
      <c r="AT846" s="352">
        <f t="shared" ref="AT846" si="1414">AT845</f>
        <v>0</v>
      </c>
      <c r="AU846" s="270"/>
    </row>
    <row r="847" spans="1:47" ht="16" hidden="1" outlineLevel="1">
      <c r="A847" s="452"/>
      <c r="B847" s="273"/>
      <c r="C847" s="271"/>
      <c r="D847" s="275"/>
      <c r="E847" s="275"/>
      <c r="F847" s="275"/>
      <c r="G847" s="275"/>
      <c r="H847" s="275"/>
      <c r="I847" s="275"/>
      <c r="J847" s="275"/>
      <c r="K847" s="275"/>
      <c r="L847" s="275"/>
      <c r="M847" s="275"/>
      <c r="N847" s="275"/>
      <c r="O847" s="275"/>
      <c r="P847" s="275"/>
      <c r="Q847" s="275"/>
      <c r="R847" s="251"/>
      <c r="S847" s="275"/>
      <c r="T847" s="275"/>
      <c r="U847" s="275"/>
      <c r="V847" s="275"/>
      <c r="W847" s="275"/>
      <c r="X847" s="275"/>
      <c r="Y847" s="275"/>
      <c r="Z847" s="275"/>
      <c r="AA847" s="275"/>
      <c r="AB847" s="275"/>
      <c r="AC847" s="275"/>
      <c r="AD847" s="275"/>
      <c r="AE847" s="275"/>
      <c r="AF847" s="275"/>
      <c r="AG847" s="357"/>
      <c r="AH847" s="358"/>
      <c r="AI847" s="357"/>
      <c r="AJ847" s="357"/>
      <c r="AK847" s="357"/>
      <c r="AL847" s="357"/>
      <c r="AM847" s="357"/>
      <c r="AN847" s="357"/>
      <c r="AO847" s="357"/>
      <c r="AP847" s="357"/>
      <c r="AQ847" s="357"/>
      <c r="AR847" s="357"/>
      <c r="AS847" s="357"/>
      <c r="AT847" s="357"/>
      <c r="AU847" s="272"/>
    </row>
    <row r="848" spans="1:47" ht="17" hidden="1" outlineLevel="1">
      <c r="A848" s="452">
        <v>9</v>
      </c>
      <c r="B848" s="369" t="s">
        <v>102</v>
      </c>
      <c r="C848" s="251" t="s">
        <v>25</v>
      </c>
      <c r="D848" s="255"/>
      <c r="E848" s="255"/>
      <c r="F848" s="255"/>
      <c r="G848" s="255"/>
      <c r="H848" s="255"/>
      <c r="I848" s="255"/>
      <c r="J848" s="255"/>
      <c r="K848" s="255"/>
      <c r="L848" s="255"/>
      <c r="M848" s="255"/>
      <c r="N848" s="255"/>
      <c r="O848" s="255"/>
      <c r="P848" s="255"/>
      <c r="Q848" s="255"/>
      <c r="R848" s="255">
        <v>12</v>
      </c>
      <c r="S848" s="255"/>
      <c r="T848" s="255"/>
      <c r="U848" s="255"/>
      <c r="V848" s="255"/>
      <c r="W848" s="255"/>
      <c r="X848" s="255"/>
      <c r="Y848" s="255"/>
      <c r="Z848" s="255"/>
      <c r="AA848" s="255"/>
      <c r="AB848" s="255"/>
      <c r="AC848" s="255"/>
      <c r="AD848" s="255"/>
      <c r="AE848" s="255"/>
      <c r="AF848" s="255"/>
      <c r="AG848" s="356"/>
      <c r="AH848" s="356"/>
      <c r="AI848" s="356"/>
      <c r="AJ848" s="356"/>
      <c r="AK848" s="356"/>
      <c r="AL848" s="356"/>
      <c r="AM848" s="356"/>
      <c r="AN848" s="356"/>
      <c r="AO848" s="356"/>
      <c r="AP848" s="356"/>
      <c r="AQ848" s="356"/>
      <c r="AR848" s="356"/>
      <c r="AS848" s="356"/>
      <c r="AT848" s="356"/>
      <c r="AU848" s="256">
        <f>SUM(AG848:AT848)</f>
        <v>0</v>
      </c>
    </row>
    <row r="849" spans="1:47" ht="16" hidden="1" outlineLevel="1">
      <c r="A849" s="452"/>
      <c r="B849" s="254" t="s">
        <v>341</v>
      </c>
      <c r="C849" s="251" t="s">
        <v>163</v>
      </c>
      <c r="D849" s="255"/>
      <c r="E849" s="255"/>
      <c r="F849" s="255"/>
      <c r="G849" s="255"/>
      <c r="H849" s="255"/>
      <c r="I849" s="255"/>
      <c r="J849" s="255"/>
      <c r="K849" s="255"/>
      <c r="L849" s="255"/>
      <c r="M849" s="255"/>
      <c r="N849" s="255"/>
      <c r="O849" s="255"/>
      <c r="P849" s="255"/>
      <c r="Q849" s="255"/>
      <c r="R849" s="255">
        <f>R848</f>
        <v>12</v>
      </c>
      <c r="S849" s="255"/>
      <c r="T849" s="255"/>
      <c r="U849" s="255"/>
      <c r="V849" s="255"/>
      <c r="W849" s="255"/>
      <c r="X849" s="255"/>
      <c r="Y849" s="255"/>
      <c r="Z849" s="255"/>
      <c r="AA849" s="255"/>
      <c r="AB849" s="255"/>
      <c r="AC849" s="255"/>
      <c r="AD849" s="255"/>
      <c r="AE849" s="255"/>
      <c r="AF849" s="255"/>
      <c r="AG849" s="352">
        <f>AG848</f>
        <v>0</v>
      </c>
      <c r="AH849" s="352">
        <f t="shared" ref="AH849" si="1415">AH848</f>
        <v>0</v>
      </c>
      <c r="AI849" s="352">
        <f t="shared" ref="AI849" si="1416">AI848</f>
        <v>0</v>
      </c>
      <c r="AJ849" s="352">
        <f t="shared" ref="AJ849" si="1417">AJ848</f>
        <v>0</v>
      </c>
      <c r="AK849" s="352">
        <f t="shared" ref="AK849" si="1418">AK848</f>
        <v>0</v>
      </c>
      <c r="AL849" s="352">
        <f t="shared" ref="AL849" si="1419">AL848</f>
        <v>0</v>
      </c>
      <c r="AM849" s="352">
        <f t="shared" ref="AM849" si="1420">AM848</f>
        <v>0</v>
      </c>
      <c r="AN849" s="352">
        <f t="shared" ref="AN849" si="1421">AN848</f>
        <v>0</v>
      </c>
      <c r="AO849" s="352">
        <f t="shared" ref="AO849" si="1422">AO848</f>
        <v>0</v>
      </c>
      <c r="AP849" s="352">
        <f t="shared" ref="AP849" si="1423">AP848</f>
        <v>0</v>
      </c>
      <c r="AQ849" s="352">
        <f t="shared" ref="AQ849" si="1424">AQ848</f>
        <v>0</v>
      </c>
      <c r="AR849" s="352">
        <f t="shared" ref="AR849" si="1425">AR848</f>
        <v>0</v>
      </c>
      <c r="AS849" s="352">
        <f t="shared" ref="AS849" si="1426">AS848</f>
        <v>0</v>
      </c>
      <c r="AT849" s="352">
        <f t="shared" ref="AT849" si="1427">AT848</f>
        <v>0</v>
      </c>
      <c r="AU849" s="270"/>
    </row>
    <row r="850" spans="1:47" ht="16" hidden="1" outlineLevel="1">
      <c r="A850" s="452"/>
      <c r="B850" s="273"/>
      <c r="C850" s="271"/>
      <c r="D850" s="275"/>
      <c r="E850" s="275"/>
      <c r="F850" s="275"/>
      <c r="G850" s="275"/>
      <c r="H850" s="275"/>
      <c r="I850" s="275"/>
      <c r="J850" s="275"/>
      <c r="K850" s="275"/>
      <c r="L850" s="275"/>
      <c r="M850" s="275"/>
      <c r="N850" s="275"/>
      <c r="O850" s="275"/>
      <c r="P850" s="275"/>
      <c r="Q850" s="275"/>
      <c r="R850" s="251"/>
      <c r="S850" s="275"/>
      <c r="T850" s="275"/>
      <c r="U850" s="275"/>
      <c r="V850" s="275"/>
      <c r="W850" s="275"/>
      <c r="X850" s="275"/>
      <c r="Y850" s="275"/>
      <c r="Z850" s="275"/>
      <c r="AA850" s="275"/>
      <c r="AB850" s="275"/>
      <c r="AC850" s="275"/>
      <c r="AD850" s="275"/>
      <c r="AE850" s="275"/>
      <c r="AF850" s="275"/>
      <c r="AG850" s="357"/>
      <c r="AH850" s="357"/>
      <c r="AI850" s="357"/>
      <c r="AJ850" s="357"/>
      <c r="AK850" s="357"/>
      <c r="AL850" s="357"/>
      <c r="AM850" s="357"/>
      <c r="AN850" s="357"/>
      <c r="AO850" s="357"/>
      <c r="AP850" s="357"/>
      <c r="AQ850" s="357"/>
      <c r="AR850" s="357"/>
      <c r="AS850" s="357"/>
      <c r="AT850" s="357"/>
      <c r="AU850" s="272"/>
    </row>
    <row r="851" spans="1:47" ht="17" hidden="1" outlineLevel="1">
      <c r="A851" s="452">
        <v>10</v>
      </c>
      <c r="B851" s="369" t="s">
        <v>103</v>
      </c>
      <c r="C851" s="251" t="s">
        <v>25</v>
      </c>
      <c r="D851" s="255"/>
      <c r="E851" s="255"/>
      <c r="F851" s="255"/>
      <c r="G851" s="255"/>
      <c r="H851" s="255"/>
      <c r="I851" s="255"/>
      <c r="J851" s="255"/>
      <c r="K851" s="255"/>
      <c r="L851" s="255"/>
      <c r="M851" s="255"/>
      <c r="N851" s="255"/>
      <c r="O851" s="255"/>
      <c r="P851" s="255"/>
      <c r="Q851" s="255"/>
      <c r="R851" s="255">
        <v>3</v>
      </c>
      <c r="S851" s="255"/>
      <c r="T851" s="255"/>
      <c r="U851" s="255"/>
      <c r="V851" s="255"/>
      <c r="W851" s="255"/>
      <c r="X851" s="255"/>
      <c r="Y851" s="255"/>
      <c r="Z851" s="255"/>
      <c r="AA851" s="255"/>
      <c r="AB851" s="255"/>
      <c r="AC851" s="255"/>
      <c r="AD851" s="255"/>
      <c r="AE851" s="255"/>
      <c r="AF851" s="255"/>
      <c r="AG851" s="356"/>
      <c r="AH851" s="356"/>
      <c r="AI851" s="356"/>
      <c r="AJ851" s="356"/>
      <c r="AK851" s="356"/>
      <c r="AL851" s="356"/>
      <c r="AM851" s="356"/>
      <c r="AN851" s="356"/>
      <c r="AO851" s="356"/>
      <c r="AP851" s="356"/>
      <c r="AQ851" s="356"/>
      <c r="AR851" s="356"/>
      <c r="AS851" s="356"/>
      <c r="AT851" s="356"/>
      <c r="AU851" s="256">
        <f>SUM(AG851:AT851)</f>
        <v>0</v>
      </c>
    </row>
    <row r="852" spans="1:47" ht="16" hidden="1" outlineLevel="1">
      <c r="A852" s="452"/>
      <c r="B852" s="254" t="s">
        <v>341</v>
      </c>
      <c r="C852" s="251" t="s">
        <v>163</v>
      </c>
      <c r="D852" s="255"/>
      <c r="E852" s="255"/>
      <c r="F852" s="255"/>
      <c r="G852" s="255"/>
      <c r="H852" s="255"/>
      <c r="I852" s="255"/>
      <c r="J852" s="255"/>
      <c r="K852" s="255"/>
      <c r="L852" s="255"/>
      <c r="M852" s="255"/>
      <c r="N852" s="255"/>
      <c r="O852" s="255"/>
      <c r="P852" s="255"/>
      <c r="Q852" s="255"/>
      <c r="R852" s="255">
        <f>R851</f>
        <v>3</v>
      </c>
      <c r="S852" s="255"/>
      <c r="T852" s="255"/>
      <c r="U852" s="255"/>
      <c r="V852" s="255"/>
      <c r="W852" s="255"/>
      <c r="X852" s="255"/>
      <c r="Y852" s="255"/>
      <c r="Z852" s="255"/>
      <c r="AA852" s="255"/>
      <c r="AB852" s="255"/>
      <c r="AC852" s="255"/>
      <c r="AD852" s="255"/>
      <c r="AE852" s="255"/>
      <c r="AF852" s="255"/>
      <c r="AG852" s="352">
        <f>AG851</f>
        <v>0</v>
      </c>
      <c r="AH852" s="352">
        <f t="shared" ref="AH852" si="1428">AH851</f>
        <v>0</v>
      </c>
      <c r="AI852" s="352">
        <f t="shared" ref="AI852" si="1429">AI851</f>
        <v>0</v>
      </c>
      <c r="AJ852" s="352">
        <f t="shared" ref="AJ852" si="1430">AJ851</f>
        <v>0</v>
      </c>
      <c r="AK852" s="352">
        <f t="shared" ref="AK852" si="1431">AK851</f>
        <v>0</v>
      </c>
      <c r="AL852" s="352">
        <f t="shared" ref="AL852" si="1432">AL851</f>
        <v>0</v>
      </c>
      <c r="AM852" s="352">
        <f t="shared" ref="AM852" si="1433">AM851</f>
        <v>0</v>
      </c>
      <c r="AN852" s="352">
        <f t="shared" ref="AN852" si="1434">AN851</f>
        <v>0</v>
      </c>
      <c r="AO852" s="352">
        <f t="shared" ref="AO852" si="1435">AO851</f>
        <v>0</v>
      </c>
      <c r="AP852" s="352">
        <f t="shared" ref="AP852" si="1436">AP851</f>
        <v>0</v>
      </c>
      <c r="AQ852" s="352">
        <f t="shared" ref="AQ852" si="1437">AQ851</f>
        <v>0</v>
      </c>
      <c r="AR852" s="352">
        <f t="shared" ref="AR852" si="1438">AR851</f>
        <v>0</v>
      </c>
      <c r="AS852" s="352">
        <f t="shared" ref="AS852" si="1439">AS851</f>
        <v>0</v>
      </c>
      <c r="AT852" s="352">
        <f t="shared" ref="AT852" si="1440">AT851</f>
        <v>0</v>
      </c>
      <c r="AU852" s="270"/>
    </row>
    <row r="853" spans="1:47" ht="16" hidden="1" outlineLevel="1">
      <c r="A853" s="452"/>
      <c r="B853" s="273"/>
      <c r="C853" s="271"/>
      <c r="D853" s="275"/>
      <c r="E853" s="275"/>
      <c r="F853" s="275"/>
      <c r="G853" s="275"/>
      <c r="H853" s="275"/>
      <c r="I853" s="275"/>
      <c r="J853" s="275"/>
      <c r="K853" s="275"/>
      <c r="L853" s="275"/>
      <c r="M853" s="275"/>
      <c r="N853" s="275"/>
      <c r="O853" s="275"/>
      <c r="P853" s="275"/>
      <c r="Q853" s="275"/>
      <c r="R853" s="251"/>
      <c r="S853" s="275"/>
      <c r="T853" s="275"/>
      <c r="U853" s="275"/>
      <c r="V853" s="275"/>
      <c r="W853" s="275"/>
      <c r="X853" s="275"/>
      <c r="Y853" s="275"/>
      <c r="Z853" s="275"/>
      <c r="AA853" s="275"/>
      <c r="AB853" s="275"/>
      <c r="AC853" s="275"/>
      <c r="AD853" s="275"/>
      <c r="AE853" s="275"/>
      <c r="AF853" s="275"/>
      <c r="AG853" s="357"/>
      <c r="AH853" s="358"/>
      <c r="AI853" s="357"/>
      <c r="AJ853" s="357"/>
      <c r="AK853" s="357"/>
      <c r="AL853" s="357"/>
      <c r="AM853" s="357"/>
      <c r="AN853" s="357"/>
      <c r="AO853" s="357"/>
      <c r="AP853" s="357"/>
      <c r="AQ853" s="357"/>
      <c r="AR853" s="357"/>
      <c r="AS853" s="357"/>
      <c r="AT853" s="357"/>
      <c r="AU853" s="272"/>
    </row>
    <row r="854" spans="1:47" ht="16" hidden="1" outlineLevel="1">
      <c r="A854" s="452"/>
      <c r="B854" s="248" t="s">
        <v>10</v>
      </c>
      <c r="C854" s="249"/>
      <c r="D854" s="249"/>
      <c r="E854" s="249"/>
      <c r="F854" s="249"/>
      <c r="G854" s="249"/>
      <c r="H854" s="249"/>
      <c r="I854" s="249"/>
      <c r="J854" s="249"/>
      <c r="K854" s="249"/>
      <c r="L854" s="249"/>
      <c r="M854" s="249"/>
      <c r="N854" s="249"/>
      <c r="O854" s="249"/>
      <c r="P854" s="249"/>
      <c r="Q854" s="249"/>
      <c r="R854" s="250"/>
      <c r="S854" s="249"/>
      <c r="T854" s="249"/>
      <c r="U854" s="249"/>
      <c r="V854" s="249"/>
      <c r="W854" s="249"/>
      <c r="X854" s="249"/>
      <c r="Y854" s="249"/>
      <c r="Z854" s="249"/>
      <c r="AA854" s="249"/>
      <c r="AB854" s="249"/>
      <c r="AC854" s="249"/>
      <c r="AD854" s="249"/>
      <c r="AE854" s="249"/>
      <c r="AF854" s="249"/>
      <c r="AG854" s="355"/>
      <c r="AH854" s="355"/>
      <c r="AI854" s="355"/>
      <c r="AJ854" s="355"/>
      <c r="AK854" s="355"/>
      <c r="AL854" s="355"/>
      <c r="AM854" s="355"/>
      <c r="AN854" s="355"/>
      <c r="AO854" s="355"/>
      <c r="AP854" s="355"/>
      <c r="AQ854" s="355"/>
      <c r="AR854" s="355"/>
      <c r="AS854" s="355"/>
      <c r="AT854" s="355"/>
      <c r="AU854" s="252"/>
    </row>
    <row r="855" spans="1:47" ht="34" hidden="1" outlineLevel="1">
      <c r="A855" s="452">
        <v>11</v>
      </c>
      <c r="B855" s="369" t="s">
        <v>104</v>
      </c>
      <c r="C855" s="251" t="s">
        <v>25</v>
      </c>
      <c r="D855" s="255"/>
      <c r="E855" s="255"/>
      <c r="F855" s="255"/>
      <c r="G855" s="255"/>
      <c r="H855" s="255"/>
      <c r="I855" s="255"/>
      <c r="J855" s="255"/>
      <c r="K855" s="255"/>
      <c r="L855" s="255"/>
      <c r="M855" s="255"/>
      <c r="N855" s="255"/>
      <c r="O855" s="255"/>
      <c r="P855" s="255"/>
      <c r="Q855" s="255"/>
      <c r="R855" s="255">
        <v>12</v>
      </c>
      <c r="S855" s="255"/>
      <c r="T855" s="255"/>
      <c r="U855" s="255"/>
      <c r="V855" s="255"/>
      <c r="W855" s="255"/>
      <c r="X855" s="255"/>
      <c r="Y855" s="255"/>
      <c r="Z855" s="255"/>
      <c r="AA855" s="255"/>
      <c r="AB855" s="255"/>
      <c r="AC855" s="255"/>
      <c r="AD855" s="255"/>
      <c r="AE855" s="255"/>
      <c r="AF855" s="255"/>
      <c r="AG855" s="367"/>
      <c r="AH855" s="356"/>
      <c r="AI855" s="356"/>
      <c r="AJ855" s="356"/>
      <c r="AK855" s="356"/>
      <c r="AL855" s="356"/>
      <c r="AM855" s="356"/>
      <c r="AN855" s="356"/>
      <c r="AO855" s="356"/>
      <c r="AP855" s="356"/>
      <c r="AQ855" s="356"/>
      <c r="AR855" s="356"/>
      <c r="AS855" s="356"/>
      <c r="AT855" s="356"/>
      <c r="AU855" s="256">
        <f>SUM(AG855:AT855)</f>
        <v>0</v>
      </c>
    </row>
    <row r="856" spans="1:47" ht="16" hidden="1" outlineLevel="1">
      <c r="A856" s="452"/>
      <c r="B856" s="254" t="s">
        <v>341</v>
      </c>
      <c r="C856" s="251" t="s">
        <v>163</v>
      </c>
      <c r="D856" s="255"/>
      <c r="E856" s="255"/>
      <c r="F856" s="255"/>
      <c r="G856" s="255"/>
      <c r="H856" s="255"/>
      <c r="I856" s="255"/>
      <c r="J856" s="255"/>
      <c r="K856" s="255"/>
      <c r="L856" s="255"/>
      <c r="M856" s="255"/>
      <c r="N856" s="255"/>
      <c r="O856" s="255"/>
      <c r="P856" s="255"/>
      <c r="Q856" s="255"/>
      <c r="R856" s="255">
        <f>R855</f>
        <v>12</v>
      </c>
      <c r="S856" s="255"/>
      <c r="T856" s="255"/>
      <c r="U856" s="255"/>
      <c r="V856" s="255"/>
      <c r="W856" s="255"/>
      <c r="X856" s="255"/>
      <c r="Y856" s="255"/>
      <c r="Z856" s="255"/>
      <c r="AA856" s="255"/>
      <c r="AB856" s="255"/>
      <c r="AC856" s="255"/>
      <c r="AD856" s="255"/>
      <c r="AE856" s="255"/>
      <c r="AF856" s="255"/>
      <c r="AG856" s="352">
        <f>AG855</f>
        <v>0</v>
      </c>
      <c r="AH856" s="352">
        <f t="shared" ref="AH856" si="1441">AH855</f>
        <v>0</v>
      </c>
      <c r="AI856" s="352">
        <f t="shared" ref="AI856" si="1442">AI855</f>
        <v>0</v>
      </c>
      <c r="AJ856" s="352">
        <f t="shared" ref="AJ856" si="1443">AJ855</f>
        <v>0</v>
      </c>
      <c r="AK856" s="352">
        <f t="shared" ref="AK856" si="1444">AK855</f>
        <v>0</v>
      </c>
      <c r="AL856" s="352">
        <f t="shared" ref="AL856" si="1445">AL855</f>
        <v>0</v>
      </c>
      <c r="AM856" s="352">
        <f t="shared" ref="AM856" si="1446">AM855</f>
        <v>0</v>
      </c>
      <c r="AN856" s="352">
        <f t="shared" ref="AN856" si="1447">AN855</f>
        <v>0</v>
      </c>
      <c r="AO856" s="352">
        <f t="shared" ref="AO856" si="1448">AO855</f>
        <v>0</v>
      </c>
      <c r="AP856" s="352">
        <f t="shared" ref="AP856" si="1449">AP855</f>
        <v>0</v>
      </c>
      <c r="AQ856" s="352">
        <f t="shared" ref="AQ856" si="1450">AQ855</f>
        <v>0</v>
      </c>
      <c r="AR856" s="352">
        <f t="shared" ref="AR856" si="1451">AR855</f>
        <v>0</v>
      </c>
      <c r="AS856" s="352">
        <f t="shared" ref="AS856" si="1452">AS855</f>
        <v>0</v>
      </c>
      <c r="AT856" s="352">
        <f t="shared" ref="AT856" si="1453">AT855</f>
        <v>0</v>
      </c>
      <c r="AU856" s="257"/>
    </row>
    <row r="857" spans="1:47" ht="16" hidden="1" outlineLevel="1">
      <c r="A857" s="452"/>
      <c r="B857" s="274"/>
      <c r="C857" s="265"/>
      <c r="D857" s="251"/>
      <c r="E857" s="251"/>
      <c r="F857" s="251"/>
      <c r="G857" s="251"/>
      <c r="H857" s="251"/>
      <c r="I857" s="251"/>
      <c r="J857" s="251"/>
      <c r="K857" s="251"/>
      <c r="L857" s="251"/>
      <c r="M857" s="251"/>
      <c r="N857" s="251"/>
      <c r="O857" s="251"/>
      <c r="P857" s="251"/>
      <c r="Q857" s="251"/>
      <c r="R857" s="251"/>
      <c r="S857" s="251"/>
      <c r="T857" s="251"/>
      <c r="U857" s="251"/>
      <c r="V857" s="251"/>
      <c r="W857" s="251"/>
      <c r="X857" s="251"/>
      <c r="Y857" s="251"/>
      <c r="Z857" s="251"/>
      <c r="AA857" s="251"/>
      <c r="AB857" s="251"/>
      <c r="AC857" s="251"/>
      <c r="AD857" s="251"/>
      <c r="AE857" s="251"/>
      <c r="AF857" s="251"/>
      <c r="AG857" s="353"/>
      <c r="AH857" s="362"/>
      <c r="AI857" s="362"/>
      <c r="AJ857" s="362"/>
      <c r="AK857" s="362"/>
      <c r="AL857" s="362"/>
      <c r="AM857" s="362"/>
      <c r="AN857" s="362"/>
      <c r="AO857" s="362"/>
      <c r="AP857" s="362"/>
      <c r="AQ857" s="362"/>
      <c r="AR857" s="362"/>
      <c r="AS857" s="362"/>
      <c r="AT857" s="362"/>
      <c r="AU857" s="266"/>
    </row>
    <row r="858" spans="1:47" ht="34" hidden="1" outlineLevel="1">
      <c r="A858" s="452">
        <v>12</v>
      </c>
      <c r="B858" s="369" t="s">
        <v>105</v>
      </c>
      <c r="C858" s="251" t="s">
        <v>25</v>
      </c>
      <c r="D858" s="255"/>
      <c r="E858" s="255"/>
      <c r="F858" s="255"/>
      <c r="G858" s="255"/>
      <c r="H858" s="255"/>
      <c r="I858" s="255"/>
      <c r="J858" s="255"/>
      <c r="K858" s="255"/>
      <c r="L858" s="255"/>
      <c r="M858" s="255"/>
      <c r="N858" s="255"/>
      <c r="O858" s="255"/>
      <c r="P858" s="255"/>
      <c r="Q858" s="255"/>
      <c r="R858" s="255">
        <v>12</v>
      </c>
      <c r="S858" s="255"/>
      <c r="T858" s="255"/>
      <c r="U858" s="255"/>
      <c r="V858" s="255"/>
      <c r="W858" s="255"/>
      <c r="X858" s="255"/>
      <c r="Y858" s="255"/>
      <c r="Z858" s="255"/>
      <c r="AA858" s="255"/>
      <c r="AB858" s="255"/>
      <c r="AC858" s="255"/>
      <c r="AD858" s="255"/>
      <c r="AE858" s="255"/>
      <c r="AF858" s="255"/>
      <c r="AG858" s="351"/>
      <c r="AH858" s="356"/>
      <c r="AI858" s="356"/>
      <c r="AJ858" s="356"/>
      <c r="AK858" s="356"/>
      <c r="AL858" s="356"/>
      <c r="AM858" s="356"/>
      <c r="AN858" s="356"/>
      <c r="AO858" s="356"/>
      <c r="AP858" s="356"/>
      <c r="AQ858" s="356"/>
      <c r="AR858" s="356"/>
      <c r="AS858" s="356"/>
      <c r="AT858" s="356"/>
      <c r="AU858" s="256">
        <f>SUM(AG858:AT858)</f>
        <v>0</v>
      </c>
    </row>
    <row r="859" spans="1:47" ht="16" hidden="1" outlineLevel="1">
      <c r="A859" s="452"/>
      <c r="B859" s="254" t="s">
        <v>341</v>
      </c>
      <c r="C859" s="251" t="s">
        <v>163</v>
      </c>
      <c r="D859" s="255"/>
      <c r="E859" s="255"/>
      <c r="F859" s="255"/>
      <c r="G859" s="255"/>
      <c r="H859" s="255"/>
      <c r="I859" s="255"/>
      <c r="J859" s="255"/>
      <c r="K859" s="255"/>
      <c r="L859" s="255"/>
      <c r="M859" s="255"/>
      <c r="N859" s="255"/>
      <c r="O859" s="255"/>
      <c r="P859" s="255"/>
      <c r="Q859" s="255"/>
      <c r="R859" s="255">
        <f>R858</f>
        <v>12</v>
      </c>
      <c r="S859" s="255"/>
      <c r="T859" s="255"/>
      <c r="U859" s="255"/>
      <c r="V859" s="255"/>
      <c r="W859" s="255"/>
      <c r="X859" s="255"/>
      <c r="Y859" s="255"/>
      <c r="Z859" s="255"/>
      <c r="AA859" s="255"/>
      <c r="AB859" s="255"/>
      <c r="AC859" s="255"/>
      <c r="AD859" s="255"/>
      <c r="AE859" s="255"/>
      <c r="AF859" s="255"/>
      <c r="AG859" s="352">
        <f>AG858</f>
        <v>0</v>
      </c>
      <c r="AH859" s="352">
        <f t="shared" ref="AH859" si="1454">AH858</f>
        <v>0</v>
      </c>
      <c r="AI859" s="352">
        <f t="shared" ref="AI859" si="1455">AI858</f>
        <v>0</v>
      </c>
      <c r="AJ859" s="352">
        <f t="shared" ref="AJ859" si="1456">AJ858</f>
        <v>0</v>
      </c>
      <c r="AK859" s="352">
        <f t="shared" ref="AK859" si="1457">AK858</f>
        <v>0</v>
      </c>
      <c r="AL859" s="352">
        <f t="shared" ref="AL859" si="1458">AL858</f>
        <v>0</v>
      </c>
      <c r="AM859" s="352">
        <f t="shared" ref="AM859" si="1459">AM858</f>
        <v>0</v>
      </c>
      <c r="AN859" s="352">
        <f t="shared" ref="AN859" si="1460">AN858</f>
        <v>0</v>
      </c>
      <c r="AO859" s="352">
        <f t="shared" ref="AO859" si="1461">AO858</f>
        <v>0</v>
      </c>
      <c r="AP859" s="352">
        <f t="shared" ref="AP859" si="1462">AP858</f>
        <v>0</v>
      </c>
      <c r="AQ859" s="352">
        <f t="shared" ref="AQ859" si="1463">AQ858</f>
        <v>0</v>
      </c>
      <c r="AR859" s="352">
        <f t="shared" ref="AR859" si="1464">AR858</f>
        <v>0</v>
      </c>
      <c r="AS859" s="352">
        <f t="shared" ref="AS859" si="1465">AS858</f>
        <v>0</v>
      </c>
      <c r="AT859" s="352">
        <f t="shared" ref="AT859" si="1466">AT858</f>
        <v>0</v>
      </c>
      <c r="AU859" s="257"/>
    </row>
    <row r="860" spans="1:47" ht="16" hidden="1" outlineLevel="1">
      <c r="A860" s="452"/>
      <c r="B860" s="274"/>
      <c r="C860" s="265"/>
      <c r="D860" s="251"/>
      <c r="E860" s="251"/>
      <c r="F860" s="251"/>
      <c r="G860" s="251"/>
      <c r="H860" s="251"/>
      <c r="I860" s="251"/>
      <c r="J860" s="251"/>
      <c r="K860" s="251"/>
      <c r="L860" s="251"/>
      <c r="M860" s="251"/>
      <c r="N860" s="251"/>
      <c r="O860" s="251"/>
      <c r="P860" s="251"/>
      <c r="Q860" s="251"/>
      <c r="R860" s="251"/>
      <c r="S860" s="251"/>
      <c r="T860" s="251"/>
      <c r="U860" s="251"/>
      <c r="V860" s="251"/>
      <c r="W860" s="251"/>
      <c r="X860" s="251"/>
      <c r="Y860" s="251"/>
      <c r="Z860" s="251"/>
      <c r="AA860" s="251"/>
      <c r="AB860" s="251"/>
      <c r="AC860" s="251"/>
      <c r="AD860" s="251"/>
      <c r="AE860" s="251"/>
      <c r="AF860" s="251"/>
      <c r="AG860" s="363"/>
      <c r="AH860" s="363"/>
      <c r="AI860" s="353"/>
      <c r="AJ860" s="353"/>
      <c r="AK860" s="353"/>
      <c r="AL860" s="353"/>
      <c r="AM860" s="353"/>
      <c r="AN860" s="353"/>
      <c r="AO860" s="353"/>
      <c r="AP860" s="353"/>
      <c r="AQ860" s="353"/>
      <c r="AR860" s="353"/>
      <c r="AS860" s="353"/>
      <c r="AT860" s="353"/>
      <c r="AU860" s="266"/>
    </row>
    <row r="861" spans="1:47" ht="34" hidden="1" outlineLevel="1">
      <c r="A861" s="452">
        <v>13</v>
      </c>
      <c r="B861" s="369" t="s">
        <v>106</v>
      </c>
      <c r="C861" s="251" t="s">
        <v>25</v>
      </c>
      <c r="D861" s="255"/>
      <c r="E861" s="255"/>
      <c r="F861" s="255"/>
      <c r="G861" s="255"/>
      <c r="H861" s="255"/>
      <c r="I861" s="255"/>
      <c r="J861" s="255"/>
      <c r="K861" s="255"/>
      <c r="L861" s="255"/>
      <c r="M861" s="255"/>
      <c r="N861" s="255"/>
      <c r="O861" s="255"/>
      <c r="P861" s="255"/>
      <c r="Q861" s="255"/>
      <c r="R861" s="255">
        <v>12</v>
      </c>
      <c r="S861" s="255"/>
      <c r="T861" s="255"/>
      <c r="U861" s="255"/>
      <c r="V861" s="255"/>
      <c r="W861" s="255"/>
      <c r="X861" s="255"/>
      <c r="Y861" s="255"/>
      <c r="Z861" s="255"/>
      <c r="AA861" s="255"/>
      <c r="AB861" s="255"/>
      <c r="AC861" s="255"/>
      <c r="AD861" s="255"/>
      <c r="AE861" s="255"/>
      <c r="AF861" s="255"/>
      <c r="AG861" s="351"/>
      <c r="AH861" s="356"/>
      <c r="AI861" s="356"/>
      <c r="AJ861" s="356"/>
      <c r="AK861" s="356"/>
      <c r="AL861" s="356"/>
      <c r="AM861" s="356"/>
      <c r="AN861" s="356"/>
      <c r="AO861" s="356"/>
      <c r="AP861" s="356"/>
      <c r="AQ861" s="356"/>
      <c r="AR861" s="356"/>
      <c r="AS861" s="356"/>
      <c r="AT861" s="356"/>
      <c r="AU861" s="256">
        <f>SUM(AG861:AT861)</f>
        <v>0</v>
      </c>
    </row>
    <row r="862" spans="1:47" ht="16" hidden="1" outlineLevel="1">
      <c r="A862" s="452"/>
      <c r="B862" s="254" t="s">
        <v>341</v>
      </c>
      <c r="C862" s="251" t="s">
        <v>163</v>
      </c>
      <c r="D862" s="255"/>
      <c r="E862" s="255"/>
      <c r="F862" s="255"/>
      <c r="G862" s="255"/>
      <c r="H862" s="255"/>
      <c r="I862" s="255"/>
      <c r="J862" s="255"/>
      <c r="K862" s="255"/>
      <c r="L862" s="255"/>
      <c r="M862" s="255"/>
      <c r="N862" s="255"/>
      <c r="O862" s="255"/>
      <c r="P862" s="255"/>
      <c r="Q862" s="255"/>
      <c r="R862" s="255">
        <f>R861</f>
        <v>12</v>
      </c>
      <c r="S862" s="255"/>
      <c r="T862" s="255"/>
      <c r="U862" s="255"/>
      <c r="V862" s="255"/>
      <c r="W862" s="255"/>
      <c r="X862" s="255"/>
      <c r="Y862" s="255"/>
      <c r="Z862" s="255"/>
      <c r="AA862" s="255"/>
      <c r="AB862" s="255"/>
      <c r="AC862" s="255"/>
      <c r="AD862" s="255"/>
      <c r="AE862" s="255"/>
      <c r="AF862" s="255"/>
      <c r="AG862" s="352">
        <f>AG861</f>
        <v>0</v>
      </c>
      <c r="AH862" s="352">
        <f t="shared" ref="AH862" si="1467">AH861</f>
        <v>0</v>
      </c>
      <c r="AI862" s="352">
        <f t="shared" ref="AI862" si="1468">AI861</f>
        <v>0</v>
      </c>
      <c r="AJ862" s="352">
        <f t="shared" ref="AJ862" si="1469">AJ861</f>
        <v>0</v>
      </c>
      <c r="AK862" s="352">
        <f t="shared" ref="AK862" si="1470">AK861</f>
        <v>0</v>
      </c>
      <c r="AL862" s="352">
        <f t="shared" ref="AL862" si="1471">AL861</f>
        <v>0</v>
      </c>
      <c r="AM862" s="352">
        <f t="shared" ref="AM862" si="1472">AM861</f>
        <v>0</v>
      </c>
      <c r="AN862" s="352">
        <f t="shared" ref="AN862" si="1473">AN861</f>
        <v>0</v>
      </c>
      <c r="AO862" s="352">
        <f t="shared" ref="AO862" si="1474">AO861</f>
        <v>0</v>
      </c>
      <c r="AP862" s="352">
        <f t="shared" ref="AP862" si="1475">AP861</f>
        <v>0</v>
      </c>
      <c r="AQ862" s="352">
        <f t="shared" ref="AQ862" si="1476">AQ861</f>
        <v>0</v>
      </c>
      <c r="AR862" s="352">
        <f t="shared" ref="AR862" si="1477">AR861</f>
        <v>0</v>
      </c>
      <c r="AS862" s="352">
        <f t="shared" ref="AS862" si="1478">AS861</f>
        <v>0</v>
      </c>
      <c r="AT862" s="352">
        <f t="shared" ref="AT862" si="1479">AT861</f>
        <v>0</v>
      </c>
      <c r="AU862" s="266"/>
    </row>
    <row r="863" spans="1:47" ht="16" hidden="1" outlineLevel="1">
      <c r="A863" s="452"/>
      <c r="B863" s="274"/>
      <c r="C863" s="265"/>
      <c r="D863" s="251"/>
      <c r="E863" s="251"/>
      <c r="F863" s="251"/>
      <c r="G863" s="251"/>
      <c r="H863" s="251"/>
      <c r="I863" s="251"/>
      <c r="J863" s="251"/>
      <c r="K863" s="251"/>
      <c r="L863" s="251"/>
      <c r="M863" s="251"/>
      <c r="N863" s="251"/>
      <c r="O863" s="251"/>
      <c r="P863" s="251"/>
      <c r="Q863" s="251"/>
      <c r="R863" s="251"/>
      <c r="S863" s="251"/>
      <c r="T863" s="251"/>
      <c r="U863" s="251"/>
      <c r="V863" s="251"/>
      <c r="W863" s="251"/>
      <c r="X863" s="251"/>
      <c r="Y863" s="251"/>
      <c r="Z863" s="251"/>
      <c r="AA863" s="251"/>
      <c r="AB863" s="251"/>
      <c r="AC863" s="251"/>
      <c r="AD863" s="251"/>
      <c r="AE863" s="251"/>
      <c r="AF863" s="251"/>
      <c r="AG863" s="353"/>
      <c r="AH863" s="353"/>
      <c r="AI863" s="353"/>
      <c r="AJ863" s="353"/>
      <c r="AK863" s="353"/>
      <c r="AL863" s="353"/>
      <c r="AM863" s="353"/>
      <c r="AN863" s="353"/>
      <c r="AO863" s="353"/>
      <c r="AP863" s="353"/>
      <c r="AQ863" s="353"/>
      <c r="AR863" s="353"/>
      <c r="AS863" s="353"/>
      <c r="AT863" s="353"/>
      <c r="AU863" s="266"/>
    </row>
    <row r="864" spans="1:47" ht="16" hidden="1" outlineLevel="1">
      <c r="A864" s="452"/>
      <c r="B864" s="248" t="s">
        <v>107</v>
      </c>
      <c r="C864" s="249"/>
      <c r="D864" s="250"/>
      <c r="E864" s="250"/>
      <c r="F864" s="250"/>
      <c r="G864" s="250"/>
      <c r="H864" s="250"/>
      <c r="I864" s="250"/>
      <c r="J864" s="250"/>
      <c r="K864" s="250"/>
      <c r="L864" s="250"/>
      <c r="M864" s="250"/>
      <c r="N864" s="250"/>
      <c r="O864" s="250"/>
      <c r="P864" s="250"/>
      <c r="Q864" s="250"/>
      <c r="R864" s="250"/>
      <c r="S864" s="250"/>
      <c r="T864" s="249"/>
      <c r="U864" s="249"/>
      <c r="V864" s="249"/>
      <c r="W864" s="249"/>
      <c r="X864" s="249"/>
      <c r="Y864" s="249"/>
      <c r="Z864" s="249"/>
      <c r="AA864" s="249"/>
      <c r="AB864" s="249"/>
      <c r="AC864" s="249"/>
      <c r="AD864" s="249"/>
      <c r="AE864" s="249"/>
      <c r="AF864" s="249"/>
      <c r="AG864" s="355"/>
      <c r="AH864" s="355"/>
      <c r="AI864" s="355"/>
      <c r="AJ864" s="355"/>
      <c r="AK864" s="355"/>
      <c r="AL864" s="355"/>
      <c r="AM864" s="355"/>
      <c r="AN864" s="355"/>
      <c r="AO864" s="355"/>
      <c r="AP864" s="355"/>
      <c r="AQ864" s="355"/>
      <c r="AR864" s="355"/>
      <c r="AS864" s="355"/>
      <c r="AT864" s="355"/>
      <c r="AU864" s="252"/>
    </row>
    <row r="865" spans="1:47" ht="17" hidden="1" outlineLevel="1">
      <c r="A865" s="452">
        <v>14</v>
      </c>
      <c r="B865" s="274" t="s">
        <v>108</v>
      </c>
      <c r="C865" s="251" t="s">
        <v>25</v>
      </c>
      <c r="D865" s="255"/>
      <c r="E865" s="255"/>
      <c r="F865" s="255"/>
      <c r="G865" s="255"/>
      <c r="H865" s="255"/>
      <c r="I865" s="255"/>
      <c r="J865" s="255"/>
      <c r="K865" s="255"/>
      <c r="L865" s="255"/>
      <c r="M865" s="255"/>
      <c r="N865" s="255"/>
      <c r="O865" s="255"/>
      <c r="P865" s="255"/>
      <c r="Q865" s="255"/>
      <c r="R865" s="255">
        <v>12</v>
      </c>
      <c r="S865" s="255"/>
      <c r="T865" s="255"/>
      <c r="U865" s="255"/>
      <c r="V865" s="255"/>
      <c r="W865" s="255"/>
      <c r="X865" s="255"/>
      <c r="Y865" s="255"/>
      <c r="Z865" s="255"/>
      <c r="AA865" s="255"/>
      <c r="AB865" s="255"/>
      <c r="AC865" s="255"/>
      <c r="AD865" s="255"/>
      <c r="AE865" s="255"/>
      <c r="AF865" s="255"/>
      <c r="AG865" s="356"/>
      <c r="AH865" s="356"/>
      <c r="AI865" s="356"/>
      <c r="AJ865" s="356"/>
      <c r="AK865" s="356"/>
      <c r="AL865" s="356"/>
      <c r="AM865" s="356"/>
      <c r="AN865" s="351"/>
      <c r="AO865" s="351"/>
      <c r="AP865" s="351"/>
      <c r="AQ865" s="351"/>
      <c r="AR865" s="351"/>
      <c r="AS865" s="351"/>
      <c r="AT865" s="351"/>
      <c r="AU865" s="256">
        <f>SUM(AG865:AT865)</f>
        <v>0</v>
      </c>
    </row>
    <row r="866" spans="1:47" ht="16" hidden="1" outlineLevel="1">
      <c r="A866" s="452"/>
      <c r="B866" s="254" t="s">
        <v>341</v>
      </c>
      <c r="C866" s="251" t="s">
        <v>163</v>
      </c>
      <c r="D866" s="255"/>
      <c r="E866" s="255"/>
      <c r="F866" s="255"/>
      <c r="G866" s="255"/>
      <c r="H866" s="255"/>
      <c r="I866" s="255"/>
      <c r="J866" s="255"/>
      <c r="K866" s="255"/>
      <c r="L866" s="255"/>
      <c r="M866" s="255"/>
      <c r="N866" s="255"/>
      <c r="O866" s="255"/>
      <c r="P866" s="255"/>
      <c r="Q866" s="255"/>
      <c r="R866" s="255">
        <f>R865</f>
        <v>12</v>
      </c>
      <c r="S866" s="255"/>
      <c r="T866" s="255"/>
      <c r="U866" s="255"/>
      <c r="V866" s="255"/>
      <c r="W866" s="255"/>
      <c r="X866" s="255"/>
      <c r="Y866" s="255"/>
      <c r="Z866" s="255"/>
      <c r="AA866" s="255"/>
      <c r="AB866" s="255"/>
      <c r="AC866" s="255"/>
      <c r="AD866" s="255"/>
      <c r="AE866" s="255"/>
      <c r="AF866" s="255"/>
      <c r="AG866" s="352">
        <f>AG865</f>
        <v>0</v>
      </c>
      <c r="AH866" s="352">
        <f t="shared" ref="AH866" si="1480">AH865</f>
        <v>0</v>
      </c>
      <c r="AI866" s="352">
        <f t="shared" ref="AI866" si="1481">AI865</f>
        <v>0</v>
      </c>
      <c r="AJ866" s="352">
        <f t="shared" ref="AJ866" si="1482">AJ865</f>
        <v>0</v>
      </c>
      <c r="AK866" s="352">
        <f t="shared" ref="AK866" si="1483">AK865</f>
        <v>0</v>
      </c>
      <c r="AL866" s="352">
        <f t="shared" ref="AL866" si="1484">AL865</f>
        <v>0</v>
      </c>
      <c r="AM866" s="352">
        <f t="shared" ref="AM866" si="1485">AM865</f>
        <v>0</v>
      </c>
      <c r="AN866" s="352">
        <f t="shared" ref="AN866" si="1486">AN865</f>
        <v>0</v>
      </c>
      <c r="AO866" s="352">
        <f t="shared" ref="AO866" si="1487">AO865</f>
        <v>0</v>
      </c>
      <c r="AP866" s="352">
        <f t="shared" ref="AP866" si="1488">AP865</f>
        <v>0</v>
      </c>
      <c r="AQ866" s="352">
        <f t="shared" ref="AQ866" si="1489">AQ865</f>
        <v>0</v>
      </c>
      <c r="AR866" s="352">
        <f t="shared" ref="AR866" si="1490">AR865</f>
        <v>0</v>
      </c>
      <c r="AS866" s="352">
        <f t="shared" ref="AS866" si="1491">AS865</f>
        <v>0</v>
      </c>
      <c r="AT866" s="352">
        <f t="shared" ref="AT866" si="1492">AT865</f>
        <v>0</v>
      </c>
      <c r="AU866" s="257"/>
    </row>
    <row r="867" spans="1:47" ht="16" hidden="1" outlineLevel="1">
      <c r="A867" s="452"/>
      <c r="B867" s="274"/>
      <c r="C867" s="265"/>
      <c r="D867" s="251"/>
      <c r="E867" s="251"/>
      <c r="F867" s="251"/>
      <c r="G867" s="251"/>
      <c r="H867" s="251"/>
      <c r="I867" s="251"/>
      <c r="J867" s="251"/>
      <c r="K867" s="251"/>
      <c r="L867" s="251"/>
      <c r="M867" s="251"/>
      <c r="N867" s="251"/>
      <c r="O867" s="251"/>
      <c r="P867" s="251"/>
      <c r="Q867" s="251"/>
      <c r="R867" s="404"/>
      <c r="S867" s="251"/>
      <c r="T867" s="251"/>
      <c r="U867" s="251"/>
      <c r="V867" s="251"/>
      <c r="W867" s="251"/>
      <c r="X867" s="251"/>
      <c r="Y867" s="251"/>
      <c r="Z867" s="251"/>
      <c r="AA867" s="251"/>
      <c r="AB867" s="251"/>
      <c r="AC867" s="251"/>
      <c r="AD867" s="251"/>
      <c r="AE867" s="251"/>
      <c r="AF867" s="251"/>
      <c r="AG867" s="353"/>
      <c r="AH867" s="353"/>
      <c r="AI867" s="353"/>
      <c r="AJ867" s="353"/>
      <c r="AK867" s="353"/>
      <c r="AL867" s="353"/>
      <c r="AM867" s="353"/>
      <c r="AN867" s="353"/>
      <c r="AO867" s="353"/>
      <c r="AP867" s="353"/>
      <c r="AQ867" s="353"/>
      <c r="AR867" s="353"/>
      <c r="AS867" s="353"/>
      <c r="AT867" s="353"/>
      <c r="AU867" s="266"/>
    </row>
    <row r="868" spans="1:47" s="243" customFormat="1" ht="16" hidden="1" outlineLevel="1">
      <c r="A868" s="452"/>
      <c r="B868" s="248" t="s">
        <v>487</v>
      </c>
      <c r="C868" s="251"/>
      <c r="D868" s="251"/>
      <c r="E868" s="251"/>
      <c r="F868" s="251"/>
      <c r="G868" s="251"/>
      <c r="H868" s="251"/>
      <c r="I868" s="251"/>
      <c r="J868" s="251"/>
      <c r="K868" s="251"/>
      <c r="L868" s="251"/>
      <c r="M868" s="251"/>
      <c r="N868" s="251"/>
      <c r="O868" s="251"/>
      <c r="P868" s="251"/>
      <c r="Q868" s="251"/>
      <c r="R868" s="251"/>
      <c r="S868" s="251"/>
      <c r="T868" s="251"/>
      <c r="U868" s="251"/>
      <c r="V868" s="251"/>
      <c r="W868" s="251"/>
      <c r="X868" s="251"/>
      <c r="Y868" s="251"/>
      <c r="Z868" s="251"/>
      <c r="AA868" s="251"/>
      <c r="AB868" s="251"/>
      <c r="AC868" s="251"/>
      <c r="AD868" s="251"/>
      <c r="AE868" s="251"/>
      <c r="AF868" s="251"/>
      <c r="AG868" s="353"/>
      <c r="AH868" s="353"/>
      <c r="AI868" s="353"/>
      <c r="AJ868" s="353"/>
      <c r="AK868" s="353"/>
      <c r="AL868" s="353"/>
      <c r="AM868" s="357"/>
      <c r="AN868" s="357"/>
      <c r="AO868" s="357"/>
      <c r="AP868" s="357"/>
      <c r="AQ868" s="357"/>
      <c r="AR868" s="357"/>
      <c r="AS868" s="357"/>
      <c r="AT868" s="357"/>
      <c r="AU868" s="442"/>
    </row>
    <row r="869" spans="1:47" ht="16" hidden="1" outlineLevel="1">
      <c r="A869" s="452">
        <v>15</v>
      </c>
      <c r="B869" s="254" t="s">
        <v>492</v>
      </c>
      <c r="C869" s="251" t="s">
        <v>25</v>
      </c>
      <c r="D869" s="255"/>
      <c r="E869" s="255"/>
      <c r="F869" s="255"/>
      <c r="G869" s="255"/>
      <c r="H869" s="255"/>
      <c r="I869" s="255"/>
      <c r="J869" s="255"/>
      <c r="K869" s="255"/>
      <c r="L869" s="255"/>
      <c r="M869" s="255"/>
      <c r="N869" s="255"/>
      <c r="O869" s="255"/>
      <c r="P869" s="255"/>
      <c r="Q869" s="255"/>
      <c r="R869" s="255">
        <v>0</v>
      </c>
      <c r="S869" s="255"/>
      <c r="T869" s="255"/>
      <c r="U869" s="255"/>
      <c r="V869" s="255"/>
      <c r="W869" s="255"/>
      <c r="X869" s="255"/>
      <c r="Y869" s="255"/>
      <c r="Z869" s="255"/>
      <c r="AA869" s="255"/>
      <c r="AB869" s="255"/>
      <c r="AC869" s="255"/>
      <c r="AD869" s="255"/>
      <c r="AE869" s="255"/>
      <c r="AF869" s="255"/>
      <c r="AG869" s="356"/>
      <c r="AH869" s="356"/>
      <c r="AI869" s="356"/>
      <c r="AJ869" s="356"/>
      <c r="AK869" s="356"/>
      <c r="AL869" s="356"/>
      <c r="AM869" s="356"/>
      <c r="AN869" s="351"/>
      <c r="AO869" s="351"/>
      <c r="AP869" s="351"/>
      <c r="AQ869" s="351"/>
      <c r="AR869" s="351"/>
      <c r="AS869" s="351"/>
      <c r="AT869" s="351"/>
      <c r="AU869" s="256">
        <f>SUM(AG869:AT869)</f>
        <v>0</v>
      </c>
    </row>
    <row r="870" spans="1:47" ht="16" hidden="1" outlineLevel="1">
      <c r="A870" s="452"/>
      <c r="B870" s="254" t="s">
        <v>341</v>
      </c>
      <c r="C870" s="251" t="s">
        <v>163</v>
      </c>
      <c r="D870" s="255"/>
      <c r="E870" s="255"/>
      <c r="F870" s="255"/>
      <c r="G870" s="255"/>
      <c r="H870" s="255"/>
      <c r="I870" s="255"/>
      <c r="J870" s="255"/>
      <c r="K870" s="255"/>
      <c r="L870" s="255"/>
      <c r="M870" s="255"/>
      <c r="N870" s="255"/>
      <c r="O870" s="255"/>
      <c r="P870" s="255"/>
      <c r="Q870" s="255"/>
      <c r="R870" s="255">
        <f>R869</f>
        <v>0</v>
      </c>
      <c r="S870" s="255"/>
      <c r="T870" s="255"/>
      <c r="U870" s="255"/>
      <c r="V870" s="255"/>
      <c r="W870" s="255"/>
      <c r="X870" s="255"/>
      <c r="Y870" s="255"/>
      <c r="Z870" s="255"/>
      <c r="AA870" s="255"/>
      <c r="AB870" s="255"/>
      <c r="AC870" s="255"/>
      <c r="AD870" s="255"/>
      <c r="AE870" s="255"/>
      <c r="AF870" s="255"/>
      <c r="AG870" s="352">
        <f>AG869</f>
        <v>0</v>
      </c>
      <c r="AH870" s="352">
        <f t="shared" ref="AH870:AT870" si="1493">AH869</f>
        <v>0</v>
      </c>
      <c r="AI870" s="352">
        <f t="shared" si="1493"/>
        <v>0</v>
      </c>
      <c r="AJ870" s="352">
        <f t="shared" si="1493"/>
        <v>0</v>
      </c>
      <c r="AK870" s="352">
        <f t="shared" si="1493"/>
        <v>0</v>
      </c>
      <c r="AL870" s="352">
        <f t="shared" si="1493"/>
        <v>0</v>
      </c>
      <c r="AM870" s="352">
        <f t="shared" si="1493"/>
        <v>0</v>
      </c>
      <c r="AN870" s="352">
        <f t="shared" si="1493"/>
        <v>0</v>
      </c>
      <c r="AO870" s="352">
        <f t="shared" si="1493"/>
        <v>0</v>
      </c>
      <c r="AP870" s="352">
        <f t="shared" si="1493"/>
        <v>0</v>
      </c>
      <c r="AQ870" s="352">
        <f t="shared" si="1493"/>
        <v>0</v>
      </c>
      <c r="AR870" s="352">
        <f t="shared" si="1493"/>
        <v>0</v>
      </c>
      <c r="AS870" s="352">
        <f t="shared" si="1493"/>
        <v>0</v>
      </c>
      <c r="AT870" s="352">
        <f t="shared" si="1493"/>
        <v>0</v>
      </c>
      <c r="AU870" s="257"/>
    </row>
    <row r="871" spans="1:47" ht="16" hidden="1" outlineLevel="1">
      <c r="A871" s="452"/>
      <c r="B871" s="274"/>
      <c r="C871" s="265"/>
      <c r="D871" s="251"/>
      <c r="E871" s="251"/>
      <c r="F871" s="251"/>
      <c r="G871" s="251"/>
      <c r="H871" s="251"/>
      <c r="I871" s="251"/>
      <c r="J871" s="251"/>
      <c r="K871" s="251"/>
      <c r="L871" s="251"/>
      <c r="M871" s="251"/>
      <c r="N871" s="251"/>
      <c r="O871" s="251"/>
      <c r="P871" s="251"/>
      <c r="Q871" s="251"/>
      <c r="R871" s="251"/>
      <c r="S871" s="251"/>
      <c r="T871" s="251"/>
      <c r="U871" s="251"/>
      <c r="V871" s="251"/>
      <c r="W871" s="251"/>
      <c r="X871" s="251"/>
      <c r="Y871" s="251"/>
      <c r="Z871" s="251"/>
      <c r="AA871" s="251"/>
      <c r="AB871" s="251"/>
      <c r="AC871" s="251"/>
      <c r="AD871" s="251"/>
      <c r="AE871" s="251"/>
      <c r="AF871" s="251"/>
      <c r="AG871" s="353"/>
      <c r="AH871" s="353"/>
      <c r="AI871" s="353"/>
      <c r="AJ871" s="353"/>
      <c r="AK871" s="353"/>
      <c r="AL871" s="353"/>
      <c r="AM871" s="353"/>
      <c r="AN871" s="353"/>
      <c r="AO871" s="353"/>
      <c r="AP871" s="353"/>
      <c r="AQ871" s="353"/>
      <c r="AR871" s="353"/>
      <c r="AS871" s="353"/>
      <c r="AT871" s="353"/>
      <c r="AU871" s="266"/>
    </row>
    <row r="872" spans="1:47" s="243" customFormat="1" ht="16" hidden="1" outlineLevel="1">
      <c r="A872" s="452">
        <v>16</v>
      </c>
      <c r="B872" s="283" t="s">
        <v>488</v>
      </c>
      <c r="C872" s="251" t="s">
        <v>25</v>
      </c>
      <c r="D872" s="255"/>
      <c r="E872" s="255"/>
      <c r="F872" s="255"/>
      <c r="G872" s="255"/>
      <c r="H872" s="255"/>
      <c r="I872" s="255"/>
      <c r="J872" s="255"/>
      <c r="K872" s="255"/>
      <c r="L872" s="255"/>
      <c r="M872" s="255"/>
      <c r="N872" s="255"/>
      <c r="O872" s="255"/>
      <c r="P872" s="255"/>
      <c r="Q872" s="255"/>
      <c r="R872" s="255">
        <v>0</v>
      </c>
      <c r="S872" s="255"/>
      <c r="T872" s="255"/>
      <c r="U872" s="255"/>
      <c r="V872" s="255"/>
      <c r="W872" s="255"/>
      <c r="X872" s="255"/>
      <c r="Y872" s="255"/>
      <c r="Z872" s="255"/>
      <c r="AA872" s="255"/>
      <c r="AB872" s="255"/>
      <c r="AC872" s="255"/>
      <c r="AD872" s="255"/>
      <c r="AE872" s="255"/>
      <c r="AF872" s="255"/>
      <c r="AG872" s="356"/>
      <c r="AH872" s="356"/>
      <c r="AI872" s="356"/>
      <c r="AJ872" s="356"/>
      <c r="AK872" s="356"/>
      <c r="AL872" s="356"/>
      <c r="AM872" s="356"/>
      <c r="AN872" s="351"/>
      <c r="AO872" s="351"/>
      <c r="AP872" s="351"/>
      <c r="AQ872" s="351"/>
      <c r="AR872" s="351"/>
      <c r="AS872" s="351"/>
      <c r="AT872" s="351"/>
      <c r="AU872" s="256">
        <f>SUM(AG872:AT872)</f>
        <v>0</v>
      </c>
    </row>
    <row r="873" spans="1:47" s="243" customFormat="1" ht="16" hidden="1" outlineLevel="1">
      <c r="A873" s="452"/>
      <c r="B873" s="254" t="s">
        <v>341</v>
      </c>
      <c r="C873" s="251" t="s">
        <v>163</v>
      </c>
      <c r="D873" s="255"/>
      <c r="E873" s="255"/>
      <c r="F873" s="255"/>
      <c r="G873" s="255"/>
      <c r="H873" s="255"/>
      <c r="I873" s="255"/>
      <c r="J873" s="255"/>
      <c r="K873" s="255"/>
      <c r="L873" s="255"/>
      <c r="M873" s="255"/>
      <c r="N873" s="255"/>
      <c r="O873" s="255"/>
      <c r="P873" s="255"/>
      <c r="Q873" s="255"/>
      <c r="R873" s="255">
        <f>R872</f>
        <v>0</v>
      </c>
      <c r="S873" s="255"/>
      <c r="T873" s="255"/>
      <c r="U873" s="255"/>
      <c r="V873" s="255"/>
      <c r="W873" s="255"/>
      <c r="X873" s="255"/>
      <c r="Y873" s="255"/>
      <c r="Z873" s="255"/>
      <c r="AA873" s="255"/>
      <c r="AB873" s="255"/>
      <c r="AC873" s="255"/>
      <c r="AD873" s="255"/>
      <c r="AE873" s="255"/>
      <c r="AF873" s="255"/>
      <c r="AG873" s="352">
        <f>AG872</f>
        <v>0</v>
      </c>
      <c r="AH873" s="352">
        <f t="shared" ref="AH873:AT873" si="1494">AH872</f>
        <v>0</v>
      </c>
      <c r="AI873" s="352">
        <f t="shared" si="1494"/>
        <v>0</v>
      </c>
      <c r="AJ873" s="352">
        <f t="shared" si="1494"/>
        <v>0</v>
      </c>
      <c r="AK873" s="352">
        <f t="shared" si="1494"/>
        <v>0</v>
      </c>
      <c r="AL873" s="352">
        <f t="shared" si="1494"/>
        <v>0</v>
      </c>
      <c r="AM873" s="352">
        <f t="shared" si="1494"/>
        <v>0</v>
      </c>
      <c r="AN873" s="352">
        <f t="shared" si="1494"/>
        <v>0</v>
      </c>
      <c r="AO873" s="352">
        <f t="shared" si="1494"/>
        <v>0</v>
      </c>
      <c r="AP873" s="352">
        <f t="shared" si="1494"/>
        <v>0</v>
      </c>
      <c r="AQ873" s="352">
        <f t="shared" si="1494"/>
        <v>0</v>
      </c>
      <c r="AR873" s="352">
        <f t="shared" si="1494"/>
        <v>0</v>
      </c>
      <c r="AS873" s="352">
        <f t="shared" si="1494"/>
        <v>0</v>
      </c>
      <c r="AT873" s="352">
        <f t="shared" si="1494"/>
        <v>0</v>
      </c>
      <c r="AU873" s="257"/>
    </row>
    <row r="874" spans="1:47" s="243" customFormat="1" ht="16" hidden="1" outlineLevel="1">
      <c r="A874" s="452"/>
      <c r="B874" s="283"/>
      <c r="C874" s="251"/>
      <c r="D874" s="251"/>
      <c r="E874" s="251"/>
      <c r="F874" s="251"/>
      <c r="G874" s="251"/>
      <c r="H874" s="251"/>
      <c r="I874" s="251"/>
      <c r="J874" s="251"/>
      <c r="K874" s="251"/>
      <c r="L874" s="251"/>
      <c r="M874" s="251"/>
      <c r="N874" s="251"/>
      <c r="O874" s="251"/>
      <c r="P874" s="251"/>
      <c r="Q874" s="251"/>
      <c r="R874" s="251"/>
      <c r="S874" s="251"/>
      <c r="T874" s="251"/>
      <c r="U874" s="251"/>
      <c r="V874" s="251"/>
      <c r="W874" s="251"/>
      <c r="X874" s="251"/>
      <c r="Y874" s="251"/>
      <c r="Z874" s="251"/>
      <c r="AA874" s="251"/>
      <c r="AB874" s="251"/>
      <c r="AC874" s="251"/>
      <c r="AD874" s="251"/>
      <c r="AE874" s="251"/>
      <c r="AF874" s="251"/>
      <c r="AG874" s="353"/>
      <c r="AH874" s="353"/>
      <c r="AI874" s="353"/>
      <c r="AJ874" s="353"/>
      <c r="AK874" s="353"/>
      <c r="AL874" s="353"/>
      <c r="AM874" s="357"/>
      <c r="AN874" s="357"/>
      <c r="AO874" s="357"/>
      <c r="AP874" s="357"/>
      <c r="AQ874" s="357"/>
      <c r="AR874" s="357"/>
      <c r="AS874" s="357"/>
      <c r="AT874" s="357"/>
      <c r="AU874" s="272"/>
    </row>
    <row r="875" spans="1:47" ht="17" hidden="1" outlineLevel="1">
      <c r="A875" s="452"/>
      <c r="B875" s="444" t="s">
        <v>493</v>
      </c>
      <c r="C875" s="279"/>
      <c r="D875" s="250"/>
      <c r="E875" s="249"/>
      <c r="F875" s="249"/>
      <c r="G875" s="249"/>
      <c r="H875" s="249"/>
      <c r="I875" s="249"/>
      <c r="J875" s="249"/>
      <c r="K875" s="249"/>
      <c r="L875" s="249"/>
      <c r="M875" s="249"/>
      <c r="N875" s="249"/>
      <c r="O875" s="249"/>
      <c r="P875" s="249"/>
      <c r="Q875" s="249"/>
      <c r="R875" s="250"/>
      <c r="S875" s="249"/>
      <c r="T875" s="249"/>
      <c r="U875" s="249"/>
      <c r="V875" s="249"/>
      <c r="W875" s="249"/>
      <c r="X875" s="249"/>
      <c r="Y875" s="249"/>
      <c r="Z875" s="249"/>
      <c r="AA875" s="249"/>
      <c r="AB875" s="249"/>
      <c r="AC875" s="249"/>
      <c r="AD875" s="249"/>
      <c r="AE875" s="249"/>
      <c r="AF875" s="249"/>
      <c r="AG875" s="355"/>
      <c r="AH875" s="355"/>
      <c r="AI875" s="355"/>
      <c r="AJ875" s="355"/>
      <c r="AK875" s="355"/>
      <c r="AL875" s="355"/>
      <c r="AM875" s="355"/>
      <c r="AN875" s="355"/>
      <c r="AO875" s="355"/>
      <c r="AP875" s="355"/>
      <c r="AQ875" s="355"/>
      <c r="AR875" s="355"/>
      <c r="AS875" s="355"/>
      <c r="AT875" s="355"/>
      <c r="AU875" s="252"/>
    </row>
    <row r="876" spans="1:47" ht="17" hidden="1" outlineLevel="1">
      <c r="A876" s="452">
        <v>17</v>
      </c>
      <c r="B876" s="369" t="s">
        <v>112</v>
      </c>
      <c r="C876" s="251" t="s">
        <v>25</v>
      </c>
      <c r="D876" s="255"/>
      <c r="E876" s="255"/>
      <c r="F876" s="255"/>
      <c r="G876" s="255"/>
      <c r="H876" s="255"/>
      <c r="I876" s="255"/>
      <c r="J876" s="255"/>
      <c r="K876" s="255"/>
      <c r="L876" s="255"/>
      <c r="M876" s="255"/>
      <c r="N876" s="255"/>
      <c r="O876" s="255"/>
      <c r="P876" s="255"/>
      <c r="Q876" s="255"/>
      <c r="R876" s="255">
        <v>12</v>
      </c>
      <c r="S876" s="255"/>
      <c r="T876" s="255"/>
      <c r="U876" s="255"/>
      <c r="V876" s="255"/>
      <c r="W876" s="255"/>
      <c r="X876" s="255"/>
      <c r="Y876" s="255"/>
      <c r="Z876" s="255"/>
      <c r="AA876" s="255"/>
      <c r="AB876" s="255"/>
      <c r="AC876" s="255"/>
      <c r="AD876" s="255"/>
      <c r="AE876" s="255"/>
      <c r="AF876" s="255"/>
      <c r="AG876" s="367"/>
      <c r="AH876" s="351"/>
      <c r="AI876" s="351"/>
      <c r="AJ876" s="351"/>
      <c r="AK876" s="351"/>
      <c r="AL876" s="351"/>
      <c r="AM876" s="351"/>
      <c r="AN876" s="356"/>
      <c r="AO876" s="356"/>
      <c r="AP876" s="356"/>
      <c r="AQ876" s="356"/>
      <c r="AR876" s="356"/>
      <c r="AS876" s="356"/>
      <c r="AT876" s="356"/>
      <c r="AU876" s="256">
        <f>SUM(AG876:AT876)</f>
        <v>0</v>
      </c>
    </row>
    <row r="877" spans="1:47" ht="16" hidden="1" outlineLevel="1">
      <c r="A877" s="452"/>
      <c r="B877" s="254" t="s">
        <v>341</v>
      </c>
      <c r="C877" s="251" t="s">
        <v>163</v>
      </c>
      <c r="D877" s="255"/>
      <c r="E877" s="255"/>
      <c r="F877" s="255"/>
      <c r="G877" s="255"/>
      <c r="H877" s="255"/>
      <c r="I877" s="255"/>
      <c r="J877" s="255"/>
      <c r="K877" s="255"/>
      <c r="L877" s="255"/>
      <c r="M877" s="255"/>
      <c r="N877" s="255"/>
      <c r="O877" s="255"/>
      <c r="P877" s="255"/>
      <c r="Q877" s="255"/>
      <c r="R877" s="255">
        <f>R876</f>
        <v>12</v>
      </c>
      <c r="S877" s="255"/>
      <c r="T877" s="255"/>
      <c r="U877" s="255"/>
      <c r="V877" s="255"/>
      <c r="W877" s="255"/>
      <c r="X877" s="255"/>
      <c r="Y877" s="255"/>
      <c r="Z877" s="255"/>
      <c r="AA877" s="255"/>
      <c r="AB877" s="255"/>
      <c r="AC877" s="255"/>
      <c r="AD877" s="255"/>
      <c r="AE877" s="255"/>
      <c r="AF877" s="255"/>
      <c r="AG877" s="352">
        <f>AG876</f>
        <v>0</v>
      </c>
      <c r="AH877" s="352">
        <f t="shared" ref="AH877:AT877" si="1495">AH876</f>
        <v>0</v>
      </c>
      <c r="AI877" s="352">
        <f t="shared" si="1495"/>
        <v>0</v>
      </c>
      <c r="AJ877" s="352">
        <f t="shared" si="1495"/>
        <v>0</v>
      </c>
      <c r="AK877" s="352">
        <f t="shared" si="1495"/>
        <v>0</v>
      </c>
      <c r="AL877" s="352">
        <f t="shared" si="1495"/>
        <v>0</v>
      </c>
      <c r="AM877" s="352">
        <f t="shared" si="1495"/>
        <v>0</v>
      </c>
      <c r="AN877" s="352">
        <f t="shared" si="1495"/>
        <v>0</v>
      </c>
      <c r="AO877" s="352">
        <f t="shared" si="1495"/>
        <v>0</v>
      </c>
      <c r="AP877" s="352">
        <f t="shared" si="1495"/>
        <v>0</v>
      </c>
      <c r="AQ877" s="352">
        <f t="shared" si="1495"/>
        <v>0</v>
      </c>
      <c r="AR877" s="352">
        <f t="shared" si="1495"/>
        <v>0</v>
      </c>
      <c r="AS877" s="352">
        <f t="shared" si="1495"/>
        <v>0</v>
      </c>
      <c r="AT877" s="352">
        <f t="shared" si="1495"/>
        <v>0</v>
      </c>
      <c r="AU877" s="266"/>
    </row>
    <row r="878" spans="1:47" ht="16" hidden="1" outlineLevel="1">
      <c r="A878" s="452"/>
      <c r="B878" s="254"/>
      <c r="C878" s="251"/>
      <c r="D878" s="251"/>
      <c r="E878" s="251"/>
      <c r="F878" s="251"/>
      <c r="G878" s="251"/>
      <c r="H878" s="251"/>
      <c r="I878" s="251"/>
      <c r="J878" s="251"/>
      <c r="K878" s="251"/>
      <c r="L878" s="251"/>
      <c r="M878" s="251"/>
      <c r="N878" s="251"/>
      <c r="O878" s="251"/>
      <c r="P878" s="251"/>
      <c r="Q878" s="251"/>
      <c r="R878" s="251"/>
      <c r="S878" s="251"/>
      <c r="T878" s="251"/>
      <c r="U878" s="251"/>
      <c r="V878" s="251"/>
      <c r="W878" s="251"/>
      <c r="X878" s="251"/>
      <c r="Y878" s="251"/>
      <c r="Z878" s="251"/>
      <c r="AA878" s="251"/>
      <c r="AB878" s="251"/>
      <c r="AC878" s="251"/>
      <c r="AD878" s="251"/>
      <c r="AE878" s="251"/>
      <c r="AF878" s="251"/>
      <c r="AG878" s="363"/>
      <c r="AH878" s="366"/>
      <c r="AI878" s="366"/>
      <c r="AJ878" s="366"/>
      <c r="AK878" s="366"/>
      <c r="AL878" s="366"/>
      <c r="AM878" s="366"/>
      <c r="AN878" s="366"/>
      <c r="AO878" s="366"/>
      <c r="AP878" s="366"/>
      <c r="AQ878" s="366"/>
      <c r="AR878" s="366"/>
      <c r="AS878" s="366"/>
      <c r="AT878" s="366"/>
      <c r="AU878" s="266"/>
    </row>
    <row r="879" spans="1:47" ht="17" hidden="1" outlineLevel="1">
      <c r="A879" s="452">
        <v>18</v>
      </c>
      <c r="B879" s="369" t="s">
        <v>109</v>
      </c>
      <c r="C879" s="251" t="s">
        <v>25</v>
      </c>
      <c r="D879" s="255"/>
      <c r="E879" s="255"/>
      <c r="F879" s="255"/>
      <c r="G879" s="255"/>
      <c r="H879" s="255"/>
      <c r="I879" s="255"/>
      <c r="J879" s="255"/>
      <c r="K879" s="255"/>
      <c r="L879" s="255"/>
      <c r="M879" s="255"/>
      <c r="N879" s="255"/>
      <c r="O879" s="255"/>
      <c r="P879" s="255"/>
      <c r="Q879" s="255"/>
      <c r="R879" s="255">
        <v>12</v>
      </c>
      <c r="S879" s="255"/>
      <c r="T879" s="255"/>
      <c r="U879" s="255"/>
      <c r="V879" s="255"/>
      <c r="W879" s="255"/>
      <c r="X879" s="255"/>
      <c r="Y879" s="255"/>
      <c r="Z879" s="255"/>
      <c r="AA879" s="255"/>
      <c r="AB879" s="255"/>
      <c r="AC879" s="255"/>
      <c r="AD879" s="255"/>
      <c r="AE879" s="255"/>
      <c r="AF879" s="255"/>
      <c r="AG879" s="367"/>
      <c r="AH879" s="351"/>
      <c r="AI879" s="351"/>
      <c r="AJ879" s="351"/>
      <c r="AK879" s="351"/>
      <c r="AL879" s="351"/>
      <c r="AM879" s="351"/>
      <c r="AN879" s="356"/>
      <c r="AO879" s="356"/>
      <c r="AP879" s="356"/>
      <c r="AQ879" s="356"/>
      <c r="AR879" s="356"/>
      <c r="AS879" s="356"/>
      <c r="AT879" s="356"/>
      <c r="AU879" s="256">
        <f>SUM(AG879:AT879)</f>
        <v>0</v>
      </c>
    </row>
    <row r="880" spans="1:47" ht="16" hidden="1" outlineLevel="1">
      <c r="A880" s="452"/>
      <c r="B880" s="254" t="s">
        <v>341</v>
      </c>
      <c r="C880" s="251" t="s">
        <v>163</v>
      </c>
      <c r="D880" s="255"/>
      <c r="E880" s="255"/>
      <c r="F880" s="255"/>
      <c r="G880" s="255"/>
      <c r="H880" s="255"/>
      <c r="I880" s="255"/>
      <c r="J880" s="255"/>
      <c r="K880" s="255"/>
      <c r="L880" s="255"/>
      <c r="M880" s="255"/>
      <c r="N880" s="255"/>
      <c r="O880" s="255"/>
      <c r="P880" s="255"/>
      <c r="Q880" s="255"/>
      <c r="R880" s="255">
        <f>R879</f>
        <v>12</v>
      </c>
      <c r="S880" s="255"/>
      <c r="T880" s="255"/>
      <c r="U880" s="255"/>
      <c r="V880" s="255"/>
      <c r="W880" s="255"/>
      <c r="X880" s="255"/>
      <c r="Y880" s="255"/>
      <c r="Z880" s="255"/>
      <c r="AA880" s="255"/>
      <c r="AB880" s="255"/>
      <c r="AC880" s="255"/>
      <c r="AD880" s="255"/>
      <c r="AE880" s="255"/>
      <c r="AF880" s="255"/>
      <c r="AG880" s="352">
        <f>AG879</f>
        <v>0</v>
      </c>
      <c r="AH880" s="352">
        <f t="shared" ref="AH880:AT880" si="1496">AH879</f>
        <v>0</v>
      </c>
      <c r="AI880" s="352">
        <f t="shared" si="1496"/>
        <v>0</v>
      </c>
      <c r="AJ880" s="352">
        <f t="shared" si="1496"/>
        <v>0</v>
      </c>
      <c r="AK880" s="352">
        <f t="shared" si="1496"/>
        <v>0</v>
      </c>
      <c r="AL880" s="352">
        <f t="shared" si="1496"/>
        <v>0</v>
      </c>
      <c r="AM880" s="352">
        <f t="shared" si="1496"/>
        <v>0</v>
      </c>
      <c r="AN880" s="352">
        <f t="shared" si="1496"/>
        <v>0</v>
      </c>
      <c r="AO880" s="352">
        <f t="shared" si="1496"/>
        <v>0</v>
      </c>
      <c r="AP880" s="352">
        <f t="shared" si="1496"/>
        <v>0</v>
      </c>
      <c r="AQ880" s="352">
        <f t="shared" si="1496"/>
        <v>0</v>
      </c>
      <c r="AR880" s="352">
        <f t="shared" si="1496"/>
        <v>0</v>
      </c>
      <c r="AS880" s="352">
        <f t="shared" si="1496"/>
        <v>0</v>
      </c>
      <c r="AT880" s="352">
        <f t="shared" si="1496"/>
        <v>0</v>
      </c>
      <c r="AU880" s="266"/>
    </row>
    <row r="881" spans="1:47" ht="16" hidden="1" outlineLevel="1">
      <c r="A881" s="452"/>
      <c r="B881" s="281"/>
      <c r="C881" s="251"/>
      <c r="D881" s="251"/>
      <c r="E881" s="251"/>
      <c r="F881" s="251"/>
      <c r="G881" s="251"/>
      <c r="H881" s="251"/>
      <c r="I881" s="251"/>
      <c r="J881" s="251"/>
      <c r="K881" s="251"/>
      <c r="L881" s="251"/>
      <c r="M881" s="251"/>
      <c r="N881" s="251"/>
      <c r="O881" s="251"/>
      <c r="P881" s="251"/>
      <c r="Q881" s="251"/>
      <c r="R881" s="251"/>
      <c r="S881" s="251"/>
      <c r="T881" s="251"/>
      <c r="U881" s="251"/>
      <c r="V881" s="251"/>
      <c r="W881" s="251"/>
      <c r="X881" s="251"/>
      <c r="Y881" s="251"/>
      <c r="Z881" s="251"/>
      <c r="AA881" s="251"/>
      <c r="AB881" s="251"/>
      <c r="AC881" s="251"/>
      <c r="AD881" s="251"/>
      <c r="AE881" s="251"/>
      <c r="AF881" s="251"/>
      <c r="AG881" s="364"/>
      <c r="AH881" s="365"/>
      <c r="AI881" s="365"/>
      <c r="AJ881" s="365"/>
      <c r="AK881" s="365"/>
      <c r="AL881" s="365"/>
      <c r="AM881" s="365"/>
      <c r="AN881" s="365"/>
      <c r="AO881" s="365"/>
      <c r="AP881" s="365"/>
      <c r="AQ881" s="365"/>
      <c r="AR881" s="365"/>
      <c r="AS881" s="365"/>
      <c r="AT881" s="365"/>
      <c r="AU881" s="257"/>
    </row>
    <row r="882" spans="1:47" ht="17" hidden="1" outlineLevel="1">
      <c r="A882" s="452">
        <v>19</v>
      </c>
      <c r="B882" s="369" t="s">
        <v>111</v>
      </c>
      <c r="C882" s="251" t="s">
        <v>25</v>
      </c>
      <c r="D882" s="255"/>
      <c r="E882" s="255"/>
      <c r="F882" s="255"/>
      <c r="G882" s="255"/>
      <c r="H882" s="255"/>
      <c r="I882" s="255"/>
      <c r="J882" s="255"/>
      <c r="K882" s="255"/>
      <c r="L882" s="255"/>
      <c r="M882" s="255"/>
      <c r="N882" s="255"/>
      <c r="O882" s="255"/>
      <c r="P882" s="255"/>
      <c r="Q882" s="255"/>
      <c r="R882" s="255">
        <v>12</v>
      </c>
      <c r="S882" s="255"/>
      <c r="T882" s="255"/>
      <c r="U882" s="255"/>
      <c r="V882" s="255"/>
      <c r="W882" s="255"/>
      <c r="X882" s="255"/>
      <c r="Y882" s="255"/>
      <c r="Z882" s="255"/>
      <c r="AA882" s="255"/>
      <c r="AB882" s="255"/>
      <c r="AC882" s="255"/>
      <c r="AD882" s="255"/>
      <c r="AE882" s="255"/>
      <c r="AF882" s="255"/>
      <c r="AG882" s="367"/>
      <c r="AH882" s="351"/>
      <c r="AI882" s="351"/>
      <c r="AJ882" s="351"/>
      <c r="AK882" s="351"/>
      <c r="AL882" s="351"/>
      <c r="AM882" s="351"/>
      <c r="AN882" s="356"/>
      <c r="AO882" s="356"/>
      <c r="AP882" s="356"/>
      <c r="AQ882" s="356"/>
      <c r="AR882" s="356"/>
      <c r="AS882" s="356"/>
      <c r="AT882" s="356"/>
      <c r="AU882" s="256">
        <f>SUM(AG882:AT882)</f>
        <v>0</v>
      </c>
    </row>
    <row r="883" spans="1:47" ht="16" hidden="1" outlineLevel="1">
      <c r="A883" s="452"/>
      <c r="B883" s="254" t="s">
        <v>341</v>
      </c>
      <c r="C883" s="251" t="s">
        <v>163</v>
      </c>
      <c r="D883" s="255"/>
      <c r="E883" s="255"/>
      <c r="F883" s="255"/>
      <c r="G883" s="255"/>
      <c r="H883" s="255"/>
      <c r="I883" s="255"/>
      <c r="J883" s="255"/>
      <c r="K883" s="255"/>
      <c r="L883" s="255"/>
      <c r="M883" s="255"/>
      <c r="N883" s="255"/>
      <c r="O883" s="255"/>
      <c r="P883" s="255"/>
      <c r="Q883" s="255"/>
      <c r="R883" s="255">
        <f>R882</f>
        <v>12</v>
      </c>
      <c r="S883" s="255"/>
      <c r="T883" s="255"/>
      <c r="U883" s="255"/>
      <c r="V883" s="255"/>
      <c r="W883" s="255"/>
      <c r="X883" s="255"/>
      <c r="Y883" s="255"/>
      <c r="Z883" s="255"/>
      <c r="AA883" s="255"/>
      <c r="AB883" s="255"/>
      <c r="AC883" s="255"/>
      <c r="AD883" s="255"/>
      <c r="AE883" s="255"/>
      <c r="AF883" s="255"/>
      <c r="AG883" s="352">
        <f>AG882</f>
        <v>0</v>
      </c>
      <c r="AH883" s="352">
        <f t="shared" ref="AH883:AT883" si="1497">AH882</f>
        <v>0</v>
      </c>
      <c r="AI883" s="352">
        <f t="shared" si="1497"/>
        <v>0</v>
      </c>
      <c r="AJ883" s="352">
        <f t="shared" si="1497"/>
        <v>0</v>
      </c>
      <c r="AK883" s="352">
        <f t="shared" si="1497"/>
        <v>0</v>
      </c>
      <c r="AL883" s="352">
        <f t="shared" si="1497"/>
        <v>0</v>
      </c>
      <c r="AM883" s="352">
        <f t="shared" si="1497"/>
        <v>0</v>
      </c>
      <c r="AN883" s="352">
        <f t="shared" si="1497"/>
        <v>0</v>
      </c>
      <c r="AO883" s="352">
        <f t="shared" si="1497"/>
        <v>0</v>
      </c>
      <c r="AP883" s="352">
        <f t="shared" si="1497"/>
        <v>0</v>
      </c>
      <c r="AQ883" s="352">
        <f t="shared" si="1497"/>
        <v>0</v>
      </c>
      <c r="AR883" s="352">
        <f t="shared" si="1497"/>
        <v>0</v>
      </c>
      <c r="AS883" s="352">
        <f t="shared" si="1497"/>
        <v>0</v>
      </c>
      <c r="AT883" s="352">
        <f t="shared" si="1497"/>
        <v>0</v>
      </c>
      <c r="AU883" s="257"/>
    </row>
    <row r="884" spans="1:47" ht="16" hidden="1" outlineLevel="1">
      <c r="A884" s="452"/>
      <c r="B884" s="281"/>
      <c r="C884" s="251"/>
      <c r="D884" s="251"/>
      <c r="E884" s="251"/>
      <c r="F884" s="251"/>
      <c r="G884" s="251"/>
      <c r="H884" s="251"/>
      <c r="I884" s="251"/>
      <c r="J884" s="251"/>
      <c r="K884" s="251"/>
      <c r="L884" s="251"/>
      <c r="M884" s="251"/>
      <c r="N884" s="251"/>
      <c r="O884" s="251"/>
      <c r="P884" s="251"/>
      <c r="Q884" s="251"/>
      <c r="R884" s="251"/>
      <c r="S884" s="251"/>
      <c r="T884" s="251"/>
      <c r="U884" s="251"/>
      <c r="V884" s="251"/>
      <c r="W884" s="251"/>
      <c r="X884" s="251"/>
      <c r="Y884" s="251"/>
      <c r="Z884" s="251"/>
      <c r="AA884" s="251"/>
      <c r="AB884" s="251"/>
      <c r="AC884" s="251"/>
      <c r="AD884" s="251"/>
      <c r="AE884" s="251"/>
      <c r="AF884" s="251"/>
      <c r="AG884" s="353"/>
      <c r="AH884" s="353"/>
      <c r="AI884" s="353"/>
      <c r="AJ884" s="353"/>
      <c r="AK884" s="353"/>
      <c r="AL884" s="353"/>
      <c r="AM884" s="353"/>
      <c r="AN884" s="353"/>
      <c r="AO884" s="353"/>
      <c r="AP884" s="353"/>
      <c r="AQ884" s="353"/>
      <c r="AR884" s="353"/>
      <c r="AS884" s="353"/>
      <c r="AT884" s="353"/>
      <c r="AU884" s="266"/>
    </row>
    <row r="885" spans="1:47" ht="17" hidden="1" outlineLevel="1">
      <c r="A885" s="452">
        <v>20</v>
      </c>
      <c r="B885" s="369" t="s">
        <v>110</v>
      </c>
      <c r="C885" s="251" t="s">
        <v>25</v>
      </c>
      <c r="D885" s="255"/>
      <c r="E885" s="255"/>
      <c r="F885" s="255"/>
      <c r="G885" s="255"/>
      <c r="H885" s="255"/>
      <c r="I885" s="255"/>
      <c r="J885" s="255"/>
      <c r="K885" s="255"/>
      <c r="L885" s="255"/>
      <c r="M885" s="255"/>
      <c r="N885" s="255"/>
      <c r="O885" s="255"/>
      <c r="P885" s="255"/>
      <c r="Q885" s="255"/>
      <c r="R885" s="255">
        <v>12</v>
      </c>
      <c r="S885" s="255"/>
      <c r="T885" s="255"/>
      <c r="U885" s="255"/>
      <c r="V885" s="255"/>
      <c r="W885" s="255"/>
      <c r="X885" s="255"/>
      <c r="Y885" s="255"/>
      <c r="Z885" s="255"/>
      <c r="AA885" s="255"/>
      <c r="AB885" s="255"/>
      <c r="AC885" s="255"/>
      <c r="AD885" s="255"/>
      <c r="AE885" s="255"/>
      <c r="AF885" s="255"/>
      <c r="AG885" s="367"/>
      <c r="AH885" s="351"/>
      <c r="AI885" s="351"/>
      <c r="AJ885" s="351"/>
      <c r="AK885" s="351"/>
      <c r="AL885" s="351"/>
      <c r="AM885" s="351"/>
      <c r="AN885" s="356"/>
      <c r="AO885" s="356"/>
      <c r="AP885" s="356"/>
      <c r="AQ885" s="356"/>
      <c r="AR885" s="356"/>
      <c r="AS885" s="356"/>
      <c r="AT885" s="356"/>
      <c r="AU885" s="256">
        <f>SUM(AG885:AT885)</f>
        <v>0</v>
      </c>
    </row>
    <row r="886" spans="1:47" ht="16" hidden="1" outlineLevel="1">
      <c r="A886" s="452"/>
      <c r="B886" s="254" t="s">
        <v>341</v>
      </c>
      <c r="C886" s="251" t="s">
        <v>163</v>
      </c>
      <c r="D886" s="255"/>
      <c r="E886" s="255"/>
      <c r="F886" s="255"/>
      <c r="G886" s="255"/>
      <c r="H886" s="255"/>
      <c r="I886" s="255"/>
      <c r="J886" s="255"/>
      <c r="K886" s="255"/>
      <c r="L886" s="255"/>
      <c r="M886" s="255"/>
      <c r="N886" s="255"/>
      <c r="O886" s="255"/>
      <c r="P886" s="255"/>
      <c r="Q886" s="255"/>
      <c r="R886" s="255">
        <f>R885</f>
        <v>12</v>
      </c>
      <c r="S886" s="255"/>
      <c r="T886" s="255"/>
      <c r="U886" s="255"/>
      <c r="V886" s="255"/>
      <c r="W886" s="255"/>
      <c r="X886" s="255"/>
      <c r="Y886" s="255"/>
      <c r="Z886" s="255"/>
      <c r="AA886" s="255"/>
      <c r="AB886" s="255"/>
      <c r="AC886" s="255"/>
      <c r="AD886" s="255"/>
      <c r="AE886" s="255"/>
      <c r="AF886" s="255"/>
      <c r="AG886" s="352">
        <f>AG885</f>
        <v>0</v>
      </c>
      <c r="AH886" s="352">
        <f t="shared" ref="AH886:AT886" si="1498">AH885</f>
        <v>0</v>
      </c>
      <c r="AI886" s="352">
        <f t="shared" si="1498"/>
        <v>0</v>
      </c>
      <c r="AJ886" s="352">
        <f t="shared" si="1498"/>
        <v>0</v>
      </c>
      <c r="AK886" s="352">
        <f t="shared" si="1498"/>
        <v>0</v>
      </c>
      <c r="AL886" s="352">
        <f t="shared" si="1498"/>
        <v>0</v>
      </c>
      <c r="AM886" s="352">
        <f t="shared" si="1498"/>
        <v>0</v>
      </c>
      <c r="AN886" s="352">
        <f t="shared" si="1498"/>
        <v>0</v>
      </c>
      <c r="AO886" s="352">
        <f t="shared" si="1498"/>
        <v>0</v>
      </c>
      <c r="AP886" s="352">
        <f t="shared" si="1498"/>
        <v>0</v>
      </c>
      <c r="AQ886" s="352">
        <f t="shared" si="1498"/>
        <v>0</v>
      </c>
      <c r="AR886" s="352">
        <f t="shared" si="1498"/>
        <v>0</v>
      </c>
      <c r="AS886" s="352">
        <f t="shared" si="1498"/>
        <v>0</v>
      </c>
      <c r="AT886" s="352">
        <f t="shared" si="1498"/>
        <v>0</v>
      </c>
      <c r="AU886" s="266"/>
    </row>
    <row r="887" spans="1:47" ht="16" hidden="1" outlineLevel="1">
      <c r="A887" s="452"/>
      <c r="B887" s="282"/>
      <c r="C887" s="260"/>
      <c r="D887" s="251"/>
      <c r="E887" s="251"/>
      <c r="F887" s="251"/>
      <c r="G887" s="251"/>
      <c r="H887" s="251"/>
      <c r="I887" s="251"/>
      <c r="J887" s="251"/>
      <c r="K887" s="251"/>
      <c r="L887" s="251"/>
      <c r="M887" s="251"/>
      <c r="N887" s="251"/>
      <c r="O887" s="251"/>
      <c r="P887" s="251"/>
      <c r="Q887" s="251"/>
      <c r="R887" s="260"/>
      <c r="S887" s="251"/>
      <c r="T887" s="251"/>
      <c r="U887" s="251"/>
      <c r="V887" s="251"/>
      <c r="W887" s="251"/>
      <c r="X887" s="251"/>
      <c r="Y887" s="251"/>
      <c r="Z887" s="251"/>
      <c r="AA887" s="251"/>
      <c r="AB887" s="251"/>
      <c r="AC887" s="251"/>
      <c r="AD887" s="251"/>
      <c r="AE887" s="251"/>
      <c r="AF887" s="251"/>
      <c r="AG887" s="353"/>
      <c r="AH887" s="353"/>
      <c r="AI887" s="353"/>
      <c r="AJ887" s="353"/>
      <c r="AK887" s="353"/>
      <c r="AL887" s="353"/>
      <c r="AM887" s="353"/>
      <c r="AN887" s="353"/>
      <c r="AO887" s="353"/>
      <c r="AP887" s="353"/>
      <c r="AQ887" s="353"/>
      <c r="AR887" s="353"/>
      <c r="AS887" s="353"/>
      <c r="AT887" s="353"/>
      <c r="AU887" s="266"/>
    </row>
    <row r="888" spans="1:47" ht="16" outlineLevel="1">
      <c r="A888" s="452"/>
      <c r="B888" s="443" t="s">
        <v>500</v>
      </c>
      <c r="C888" s="251"/>
      <c r="D888" s="251"/>
      <c r="E888" s="251"/>
      <c r="F888" s="251"/>
      <c r="G888" s="251"/>
      <c r="H888" s="251"/>
      <c r="I888" s="251"/>
      <c r="J888" s="251"/>
      <c r="K888" s="251"/>
      <c r="L888" s="251"/>
      <c r="M888" s="251"/>
      <c r="N888" s="251"/>
      <c r="O888" s="251"/>
      <c r="P888" s="251"/>
      <c r="Q888" s="251"/>
      <c r="R888" s="251"/>
      <c r="S888" s="251"/>
      <c r="T888" s="251"/>
      <c r="U888" s="251"/>
      <c r="V888" s="251"/>
      <c r="W888" s="251"/>
      <c r="X888" s="251"/>
      <c r="Y888" s="251"/>
      <c r="Z888" s="251"/>
      <c r="AA888" s="251"/>
      <c r="AB888" s="251"/>
      <c r="AC888" s="251"/>
      <c r="AD888" s="251"/>
      <c r="AE888" s="251"/>
      <c r="AF888" s="251"/>
      <c r="AG888" s="363"/>
      <c r="AH888" s="366"/>
      <c r="AI888" s="366"/>
      <c r="AJ888" s="366"/>
      <c r="AK888" s="366"/>
      <c r="AL888" s="366"/>
      <c r="AM888" s="366"/>
      <c r="AN888" s="366"/>
      <c r="AO888" s="366"/>
      <c r="AP888" s="366"/>
      <c r="AQ888" s="366"/>
      <c r="AR888" s="366"/>
      <c r="AS888" s="366"/>
      <c r="AT888" s="366"/>
      <c r="AU888" s="266"/>
    </row>
    <row r="889" spans="1:47" ht="16" outlineLevel="1">
      <c r="A889" s="452"/>
      <c r="B889" s="432" t="s">
        <v>496</v>
      </c>
      <c r="C889" s="251"/>
      <c r="D889" s="251"/>
      <c r="E889" s="251"/>
      <c r="F889" s="251"/>
      <c r="G889" s="251"/>
      <c r="H889" s="251"/>
      <c r="I889" s="251"/>
      <c r="J889" s="251"/>
      <c r="K889" s="251"/>
      <c r="L889" s="251"/>
      <c r="M889" s="251"/>
      <c r="N889" s="251"/>
      <c r="O889" s="251"/>
      <c r="P889" s="251"/>
      <c r="Q889" s="251"/>
      <c r="R889" s="251"/>
      <c r="S889" s="251"/>
      <c r="T889" s="251"/>
      <c r="U889" s="251"/>
      <c r="V889" s="251"/>
      <c r="W889" s="251"/>
      <c r="X889" s="251"/>
      <c r="Y889" s="251"/>
      <c r="Z889" s="251"/>
      <c r="AA889" s="251"/>
      <c r="AB889" s="251"/>
      <c r="AC889" s="251"/>
      <c r="AD889" s="251"/>
      <c r="AE889" s="251"/>
      <c r="AF889" s="251"/>
      <c r="AG889" s="363"/>
      <c r="AH889" s="366"/>
      <c r="AI889" s="366"/>
      <c r="AJ889" s="366"/>
      <c r="AK889" s="366"/>
      <c r="AL889" s="366"/>
      <c r="AM889" s="366"/>
      <c r="AN889" s="366"/>
      <c r="AO889" s="366"/>
      <c r="AP889" s="366"/>
      <c r="AQ889" s="366"/>
      <c r="AR889" s="366"/>
      <c r="AS889" s="366"/>
      <c r="AT889" s="366"/>
      <c r="AU889" s="266"/>
    </row>
    <row r="890" spans="1:47" ht="17" hidden="1" outlineLevel="1">
      <c r="A890" s="452">
        <v>21</v>
      </c>
      <c r="B890" s="369" t="s">
        <v>113</v>
      </c>
      <c r="C890" s="251" t="s">
        <v>25</v>
      </c>
      <c r="D890" s="255"/>
      <c r="E890" s="255"/>
      <c r="F890" s="255"/>
      <c r="G890" s="255"/>
      <c r="H890" s="255"/>
      <c r="I890" s="255"/>
      <c r="J890" s="255"/>
      <c r="K890" s="255"/>
      <c r="L890" s="255"/>
      <c r="M890" s="255"/>
      <c r="N890" s="255"/>
      <c r="O890" s="255"/>
      <c r="P890" s="255"/>
      <c r="Q890" s="656"/>
      <c r="R890" s="251"/>
      <c r="S890" s="255"/>
      <c r="T890" s="255"/>
      <c r="U890" s="255"/>
      <c r="V890" s="255"/>
      <c r="W890" s="255"/>
      <c r="X890" s="255"/>
      <c r="Y890" s="255"/>
      <c r="Z890" s="255"/>
      <c r="AA890" s="255"/>
      <c r="AB890" s="255"/>
      <c r="AC890" s="255"/>
      <c r="AD890" s="255"/>
      <c r="AE890" s="255"/>
      <c r="AF890" s="656"/>
      <c r="AG890" s="356"/>
      <c r="AH890" s="356"/>
      <c r="AI890" s="356"/>
      <c r="AJ890" s="356"/>
      <c r="AK890" s="356"/>
      <c r="AL890" s="356"/>
      <c r="AM890" s="356"/>
      <c r="AN890" s="351"/>
      <c r="AO890" s="351"/>
      <c r="AP890" s="351"/>
      <c r="AQ890" s="351"/>
      <c r="AR890" s="351"/>
      <c r="AS890" s="351"/>
      <c r="AT890" s="351"/>
      <c r="AU890" s="256">
        <f>SUM(AG890:AT890)</f>
        <v>0</v>
      </c>
    </row>
    <row r="891" spans="1:47" ht="16" hidden="1" outlineLevel="1">
      <c r="A891" s="452"/>
      <c r="B891" s="254" t="s">
        <v>341</v>
      </c>
      <c r="C891" s="251" t="s">
        <v>163</v>
      </c>
      <c r="D891" s="255"/>
      <c r="E891" s="255"/>
      <c r="F891" s="255"/>
      <c r="G891" s="255"/>
      <c r="H891" s="255"/>
      <c r="I891" s="255"/>
      <c r="J891" s="255"/>
      <c r="K891" s="255"/>
      <c r="L891" s="255"/>
      <c r="M891" s="255"/>
      <c r="N891" s="255"/>
      <c r="O891" s="255"/>
      <c r="P891" s="255"/>
      <c r="Q891" s="656"/>
      <c r="R891" s="251"/>
      <c r="S891" s="255"/>
      <c r="T891" s="255"/>
      <c r="U891" s="255"/>
      <c r="V891" s="255"/>
      <c r="W891" s="255"/>
      <c r="X891" s="255"/>
      <c r="Y891" s="255"/>
      <c r="Z891" s="255"/>
      <c r="AA891" s="255"/>
      <c r="AB891" s="255"/>
      <c r="AC891" s="255"/>
      <c r="AD891" s="255"/>
      <c r="AE891" s="255"/>
      <c r="AF891" s="656"/>
      <c r="AG891" s="352">
        <f>AG890</f>
        <v>0</v>
      </c>
      <c r="AH891" s="352">
        <f t="shared" ref="AH891" si="1499">AH890</f>
        <v>0</v>
      </c>
      <c r="AI891" s="352">
        <f t="shared" ref="AI891" si="1500">AI890</f>
        <v>0</v>
      </c>
      <c r="AJ891" s="352">
        <f t="shared" ref="AJ891" si="1501">AJ890</f>
        <v>0</v>
      </c>
      <c r="AK891" s="352">
        <f t="shared" ref="AK891" si="1502">AK890</f>
        <v>0</v>
      </c>
      <c r="AL891" s="352">
        <f t="shared" ref="AL891" si="1503">AL890</f>
        <v>0</v>
      </c>
      <c r="AM891" s="352">
        <f t="shared" ref="AM891" si="1504">AM890</f>
        <v>0</v>
      </c>
      <c r="AN891" s="352">
        <f t="shared" ref="AN891" si="1505">AN890</f>
        <v>0</v>
      </c>
      <c r="AO891" s="352">
        <f t="shared" ref="AO891" si="1506">AO890</f>
        <v>0</v>
      </c>
      <c r="AP891" s="352">
        <f t="shared" ref="AP891" si="1507">AP890</f>
        <v>0</v>
      </c>
      <c r="AQ891" s="352">
        <f t="shared" ref="AQ891" si="1508">AQ890</f>
        <v>0</v>
      </c>
      <c r="AR891" s="352">
        <f t="shared" ref="AR891" si="1509">AR890</f>
        <v>0</v>
      </c>
      <c r="AS891" s="352">
        <f t="shared" ref="AS891" si="1510">AS890</f>
        <v>0</v>
      </c>
      <c r="AT891" s="352">
        <f t="shared" ref="AT891" si="1511">AT890</f>
        <v>0</v>
      </c>
      <c r="AU891" s="266"/>
    </row>
    <row r="892" spans="1:47" ht="16" hidden="1" outlineLevel="1">
      <c r="A892" s="452"/>
      <c r="B892" s="254"/>
      <c r="C892" s="251"/>
      <c r="D892" s="251"/>
      <c r="E892" s="251"/>
      <c r="F892" s="251"/>
      <c r="G892" s="251"/>
      <c r="H892" s="251"/>
      <c r="I892" s="251"/>
      <c r="J892" s="251"/>
      <c r="K892" s="251"/>
      <c r="L892" s="251"/>
      <c r="M892" s="251"/>
      <c r="N892" s="251"/>
      <c r="O892" s="251"/>
      <c r="P892" s="251"/>
      <c r="Q892" s="251"/>
      <c r="R892" s="251"/>
      <c r="S892" s="251"/>
      <c r="T892" s="251"/>
      <c r="U892" s="251"/>
      <c r="V892" s="251"/>
      <c r="W892" s="251"/>
      <c r="X892" s="251"/>
      <c r="Y892" s="251"/>
      <c r="Z892" s="251"/>
      <c r="AA892" s="251"/>
      <c r="AB892" s="251"/>
      <c r="AC892" s="251"/>
      <c r="AD892" s="251"/>
      <c r="AE892" s="251"/>
      <c r="AF892" s="251"/>
      <c r="AG892" s="363"/>
      <c r="AH892" s="366"/>
      <c r="AI892" s="366"/>
      <c r="AJ892" s="366"/>
      <c r="AK892" s="366"/>
      <c r="AL892" s="366"/>
      <c r="AM892" s="366"/>
      <c r="AN892" s="366"/>
      <c r="AO892" s="366"/>
      <c r="AP892" s="366"/>
      <c r="AQ892" s="366"/>
      <c r="AR892" s="366"/>
      <c r="AS892" s="366"/>
      <c r="AT892" s="366"/>
      <c r="AU892" s="266"/>
    </row>
    <row r="893" spans="1:47" ht="17" outlineLevel="1">
      <c r="A893" s="452">
        <v>22</v>
      </c>
      <c r="B893" s="369" t="s">
        <v>114</v>
      </c>
      <c r="C893" s="251" t="s">
        <v>25</v>
      </c>
      <c r="D893" s="255">
        <v>15829.779011250001</v>
      </c>
      <c r="E893" s="255">
        <v>15829.779011250001</v>
      </c>
      <c r="F893" s="255">
        <f t="shared" ref="F893:Q893" si="1512">F489/E489*E893</f>
        <v>15829.779011250001</v>
      </c>
      <c r="G893" s="255">
        <f t="shared" si="1512"/>
        <v>15829.779011250001</v>
      </c>
      <c r="H893" s="255">
        <f t="shared" si="1512"/>
        <v>15829.779011250001</v>
      </c>
      <c r="I893" s="255">
        <f t="shared" si="1512"/>
        <v>15829.779011250001</v>
      </c>
      <c r="J893" s="255">
        <f t="shared" si="1512"/>
        <v>15829.779011250001</v>
      </c>
      <c r="K893" s="255">
        <f t="shared" si="1512"/>
        <v>15829.779011250001</v>
      </c>
      <c r="L893" s="255">
        <f t="shared" si="1512"/>
        <v>15829.779011250001</v>
      </c>
      <c r="M893" s="255">
        <f t="shared" si="1512"/>
        <v>15829.779011250001</v>
      </c>
      <c r="N893" s="255">
        <f t="shared" si="1512"/>
        <v>15829.779011250001</v>
      </c>
      <c r="O893" s="255">
        <f t="shared" si="1512"/>
        <v>15829.779011250001</v>
      </c>
      <c r="P893" s="255">
        <f t="shared" si="1512"/>
        <v>15829.779011250001</v>
      </c>
      <c r="Q893" s="255">
        <f t="shared" si="1512"/>
        <v>15829.779011250001</v>
      </c>
      <c r="R893" s="251"/>
      <c r="S893" s="255"/>
      <c r="T893" s="255"/>
      <c r="U893" s="255"/>
      <c r="V893" s="255"/>
      <c r="W893" s="255"/>
      <c r="X893" s="255"/>
      <c r="Y893" s="255"/>
      <c r="Z893" s="255"/>
      <c r="AA893" s="255"/>
      <c r="AB893" s="255"/>
      <c r="AC893" s="255"/>
      <c r="AD893" s="255"/>
      <c r="AE893" s="255"/>
      <c r="AF893" s="255"/>
      <c r="AG893" s="356">
        <v>1</v>
      </c>
      <c r="AH893" s="356"/>
      <c r="AI893" s="356"/>
      <c r="AJ893" s="356"/>
      <c r="AK893" s="356"/>
      <c r="AL893" s="356"/>
      <c r="AM893" s="356"/>
      <c r="AN893" s="351"/>
      <c r="AO893" s="351"/>
      <c r="AP893" s="351"/>
      <c r="AQ893" s="351"/>
      <c r="AR893" s="351"/>
      <c r="AS893" s="351"/>
      <c r="AT893" s="351"/>
      <c r="AU893" s="256">
        <f>SUM(AG893:AT893)</f>
        <v>1</v>
      </c>
    </row>
    <row r="894" spans="1:47" ht="16" outlineLevel="1">
      <c r="A894" s="452"/>
      <c r="B894" s="254" t="s">
        <v>1163</v>
      </c>
      <c r="C894" s="251" t="s">
        <v>163</v>
      </c>
      <c r="D894" s="255"/>
      <c r="E894" s="255"/>
      <c r="F894" s="255"/>
      <c r="G894" s="255"/>
      <c r="H894" s="255"/>
      <c r="I894" s="255"/>
      <c r="J894" s="255"/>
      <c r="K894" s="255"/>
      <c r="L894" s="255"/>
      <c r="M894" s="255"/>
      <c r="N894" s="255"/>
      <c r="O894" s="255"/>
      <c r="P894" s="255"/>
      <c r="Q894" s="255"/>
      <c r="R894" s="251"/>
      <c r="S894" s="255"/>
      <c r="T894" s="255"/>
      <c r="U894" s="255"/>
      <c r="V894" s="255"/>
      <c r="W894" s="255"/>
      <c r="X894" s="255"/>
      <c r="Y894" s="255"/>
      <c r="Z894" s="255"/>
      <c r="AA894" s="255"/>
      <c r="AB894" s="255"/>
      <c r="AC894" s="255"/>
      <c r="AD894" s="255"/>
      <c r="AE894" s="255"/>
      <c r="AF894" s="255"/>
      <c r="AG894" s="352">
        <f>AG893</f>
        <v>1</v>
      </c>
      <c r="AH894" s="352">
        <f t="shared" ref="AH894:AT894" si="1513">AH893</f>
        <v>0</v>
      </c>
      <c r="AI894" s="352">
        <f t="shared" si="1513"/>
        <v>0</v>
      </c>
      <c r="AJ894" s="352">
        <f t="shared" si="1513"/>
        <v>0</v>
      </c>
      <c r="AK894" s="352">
        <f t="shared" si="1513"/>
        <v>0</v>
      </c>
      <c r="AL894" s="352">
        <f t="shared" si="1513"/>
        <v>0</v>
      </c>
      <c r="AM894" s="352">
        <f t="shared" si="1513"/>
        <v>0</v>
      </c>
      <c r="AN894" s="352">
        <f t="shared" si="1513"/>
        <v>0</v>
      </c>
      <c r="AO894" s="352">
        <f t="shared" si="1513"/>
        <v>0</v>
      </c>
      <c r="AP894" s="352">
        <f t="shared" si="1513"/>
        <v>0</v>
      </c>
      <c r="AQ894" s="352">
        <f t="shared" si="1513"/>
        <v>0</v>
      </c>
      <c r="AR894" s="352">
        <f t="shared" si="1513"/>
        <v>0</v>
      </c>
      <c r="AS894" s="352">
        <f t="shared" si="1513"/>
        <v>0</v>
      </c>
      <c r="AT894" s="352">
        <f t="shared" si="1513"/>
        <v>0</v>
      </c>
      <c r="AU894" s="266"/>
    </row>
    <row r="895" spans="1:47" ht="16" outlineLevel="1">
      <c r="A895" s="452"/>
      <c r="B895" s="254"/>
      <c r="C895" s="251"/>
      <c r="D895" s="251"/>
      <c r="E895" s="251"/>
      <c r="F895" s="251"/>
      <c r="G895" s="251"/>
      <c r="H895" s="251"/>
      <c r="I895" s="251"/>
      <c r="J895" s="251"/>
      <c r="K895" s="251"/>
      <c r="L895" s="251"/>
      <c r="M895" s="251"/>
      <c r="N895" s="251"/>
      <c r="O895" s="251"/>
      <c r="P895" s="251"/>
      <c r="Q895" s="251"/>
      <c r="R895" s="251"/>
      <c r="S895" s="251"/>
      <c r="T895" s="251"/>
      <c r="U895" s="251"/>
      <c r="V895" s="251"/>
      <c r="W895" s="251"/>
      <c r="X895" s="251"/>
      <c r="Y895" s="251"/>
      <c r="Z895" s="251"/>
      <c r="AA895" s="251"/>
      <c r="AB895" s="251"/>
      <c r="AC895" s="251"/>
      <c r="AD895" s="251"/>
      <c r="AE895" s="251"/>
      <c r="AF895" s="251"/>
      <c r="AG895" s="363"/>
      <c r="AH895" s="366"/>
      <c r="AI895" s="366"/>
      <c r="AJ895" s="366"/>
      <c r="AK895" s="366"/>
      <c r="AL895" s="366"/>
      <c r="AM895" s="366"/>
      <c r="AN895" s="366"/>
      <c r="AO895" s="366"/>
      <c r="AP895" s="366"/>
      <c r="AQ895" s="366"/>
      <c r="AR895" s="366"/>
      <c r="AS895" s="366"/>
      <c r="AT895" s="366"/>
      <c r="AU895" s="266"/>
    </row>
    <row r="896" spans="1:47" ht="17" outlineLevel="1">
      <c r="A896" s="452">
        <v>23</v>
      </c>
      <c r="B896" s="369" t="s">
        <v>115</v>
      </c>
      <c r="C896" s="251" t="s">
        <v>25</v>
      </c>
      <c r="D896" s="255"/>
      <c r="E896" s="255"/>
      <c r="F896" s="255"/>
      <c r="G896" s="255"/>
      <c r="H896" s="255"/>
      <c r="I896" s="255"/>
      <c r="J896" s="255"/>
      <c r="K896" s="255"/>
      <c r="L896" s="255"/>
      <c r="M896" s="255"/>
      <c r="N896" s="255"/>
      <c r="O896" s="255"/>
      <c r="P896" s="255"/>
      <c r="Q896" s="255"/>
      <c r="R896" s="251"/>
      <c r="S896" s="255"/>
      <c r="T896" s="255"/>
      <c r="U896" s="255"/>
      <c r="V896" s="255"/>
      <c r="W896" s="255"/>
      <c r="X896" s="255"/>
      <c r="Y896" s="255"/>
      <c r="Z896" s="255"/>
      <c r="AA896" s="255"/>
      <c r="AB896" s="255"/>
      <c r="AC896" s="255"/>
      <c r="AD896" s="255"/>
      <c r="AE896" s="255"/>
      <c r="AF896" s="255"/>
      <c r="AG896" s="356">
        <v>1</v>
      </c>
      <c r="AH896" s="356"/>
      <c r="AI896" s="356"/>
      <c r="AJ896" s="356"/>
      <c r="AK896" s="356"/>
      <c r="AL896" s="356"/>
      <c r="AM896" s="356"/>
      <c r="AN896" s="351"/>
      <c r="AO896" s="351"/>
      <c r="AP896" s="351"/>
      <c r="AQ896" s="351"/>
      <c r="AR896" s="351"/>
      <c r="AS896" s="351"/>
      <c r="AT896" s="351"/>
      <c r="AU896" s="256">
        <f>SUM(AG896:AT896)</f>
        <v>1</v>
      </c>
    </row>
    <row r="897" spans="1:47" ht="16" outlineLevel="1">
      <c r="A897" s="452"/>
      <c r="B897" s="254" t="s">
        <v>341</v>
      </c>
      <c r="C897" s="251" t="s">
        <v>163</v>
      </c>
      <c r="D897" s="255">
        <v>259865.71183259872</v>
      </c>
      <c r="E897" s="255">
        <v>259865.71183259872</v>
      </c>
      <c r="F897" s="255">
        <v>259865.71183259872</v>
      </c>
      <c r="G897" s="255">
        <v>259865.71183259872</v>
      </c>
      <c r="H897" s="255">
        <v>259865.71183259872</v>
      </c>
      <c r="I897" s="255">
        <v>259865.71183259872</v>
      </c>
      <c r="J897" s="255">
        <v>259865.71183259872</v>
      </c>
      <c r="K897" s="255">
        <v>259865.71183259872</v>
      </c>
      <c r="L897" s="255">
        <v>259865.71183259872</v>
      </c>
      <c r="M897" s="255">
        <v>259865.71183259872</v>
      </c>
      <c r="N897" s="255">
        <v>255894.54472765941</v>
      </c>
      <c r="O897" s="255">
        <v>255894.54472765941</v>
      </c>
      <c r="P897" s="255">
        <v>255894.54472765941</v>
      </c>
      <c r="Q897" s="255">
        <v>255894.54472765941</v>
      </c>
      <c r="R897" s="251"/>
      <c r="S897" s="255">
        <v>69.2357817679558</v>
      </c>
      <c r="T897" s="255">
        <v>69.2357817679558</v>
      </c>
      <c r="U897" s="255">
        <v>69.2357817679558</v>
      </c>
      <c r="V897" s="255">
        <v>69.2357817679558</v>
      </c>
      <c r="W897" s="255">
        <v>69.2357817679558</v>
      </c>
      <c r="X897" s="255">
        <v>69.2357817679558</v>
      </c>
      <c r="Y897" s="255">
        <v>69.2357817679558</v>
      </c>
      <c r="Z897" s="255">
        <v>69.2357817679558</v>
      </c>
      <c r="AA897" s="255">
        <v>69.2357817679558</v>
      </c>
      <c r="AB897" s="255">
        <v>69.2357817679558</v>
      </c>
      <c r="AC897" s="255">
        <v>68.949091160221002</v>
      </c>
      <c r="AD897" s="255">
        <v>68.949091160221002</v>
      </c>
      <c r="AE897" s="255">
        <v>68.949091160221002</v>
      </c>
      <c r="AF897" s="255">
        <v>68.949091160221002</v>
      </c>
      <c r="AG897" s="352">
        <f>AG896</f>
        <v>1</v>
      </c>
      <c r="AH897" s="352">
        <f t="shared" ref="AH897:AT897" si="1514">AH896</f>
        <v>0</v>
      </c>
      <c r="AI897" s="352">
        <f t="shared" si="1514"/>
        <v>0</v>
      </c>
      <c r="AJ897" s="352">
        <f t="shared" si="1514"/>
        <v>0</v>
      </c>
      <c r="AK897" s="352">
        <f t="shared" si="1514"/>
        <v>0</v>
      </c>
      <c r="AL897" s="352">
        <f t="shared" si="1514"/>
        <v>0</v>
      </c>
      <c r="AM897" s="352">
        <f t="shared" si="1514"/>
        <v>0</v>
      </c>
      <c r="AN897" s="352">
        <f t="shared" si="1514"/>
        <v>0</v>
      </c>
      <c r="AO897" s="352">
        <f t="shared" si="1514"/>
        <v>0</v>
      </c>
      <c r="AP897" s="352">
        <f t="shared" si="1514"/>
        <v>0</v>
      </c>
      <c r="AQ897" s="352">
        <f t="shared" si="1514"/>
        <v>0</v>
      </c>
      <c r="AR897" s="352">
        <f t="shared" si="1514"/>
        <v>0</v>
      </c>
      <c r="AS897" s="352">
        <f t="shared" si="1514"/>
        <v>0</v>
      </c>
      <c r="AT897" s="352">
        <f t="shared" si="1514"/>
        <v>0</v>
      </c>
      <c r="AU897" s="266"/>
    </row>
    <row r="898" spans="1:47" ht="16" outlineLevel="1">
      <c r="A898" s="452"/>
      <c r="B898" s="371"/>
      <c r="C898" s="251"/>
      <c r="D898" s="251"/>
      <c r="E898" s="251"/>
      <c r="F898" s="251"/>
      <c r="G898" s="251"/>
      <c r="H898" s="251"/>
      <c r="I898" s="251"/>
      <c r="J898" s="251"/>
      <c r="K898" s="251"/>
      <c r="L898" s="251"/>
      <c r="M898" s="251"/>
      <c r="N898" s="251"/>
      <c r="O898" s="251"/>
      <c r="P898" s="251"/>
      <c r="Q898" s="251"/>
      <c r="R898" s="251"/>
      <c r="S898" s="251"/>
      <c r="T898" s="251"/>
      <c r="U898" s="251"/>
      <c r="V898" s="251"/>
      <c r="W898" s="251"/>
      <c r="X898" s="251"/>
      <c r="Y898" s="251"/>
      <c r="Z898" s="251"/>
      <c r="AA898" s="251"/>
      <c r="AB898" s="251"/>
      <c r="AC898" s="251"/>
      <c r="AD898" s="251"/>
      <c r="AE898" s="251"/>
      <c r="AF898" s="251"/>
      <c r="AG898" s="363"/>
      <c r="AH898" s="366"/>
      <c r="AI898" s="366"/>
      <c r="AJ898" s="366"/>
      <c r="AK898" s="366"/>
      <c r="AL898" s="366"/>
      <c r="AM898" s="366"/>
      <c r="AN898" s="366"/>
      <c r="AO898" s="366"/>
      <c r="AP898" s="366"/>
      <c r="AQ898" s="366"/>
      <c r="AR898" s="366"/>
      <c r="AS898" s="366"/>
      <c r="AT898" s="366"/>
      <c r="AU898" s="266"/>
    </row>
    <row r="899" spans="1:47" ht="17" hidden="1" outlineLevel="1">
      <c r="A899" s="452">
        <v>24</v>
      </c>
      <c r="B899" s="369" t="s">
        <v>116</v>
      </c>
      <c r="C899" s="251" t="s">
        <v>25</v>
      </c>
      <c r="D899" s="255"/>
      <c r="E899" s="255"/>
      <c r="F899" s="255"/>
      <c r="G899" s="255"/>
      <c r="H899" s="255"/>
      <c r="I899" s="255"/>
      <c r="J899" s="255"/>
      <c r="K899" s="255"/>
      <c r="L899" s="255"/>
      <c r="M899" s="255"/>
      <c r="N899" s="656"/>
      <c r="O899" s="656"/>
      <c r="P899" s="656"/>
      <c r="Q899" s="656"/>
      <c r="R899" s="251"/>
      <c r="S899" s="255"/>
      <c r="T899" s="255"/>
      <c r="U899" s="255"/>
      <c r="V899" s="255"/>
      <c r="W899" s="255"/>
      <c r="X899" s="255"/>
      <c r="Y899" s="255"/>
      <c r="Z899" s="255"/>
      <c r="AA899" s="255"/>
      <c r="AB899" s="255"/>
      <c r="AC899" s="656"/>
      <c r="AD899" s="656"/>
      <c r="AE899" s="656"/>
      <c r="AF899" s="656"/>
      <c r="AG899" s="356"/>
      <c r="AH899" s="356"/>
      <c r="AI899" s="356"/>
      <c r="AJ899" s="356"/>
      <c r="AK899" s="356"/>
      <c r="AL899" s="356"/>
      <c r="AM899" s="356"/>
      <c r="AN899" s="351"/>
      <c r="AO899" s="351"/>
      <c r="AP899" s="351"/>
      <c r="AQ899" s="351"/>
      <c r="AR899" s="351"/>
      <c r="AS899" s="351"/>
      <c r="AT899" s="351"/>
      <c r="AU899" s="256">
        <f>SUM(AG899:AT899)</f>
        <v>0</v>
      </c>
    </row>
    <row r="900" spans="1:47" ht="16" hidden="1" outlineLevel="1">
      <c r="A900" s="452"/>
      <c r="B900" s="254" t="s">
        <v>341</v>
      </c>
      <c r="C900" s="251" t="s">
        <v>163</v>
      </c>
      <c r="D900" s="255"/>
      <c r="E900" s="255"/>
      <c r="F900" s="255"/>
      <c r="G900" s="255"/>
      <c r="H900" s="255"/>
      <c r="I900" s="255"/>
      <c r="J900" s="255"/>
      <c r="K900" s="255"/>
      <c r="L900" s="255"/>
      <c r="M900" s="255"/>
      <c r="N900" s="656"/>
      <c r="O900" s="656"/>
      <c r="P900" s="656"/>
      <c r="Q900" s="656"/>
      <c r="R900" s="251"/>
      <c r="S900" s="255"/>
      <c r="T900" s="255"/>
      <c r="U900" s="255"/>
      <c r="V900" s="255"/>
      <c r="W900" s="255"/>
      <c r="X900" s="255"/>
      <c r="Y900" s="255"/>
      <c r="Z900" s="255"/>
      <c r="AA900" s="255"/>
      <c r="AB900" s="255"/>
      <c r="AC900" s="656"/>
      <c r="AD900" s="656"/>
      <c r="AE900" s="656"/>
      <c r="AF900" s="656"/>
      <c r="AG900" s="352">
        <f>AG899</f>
        <v>0</v>
      </c>
      <c r="AH900" s="352">
        <f t="shared" ref="AH900:AT900" si="1515">AH899</f>
        <v>0</v>
      </c>
      <c r="AI900" s="352">
        <f t="shared" si="1515"/>
        <v>0</v>
      </c>
      <c r="AJ900" s="352">
        <f t="shared" si="1515"/>
        <v>0</v>
      </c>
      <c r="AK900" s="352">
        <f t="shared" si="1515"/>
        <v>0</v>
      </c>
      <c r="AL900" s="352">
        <f t="shared" si="1515"/>
        <v>0</v>
      </c>
      <c r="AM900" s="352">
        <f t="shared" si="1515"/>
        <v>0</v>
      </c>
      <c r="AN900" s="352">
        <f t="shared" si="1515"/>
        <v>0</v>
      </c>
      <c r="AO900" s="352">
        <f t="shared" si="1515"/>
        <v>0</v>
      </c>
      <c r="AP900" s="352">
        <f t="shared" si="1515"/>
        <v>0</v>
      </c>
      <c r="AQ900" s="352">
        <f t="shared" si="1515"/>
        <v>0</v>
      </c>
      <c r="AR900" s="352">
        <f t="shared" si="1515"/>
        <v>0</v>
      </c>
      <c r="AS900" s="352">
        <f t="shared" si="1515"/>
        <v>0</v>
      </c>
      <c r="AT900" s="352">
        <f t="shared" si="1515"/>
        <v>0</v>
      </c>
      <c r="AU900" s="266"/>
    </row>
    <row r="901" spans="1:47" ht="16" hidden="1" outlineLevel="1">
      <c r="A901" s="452"/>
      <c r="B901" s="254"/>
      <c r="C901" s="251"/>
      <c r="D901" s="251"/>
      <c r="E901" s="251"/>
      <c r="F901" s="251"/>
      <c r="G901" s="251"/>
      <c r="H901" s="251"/>
      <c r="I901" s="251"/>
      <c r="J901" s="251"/>
      <c r="K901" s="251"/>
      <c r="L901" s="251"/>
      <c r="M901" s="251"/>
      <c r="N901" s="251"/>
      <c r="O901" s="251"/>
      <c r="P901" s="251"/>
      <c r="Q901" s="251"/>
      <c r="R901" s="251"/>
      <c r="S901" s="251"/>
      <c r="T901" s="251"/>
      <c r="U901" s="251"/>
      <c r="V901" s="251"/>
      <c r="W901" s="251"/>
      <c r="X901" s="251"/>
      <c r="Y901" s="251"/>
      <c r="Z901" s="251"/>
      <c r="AA901" s="251"/>
      <c r="AB901" s="251"/>
      <c r="AC901" s="251"/>
      <c r="AD901" s="251"/>
      <c r="AE901" s="251"/>
      <c r="AF901" s="251"/>
      <c r="AG901" s="353"/>
      <c r="AH901" s="366"/>
      <c r="AI901" s="366"/>
      <c r="AJ901" s="366"/>
      <c r="AK901" s="366"/>
      <c r="AL901" s="366"/>
      <c r="AM901" s="366"/>
      <c r="AN901" s="366"/>
      <c r="AO901" s="366"/>
      <c r="AP901" s="366"/>
      <c r="AQ901" s="366"/>
      <c r="AR901" s="366"/>
      <c r="AS901" s="366"/>
      <c r="AT901" s="366"/>
      <c r="AU901" s="266"/>
    </row>
    <row r="902" spans="1:47" ht="16" outlineLevel="1">
      <c r="A902" s="452"/>
      <c r="B902" s="248" t="s">
        <v>497</v>
      </c>
      <c r="C902" s="251"/>
      <c r="D902" s="251"/>
      <c r="E902" s="251"/>
      <c r="F902" s="251"/>
      <c r="G902" s="251"/>
      <c r="H902" s="251"/>
      <c r="I902" s="251"/>
      <c r="J902" s="251"/>
      <c r="K902" s="251"/>
      <c r="L902" s="251"/>
      <c r="M902" s="251"/>
      <c r="N902" s="251"/>
      <c r="O902" s="251"/>
      <c r="P902" s="251"/>
      <c r="Q902" s="251"/>
      <c r="R902" s="251"/>
      <c r="S902" s="251"/>
      <c r="T902" s="251"/>
      <c r="U902" s="251"/>
      <c r="V902" s="251"/>
      <c r="W902" s="251"/>
      <c r="X902" s="251"/>
      <c r="Y902" s="251"/>
      <c r="Z902" s="251"/>
      <c r="AA902" s="251"/>
      <c r="AB902" s="251"/>
      <c r="AC902" s="251"/>
      <c r="AD902" s="251"/>
      <c r="AE902" s="251"/>
      <c r="AF902" s="251"/>
      <c r="AG902" s="353"/>
      <c r="AH902" s="366"/>
      <c r="AI902" s="366"/>
      <c r="AJ902" s="366"/>
      <c r="AK902" s="366"/>
      <c r="AL902" s="366"/>
      <c r="AM902" s="366"/>
      <c r="AN902" s="366"/>
      <c r="AO902" s="366"/>
      <c r="AP902" s="366"/>
      <c r="AQ902" s="366"/>
      <c r="AR902" s="366"/>
      <c r="AS902" s="366"/>
      <c r="AT902" s="366"/>
      <c r="AU902" s="266"/>
    </row>
    <row r="903" spans="1:47" ht="17" hidden="1" outlineLevel="1">
      <c r="A903" s="452">
        <v>25</v>
      </c>
      <c r="B903" s="369" t="s">
        <v>117</v>
      </c>
      <c r="C903" s="251" t="s">
        <v>25</v>
      </c>
      <c r="D903" s="255"/>
      <c r="E903" s="255"/>
      <c r="F903" s="255"/>
      <c r="G903" s="255"/>
      <c r="H903" s="255"/>
      <c r="I903" s="255"/>
      <c r="J903" s="255"/>
      <c r="K903" s="255"/>
      <c r="L903" s="255"/>
      <c r="M903" s="255"/>
      <c r="N903" s="255"/>
      <c r="O903" s="255"/>
      <c r="P903" s="255"/>
      <c r="Q903" s="255"/>
      <c r="R903" s="255">
        <v>12</v>
      </c>
      <c r="S903" s="255"/>
      <c r="T903" s="255"/>
      <c r="U903" s="255"/>
      <c r="V903" s="255"/>
      <c r="W903" s="255"/>
      <c r="X903" s="255"/>
      <c r="Y903" s="255"/>
      <c r="Z903" s="255"/>
      <c r="AA903" s="255"/>
      <c r="AB903" s="255"/>
      <c r="AC903" s="255"/>
      <c r="AD903" s="255"/>
      <c r="AE903" s="255"/>
      <c r="AF903" s="255"/>
      <c r="AG903" s="367"/>
      <c r="AH903" s="356"/>
      <c r="AI903" s="356"/>
      <c r="AJ903" s="356"/>
      <c r="AK903" s="356"/>
      <c r="AL903" s="356"/>
      <c r="AM903" s="356"/>
      <c r="AN903" s="356"/>
      <c r="AO903" s="356"/>
      <c r="AP903" s="356"/>
      <c r="AQ903" s="356"/>
      <c r="AR903" s="356"/>
      <c r="AS903" s="356"/>
      <c r="AT903" s="356"/>
      <c r="AU903" s="256">
        <f>SUM(AG903:AT903)</f>
        <v>0</v>
      </c>
    </row>
    <row r="904" spans="1:47" ht="16" hidden="1" outlineLevel="1">
      <c r="A904" s="452"/>
      <c r="B904" s="254" t="s">
        <v>341</v>
      </c>
      <c r="C904" s="251" t="s">
        <v>163</v>
      </c>
      <c r="D904" s="255"/>
      <c r="E904" s="255"/>
      <c r="F904" s="255"/>
      <c r="G904" s="255"/>
      <c r="H904" s="255"/>
      <c r="I904" s="255"/>
      <c r="J904" s="255"/>
      <c r="K904" s="255"/>
      <c r="L904" s="255"/>
      <c r="M904" s="255"/>
      <c r="N904" s="255"/>
      <c r="O904" s="255"/>
      <c r="P904" s="255"/>
      <c r="Q904" s="255"/>
      <c r="R904" s="255">
        <f>R903</f>
        <v>12</v>
      </c>
      <c r="S904" s="255"/>
      <c r="T904" s="255"/>
      <c r="U904" s="255"/>
      <c r="V904" s="255"/>
      <c r="W904" s="255"/>
      <c r="X904" s="255"/>
      <c r="Y904" s="255"/>
      <c r="Z904" s="255"/>
      <c r="AA904" s="255"/>
      <c r="AB904" s="255"/>
      <c r="AC904" s="255"/>
      <c r="AD904" s="255"/>
      <c r="AE904" s="255"/>
      <c r="AF904" s="255"/>
      <c r="AG904" s="352">
        <f>AG903</f>
        <v>0</v>
      </c>
      <c r="AH904" s="352">
        <f t="shared" ref="AH904:AT904" si="1516">AH903</f>
        <v>0</v>
      </c>
      <c r="AI904" s="352">
        <f t="shared" si="1516"/>
        <v>0</v>
      </c>
      <c r="AJ904" s="352">
        <f t="shared" si="1516"/>
        <v>0</v>
      </c>
      <c r="AK904" s="352">
        <f t="shared" si="1516"/>
        <v>0</v>
      </c>
      <c r="AL904" s="352">
        <f t="shared" si="1516"/>
        <v>0</v>
      </c>
      <c r="AM904" s="352">
        <f t="shared" si="1516"/>
        <v>0</v>
      </c>
      <c r="AN904" s="352">
        <f t="shared" si="1516"/>
        <v>0</v>
      </c>
      <c r="AO904" s="352">
        <f t="shared" si="1516"/>
        <v>0</v>
      </c>
      <c r="AP904" s="352">
        <f t="shared" si="1516"/>
        <v>0</v>
      </c>
      <c r="AQ904" s="352">
        <f t="shared" si="1516"/>
        <v>0</v>
      </c>
      <c r="AR904" s="352">
        <f t="shared" si="1516"/>
        <v>0</v>
      </c>
      <c r="AS904" s="352">
        <f t="shared" si="1516"/>
        <v>0</v>
      </c>
      <c r="AT904" s="352">
        <f t="shared" si="1516"/>
        <v>0</v>
      </c>
      <c r="AU904" s="266"/>
    </row>
    <row r="905" spans="1:47" ht="16" hidden="1" outlineLevel="1">
      <c r="A905" s="452"/>
      <c r="B905" s="254"/>
      <c r="C905" s="251"/>
      <c r="D905" s="251"/>
      <c r="E905" s="251"/>
      <c r="F905" s="251"/>
      <c r="G905" s="251"/>
      <c r="H905" s="251"/>
      <c r="I905" s="251"/>
      <c r="J905" s="251"/>
      <c r="K905" s="251"/>
      <c r="L905" s="251"/>
      <c r="M905" s="251"/>
      <c r="N905" s="251"/>
      <c r="O905" s="251"/>
      <c r="P905" s="251"/>
      <c r="Q905" s="251"/>
      <c r="R905" s="251"/>
      <c r="S905" s="251"/>
      <c r="T905" s="251"/>
      <c r="U905" s="251"/>
      <c r="V905" s="251"/>
      <c r="W905" s="251"/>
      <c r="X905" s="251"/>
      <c r="Y905" s="251"/>
      <c r="Z905" s="251"/>
      <c r="AA905" s="251"/>
      <c r="AB905" s="251"/>
      <c r="AC905" s="251"/>
      <c r="AD905" s="251"/>
      <c r="AE905" s="251"/>
      <c r="AF905" s="251"/>
      <c r="AG905" s="353"/>
      <c r="AH905" s="366"/>
      <c r="AI905" s="366"/>
      <c r="AJ905" s="366"/>
      <c r="AK905" s="366"/>
      <c r="AL905" s="366"/>
      <c r="AM905" s="366"/>
      <c r="AN905" s="366"/>
      <c r="AO905" s="366"/>
      <c r="AP905" s="366"/>
      <c r="AQ905" s="366"/>
      <c r="AR905" s="366"/>
      <c r="AS905" s="366"/>
      <c r="AT905" s="366"/>
      <c r="AU905" s="266"/>
    </row>
    <row r="906" spans="1:47" ht="17" outlineLevel="1">
      <c r="A906" s="452">
        <v>26</v>
      </c>
      <c r="B906" s="369" t="s">
        <v>1164</v>
      </c>
      <c r="C906" s="251" t="s">
        <v>25</v>
      </c>
      <c r="D906" s="255">
        <v>131844.06013885821</v>
      </c>
      <c r="E906" s="255">
        <v>131844.06013885821</v>
      </c>
      <c r="F906" s="255">
        <f t="shared" ref="F906:Q906" si="1517">F505/E505*E906</f>
        <v>131844.06013885821</v>
      </c>
      <c r="G906" s="255">
        <f t="shared" si="1517"/>
        <v>131844.06013885821</v>
      </c>
      <c r="H906" s="255">
        <f t="shared" si="1517"/>
        <v>131844.06013885821</v>
      </c>
      <c r="I906" s="255">
        <f t="shared" si="1517"/>
        <v>122598.11056965879</v>
      </c>
      <c r="J906" s="255">
        <f t="shared" si="1517"/>
        <v>122598.11056965879</v>
      </c>
      <c r="K906" s="255">
        <f t="shared" si="1517"/>
        <v>122598.11056965879</v>
      </c>
      <c r="L906" s="255">
        <f t="shared" si="1517"/>
        <v>121652.58080776317</v>
      </c>
      <c r="M906" s="255">
        <f t="shared" si="1517"/>
        <v>121652.58080776317</v>
      </c>
      <c r="N906" s="255">
        <f t="shared" si="1517"/>
        <v>118422.58730463219</v>
      </c>
      <c r="O906" s="255">
        <f t="shared" si="1517"/>
        <v>113394.93703709716</v>
      </c>
      <c r="P906" s="255">
        <f t="shared" si="1517"/>
        <v>53663.939486819298</v>
      </c>
      <c r="Q906" s="255">
        <f t="shared" si="1517"/>
        <v>44672.745218921824</v>
      </c>
      <c r="R906" s="255">
        <v>12</v>
      </c>
      <c r="S906" s="255">
        <f t="shared" ref="S906:AF906" si="1518">S505/D505*D906</f>
        <v>26.057541317874307</v>
      </c>
      <c r="T906" s="255">
        <f t="shared" si="1518"/>
        <v>26.226231852762833</v>
      </c>
      <c r="U906" s="255">
        <f t="shared" si="1518"/>
        <v>26.226231852762833</v>
      </c>
      <c r="V906" s="255">
        <f t="shared" si="1518"/>
        <v>26.226231852762833</v>
      </c>
      <c r="W906" s="255">
        <f t="shared" si="1518"/>
        <v>26.226231852762833</v>
      </c>
      <c r="X906" s="255">
        <f t="shared" si="1518"/>
        <v>24.69046151904249</v>
      </c>
      <c r="Y906" s="255">
        <f t="shared" si="1518"/>
        <v>24.69046151904249</v>
      </c>
      <c r="Z906" s="255">
        <f t="shared" si="1518"/>
        <v>24.69046151904249</v>
      </c>
      <c r="AA906" s="255">
        <f t="shared" si="1518"/>
        <v>24.593804644892256</v>
      </c>
      <c r="AB906" s="255">
        <f t="shared" si="1518"/>
        <v>24.593804644892256</v>
      </c>
      <c r="AC906" s="255">
        <f t="shared" si="1518"/>
        <v>23.927946178523992</v>
      </c>
      <c r="AD906" s="255">
        <f t="shared" si="1518"/>
        <v>22.155903485769748</v>
      </c>
      <c r="AE906" s="255">
        <f t="shared" si="1518"/>
        <v>10.847049210192655</v>
      </c>
      <c r="AF906" s="255">
        <f t="shared" si="1518"/>
        <v>8.9246513798713814</v>
      </c>
      <c r="AG906" s="367">
        <f>'3-a. VRZ Rate Class Alloc.'!P32</f>
        <v>0</v>
      </c>
      <c r="AH906" s="367">
        <f>'3-a. VRZ Rate Class Alloc.'!Q32</f>
        <v>0.10737896447784083</v>
      </c>
      <c r="AI906" s="367">
        <f>'3-a. VRZ Rate Class Alloc.'!R32</f>
        <v>0.76262011026516141</v>
      </c>
      <c r="AJ906" s="367">
        <f>'3-a. VRZ Rate Class Alloc.'!S32</f>
        <v>4.4263586243108418E-3</v>
      </c>
      <c r="AK906" s="367">
        <f>'3-a. VRZ Rate Class Alloc.'!T32</f>
        <v>9.8708322394329209E-2</v>
      </c>
      <c r="AL906" s="356"/>
      <c r="AM906" s="356"/>
      <c r="AN906" s="356"/>
      <c r="AO906" s="356"/>
      <c r="AP906" s="356"/>
      <c r="AQ906" s="356"/>
      <c r="AR906" s="356"/>
      <c r="AS906" s="356"/>
      <c r="AT906" s="356"/>
      <c r="AU906" s="256">
        <f>SUM(AG906:AT906)</f>
        <v>0.97313375576164229</v>
      </c>
    </row>
    <row r="907" spans="1:47" ht="16" outlineLevel="1">
      <c r="A907" s="452"/>
      <c r="B907" s="254" t="s">
        <v>1163</v>
      </c>
      <c r="C907" s="251" t="s">
        <v>163</v>
      </c>
      <c r="D907" s="255">
        <f>'3-a. VRZ Rate Class Alloc.'!W32</f>
        <v>12480748.31306906</v>
      </c>
      <c r="E907" s="255">
        <f t="shared" ref="E907:Q907" si="1519">E505/D505*D907</f>
        <v>12580784.794759663</v>
      </c>
      <c r="F907" s="255">
        <f t="shared" si="1519"/>
        <v>12580784.794759663</v>
      </c>
      <c r="G907" s="255">
        <f t="shared" si="1519"/>
        <v>12580784.794759663</v>
      </c>
      <c r="H907" s="255">
        <f t="shared" si="1519"/>
        <v>12580784.794759663</v>
      </c>
      <c r="I907" s="255">
        <f t="shared" si="1519"/>
        <v>11698520.537797391</v>
      </c>
      <c r="J907" s="255">
        <f t="shared" si="1519"/>
        <v>11698520.537797391</v>
      </c>
      <c r="K907" s="255">
        <f t="shared" si="1519"/>
        <v>11698520.537797391</v>
      </c>
      <c r="L907" s="255">
        <f t="shared" si="1519"/>
        <v>11608296.477351127</v>
      </c>
      <c r="M907" s="255">
        <f t="shared" si="1519"/>
        <v>11608296.477351127</v>
      </c>
      <c r="N907" s="255">
        <f t="shared" si="1519"/>
        <v>11300084.99547955</v>
      </c>
      <c r="O907" s="255">
        <f t="shared" si="1519"/>
        <v>10820338.043113573</v>
      </c>
      <c r="P907" s="255">
        <f t="shared" si="1519"/>
        <v>5120704.5141937146</v>
      </c>
      <c r="Q907" s="255">
        <f t="shared" si="1519"/>
        <v>4262749.4420185955</v>
      </c>
      <c r="R907" s="255">
        <f>R906</f>
        <v>12</v>
      </c>
      <c r="S907" s="255">
        <f>'3-a. VRZ Rate Class Alloc.'!X32</f>
        <v>1938.2439751286452</v>
      </c>
      <c r="T907" s="255">
        <f t="shared" ref="T907:AF907" si="1520">T505/S505*S907</f>
        <v>1966.4278301886793</v>
      </c>
      <c r="U907" s="255">
        <f t="shared" si="1520"/>
        <v>1966.4278301886793</v>
      </c>
      <c r="V907" s="255">
        <f t="shared" si="1520"/>
        <v>1966.4278301886793</v>
      </c>
      <c r="W907" s="255">
        <f t="shared" si="1520"/>
        <v>1966.4278301886793</v>
      </c>
      <c r="X907" s="255">
        <f t="shared" si="1520"/>
        <v>1851.2766509433964</v>
      </c>
      <c r="Y907" s="255">
        <f t="shared" si="1520"/>
        <v>1851.2766509433964</v>
      </c>
      <c r="Z907" s="255">
        <f t="shared" si="1520"/>
        <v>1851.2766509433964</v>
      </c>
      <c r="AA907" s="255">
        <f t="shared" si="1520"/>
        <v>1844.0293739279589</v>
      </c>
      <c r="AB907" s="255">
        <f t="shared" si="1520"/>
        <v>1844.0293739279589</v>
      </c>
      <c r="AC907" s="255">
        <f t="shared" si="1520"/>
        <v>1794.1036878216123</v>
      </c>
      <c r="AD907" s="255">
        <f t="shared" si="1520"/>
        <v>1661.2369425385934</v>
      </c>
      <c r="AE907" s="255">
        <f t="shared" si="1520"/>
        <v>813.30553173241844</v>
      </c>
      <c r="AF907" s="255">
        <f t="shared" si="1520"/>
        <v>669.16524442538582</v>
      </c>
      <c r="AG907" s="352">
        <f>AG906</f>
        <v>0</v>
      </c>
      <c r="AH907" s="352">
        <f>AH906</f>
        <v>0.10737896447784083</v>
      </c>
      <c r="AI907" s="352">
        <f>AI906</f>
        <v>0.76262011026516141</v>
      </c>
      <c r="AJ907" s="352">
        <f t="shared" ref="AJ907:AT907" si="1521">AJ906</f>
        <v>4.4263586243108418E-3</v>
      </c>
      <c r="AK907" s="352">
        <f t="shared" si="1521"/>
        <v>9.8708322394329209E-2</v>
      </c>
      <c r="AL907" s="352">
        <f t="shared" si="1521"/>
        <v>0</v>
      </c>
      <c r="AM907" s="352">
        <f t="shared" si="1521"/>
        <v>0</v>
      </c>
      <c r="AN907" s="352">
        <f t="shared" si="1521"/>
        <v>0</v>
      </c>
      <c r="AO907" s="352">
        <f t="shared" si="1521"/>
        <v>0</v>
      </c>
      <c r="AP907" s="352">
        <f t="shared" si="1521"/>
        <v>0</v>
      </c>
      <c r="AQ907" s="352">
        <f t="shared" si="1521"/>
        <v>0</v>
      </c>
      <c r="AR907" s="352">
        <f t="shared" si="1521"/>
        <v>0</v>
      </c>
      <c r="AS907" s="352">
        <f t="shared" si="1521"/>
        <v>0</v>
      </c>
      <c r="AT907" s="352">
        <f t="shared" si="1521"/>
        <v>0</v>
      </c>
      <c r="AU907" s="266"/>
    </row>
    <row r="908" spans="1:47" ht="16" outlineLevel="1">
      <c r="A908" s="452"/>
      <c r="B908" s="254"/>
      <c r="C908" s="251"/>
      <c r="D908" s="251"/>
      <c r="E908" s="251"/>
      <c r="F908" s="251"/>
      <c r="G908" s="251"/>
      <c r="H908" s="251"/>
      <c r="I908" s="251"/>
      <c r="J908" s="251"/>
      <c r="K908" s="251"/>
      <c r="L908" s="251"/>
      <c r="M908" s="251"/>
      <c r="N908" s="251"/>
      <c r="O908" s="251"/>
      <c r="P908" s="251"/>
      <c r="Q908" s="251"/>
      <c r="R908" s="251"/>
      <c r="S908" s="251"/>
      <c r="T908" s="251"/>
      <c r="U908" s="251"/>
      <c r="V908" s="251"/>
      <c r="W908" s="251"/>
      <c r="X908" s="251"/>
      <c r="Y908" s="251"/>
      <c r="Z908" s="251"/>
      <c r="AA908" s="251"/>
      <c r="AB908" s="251"/>
      <c r="AC908" s="251"/>
      <c r="AD908" s="251"/>
      <c r="AE908" s="251"/>
      <c r="AF908" s="251"/>
      <c r="AG908" s="353"/>
      <c r="AH908" s="366"/>
      <c r="AI908" s="366"/>
      <c r="AJ908" s="366"/>
      <c r="AK908" s="366"/>
      <c r="AL908" s="366"/>
      <c r="AM908" s="366"/>
      <c r="AN908" s="366"/>
      <c r="AO908" s="366"/>
      <c r="AP908" s="366"/>
      <c r="AQ908" s="366"/>
      <c r="AR908" s="366"/>
      <c r="AS908" s="366"/>
      <c r="AT908" s="366"/>
      <c r="AU908" s="266"/>
    </row>
    <row r="909" spans="1:47" ht="17" outlineLevel="1">
      <c r="A909" s="452"/>
      <c r="B909" s="905" t="s">
        <v>1165</v>
      </c>
      <c r="C909" s="251" t="s">
        <v>25</v>
      </c>
      <c r="D909" s="255"/>
      <c r="E909" s="255"/>
      <c r="F909" s="255"/>
      <c r="G909" s="255"/>
      <c r="H909" s="255"/>
      <c r="I909" s="255"/>
      <c r="J909" s="255"/>
      <c r="K909" s="255"/>
      <c r="L909" s="255"/>
      <c r="M909" s="255"/>
      <c r="N909" s="255"/>
      <c r="O909" s="255"/>
      <c r="P909" s="255"/>
      <c r="Q909" s="255"/>
      <c r="R909" s="255">
        <v>12</v>
      </c>
      <c r="S909" s="255"/>
      <c r="T909" s="255"/>
      <c r="U909" s="255"/>
      <c r="V909" s="255"/>
      <c r="W909" s="255"/>
      <c r="X909" s="255"/>
      <c r="Y909" s="255"/>
      <c r="Z909" s="255"/>
      <c r="AA909" s="255"/>
      <c r="AB909" s="255"/>
      <c r="AC909" s="255"/>
      <c r="AD909" s="255"/>
      <c r="AE909" s="255"/>
      <c r="AF909" s="255"/>
      <c r="AG909" s="367"/>
      <c r="AH909" s="356"/>
      <c r="AI909" s="356"/>
      <c r="AJ909" s="356"/>
      <c r="AK909" s="356"/>
      <c r="AL909" s="356"/>
      <c r="AM909" s="356"/>
      <c r="AN909" s="356">
        <v>1</v>
      </c>
      <c r="AO909" s="356"/>
      <c r="AP909" s="356"/>
      <c r="AQ909" s="356"/>
      <c r="AR909" s="356"/>
      <c r="AS909" s="356"/>
      <c r="AT909" s="356"/>
      <c r="AU909" s="256">
        <f>SUM(AG909:AT909)</f>
        <v>1</v>
      </c>
    </row>
    <row r="910" spans="1:47" ht="16" outlineLevel="1">
      <c r="A910" s="452"/>
      <c r="B910" s="767" t="s">
        <v>1163</v>
      </c>
      <c r="C910" s="251" t="s">
        <v>163</v>
      </c>
      <c r="D910" s="255">
        <f>'8-a.  Streetlighting - VRZ'!$F$36</f>
        <v>1916008.2976273238</v>
      </c>
      <c r="E910" s="255">
        <f>'8-a.  Streetlighting - VRZ'!$F$36</f>
        <v>1916008.2976273238</v>
      </c>
      <c r="F910" s="255">
        <f>'8-a.  Streetlighting - VRZ'!$F$36</f>
        <v>1916008.2976273238</v>
      </c>
      <c r="G910" s="255">
        <f>'8-a.  Streetlighting - VRZ'!$F$36</f>
        <v>1916008.2976273238</v>
      </c>
      <c r="H910" s="255">
        <f>'8-a.  Streetlighting - VRZ'!$F$36</f>
        <v>1916008.2976273238</v>
      </c>
      <c r="I910" s="255">
        <f>'8-a.  Streetlighting - VRZ'!$F$36</f>
        <v>1916008.2976273238</v>
      </c>
      <c r="J910" s="255">
        <f>'8-a.  Streetlighting - VRZ'!$F$36</f>
        <v>1916008.2976273238</v>
      </c>
      <c r="K910" s="255">
        <f>'8-a.  Streetlighting - VRZ'!$F$36</f>
        <v>1916008.2976273238</v>
      </c>
      <c r="L910" s="255">
        <f>'8-a.  Streetlighting - VRZ'!$F$36</f>
        <v>1916008.2976273238</v>
      </c>
      <c r="M910" s="255">
        <f>'8-a.  Streetlighting - VRZ'!$F$36</f>
        <v>1916008.2976273238</v>
      </c>
      <c r="N910" s="255">
        <f>'8-a.  Streetlighting - VRZ'!$F$36</f>
        <v>1916008.2976273238</v>
      </c>
      <c r="O910" s="255">
        <f>'8-a.  Streetlighting - VRZ'!$F$36</f>
        <v>1916008.2976273238</v>
      </c>
      <c r="P910" s="255">
        <v>0</v>
      </c>
      <c r="Q910" s="255">
        <v>0</v>
      </c>
      <c r="R910" s="255">
        <f>R909</f>
        <v>12</v>
      </c>
      <c r="S910" s="255">
        <f>'8-a.  Streetlighting - VRZ'!U36</f>
        <v>337.91840658947967</v>
      </c>
      <c r="T910" s="255">
        <f>'8-a.  Streetlighting - VRZ'!V36</f>
        <v>668.16871533733558</v>
      </c>
      <c r="U910" s="255">
        <f>'8-a.  Streetlighting - VRZ'!W36</f>
        <v>668.64436963979415</v>
      </c>
      <c r="V910" s="255">
        <f>'8-a.  Streetlighting - VRZ'!X36</f>
        <v>668.64436963979415</v>
      </c>
      <c r="W910" s="255">
        <f>'8-a.  Streetlighting - VRZ'!Y36</f>
        <v>668.64436963979415</v>
      </c>
      <c r="X910" s="255">
        <f>'8-a.  Streetlighting - VRZ'!Z36</f>
        <v>668.64436963979415</v>
      </c>
      <c r="Y910" s="255">
        <f>'8-a.  Streetlighting - VRZ'!AA36</f>
        <v>668.64436963979415</v>
      </c>
      <c r="Z910" s="255">
        <f>'8-a.  Streetlighting - VRZ'!AB36</f>
        <v>668.64436963979415</v>
      </c>
      <c r="AA910" s="255">
        <f>'8-a.  Streetlighting - VRZ'!AC36</f>
        <v>668.64436963979415</v>
      </c>
      <c r="AB910" s="255">
        <f>'8-a.  Streetlighting - VRZ'!AD36</f>
        <v>668.64436963979415</v>
      </c>
      <c r="AC910" s="255">
        <f>'8-a.  Streetlighting - VRZ'!AE36</f>
        <v>0</v>
      </c>
      <c r="AD910" s="255">
        <f>'8-a.  Streetlighting - VRZ'!AF36</f>
        <v>0</v>
      </c>
      <c r="AE910" s="255">
        <f>'8-a.  Streetlighting - VRZ'!AG36</f>
        <v>0</v>
      </c>
      <c r="AF910" s="255">
        <f>'8-a.  Streetlighting - VRZ'!AH36</f>
        <v>0</v>
      </c>
      <c r="AG910" s="352">
        <f>AG909</f>
        <v>0</v>
      </c>
      <c r="AH910" s="352">
        <f>AH909</f>
        <v>0</v>
      </c>
      <c r="AI910" s="352">
        <f>AI909</f>
        <v>0</v>
      </c>
      <c r="AJ910" s="352">
        <f t="shared" ref="AJ910:AT910" si="1522">AJ909</f>
        <v>0</v>
      </c>
      <c r="AK910" s="352">
        <f t="shared" si="1522"/>
        <v>0</v>
      </c>
      <c r="AL910" s="352">
        <f t="shared" si="1522"/>
        <v>0</v>
      </c>
      <c r="AM910" s="352">
        <f t="shared" si="1522"/>
        <v>0</v>
      </c>
      <c r="AN910" s="352">
        <f t="shared" si="1522"/>
        <v>1</v>
      </c>
      <c r="AO910" s="352">
        <f t="shared" si="1522"/>
        <v>0</v>
      </c>
      <c r="AP910" s="352">
        <f t="shared" si="1522"/>
        <v>0</v>
      </c>
      <c r="AQ910" s="352">
        <f t="shared" si="1522"/>
        <v>0</v>
      </c>
      <c r="AR910" s="352">
        <f t="shared" si="1522"/>
        <v>0</v>
      </c>
      <c r="AS910" s="352">
        <f t="shared" si="1522"/>
        <v>0</v>
      </c>
      <c r="AT910" s="352">
        <f t="shared" si="1522"/>
        <v>0</v>
      </c>
      <c r="AU910" s="266"/>
    </row>
    <row r="911" spans="1:47" ht="16" outlineLevel="1">
      <c r="A911" s="452"/>
      <c r="B911" s="372"/>
      <c r="C911" s="251"/>
      <c r="D911" s="251"/>
      <c r="E911" s="251"/>
      <c r="F911" s="251"/>
      <c r="G911" s="251"/>
      <c r="H911" s="251"/>
      <c r="I911" s="251"/>
      <c r="J911" s="251"/>
      <c r="K911" s="251"/>
      <c r="L911" s="251"/>
      <c r="M911" s="251"/>
      <c r="N911" s="251"/>
      <c r="O911" s="251"/>
      <c r="P911" s="251"/>
      <c r="Q911" s="251"/>
      <c r="R911" s="251"/>
      <c r="S911" s="251"/>
      <c r="T911" s="251"/>
      <c r="U911" s="251"/>
      <c r="V911" s="251"/>
      <c r="W911" s="251"/>
      <c r="X911" s="251"/>
      <c r="Y911" s="251"/>
      <c r="Z911" s="251"/>
      <c r="AA911" s="251"/>
      <c r="AB911" s="251"/>
      <c r="AC911" s="251"/>
      <c r="AD911" s="251"/>
      <c r="AE911" s="251"/>
      <c r="AF911" s="251"/>
      <c r="AG911" s="353"/>
      <c r="AH911" s="366"/>
      <c r="AI911" s="366"/>
      <c r="AJ911" s="366"/>
      <c r="AK911" s="366"/>
      <c r="AL911" s="366"/>
      <c r="AM911" s="366"/>
      <c r="AN911" s="366"/>
      <c r="AO911" s="366"/>
      <c r="AP911" s="366"/>
      <c r="AQ911" s="366"/>
      <c r="AR911" s="366"/>
      <c r="AS911" s="366"/>
      <c r="AT911" s="366"/>
      <c r="AU911" s="266"/>
    </row>
    <row r="912" spans="1:47" ht="17" outlineLevel="1">
      <c r="A912" s="452">
        <v>27</v>
      </c>
      <c r="B912" s="369" t="s">
        <v>119</v>
      </c>
      <c r="C912" s="251" t="s">
        <v>25</v>
      </c>
      <c r="D912" s="255">
        <v>111240.5094839879</v>
      </c>
      <c r="E912" s="255">
        <v>97947.416199524625</v>
      </c>
      <c r="F912" s="255">
        <f t="shared" ref="F912:Q912" si="1523">F512/E512*E912</f>
        <v>97947.416199524625</v>
      </c>
      <c r="G912" s="255">
        <f t="shared" si="1523"/>
        <v>97947.416199524625</v>
      </c>
      <c r="H912" s="255">
        <f t="shared" si="1523"/>
        <v>80853.201654006683</v>
      </c>
      <c r="I912" s="255">
        <f t="shared" si="1523"/>
        <v>62255.293620371558</v>
      </c>
      <c r="J912" s="255">
        <f t="shared" si="1523"/>
        <v>45511.751744912632</v>
      </c>
      <c r="K912" s="255">
        <f t="shared" si="1523"/>
        <v>36455.8853848156</v>
      </c>
      <c r="L912" s="255">
        <f t="shared" si="1523"/>
        <v>26610.83528763428</v>
      </c>
      <c r="M912" s="255">
        <f t="shared" si="1523"/>
        <v>16109.153452924967</v>
      </c>
      <c r="N912" s="255">
        <f t="shared" si="1523"/>
        <v>6979.8614560874212</v>
      </c>
      <c r="O912" s="255">
        <f t="shared" si="1523"/>
        <v>3163.9980716005025</v>
      </c>
      <c r="P912" s="255">
        <f t="shared" si="1523"/>
        <v>909.36572983266956</v>
      </c>
      <c r="Q912" s="255">
        <f t="shared" si="1523"/>
        <v>909.36572983266956</v>
      </c>
      <c r="R912" s="255">
        <v>12</v>
      </c>
      <c r="S912" s="255">
        <f t="shared" ref="S912:AF912" si="1524">S512/D512*D912</f>
        <v>26.035432430438483</v>
      </c>
      <c r="T912" s="255">
        <f t="shared" si="1524"/>
        <v>22.924232799974941</v>
      </c>
      <c r="U912" s="255">
        <f t="shared" si="1524"/>
        <v>22.924232799974941</v>
      </c>
      <c r="V912" s="255">
        <f t="shared" si="1524"/>
        <v>22.924232799974941</v>
      </c>
      <c r="W912" s="255">
        <f t="shared" si="1524"/>
        <v>20.314047877205521</v>
      </c>
      <c r="X912" s="255">
        <f t="shared" si="1524"/>
        <v>17.022945148496245</v>
      </c>
      <c r="Y912" s="255">
        <f t="shared" si="1524"/>
        <v>13.50486981780702</v>
      </c>
      <c r="Z912" s="255">
        <f t="shared" si="1524"/>
        <v>11.348630098997498</v>
      </c>
      <c r="AA912" s="255">
        <f t="shared" si="1524"/>
        <v>8.6249588752380983</v>
      </c>
      <c r="AB912" s="255">
        <f t="shared" si="1524"/>
        <v>5.4473424475187988</v>
      </c>
      <c r="AC912" s="255">
        <f t="shared" si="1524"/>
        <v>2.3832123207894749</v>
      </c>
      <c r="AD912" s="255">
        <f t="shared" si="1524"/>
        <v>1.1348630098997499</v>
      </c>
      <c r="AE912" s="255">
        <f t="shared" si="1524"/>
        <v>0.22697260197994998</v>
      </c>
      <c r="AF912" s="255">
        <f t="shared" si="1524"/>
        <v>0.22697260197994998</v>
      </c>
      <c r="AG912" s="367">
        <f>'3-a. VRZ Rate Class Alloc.'!P33</f>
        <v>0</v>
      </c>
      <c r="AH912" s="367">
        <f>'3-a. VRZ Rate Class Alloc.'!Q33</f>
        <v>0.97366694690876254</v>
      </c>
      <c r="AI912" s="367">
        <f>'3-a. VRZ Rate Class Alloc.'!R33</f>
        <v>2.6114588808716015E-2</v>
      </c>
      <c r="AJ912" s="367">
        <f>'3-a. VRZ Rate Class Alloc.'!S33</f>
        <v>0</v>
      </c>
      <c r="AK912" s="367">
        <f>'3-a. VRZ Rate Class Alloc.'!T33</f>
        <v>0</v>
      </c>
      <c r="AL912" s="356"/>
      <c r="AM912" s="356"/>
      <c r="AN912" s="356"/>
      <c r="AO912" s="356"/>
      <c r="AP912" s="356"/>
      <c r="AQ912" s="356"/>
      <c r="AR912" s="356"/>
      <c r="AS912" s="356"/>
      <c r="AT912" s="356"/>
      <c r="AU912" s="256">
        <f>SUM(AG912:AT912)</f>
        <v>0.99978153571747852</v>
      </c>
    </row>
    <row r="913" spans="1:47" ht="16" outlineLevel="1">
      <c r="A913" s="452"/>
      <c r="B913" s="254" t="s">
        <v>341</v>
      </c>
      <c r="C913" s="251" t="s">
        <v>163</v>
      </c>
      <c r="D913" s="255">
        <f>'3-a. VRZ Rate Class Alloc.'!W33</f>
        <v>180110.16872498774</v>
      </c>
      <c r="E913" s="255">
        <f t="shared" ref="E913:Q913" si="1525">E512/D512*D913</f>
        <v>180110.16872498774</v>
      </c>
      <c r="F913" s="255">
        <f t="shared" si="1525"/>
        <v>180110.16872498774</v>
      </c>
      <c r="G913" s="255">
        <f t="shared" si="1525"/>
        <v>180110.16872498774</v>
      </c>
      <c r="H913" s="255">
        <f t="shared" si="1525"/>
        <v>148676.54867172777</v>
      </c>
      <c r="I913" s="255">
        <f t="shared" si="1525"/>
        <v>114477.86856518623</v>
      </c>
      <c r="J913" s="255">
        <f t="shared" si="1525"/>
        <v>83689.081384729288</v>
      </c>
      <c r="K913" s="255">
        <f t="shared" si="1525"/>
        <v>67036.74198309092</v>
      </c>
      <c r="L913" s="255">
        <f t="shared" si="1525"/>
        <v>48933.215591979337</v>
      </c>
      <c r="M913" s="255">
        <f t="shared" si="1525"/>
        <v>29622.244863638542</v>
      </c>
      <c r="N913" s="255">
        <f t="shared" si="1525"/>
        <v>12834.88705788898</v>
      </c>
      <c r="O913" s="255">
        <f t="shared" si="1525"/>
        <v>5818.1037196596117</v>
      </c>
      <c r="P913" s="255">
        <f t="shared" si="1525"/>
        <v>1672.1831099581229</v>
      </c>
      <c r="Q913" s="255">
        <f t="shared" si="1525"/>
        <v>1672.1831099581229</v>
      </c>
      <c r="R913" s="255">
        <f>R912</f>
        <v>12</v>
      </c>
      <c r="S913" s="255">
        <f>'3-a. VRZ Rate Class Alloc.'!X33</f>
        <v>33.087099173553717</v>
      </c>
      <c r="T913" s="255">
        <f t="shared" ref="T913:AF913" si="1526">T512/S512*S913</f>
        <v>33.087099173553717</v>
      </c>
      <c r="U913" s="255">
        <f t="shared" si="1526"/>
        <v>33.087099173553717</v>
      </c>
      <c r="V913" s="255">
        <f t="shared" si="1526"/>
        <v>33.087099173553717</v>
      </c>
      <c r="W913" s="255">
        <f t="shared" si="1526"/>
        <v>29.319756198347108</v>
      </c>
      <c r="X913" s="255">
        <f t="shared" si="1526"/>
        <v>24.569628099173553</v>
      </c>
      <c r="Y913" s="255">
        <f t="shared" si="1526"/>
        <v>19.491904958677686</v>
      </c>
      <c r="Z913" s="255">
        <f t="shared" si="1526"/>
        <v>16.379752066115703</v>
      </c>
      <c r="AA913" s="255">
        <f t="shared" si="1526"/>
        <v>12.448611570247934</v>
      </c>
      <c r="AB913" s="255">
        <f t="shared" si="1526"/>
        <v>7.8622809917355365</v>
      </c>
      <c r="AC913" s="255">
        <f t="shared" si="1526"/>
        <v>3.4397479338842971</v>
      </c>
      <c r="AD913" s="255">
        <f t="shared" si="1526"/>
        <v>1.63797520661157</v>
      </c>
      <c r="AE913" s="255">
        <f t="shared" si="1526"/>
        <v>0.32759504132231404</v>
      </c>
      <c r="AF913" s="255">
        <f t="shared" si="1526"/>
        <v>0.32759504132231404</v>
      </c>
      <c r="AG913" s="352">
        <f>AG912</f>
        <v>0</v>
      </c>
      <c r="AH913" s="352">
        <f t="shared" ref="AH913:AT913" si="1527">AH912</f>
        <v>0.97366694690876254</v>
      </c>
      <c r="AI913" s="352">
        <f t="shared" si="1527"/>
        <v>2.6114588808716015E-2</v>
      </c>
      <c r="AJ913" s="352">
        <f t="shared" si="1527"/>
        <v>0</v>
      </c>
      <c r="AK913" s="352">
        <f t="shared" si="1527"/>
        <v>0</v>
      </c>
      <c r="AL913" s="352">
        <f t="shared" si="1527"/>
        <v>0</v>
      </c>
      <c r="AM913" s="352">
        <f t="shared" si="1527"/>
        <v>0</v>
      </c>
      <c r="AN913" s="352">
        <f t="shared" si="1527"/>
        <v>0</v>
      </c>
      <c r="AO913" s="352">
        <f t="shared" si="1527"/>
        <v>0</v>
      </c>
      <c r="AP913" s="352">
        <f t="shared" si="1527"/>
        <v>0</v>
      </c>
      <c r="AQ913" s="352">
        <f t="shared" si="1527"/>
        <v>0</v>
      </c>
      <c r="AR913" s="352">
        <f t="shared" si="1527"/>
        <v>0</v>
      </c>
      <c r="AS913" s="352">
        <f t="shared" si="1527"/>
        <v>0</v>
      </c>
      <c r="AT913" s="352">
        <f t="shared" si="1527"/>
        <v>0</v>
      </c>
      <c r="AU913" s="266"/>
    </row>
    <row r="914" spans="1:47" ht="16" outlineLevel="1">
      <c r="A914" s="452"/>
      <c r="B914" s="254"/>
      <c r="C914" s="251"/>
      <c r="D914" s="251"/>
      <c r="E914" s="251"/>
      <c r="F914" s="251"/>
      <c r="G914" s="251"/>
      <c r="H914" s="251"/>
      <c r="I914" s="251"/>
      <c r="J914" s="251"/>
      <c r="K914" s="251"/>
      <c r="L914" s="251"/>
      <c r="M914" s="251"/>
      <c r="N914" s="251"/>
      <c r="O914" s="251"/>
      <c r="P914" s="251"/>
      <c r="Q914" s="251"/>
      <c r="R914" s="251"/>
      <c r="S914" s="251"/>
      <c r="T914" s="251"/>
      <c r="U914" s="251"/>
      <c r="V914" s="251"/>
      <c r="W914" s="251"/>
      <c r="X914" s="251"/>
      <c r="Y914" s="251"/>
      <c r="Z914" s="251"/>
      <c r="AA914" s="251"/>
      <c r="AB914" s="251"/>
      <c r="AC914" s="251"/>
      <c r="AD914" s="251"/>
      <c r="AE914" s="251"/>
      <c r="AF914" s="251"/>
      <c r="AG914" s="353"/>
      <c r="AH914" s="366"/>
      <c r="AI914" s="366"/>
      <c r="AJ914" s="366"/>
      <c r="AK914" s="366"/>
      <c r="AL914" s="366"/>
      <c r="AM914" s="366"/>
      <c r="AN914" s="366"/>
      <c r="AO914" s="366"/>
      <c r="AP914" s="366"/>
      <c r="AQ914" s="366"/>
      <c r="AR914" s="366"/>
      <c r="AS914" s="366"/>
      <c r="AT914" s="366"/>
      <c r="AU914" s="266"/>
    </row>
    <row r="915" spans="1:47" ht="34" hidden="1" outlineLevel="1">
      <c r="A915" s="452">
        <v>28</v>
      </c>
      <c r="B915" s="369" t="s">
        <v>120</v>
      </c>
      <c r="C915" s="251" t="s">
        <v>25</v>
      </c>
      <c r="D915" s="255"/>
      <c r="E915" s="255"/>
      <c r="F915" s="255"/>
      <c r="G915" s="255"/>
      <c r="H915" s="255"/>
      <c r="I915" s="255"/>
      <c r="J915" s="255"/>
      <c r="K915" s="255"/>
      <c r="L915" s="255"/>
      <c r="M915" s="255"/>
      <c r="N915" s="255"/>
      <c r="O915" s="255"/>
      <c r="P915" s="255"/>
      <c r="Q915" s="255"/>
      <c r="R915" s="255">
        <v>12</v>
      </c>
      <c r="S915" s="255"/>
      <c r="T915" s="255"/>
      <c r="U915" s="255"/>
      <c r="V915" s="255"/>
      <c r="W915" s="255"/>
      <c r="X915" s="255"/>
      <c r="Y915" s="255"/>
      <c r="Z915" s="255"/>
      <c r="AA915" s="255"/>
      <c r="AB915" s="255"/>
      <c r="AC915" s="255"/>
      <c r="AD915" s="255"/>
      <c r="AE915" s="255"/>
      <c r="AF915" s="255"/>
      <c r="AG915" s="367"/>
      <c r="AH915" s="356">
        <v>1</v>
      </c>
      <c r="AI915" s="356"/>
      <c r="AJ915" s="356"/>
      <c r="AK915" s="356"/>
      <c r="AL915" s="356"/>
      <c r="AM915" s="356"/>
      <c r="AN915" s="356"/>
      <c r="AO915" s="356"/>
      <c r="AP915" s="356"/>
      <c r="AQ915" s="356"/>
      <c r="AR915" s="356"/>
      <c r="AS915" s="356"/>
      <c r="AT915" s="356"/>
      <c r="AU915" s="256">
        <f>SUM(AG915:AT915)</f>
        <v>1</v>
      </c>
    </row>
    <row r="916" spans="1:47" ht="16" hidden="1" outlineLevel="1">
      <c r="A916" s="452"/>
      <c r="B916" s="254" t="s">
        <v>341</v>
      </c>
      <c r="C916" s="251" t="s">
        <v>163</v>
      </c>
      <c r="D916" s="255"/>
      <c r="E916" s="255"/>
      <c r="F916" s="255"/>
      <c r="G916" s="255"/>
      <c r="H916" s="255"/>
      <c r="I916" s="255"/>
      <c r="J916" s="255"/>
      <c r="K916" s="255"/>
      <c r="L916" s="255"/>
      <c r="M916" s="255"/>
      <c r="N916" s="255"/>
      <c r="O916" s="255"/>
      <c r="P916" s="255"/>
      <c r="Q916" s="255"/>
      <c r="R916" s="255">
        <f>R915</f>
        <v>12</v>
      </c>
      <c r="S916" s="255"/>
      <c r="T916" s="255"/>
      <c r="U916" s="255"/>
      <c r="V916" s="255"/>
      <c r="W916" s="255"/>
      <c r="X916" s="255"/>
      <c r="Y916" s="255"/>
      <c r="Z916" s="255"/>
      <c r="AA916" s="255"/>
      <c r="AB916" s="255"/>
      <c r="AC916" s="255"/>
      <c r="AD916" s="255"/>
      <c r="AE916" s="255"/>
      <c r="AF916" s="255"/>
      <c r="AG916" s="352">
        <f>AG915</f>
        <v>0</v>
      </c>
      <c r="AH916" s="352">
        <f t="shared" ref="AH916:AT916" si="1528">AH915</f>
        <v>1</v>
      </c>
      <c r="AI916" s="352">
        <f t="shared" si="1528"/>
        <v>0</v>
      </c>
      <c r="AJ916" s="352">
        <f t="shared" si="1528"/>
        <v>0</v>
      </c>
      <c r="AK916" s="352">
        <f t="shared" si="1528"/>
        <v>0</v>
      </c>
      <c r="AL916" s="352">
        <f t="shared" si="1528"/>
        <v>0</v>
      </c>
      <c r="AM916" s="352">
        <f t="shared" si="1528"/>
        <v>0</v>
      </c>
      <c r="AN916" s="352">
        <f t="shared" si="1528"/>
        <v>0</v>
      </c>
      <c r="AO916" s="352">
        <f t="shared" si="1528"/>
        <v>0</v>
      </c>
      <c r="AP916" s="352">
        <f t="shared" si="1528"/>
        <v>0</v>
      </c>
      <c r="AQ916" s="352">
        <f t="shared" si="1528"/>
        <v>0</v>
      </c>
      <c r="AR916" s="352">
        <f t="shared" si="1528"/>
        <v>0</v>
      </c>
      <c r="AS916" s="352">
        <f t="shared" si="1528"/>
        <v>0</v>
      </c>
      <c r="AT916" s="352">
        <f t="shared" si="1528"/>
        <v>0</v>
      </c>
      <c r="AU916" s="266"/>
    </row>
    <row r="917" spans="1:47" ht="16" hidden="1" outlineLevel="1">
      <c r="A917" s="452"/>
      <c r="B917" s="254"/>
      <c r="C917" s="251"/>
      <c r="D917" s="251"/>
      <c r="E917" s="251"/>
      <c r="F917" s="251"/>
      <c r="G917" s="251"/>
      <c r="H917" s="251"/>
      <c r="I917" s="251"/>
      <c r="J917" s="251"/>
      <c r="K917" s="251"/>
      <c r="L917" s="251"/>
      <c r="M917" s="251"/>
      <c r="N917" s="251"/>
      <c r="O917" s="251"/>
      <c r="P917" s="251"/>
      <c r="Q917" s="251"/>
      <c r="R917" s="251"/>
      <c r="S917" s="251"/>
      <c r="T917" s="251"/>
      <c r="U917" s="251"/>
      <c r="V917" s="251"/>
      <c r="W917" s="251"/>
      <c r="X917" s="251"/>
      <c r="Y917" s="251"/>
      <c r="Z917" s="251"/>
      <c r="AA917" s="251"/>
      <c r="AB917" s="251"/>
      <c r="AC917" s="251"/>
      <c r="AD917" s="251"/>
      <c r="AE917" s="251"/>
      <c r="AF917" s="251"/>
      <c r="AG917" s="353"/>
      <c r="AH917" s="366"/>
      <c r="AI917" s="366"/>
      <c r="AJ917" s="366"/>
      <c r="AK917" s="366"/>
      <c r="AL917" s="366"/>
      <c r="AM917" s="366"/>
      <c r="AN917" s="366"/>
      <c r="AO917" s="366"/>
      <c r="AP917" s="366"/>
      <c r="AQ917" s="366"/>
      <c r="AR917" s="366"/>
      <c r="AS917" s="366"/>
      <c r="AT917" s="366"/>
      <c r="AU917" s="266"/>
    </row>
    <row r="918" spans="1:47" ht="34" hidden="1" outlineLevel="1">
      <c r="A918" s="452">
        <v>29</v>
      </c>
      <c r="B918" s="369" t="s">
        <v>121</v>
      </c>
      <c r="C918" s="251" t="s">
        <v>25</v>
      </c>
      <c r="D918" s="255"/>
      <c r="E918" s="255"/>
      <c r="F918" s="255"/>
      <c r="G918" s="255"/>
      <c r="H918" s="255"/>
      <c r="I918" s="255"/>
      <c r="J918" s="255"/>
      <c r="K918" s="255"/>
      <c r="L918" s="255"/>
      <c r="M918" s="255"/>
      <c r="N918" s="255"/>
      <c r="O918" s="255"/>
      <c r="P918" s="255"/>
      <c r="Q918" s="255"/>
      <c r="R918" s="255">
        <v>3</v>
      </c>
      <c r="S918" s="255"/>
      <c r="T918" s="255"/>
      <c r="U918" s="255"/>
      <c r="V918" s="255"/>
      <c r="W918" s="255"/>
      <c r="X918" s="255"/>
      <c r="Y918" s="255"/>
      <c r="Z918" s="255"/>
      <c r="AA918" s="255"/>
      <c r="AB918" s="255"/>
      <c r="AC918" s="255"/>
      <c r="AD918" s="255"/>
      <c r="AE918" s="255"/>
      <c r="AF918" s="255"/>
      <c r="AG918" s="367"/>
      <c r="AH918" s="356"/>
      <c r="AI918" s="356"/>
      <c r="AJ918" s="356"/>
      <c r="AK918" s="356"/>
      <c r="AL918" s="356"/>
      <c r="AM918" s="356"/>
      <c r="AN918" s="356"/>
      <c r="AO918" s="356"/>
      <c r="AP918" s="356"/>
      <c r="AQ918" s="356"/>
      <c r="AR918" s="356"/>
      <c r="AS918" s="356"/>
      <c r="AT918" s="356"/>
      <c r="AU918" s="256">
        <f>SUM(AG918:AT918)</f>
        <v>0</v>
      </c>
    </row>
    <row r="919" spans="1:47" ht="16" hidden="1" outlineLevel="1">
      <c r="A919" s="452"/>
      <c r="B919" s="254" t="s">
        <v>341</v>
      </c>
      <c r="C919" s="251" t="s">
        <v>163</v>
      </c>
      <c r="D919" s="255"/>
      <c r="E919" s="255"/>
      <c r="F919" s="255"/>
      <c r="G919" s="255"/>
      <c r="H919" s="255"/>
      <c r="I919" s="255"/>
      <c r="J919" s="255"/>
      <c r="K919" s="255"/>
      <c r="L919" s="255"/>
      <c r="M919" s="255"/>
      <c r="N919" s="255"/>
      <c r="O919" s="255"/>
      <c r="P919" s="255"/>
      <c r="Q919" s="255"/>
      <c r="R919" s="255">
        <f>R918</f>
        <v>3</v>
      </c>
      <c r="S919" s="255"/>
      <c r="T919" s="255"/>
      <c r="U919" s="255"/>
      <c r="V919" s="255"/>
      <c r="W919" s="255"/>
      <c r="X919" s="255"/>
      <c r="Y919" s="255"/>
      <c r="Z919" s="255"/>
      <c r="AA919" s="255"/>
      <c r="AB919" s="255"/>
      <c r="AC919" s="255"/>
      <c r="AD919" s="255"/>
      <c r="AE919" s="255"/>
      <c r="AF919" s="255"/>
      <c r="AG919" s="352">
        <f>AG918</f>
        <v>0</v>
      </c>
      <c r="AH919" s="352">
        <f t="shared" ref="AH919:AT919" si="1529">AH918</f>
        <v>0</v>
      </c>
      <c r="AI919" s="352">
        <f t="shared" si="1529"/>
        <v>0</v>
      </c>
      <c r="AJ919" s="352">
        <f t="shared" si="1529"/>
        <v>0</v>
      </c>
      <c r="AK919" s="352">
        <f t="shared" si="1529"/>
        <v>0</v>
      </c>
      <c r="AL919" s="352">
        <f t="shared" si="1529"/>
        <v>0</v>
      </c>
      <c r="AM919" s="352">
        <f t="shared" si="1529"/>
        <v>0</v>
      </c>
      <c r="AN919" s="352">
        <f t="shared" si="1529"/>
        <v>0</v>
      </c>
      <c r="AO919" s="352">
        <f t="shared" si="1529"/>
        <v>0</v>
      </c>
      <c r="AP919" s="352">
        <f t="shared" si="1529"/>
        <v>0</v>
      </c>
      <c r="AQ919" s="352">
        <f t="shared" si="1529"/>
        <v>0</v>
      </c>
      <c r="AR919" s="352">
        <f t="shared" si="1529"/>
        <v>0</v>
      </c>
      <c r="AS919" s="352">
        <f t="shared" si="1529"/>
        <v>0</v>
      </c>
      <c r="AT919" s="352">
        <f t="shared" si="1529"/>
        <v>0</v>
      </c>
      <c r="AU919" s="266"/>
    </row>
    <row r="920" spans="1:47" ht="16" hidden="1" outlineLevel="1">
      <c r="A920" s="452"/>
      <c r="B920" s="254"/>
      <c r="C920" s="251"/>
      <c r="D920" s="251"/>
      <c r="E920" s="251"/>
      <c r="F920" s="251"/>
      <c r="G920" s="251"/>
      <c r="H920" s="251"/>
      <c r="I920" s="251"/>
      <c r="J920" s="251"/>
      <c r="K920" s="251"/>
      <c r="L920" s="251"/>
      <c r="M920" s="251"/>
      <c r="N920" s="251"/>
      <c r="O920" s="251"/>
      <c r="P920" s="251"/>
      <c r="Q920" s="251"/>
      <c r="R920" s="251"/>
      <c r="S920" s="251"/>
      <c r="T920" s="251"/>
      <c r="U920" s="251"/>
      <c r="V920" s="251"/>
      <c r="W920" s="251"/>
      <c r="X920" s="251"/>
      <c r="Y920" s="251"/>
      <c r="Z920" s="251"/>
      <c r="AA920" s="251"/>
      <c r="AB920" s="251"/>
      <c r="AC920" s="251"/>
      <c r="AD920" s="251"/>
      <c r="AE920" s="251"/>
      <c r="AF920" s="251"/>
      <c r="AG920" s="353"/>
      <c r="AH920" s="366"/>
      <c r="AI920" s="366"/>
      <c r="AJ920" s="366"/>
      <c r="AK920" s="366"/>
      <c r="AL920" s="366"/>
      <c r="AM920" s="366"/>
      <c r="AN920" s="366"/>
      <c r="AO920" s="366"/>
      <c r="AP920" s="366"/>
      <c r="AQ920" s="366"/>
      <c r="AR920" s="366"/>
      <c r="AS920" s="366"/>
      <c r="AT920" s="366"/>
      <c r="AU920" s="266"/>
    </row>
    <row r="921" spans="1:47" ht="17" hidden="1" outlineLevel="1">
      <c r="A921" s="452">
        <v>30</v>
      </c>
      <c r="B921" s="369" t="s">
        <v>122</v>
      </c>
      <c r="C921" s="251" t="s">
        <v>25</v>
      </c>
      <c r="D921" s="255"/>
      <c r="E921" s="255"/>
      <c r="F921" s="255"/>
      <c r="G921" s="255"/>
      <c r="H921" s="255"/>
      <c r="I921" s="255"/>
      <c r="J921" s="255"/>
      <c r="K921" s="255"/>
      <c r="L921" s="255"/>
      <c r="M921" s="255"/>
      <c r="N921" s="255"/>
      <c r="O921" s="255"/>
      <c r="P921" s="255"/>
      <c r="Q921" s="255"/>
      <c r="R921" s="255">
        <v>12</v>
      </c>
      <c r="S921" s="255"/>
      <c r="T921" s="255"/>
      <c r="U921" s="255"/>
      <c r="V921" s="255"/>
      <c r="W921" s="255"/>
      <c r="X921" s="255"/>
      <c r="Y921" s="255"/>
      <c r="Z921" s="255"/>
      <c r="AA921" s="255"/>
      <c r="AB921" s="255"/>
      <c r="AC921" s="255"/>
      <c r="AD921" s="255"/>
      <c r="AE921" s="255"/>
      <c r="AF921" s="255"/>
      <c r="AG921" s="367"/>
      <c r="AH921" s="356"/>
      <c r="AI921" s="356">
        <v>1</v>
      </c>
      <c r="AJ921" s="356"/>
      <c r="AK921" s="356"/>
      <c r="AL921" s="356"/>
      <c r="AM921" s="356"/>
      <c r="AN921" s="356"/>
      <c r="AO921" s="356"/>
      <c r="AP921" s="356"/>
      <c r="AQ921" s="356"/>
      <c r="AR921" s="356"/>
      <c r="AS921" s="356"/>
      <c r="AT921" s="356"/>
      <c r="AU921" s="256">
        <f>SUM(AG921:AT921)</f>
        <v>1</v>
      </c>
    </row>
    <row r="922" spans="1:47" ht="16" hidden="1" outlineLevel="1">
      <c r="A922" s="452"/>
      <c r="B922" s="254" t="s">
        <v>1163</v>
      </c>
      <c r="C922" s="251" t="s">
        <v>163</v>
      </c>
      <c r="D922" s="255"/>
      <c r="E922" s="255"/>
      <c r="F922" s="255"/>
      <c r="G922" s="255"/>
      <c r="H922" s="255"/>
      <c r="I922" s="255"/>
      <c r="J922" s="255"/>
      <c r="K922" s="255"/>
      <c r="L922" s="255"/>
      <c r="M922" s="255"/>
      <c r="N922" s="255"/>
      <c r="O922" s="255"/>
      <c r="P922" s="255"/>
      <c r="Q922" s="255"/>
      <c r="R922" s="255">
        <f>R921</f>
        <v>12</v>
      </c>
      <c r="S922" s="255"/>
      <c r="T922" s="255"/>
      <c r="U922" s="255"/>
      <c r="V922" s="255"/>
      <c r="W922" s="255"/>
      <c r="X922" s="255"/>
      <c r="Y922" s="255"/>
      <c r="Z922" s="255"/>
      <c r="AA922" s="255"/>
      <c r="AB922" s="255"/>
      <c r="AC922" s="255"/>
      <c r="AD922" s="255"/>
      <c r="AE922" s="255"/>
      <c r="AF922" s="255"/>
      <c r="AG922" s="352">
        <f>AG921</f>
        <v>0</v>
      </c>
      <c r="AH922" s="352">
        <f t="shared" ref="AH922:AT922" si="1530">AH921</f>
        <v>0</v>
      </c>
      <c r="AI922" s="352">
        <f t="shared" si="1530"/>
        <v>1</v>
      </c>
      <c r="AJ922" s="352">
        <f t="shared" si="1530"/>
        <v>0</v>
      </c>
      <c r="AK922" s="352">
        <f t="shared" si="1530"/>
        <v>0</v>
      </c>
      <c r="AL922" s="352">
        <f t="shared" si="1530"/>
        <v>0</v>
      </c>
      <c r="AM922" s="352">
        <f t="shared" si="1530"/>
        <v>0</v>
      </c>
      <c r="AN922" s="352">
        <f t="shared" si="1530"/>
        <v>0</v>
      </c>
      <c r="AO922" s="352">
        <f t="shared" si="1530"/>
        <v>0</v>
      </c>
      <c r="AP922" s="352">
        <f t="shared" si="1530"/>
        <v>0</v>
      </c>
      <c r="AQ922" s="352">
        <f t="shared" si="1530"/>
        <v>0</v>
      </c>
      <c r="AR922" s="352">
        <f t="shared" si="1530"/>
        <v>0</v>
      </c>
      <c r="AS922" s="352">
        <f t="shared" si="1530"/>
        <v>0</v>
      </c>
      <c r="AT922" s="352">
        <f t="shared" si="1530"/>
        <v>0</v>
      </c>
      <c r="AU922" s="266"/>
    </row>
    <row r="923" spans="1:47" ht="16" hidden="1" outlineLevel="1">
      <c r="A923" s="452"/>
      <c r="B923" s="254"/>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251"/>
      <c r="AE923" s="251"/>
      <c r="AF923" s="251"/>
      <c r="AG923" s="353"/>
      <c r="AH923" s="366"/>
      <c r="AI923" s="366"/>
      <c r="AJ923" s="366"/>
      <c r="AK923" s="366"/>
      <c r="AL923" s="366"/>
      <c r="AM923" s="366"/>
      <c r="AN923" s="366"/>
      <c r="AO923" s="366"/>
      <c r="AP923" s="366"/>
      <c r="AQ923" s="366"/>
      <c r="AR923" s="366"/>
      <c r="AS923" s="366"/>
      <c r="AT923" s="366"/>
      <c r="AU923" s="266"/>
    </row>
    <row r="924" spans="1:47" ht="17" hidden="1" outlineLevel="1">
      <c r="A924" s="452">
        <v>31</v>
      </c>
      <c r="B924" s="369" t="s">
        <v>123</v>
      </c>
      <c r="C924" s="251" t="s">
        <v>25</v>
      </c>
      <c r="D924" s="255"/>
      <c r="E924" s="255"/>
      <c r="F924" s="255"/>
      <c r="G924" s="255"/>
      <c r="H924" s="255"/>
      <c r="I924" s="255"/>
      <c r="J924" s="255"/>
      <c r="K924" s="255"/>
      <c r="L924" s="255"/>
      <c r="M924" s="255"/>
      <c r="N924" s="255"/>
      <c r="O924" s="255"/>
      <c r="P924" s="255"/>
      <c r="Q924" s="255"/>
      <c r="R924" s="255">
        <v>12</v>
      </c>
      <c r="S924" s="255"/>
      <c r="T924" s="255"/>
      <c r="U924" s="255"/>
      <c r="V924" s="255"/>
      <c r="W924" s="255"/>
      <c r="X924" s="255"/>
      <c r="Y924" s="255"/>
      <c r="Z924" s="255"/>
      <c r="AA924" s="255"/>
      <c r="AB924" s="255"/>
      <c r="AC924" s="255"/>
      <c r="AD924" s="255"/>
      <c r="AE924" s="255"/>
      <c r="AF924" s="255"/>
      <c r="AG924" s="367"/>
      <c r="AH924" s="356"/>
      <c r="AI924" s="356"/>
      <c r="AJ924" s="356"/>
      <c r="AK924" s="356"/>
      <c r="AL924" s="356"/>
      <c r="AM924" s="356"/>
      <c r="AN924" s="356"/>
      <c r="AO924" s="356"/>
      <c r="AP924" s="356"/>
      <c r="AQ924" s="356"/>
      <c r="AR924" s="356"/>
      <c r="AS924" s="356"/>
      <c r="AT924" s="356"/>
      <c r="AU924" s="256">
        <f>SUM(AG924:AT924)</f>
        <v>0</v>
      </c>
    </row>
    <row r="925" spans="1:47" ht="16" hidden="1" outlineLevel="1">
      <c r="A925" s="452"/>
      <c r="B925" s="254" t="s">
        <v>341</v>
      </c>
      <c r="C925" s="251" t="s">
        <v>163</v>
      </c>
      <c r="D925" s="255"/>
      <c r="E925" s="255"/>
      <c r="F925" s="255"/>
      <c r="G925" s="255"/>
      <c r="H925" s="255"/>
      <c r="I925" s="255"/>
      <c r="J925" s="255"/>
      <c r="K925" s="255"/>
      <c r="L925" s="255"/>
      <c r="M925" s="255"/>
      <c r="N925" s="255"/>
      <c r="O925" s="255"/>
      <c r="P925" s="255"/>
      <c r="Q925" s="255"/>
      <c r="R925" s="255">
        <f>R924</f>
        <v>12</v>
      </c>
      <c r="S925" s="255"/>
      <c r="T925" s="255"/>
      <c r="U925" s="255"/>
      <c r="V925" s="255"/>
      <c r="W925" s="255"/>
      <c r="X925" s="255"/>
      <c r="Y925" s="255"/>
      <c r="Z925" s="255"/>
      <c r="AA925" s="255"/>
      <c r="AB925" s="255"/>
      <c r="AC925" s="255"/>
      <c r="AD925" s="255"/>
      <c r="AE925" s="255"/>
      <c r="AF925" s="255"/>
      <c r="AG925" s="352">
        <f>AG924</f>
        <v>0</v>
      </c>
      <c r="AH925" s="352">
        <f t="shared" ref="AH925:AT925" si="1531">AH924</f>
        <v>0</v>
      </c>
      <c r="AI925" s="352">
        <f t="shared" si="1531"/>
        <v>0</v>
      </c>
      <c r="AJ925" s="352">
        <f t="shared" si="1531"/>
        <v>0</v>
      </c>
      <c r="AK925" s="352">
        <f t="shared" si="1531"/>
        <v>0</v>
      </c>
      <c r="AL925" s="352">
        <f t="shared" si="1531"/>
        <v>0</v>
      </c>
      <c r="AM925" s="352">
        <f t="shared" si="1531"/>
        <v>0</v>
      </c>
      <c r="AN925" s="352">
        <f t="shared" si="1531"/>
        <v>0</v>
      </c>
      <c r="AO925" s="352">
        <f t="shared" si="1531"/>
        <v>0</v>
      </c>
      <c r="AP925" s="352">
        <f t="shared" si="1531"/>
        <v>0</v>
      </c>
      <c r="AQ925" s="352">
        <f t="shared" si="1531"/>
        <v>0</v>
      </c>
      <c r="AR925" s="352">
        <f t="shared" si="1531"/>
        <v>0</v>
      </c>
      <c r="AS925" s="352">
        <f t="shared" si="1531"/>
        <v>0</v>
      </c>
      <c r="AT925" s="352">
        <f t="shared" si="1531"/>
        <v>0</v>
      </c>
      <c r="AU925" s="266"/>
    </row>
    <row r="926" spans="1:47" ht="16" hidden="1" outlineLevel="1">
      <c r="A926" s="452"/>
      <c r="B926" s="369"/>
      <c r="C926" s="251"/>
      <c r="D926" s="251"/>
      <c r="E926" s="251"/>
      <c r="F926" s="251"/>
      <c r="G926" s="251"/>
      <c r="H926" s="251"/>
      <c r="I926" s="251"/>
      <c r="J926" s="251"/>
      <c r="K926" s="251"/>
      <c r="L926" s="251"/>
      <c r="M926" s="251"/>
      <c r="N926" s="251"/>
      <c r="O926" s="251"/>
      <c r="P926" s="251"/>
      <c r="Q926" s="251"/>
      <c r="R926" s="251"/>
      <c r="S926" s="251"/>
      <c r="T926" s="251"/>
      <c r="U926" s="251"/>
      <c r="V926" s="251"/>
      <c r="W926" s="251"/>
      <c r="X926" s="251"/>
      <c r="Y926" s="251"/>
      <c r="Z926" s="251"/>
      <c r="AA926" s="251"/>
      <c r="AB926" s="251"/>
      <c r="AC926" s="251"/>
      <c r="AD926" s="251"/>
      <c r="AE926" s="251"/>
      <c r="AF926" s="251"/>
      <c r="AG926" s="353"/>
      <c r="AH926" s="366"/>
      <c r="AI926" s="366"/>
      <c r="AJ926" s="366"/>
      <c r="AK926" s="366"/>
      <c r="AL926" s="366"/>
      <c r="AM926" s="366"/>
      <c r="AN926" s="366"/>
      <c r="AO926" s="366"/>
      <c r="AP926" s="366"/>
      <c r="AQ926" s="366"/>
      <c r="AR926" s="366"/>
      <c r="AS926" s="366"/>
      <c r="AT926" s="366"/>
      <c r="AU926" s="266"/>
    </row>
    <row r="927" spans="1:47" ht="17" hidden="1" outlineLevel="1">
      <c r="A927" s="452">
        <v>32</v>
      </c>
      <c r="B927" s="369" t="s">
        <v>124</v>
      </c>
      <c r="C927" s="251" t="s">
        <v>25</v>
      </c>
      <c r="D927" s="255"/>
      <c r="E927" s="255"/>
      <c r="F927" s="255"/>
      <c r="G927" s="255"/>
      <c r="H927" s="255"/>
      <c r="I927" s="255"/>
      <c r="J927" s="255"/>
      <c r="K927" s="255"/>
      <c r="L927" s="255"/>
      <c r="M927" s="255"/>
      <c r="N927" s="255"/>
      <c r="O927" s="255"/>
      <c r="P927" s="255"/>
      <c r="Q927" s="255"/>
      <c r="R927" s="255">
        <v>12</v>
      </c>
      <c r="S927" s="255"/>
      <c r="T927" s="255"/>
      <c r="U927" s="255"/>
      <c r="V927" s="255"/>
      <c r="W927" s="255"/>
      <c r="X927" s="255"/>
      <c r="Y927" s="255"/>
      <c r="Z927" s="255"/>
      <c r="AA927" s="255"/>
      <c r="AB927" s="255"/>
      <c r="AC927" s="255"/>
      <c r="AD927" s="255"/>
      <c r="AE927" s="255"/>
      <c r="AF927" s="255"/>
      <c r="AG927" s="367"/>
      <c r="AH927" s="356"/>
      <c r="AI927" s="356"/>
      <c r="AJ927" s="356"/>
      <c r="AK927" s="356"/>
      <c r="AL927" s="356"/>
      <c r="AM927" s="356"/>
      <c r="AN927" s="356"/>
      <c r="AO927" s="356"/>
      <c r="AP927" s="356"/>
      <c r="AQ927" s="356"/>
      <c r="AR927" s="356"/>
      <c r="AS927" s="356"/>
      <c r="AT927" s="356"/>
      <c r="AU927" s="256">
        <f>SUM(AG927:AT927)</f>
        <v>0</v>
      </c>
    </row>
    <row r="928" spans="1:47" ht="16" hidden="1" outlineLevel="1">
      <c r="A928" s="452"/>
      <c r="B928" s="254" t="s">
        <v>341</v>
      </c>
      <c r="C928" s="251" t="s">
        <v>163</v>
      </c>
      <c r="D928" s="255"/>
      <c r="E928" s="255"/>
      <c r="F928" s="255"/>
      <c r="G928" s="255"/>
      <c r="H928" s="255"/>
      <c r="I928" s="255"/>
      <c r="J928" s="255"/>
      <c r="K928" s="255"/>
      <c r="L928" s="255"/>
      <c r="M928" s="255"/>
      <c r="N928" s="255"/>
      <c r="O928" s="255"/>
      <c r="P928" s="255"/>
      <c r="Q928" s="255"/>
      <c r="R928" s="255">
        <f>R927</f>
        <v>12</v>
      </c>
      <c r="S928" s="255"/>
      <c r="T928" s="255"/>
      <c r="U928" s="255"/>
      <c r="V928" s="255"/>
      <c r="W928" s="255"/>
      <c r="X928" s="255"/>
      <c r="Y928" s="255"/>
      <c r="Z928" s="255"/>
      <c r="AA928" s="255"/>
      <c r="AB928" s="255"/>
      <c r="AC928" s="255"/>
      <c r="AD928" s="255"/>
      <c r="AE928" s="255"/>
      <c r="AF928" s="255"/>
      <c r="AG928" s="352">
        <f>AG927</f>
        <v>0</v>
      </c>
      <c r="AH928" s="352">
        <f t="shared" ref="AH928:AS928" si="1532">AH927</f>
        <v>0</v>
      </c>
      <c r="AI928" s="352">
        <f t="shared" si="1532"/>
        <v>0</v>
      </c>
      <c r="AJ928" s="352">
        <f t="shared" si="1532"/>
        <v>0</v>
      </c>
      <c r="AK928" s="352">
        <f t="shared" si="1532"/>
        <v>0</v>
      </c>
      <c r="AL928" s="352">
        <f t="shared" si="1532"/>
        <v>0</v>
      </c>
      <c r="AM928" s="352">
        <f t="shared" si="1532"/>
        <v>0</v>
      </c>
      <c r="AN928" s="352">
        <f t="shared" si="1532"/>
        <v>0</v>
      </c>
      <c r="AO928" s="352">
        <f t="shared" si="1532"/>
        <v>0</v>
      </c>
      <c r="AP928" s="352">
        <f t="shared" si="1532"/>
        <v>0</v>
      </c>
      <c r="AQ928" s="352">
        <f t="shared" si="1532"/>
        <v>0</v>
      </c>
      <c r="AR928" s="352">
        <f t="shared" si="1532"/>
        <v>0</v>
      </c>
      <c r="AS928" s="352">
        <f t="shared" si="1532"/>
        <v>0</v>
      </c>
      <c r="AT928" s="352">
        <f>AT927</f>
        <v>0</v>
      </c>
      <c r="AU928" s="266"/>
    </row>
    <row r="929" spans="1:47" ht="16" hidden="1" outlineLevel="1">
      <c r="A929" s="452"/>
      <c r="B929" s="369"/>
      <c r="C929" s="251"/>
      <c r="D929" s="251"/>
      <c r="E929" s="251"/>
      <c r="F929" s="251"/>
      <c r="G929" s="251"/>
      <c r="H929" s="251"/>
      <c r="I929" s="251"/>
      <c r="J929" s="251"/>
      <c r="K929" s="251"/>
      <c r="L929" s="251"/>
      <c r="M929" s="251"/>
      <c r="N929" s="251"/>
      <c r="O929" s="251"/>
      <c r="P929" s="251"/>
      <c r="Q929" s="251"/>
      <c r="R929" s="251"/>
      <c r="S929" s="251"/>
      <c r="T929" s="251"/>
      <c r="U929" s="251"/>
      <c r="V929" s="251"/>
      <c r="W929" s="251"/>
      <c r="X929" s="251"/>
      <c r="Y929" s="251"/>
      <c r="Z929" s="251"/>
      <c r="AA929" s="251"/>
      <c r="AB929" s="251"/>
      <c r="AC929" s="251"/>
      <c r="AD929" s="251"/>
      <c r="AE929" s="251"/>
      <c r="AF929" s="251"/>
      <c r="AG929" s="353"/>
      <c r="AH929" s="366"/>
      <c r="AI929" s="366"/>
      <c r="AJ929" s="366"/>
      <c r="AK929" s="366"/>
      <c r="AL929" s="366"/>
      <c r="AM929" s="366"/>
      <c r="AN929" s="366"/>
      <c r="AO929" s="366"/>
      <c r="AP929" s="366"/>
      <c r="AQ929" s="366"/>
      <c r="AR929" s="366"/>
      <c r="AS929" s="366"/>
      <c r="AT929" s="366"/>
      <c r="AU929" s="266"/>
    </row>
    <row r="930" spans="1:47" ht="16" outlineLevel="1">
      <c r="A930" s="452"/>
      <c r="B930" s="248" t="s">
        <v>498</v>
      </c>
      <c r="C930" s="251"/>
      <c r="D930" s="251"/>
      <c r="E930" s="251"/>
      <c r="F930" s="251"/>
      <c r="G930" s="251"/>
      <c r="H930" s="251"/>
      <c r="I930" s="251"/>
      <c r="J930" s="251"/>
      <c r="K930" s="251"/>
      <c r="L930" s="251"/>
      <c r="M930" s="251"/>
      <c r="N930" s="251"/>
      <c r="O930" s="251"/>
      <c r="P930" s="251"/>
      <c r="Q930" s="251"/>
      <c r="R930" s="251"/>
      <c r="S930" s="251"/>
      <c r="T930" s="251"/>
      <c r="U930" s="251"/>
      <c r="V930" s="251"/>
      <c r="W930" s="251"/>
      <c r="X930" s="251"/>
      <c r="Y930" s="251"/>
      <c r="Z930" s="251"/>
      <c r="AA930" s="251"/>
      <c r="AB930" s="251"/>
      <c r="AC930" s="251"/>
      <c r="AD930" s="251"/>
      <c r="AE930" s="251"/>
      <c r="AF930" s="251"/>
      <c r="AG930" s="353"/>
      <c r="AH930" s="366"/>
      <c r="AI930" s="366"/>
      <c r="AJ930" s="366"/>
      <c r="AK930" s="366"/>
      <c r="AL930" s="366"/>
      <c r="AM930" s="366"/>
      <c r="AN930" s="366"/>
      <c r="AO930" s="366"/>
      <c r="AP930" s="366"/>
      <c r="AQ930" s="366"/>
      <c r="AR930" s="366"/>
      <c r="AS930" s="366"/>
      <c r="AT930" s="366"/>
      <c r="AU930" s="266"/>
    </row>
    <row r="931" spans="1:47" ht="17" outlineLevel="1">
      <c r="A931" s="452">
        <v>33</v>
      </c>
      <c r="B931" s="369" t="s">
        <v>125</v>
      </c>
      <c r="C931" s="251" t="s">
        <v>1134</v>
      </c>
      <c r="D931" s="255">
        <v>440644.37249999971</v>
      </c>
      <c r="E931" s="255">
        <v>440644.37249999971</v>
      </c>
      <c r="F931" s="255">
        <v>440644.37249999971</v>
      </c>
      <c r="G931" s="255">
        <v>395513.57182162668</v>
      </c>
      <c r="H931" s="255">
        <v>363552.70782339358</v>
      </c>
      <c r="I931" s="255">
        <v>357521.95235749014</v>
      </c>
      <c r="J931" s="255">
        <v>357521.95235749014</v>
      </c>
      <c r="K931" s="255">
        <v>357398.54735998175</v>
      </c>
      <c r="L931" s="255">
        <v>355737.85056306922</v>
      </c>
      <c r="M931" s="255">
        <v>352940.35358679731</v>
      </c>
      <c r="N931" s="255">
        <v>323438.95039632404</v>
      </c>
      <c r="O931" s="255">
        <v>302714.20256814302</v>
      </c>
      <c r="P931" s="255">
        <v>283843.77928826376</v>
      </c>
      <c r="Q931" s="255">
        <v>271594.90200185846</v>
      </c>
      <c r="R931" s="255">
        <v>12</v>
      </c>
      <c r="S931" s="255">
        <v>57.858687472212686</v>
      </c>
      <c r="T931" s="255">
        <f>S931/D931*E931</f>
        <v>57.858687472212686</v>
      </c>
      <c r="U931" s="255">
        <f t="shared" ref="U931:AF931" si="1533">T931/E931*F931</f>
        <v>57.858687472212686</v>
      </c>
      <c r="V931" s="255">
        <f t="shared" si="1533"/>
        <v>51.932800169928555</v>
      </c>
      <c r="W931" s="255">
        <f t="shared" si="1533"/>
        <v>47.736187761323094</v>
      </c>
      <c r="X931" s="255">
        <f t="shared" si="1533"/>
        <v>46.944321082660259</v>
      </c>
      <c r="Y931" s="255">
        <f t="shared" si="1533"/>
        <v>46.944321082660259</v>
      </c>
      <c r="Z931" s="255">
        <f t="shared" si="1533"/>
        <v>46.928117423589704</v>
      </c>
      <c r="AA931" s="255">
        <f t="shared" si="1533"/>
        <v>46.710060089931901</v>
      </c>
      <c r="AB931" s="255">
        <f t="shared" si="1533"/>
        <v>46.342735523102043</v>
      </c>
      <c r="AC931" s="255">
        <f t="shared" si="1533"/>
        <v>42.469061935702875</v>
      </c>
      <c r="AD931" s="255">
        <f t="shared" si="1533"/>
        <v>39.747804653491364</v>
      </c>
      <c r="AE931" s="255">
        <f t="shared" si="1533"/>
        <v>37.27002894328664</v>
      </c>
      <c r="AF931" s="255">
        <f t="shared" si="1533"/>
        <v>35.661693498586033</v>
      </c>
      <c r="AG931" s="367"/>
      <c r="AH931" s="356">
        <v>1</v>
      </c>
      <c r="AI931" s="356"/>
      <c r="AJ931" s="356"/>
      <c r="AK931" s="356"/>
      <c r="AL931" s="356"/>
      <c r="AM931" s="356"/>
      <c r="AN931" s="356"/>
      <c r="AO931" s="356"/>
      <c r="AP931" s="356"/>
      <c r="AQ931" s="356"/>
      <c r="AR931" s="356"/>
      <c r="AS931" s="356"/>
      <c r="AT931" s="356"/>
      <c r="AU931" s="256">
        <f>SUM(AG931:AT931)</f>
        <v>1</v>
      </c>
    </row>
    <row r="932" spans="1:47" ht="16" outlineLevel="1">
      <c r="A932" s="452"/>
      <c r="B932" s="254" t="s">
        <v>341</v>
      </c>
      <c r="C932" s="251" t="s">
        <v>163</v>
      </c>
      <c r="D932" s="255"/>
      <c r="E932" s="255"/>
      <c r="F932" s="255"/>
      <c r="G932" s="255"/>
      <c r="H932" s="255"/>
      <c r="I932" s="255"/>
      <c r="J932" s="255"/>
      <c r="K932" s="255"/>
      <c r="L932" s="255"/>
      <c r="M932" s="255"/>
      <c r="N932" s="255"/>
      <c r="O932" s="255"/>
      <c r="P932" s="255"/>
      <c r="Q932" s="255"/>
      <c r="R932" s="255">
        <f>R931</f>
        <v>12</v>
      </c>
      <c r="S932" s="255"/>
      <c r="T932" s="255"/>
      <c r="U932" s="255"/>
      <c r="V932" s="255"/>
      <c r="W932" s="255"/>
      <c r="X932" s="255"/>
      <c r="Y932" s="255"/>
      <c r="Z932" s="255"/>
      <c r="AA932" s="255"/>
      <c r="AB932" s="255"/>
      <c r="AC932" s="255"/>
      <c r="AD932" s="255"/>
      <c r="AE932" s="255"/>
      <c r="AF932" s="255"/>
      <c r="AG932" s="352">
        <f>AG931</f>
        <v>0</v>
      </c>
      <c r="AH932" s="352">
        <f t="shared" ref="AH932:AT932" si="1534">AH931</f>
        <v>1</v>
      </c>
      <c r="AI932" s="352">
        <f t="shared" si="1534"/>
        <v>0</v>
      </c>
      <c r="AJ932" s="352">
        <f t="shared" si="1534"/>
        <v>0</v>
      </c>
      <c r="AK932" s="352">
        <f t="shared" si="1534"/>
        <v>0</v>
      </c>
      <c r="AL932" s="352">
        <f t="shared" si="1534"/>
        <v>0</v>
      </c>
      <c r="AM932" s="352">
        <f t="shared" si="1534"/>
        <v>0</v>
      </c>
      <c r="AN932" s="352">
        <f t="shared" si="1534"/>
        <v>0</v>
      </c>
      <c r="AO932" s="352">
        <f t="shared" si="1534"/>
        <v>0</v>
      </c>
      <c r="AP932" s="352">
        <f t="shared" si="1534"/>
        <v>0</v>
      </c>
      <c r="AQ932" s="352">
        <f t="shared" si="1534"/>
        <v>0</v>
      </c>
      <c r="AR932" s="352">
        <f t="shared" si="1534"/>
        <v>0</v>
      </c>
      <c r="AS932" s="352">
        <f t="shared" si="1534"/>
        <v>0</v>
      </c>
      <c r="AT932" s="352">
        <f t="shared" si="1534"/>
        <v>0</v>
      </c>
      <c r="AU932" s="266"/>
    </row>
    <row r="933" spans="1:47" ht="16" outlineLevel="1">
      <c r="A933" s="452"/>
      <c r="B933" s="369"/>
      <c r="C933" s="251"/>
      <c r="D933" s="251"/>
      <c r="E933" s="251"/>
      <c r="F933" s="251"/>
      <c r="G933" s="251"/>
      <c r="H933" s="251"/>
      <c r="I933" s="251"/>
      <c r="J933" s="251"/>
      <c r="K933" s="251"/>
      <c r="L933" s="251"/>
      <c r="M933" s="251"/>
      <c r="N933" s="251"/>
      <c r="O933" s="251"/>
      <c r="P933" s="251"/>
      <c r="Q933" s="251"/>
      <c r="R933" s="251"/>
      <c r="S933" s="251"/>
      <c r="T933" s="251"/>
      <c r="U933" s="251"/>
      <c r="V933" s="251"/>
      <c r="W933" s="251"/>
      <c r="X933" s="251"/>
      <c r="Y933" s="251"/>
      <c r="Z933" s="251"/>
      <c r="AA933" s="251"/>
      <c r="AB933" s="251"/>
      <c r="AC933" s="251"/>
      <c r="AD933" s="251"/>
      <c r="AE933" s="251"/>
      <c r="AF933" s="251"/>
      <c r="AG933" s="353"/>
      <c r="AH933" s="366"/>
      <c r="AI933" s="366"/>
      <c r="AJ933" s="366"/>
      <c r="AK933" s="366"/>
      <c r="AL933" s="366"/>
      <c r="AM933" s="366"/>
      <c r="AN933" s="366"/>
      <c r="AO933" s="366"/>
      <c r="AP933" s="366"/>
      <c r="AQ933" s="366"/>
      <c r="AR933" s="366"/>
      <c r="AS933" s="366"/>
      <c r="AT933" s="366"/>
      <c r="AU933" s="266"/>
    </row>
    <row r="934" spans="1:47" ht="17" outlineLevel="1">
      <c r="A934" s="452">
        <v>34</v>
      </c>
      <c r="B934" s="369" t="s">
        <v>1166</v>
      </c>
      <c r="C934" s="251" t="s">
        <v>1134</v>
      </c>
      <c r="D934" s="255">
        <v>1613.586007573874</v>
      </c>
      <c r="E934" s="255">
        <v>1613.586007573874</v>
      </c>
      <c r="F934" s="255"/>
      <c r="G934" s="255"/>
      <c r="H934" s="255"/>
      <c r="I934" s="255"/>
      <c r="J934" s="255"/>
      <c r="K934" s="255"/>
      <c r="L934" s="255"/>
      <c r="M934" s="255"/>
      <c r="N934" s="255"/>
      <c r="O934" s="255"/>
      <c r="P934" s="255"/>
      <c r="Q934" s="255"/>
      <c r="R934" s="251"/>
      <c r="S934" s="255"/>
      <c r="T934" s="255"/>
      <c r="U934" s="255"/>
      <c r="V934" s="255"/>
      <c r="W934" s="255"/>
      <c r="X934" s="255"/>
      <c r="Y934" s="255"/>
      <c r="Z934" s="255"/>
      <c r="AA934" s="255"/>
      <c r="AB934" s="255"/>
      <c r="AC934" s="255"/>
      <c r="AD934" s="255"/>
      <c r="AE934" s="255"/>
      <c r="AF934" s="255"/>
      <c r="AG934" s="367">
        <v>1</v>
      </c>
      <c r="AH934" s="356"/>
      <c r="AI934" s="356"/>
      <c r="AJ934" s="356"/>
      <c r="AK934" s="356"/>
      <c r="AL934" s="356"/>
      <c r="AM934" s="356"/>
      <c r="AN934" s="356"/>
      <c r="AO934" s="356"/>
      <c r="AP934" s="356"/>
      <c r="AQ934" s="356"/>
      <c r="AR934" s="356"/>
      <c r="AS934" s="356"/>
      <c r="AT934" s="356"/>
      <c r="AU934" s="256">
        <f>SUM(AG934:AT934)</f>
        <v>1</v>
      </c>
    </row>
    <row r="935" spans="1:47" ht="16" outlineLevel="1">
      <c r="A935" s="452"/>
      <c r="B935" s="254" t="s">
        <v>341</v>
      </c>
      <c r="C935" s="251" t="s">
        <v>163</v>
      </c>
      <c r="D935" s="255"/>
      <c r="E935" s="255"/>
      <c r="F935" s="255"/>
      <c r="G935" s="255"/>
      <c r="H935" s="255"/>
      <c r="I935" s="255"/>
      <c r="J935" s="255"/>
      <c r="K935" s="255"/>
      <c r="L935" s="255"/>
      <c r="M935" s="255"/>
      <c r="N935" s="255"/>
      <c r="O935" s="255"/>
      <c r="P935" s="255"/>
      <c r="Q935" s="255"/>
      <c r="R935" s="251"/>
      <c r="S935" s="255"/>
      <c r="T935" s="255"/>
      <c r="U935" s="255"/>
      <c r="V935" s="255"/>
      <c r="W935" s="255"/>
      <c r="X935" s="255"/>
      <c r="Y935" s="255"/>
      <c r="Z935" s="255"/>
      <c r="AA935" s="255"/>
      <c r="AB935" s="255"/>
      <c r="AC935" s="255"/>
      <c r="AD935" s="255"/>
      <c r="AE935" s="255"/>
      <c r="AF935" s="255"/>
      <c r="AG935" s="352">
        <f>AG934</f>
        <v>1</v>
      </c>
      <c r="AH935" s="352">
        <f t="shared" ref="AH935:AT935" si="1535">AH934</f>
        <v>0</v>
      </c>
      <c r="AI935" s="352">
        <f t="shared" si="1535"/>
        <v>0</v>
      </c>
      <c r="AJ935" s="352">
        <f t="shared" si="1535"/>
        <v>0</v>
      </c>
      <c r="AK935" s="352">
        <f t="shared" si="1535"/>
        <v>0</v>
      </c>
      <c r="AL935" s="352">
        <f t="shared" si="1535"/>
        <v>0</v>
      </c>
      <c r="AM935" s="352">
        <f t="shared" si="1535"/>
        <v>0</v>
      </c>
      <c r="AN935" s="352">
        <f t="shared" si="1535"/>
        <v>0</v>
      </c>
      <c r="AO935" s="352">
        <f t="shared" si="1535"/>
        <v>0</v>
      </c>
      <c r="AP935" s="352">
        <f t="shared" si="1535"/>
        <v>0</v>
      </c>
      <c r="AQ935" s="352">
        <f t="shared" si="1535"/>
        <v>0</v>
      </c>
      <c r="AR935" s="352">
        <f t="shared" si="1535"/>
        <v>0</v>
      </c>
      <c r="AS935" s="352">
        <f t="shared" si="1535"/>
        <v>0</v>
      </c>
      <c r="AT935" s="352">
        <f t="shared" si="1535"/>
        <v>0</v>
      </c>
      <c r="AU935" s="266"/>
    </row>
    <row r="936" spans="1:47" ht="16" outlineLevel="1">
      <c r="A936" s="452"/>
      <c r="B936" s="369"/>
      <c r="C936" s="251"/>
      <c r="D936" s="251"/>
      <c r="E936" s="251"/>
      <c r="F936" s="251"/>
      <c r="G936" s="251"/>
      <c r="H936" s="251"/>
      <c r="I936" s="251"/>
      <c r="J936" s="251"/>
      <c r="K936" s="251"/>
      <c r="L936" s="251"/>
      <c r="M936" s="251"/>
      <c r="N936" s="251"/>
      <c r="O936" s="251"/>
      <c r="P936" s="251"/>
      <c r="Q936" s="251"/>
      <c r="R936" s="251"/>
      <c r="S936" s="251"/>
      <c r="T936" s="251"/>
      <c r="U936" s="251"/>
      <c r="V936" s="251"/>
      <c r="W936" s="251"/>
      <c r="X936" s="251"/>
      <c r="Y936" s="251"/>
      <c r="Z936" s="251"/>
      <c r="AA936" s="251"/>
      <c r="AB936" s="251"/>
      <c r="AC936" s="251"/>
      <c r="AD936" s="251"/>
      <c r="AE936" s="251"/>
      <c r="AF936" s="251"/>
      <c r="AG936" s="353"/>
      <c r="AH936" s="366"/>
      <c r="AI936" s="366"/>
      <c r="AJ936" s="366"/>
      <c r="AK936" s="366"/>
      <c r="AL936" s="366"/>
      <c r="AM936" s="366"/>
      <c r="AN936" s="366"/>
      <c r="AO936" s="366"/>
      <c r="AP936" s="366"/>
      <c r="AQ936" s="366"/>
      <c r="AR936" s="366"/>
      <c r="AS936" s="366"/>
      <c r="AT936" s="366"/>
      <c r="AU936" s="266"/>
    </row>
    <row r="937" spans="1:47" ht="17" hidden="1" outlineLevel="1">
      <c r="A937" s="452">
        <v>35</v>
      </c>
      <c r="B937" s="369" t="s">
        <v>127</v>
      </c>
      <c r="C937" s="251" t="s">
        <v>25</v>
      </c>
      <c r="D937" s="255"/>
      <c r="E937" s="255"/>
      <c r="F937" s="255"/>
      <c r="G937" s="255"/>
      <c r="H937" s="255"/>
      <c r="I937" s="255"/>
      <c r="J937" s="255"/>
      <c r="K937" s="255"/>
      <c r="L937" s="255"/>
      <c r="M937" s="255"/>
      <c r="N937" s="255"/>
      <c r="O937" s="255"/>
      <c r="P937" s="255"/>
      <c r="Q937" s="255"/>
      <c r="R937" s="255">
        <v>0</v>
      </c>
      <c r="S937" s="255"/>
      <c r="T937" s="255"/>
      <c r="U937" s="255"/>
      <c r="V937" s="255"/>
      <c r="W937" s="255"/>
      <c r="X937" s="255"/>
      <c r="Y937" s="255"/>
      <c r="Z937" s="255"/>
      <c r="AA937" s="255"/>
      <c r="AB937" s="255"/>
      <c r="AC937" s="255"/>
      <c r="AD937" s="255"/>
      <c r="AE937" s="255"/>
      <c r="AF937" s="656"/>
      <c r="AG937" s="367"/>
      <c r="AH937" s="356"/>
      <c r="AI937" s="356"/>
      <c r="AJ937" s="356"/>
      <c r="AK937" s="356"/>
      <c r="AL937" s="356"/>
      <c r="AM937" s="356"/>
      <c r="AN937" s="356"/>
      <c r="AO937" s="356"/>
      <c r="AP937" s="356"/>
      <c r="AQ937" s="356"/>
      <c r="AR937" s="356"/>
      <c r="AS937" s="356"/>
      <c r="AT937" s="356"/>
      <c r="AU937" s="256">
        <f>SUM(AG937:AT937)</f>
        <v>0</v>
      </c>
    </row>
    <row r="938" spans="1:47" ht="16" hidden="1" outlineLevel="1">
      <c r="A938" s="452"/>
      <c r="B938" s="254" t="s">
        <v>341</v>
      </c>
      <c r="C938" s="251" t="s">
        <v>163</v>
      </c>
      <c r="D938" s="255"/>
      <c r="E938" s="255"/>
      <c r="F938" s="255"/>
      <c r="G938" s="255"/>
      <c r="H938" s="255"/>
      <c r="I938" s="255"/>
      <c r="J938" s="255"/>
      <c r="K938" s="255"/>
      <c r="L938" s="255"/>
      <c r="M938" s="255"/>
      <c r="N938" s="255"/>
      <c r="O938" s="255"/>
      <c r="P938" s="255"/>
      <c r="Q938" s="255"/>
      <c r="R938" s="255">
        <f>R937</f>
        <v>0</v>
      </c>
      <c r="S938" s="255"/>
      <c r="T938" s="255"/>
      <c r="U938" s="255"/>
      <c r="V938" s="255"/>
      <c r="W938" s="255"/>
      <c r="X938" s="255"/>
      <c r="Y938" s="255"/>
      <c r="Z938" s="255"/>
      <c r="AA938" s="255"/>
      <c r="AB938" s="255"/>
      <c r="AC938" s="255"/>
      <c r="AD938" s="255"/>
      <c r="AE938" s="255"/>
      <c r="AF938" s="656"/>
      <c r="AG938" s="352">
        <f>AG937</f>
        <v>0</v>
      </c>
      <c r="AH938" s="352">
        <f t="shared" ref="AH938" si="1536">AH937</f>
        <v>0</v>
      </c>
      <c r="AI938" s="352">
        <f t="shared" ref="AI938" si="1537">AI937</f>
        <v>0</v>
      </c>
      <c r="AJ938" s="352">
        <f t="shared" ref="AJ938" si="1538">AJ937</f>
        <v>0</v>
      </c>
      <c r="AK938" s="352">
        <f t="shared" ref="AK938" si="1539">AK937</f>
        <v>0</v>
      </c>
      <c r="AL938" s="352">
        <f t="shared" ref="AL938" si="1540">AL937</f>
        <v>0</v>
      </c>
      <c r="AM938" s="352">
        <f t="shared" ref="AM938" si="1541">AM937</f>
        <v>0</v>
      </c>
      <c r="AN938" s="352">
        <f t="shared" ref="AN938" si="1542">AN937</f>
        <v>0</v>
      </c>
      <c r="AO938" s="352">
        <f t="shared" ref="AO938" si="1543">AO937</f>
        <v>0</v>
      </c>
      <c r="AP938" s="352">
        <f t="shared" ref="AP938" si="1544">AP937</f>
        <v>0</v>
      </c>
      <c r="AQ938" s="352">
        <f t="shared" ref="AQ938" si="1545">AQ937</f>
        <v>0</v>
      </c>
      <c r="AR938" s="352">
        <f t="shared" ref="AR938" si="1546">AR937</f>
        <v>0</v>
      </c>
      <c r="AS938" s="352">
        <f t="shared" ref="AS938" si="1547">AS937</f>
        <v>0</v>
      </c>
      <c r="AT938" s="352">
        <f t="shared" ref="AT938" si="1548">AT937</f>
        <v>0</v>
      </c>
      <c r="AU938" s="266"/>
    </row>
    <row r="939" spans="1:47" ht="16" hidden="1" outlineLevel="1">
      <c r="A939" s="452"/>
      <c r="B939" s="372"/>
      <c r="C939" s="251"/>
      <c r="D939" s="251"/>
      <c r="E939" s="251"/>
      <c r="F939" s="251"/>
      <c r="G939" s="251"/>
      <c r="H939" s="251"/>
      <c r="I939" s="251"/>
      <c r="J939" s="251"/>
      <c r="K939" s="251"/>
      <c r="L939" s="251"/>
      <c r="M939" s="251"/>
      <c r="N939" s="251"/>
      <c r="O939" s="251"/>
      <c r="P939" s="251"/>
      <c r="Q939" s="251"/>
      <c r="R939" s="251"/>
      <c r="S939" s="251"/>
      <c r="T939" s="251"/>
      <c r="U939" s="251"/>
      <c r="V939" s="251"/>
      <c r="W939" s="251"/>
      <c r="X939" s="251"/>
      <c r="Y939" s="251"/>
      <c r="Z939" s="251"/>
      <c r="AA939" s="251"/>
      <c r="AB939" s="251"/>
      <c r="AC939" s="251"/>
      <c r="AD939" s="251"/>
      <c r="AE939" s="251"/>
      <c r="AF939" s="251"/>
      <c r="AG939" s="353"/>
      <c r="AH939" s="366"/>
      <c r="AI939" s="366"/>
      <c r="AJ939" s="366"/>
      <c r="AK939" s="366"/>
      <c r="AL939" s="366"/>
      <c r="AM939" s="366"/>
      <c r="AN939" s="366"/>
      <c r="AO939" s="366"/>
      <c r="AP939" s="366"/>
      <c r="AQ939" s="366"/>
      <c r="AR939" s="366"/>
      <c r="AS939" s="366"/>
      <c r="AT939" s="366"/>
      <c r="AU939" s="266"/>
    </row>
    <row r="940" spans="1:47" ht="18" outlineLevel="1">
      <c r="A940" s="452"/>
      <c r="B940" s="1" t="s">
        <v>1272</v>
      </c>
      <c r="C940" s="251"/>
      <c r="D940" s="251"/>
      <c r="E940" s="251"/>
      <c r="F940" s="251"/>
      <c r="G940" s="251"/>
      <c r="H940" s="251"/>
      <c r="I940" s="251"/>
      <c r="J940" s="251"/>
      <c r="K940" s="251"/>
      <c r="L940" s="251"/>
      <c r="M940" s="251"/>
      <c r="N940" s="251"/>
      <c r="O940" s="251"/>
      <c r="P940" s="251"/>
      <c r="Q940" s="251"/>
      <c r="R940" s="251"/>
      <c r="S940" s="251"/>
      <c r="T940" s="251"/>
      <c r="U940" s="251"/>
      <c r="V940" s="251"/>
      <c r="W940" s="251"/>
      <c r="X940" s="251"/>
      <c r="Y940" s="251"/>
      <c r="Z940" s="251"/>
      <c r="AA940" s="251"/>
      <c r="AB940" s="251"/>
      <c r="AC940" s="251"/>
      <c r="AD940" s="251"/>
      <c r="AE940" s="251"/>
      <c r="AF940" s="251"/>
      <c r="AG940" s="353"/>
      <c r="AH940" s="366"/>
      <c r="AI940" s="366"/>
      <c r="AJ940" s="366"/>
      <c r="AK940" s="366"/>
      <c r="AL940" s="366"/>
      <c r="AM940" s="366"/>
      <c r="AN940" s="366"/>
      <c r="AO940" s="366"/>
      <c r="AP940" s="366"/>
      <c r="AQ940" s="366"/>
      <c r="AR940" s="366"/>
      <c r="AS940" s="366"/>
      <c r="AT940" s="366"/>
      <c r="AU940" s="266"/>
    </row>
    <row r="941" spans="1:47" ht="16" outlineLevel="1">
      <c r="A941" s="452"/>
      <c r="B941" s="443" t="s">
        <v>500</v>
      </c>
      <c r="C941" s="251"/>
      <c r="D941" s="251"/>
      <c r="E941" s="251"/>
      <c r="F941" s="251"/>
      <c r="G941" s="251"/>
      <c r="H941" s="251"/>
      <c r="I941" s="251"/>
      <c r="J941" s="251"/>
      <c r="K941" s="251"/>
      <c r="L941" s="251"/>
      <c r="M941" s="251"/>
      <c r="N941" s="251"/>
      <c r="O941" s="251"/>
      <c r="P941" s="251"/>
      <c r="Q941" s="251"/>
      <c r="R941" s="251"/>
      <c r="S941" s="251"/>
      <c r="T941" s="251"/>
      <c r="U941" s="251"/>
      <c r="V941" s="251"/>
      <c r="W941" s="251"/>
      <c r="X941" s="251"/>
      <c r="Y941" s="251"/>
      <c r="Z941" s="251"/>
      <c r="AA941" s="251"/>
      <c r="AB941" s="251"/>
      <c r="AC941" s="251"/>
      <c r="AD941" s="251"/>
      <c r="AE941" s="251"/>
      <c r="AF941" s="251"/>
      <c r="AG941" s="363"/>
      <c r="AH941" s="366"/>
      <c r="AI941" s="366"/>
      <c r="AJ941" s="366"/>
      <c r="AK941" s="366"/>
      <c r="AL941" s="366"/>
      <c r="AM941" s="366"/>
      <c r="AN941" s="366"/>
      <c r="AO941" s="366"/>
      <c r="AP941" s="366"/>
      <c r="AQ941" s="366"/>
      <c r="AR941" s="366"/>
      <c r="AS941" s="366"/>
      <c r="AT941" s="366"/>
      <c r="AU941" s="266"/>
    </row>
    <row r="942" spans="1:47" ht="16" outlineLevel="1">
      <c r="A942" s="452"/>
      <c r="B942" s="432" t="s">
        <v>496</v>
      </c>
      <c r="C942" s="251"/>
      <c r="D942" s="251"/>
      <c r="E942" s="251"/>
      <c r="F942" s="251"/>
      <c r="G942" s="251"/>
      <c r="H942" s="251"/>
      <c r="I942" s="251"/>
      <c r="J942" s="251"/>
      <c r="K942" s="251"/>
      <c r="L942" s="251"/>
      <c r="M942" s="251"/>
      <c r="N942" s="251"/>
      <c r="O942" s="251"/>
      <c r="P942" s="251"/>
      <c r="Q942" s="251"/>
      <c r="R942" s="251"/>
      <c r="S942" s="251"/>
      <c r="T942" s="251"/>
      <c r="U942" s="251"/>
      <c r="V942" s="251"/>
      <c r="W942" s="251"/>
      <c r="X942" s="251"/>
      <c r="Y942" s="251"/>
      <c r="Z942" s="251"/>
      <c r="AA942" s="251"/>
      <c r="AB942" s="251"/>
      <c r="AC942" s="251"/>
      <c r="AD942" s="251"/>
      <c r="AE942" s="251"/>
      <c r="AF942" s="251"/>
      <c r="AG942" s="363"/>
      <c r="AH942" s="366"/>
      <c r="AI942" s="366"/>
      <c r="AJ942" s="366"/>
      <c r="AK942" s="366"/>
      <c r="AL942" s="366"/>
      <c r="AM942" s="366"/>
      <c r="AN942" s="366"/>
      <c r="AO942" s="366"/>
      <c r="AP942" s="366"/>
      <c r="AQ942" s="366"/>
      <c r="AR942" s="366"/>
      <c r="AS942" s="366"/>
      <c r="AT942" s="366"/>
      <c r="AU942" s="266"/>
    </row>
    <row r="943" spans="1:47" ht="17" hidden="1" outlineLevel="1">
      <c r="A943" s="452">
        <v>21</v>
      </c>
      <c r="B943" s="369" t="s">
        <v>113</v>
      </c>
      <c r="C943" s="251" t="s">
        <v>25</v>
      </c>
      <c r="D943" s="255"/>
      <c r="E943" s="255"/>
      <c r="F943" s="255"/>
      <c r="G943" s="255"/>
      <c r="H943" s="255"/>
      <c r="I943" s="255"/>
      <c r="J943" s="255"/>
      <c r="K943" s="255"/>
      <c r="L943" s="255"/>
      <c r="M943" s="255"/>
      <c r="N943" s="255"/>
      <c r="O943" s="255"/>
      <c r="P943" s="255"/>
      <c r="Q943" s="255"/>
      <c r="R943" s="251"/>
      <c r="S943" s="255"/>
      <c r="T943" s="255"/>
      <c r="U943" s="255"/>
      <c r="V943" s="255"/>
      <c r="W943" s="255"/>
      <c r="X943" s="255"/>
      <c r="Y943" s="255"/>
      <c r="Z943" s="255"/>
      <c r="AA943" s="255"/>
      <c r="AB943" s="255"/>
      <c r="AC943" s="255"/>
      <c r="AD943" s="255"/>
      <c r="AE943" s="255"/>
      <c r="AF943" s="255"/>
      <c r="AG943" s="356"/>
      <c r="AH943" s="356"/>
      <c r="AI943" s="356"/>
      <c r="AJ943" s="356"/>
      <c r="AK943" s="356"/>
      <c r="AL943" s="356"/>
      <c r="AM943" s="356"/>
      <c r="AN943" s="351"/>
      <c r="AO943" s="356">
        <v>1</v>
      </c>
      <c r="AP943" s="356"/>
      <c r="AQ943" s="356"/>
      <c r="AR943" s="356"/>
      <c r="AS943" s="351"/>
      <c r="AT943" s="351"/>
      <c r="AU943" s="256">
        <f>SUM(AG943:AT943)</f>
        <v>1</v>
      </c>
    </row>
    <row r="944" spans="1:47" ht="16" hidden="1" outlineLevel="1">
      <c r="A944" s="452"/>
      <c r="B944" s="254" t="s">
        <v>341</v>
      </c>
      <c r="C944" s="251" t="s">
        <v>163</v>
      </c>
      <c r="D944" s="255"/>
      <c r="E944" s="255"/>
      <c r="F944" s="255"/>
      <c r="G944" s="255"/>
      <c r="H944" s="255"/>
      <c r="I944" s="255"/>
      <c r="J944" s="255"/>
      <c r="K944" s="255"/>
      <c r="L944" s="255"/>
      <c r="M944" s="255"/>
      <c r="N944" s="255"/>
      <c r="O944" s="255"/>
      <c r="P944" s="255"/>
      <c r="Q944" s="255"/>
      <c r="R944" s="251"/>
      <c r="S944" s="255"/>
      <c r="T944" s="255"/>
      <c r="U944" s="255"/>
      <c r="V944" s="255"/>
      <c r="W944" s="255"/>
      <c r="X944" s="255"/>
      <c r="Y944" s="255"/>
      <c r="Z944" s="255"/>
      <c r="AA944" s="255"/>
      <c r="AB944" s="255"/>
      <c r="AC944" s="255"/>
      <c r="AD944" s="255"/>
      <c r="AE944" s="255"/>
      <c r="AF944" s="255"/>
      <c r="AG944" s="352">
        <f>AG943</f>
        <v>0</v>
      </c>
      <c r="AH944" s="352">
        <f t="shared" ref="AH944:AT944" si="1549">AH943</f>
        <v>0</v>
      </c>
      <c r="AI944" s="352">
        <f t="shared" si="1549"/>
        <v>0</v>
      </c>
      <c r="AJ944" s="352">
        <f t="shared" si="1549"/>
        <v>0</v>
      </c>
      <c r="AK944" s="352">
        <f t="shared" si="1549"/>
        <v>0</v>
      </c>
      <c r="AL944" s="352">
        <f t="shared" si="1549"/>
        <v>0</v>
      </c>
      <c r="AM944" s="352">
        <f t="shared" si="1549"/>
        <v>0</v>
      </c>
      <c r="AN944" s="352">
        <f t="shared" si="1549"/>
        <v>0</v>
      </c>
      <c r="AO944" s="352">
        <f>AO943</f>
        <v>1</v>
      </c>
      <c r="AP944" s="352">
        <f t="shared" ref="AP944:AR944" si="1550">AP943</f>
        <v>0</v>
      </c>
      <c r="AQ944" s="352">
        <f t="shared" si="1550"/>
        <v>0</v>
      </c>
      <c r="AR944" s="352">
        <f t="shared" si="1550"/>
        <v>0</v>
      </c>
      <c r="AS944" s="352">
        <f t="shared" si="1549"/>
        <v>0</v>
      </c>
      <c r="AT944" s="352">
        <f t="shared" si="1549"/>
        <v>0</v>
      </c>
      <c r="AU944" s="266"/>
    </row>
    <row r="945" spans="1:47" ht="16" hidden="1" outlineLevel="1">
      <c r="A945" s="452"/>
      <c r="B945" s="254"/>
      <c r="C945" s="251"/>
      <c r="D945" s="251"/>
      <c r="E945" s="251"/>
      <c r="F945" s="251"/>
      <c r="G945" s="251"/>
      <c r="H945" s="251"/>
      <c r="I945" s="251"/>
      <c r="J945" s="251"/>
      <c r="K945" s="251"/>
      <c r="L945" s="251"/>
      <c r="M945" s="251"/>
      <c r="N945" s="251"/>
      <c r="O945" s="251"/>
      <c r="P945" s="251"/>
      <c r="Q945" s="251"/>
      <c r="R945" s="251"/>
      <c r="S945" s="251"/>
      <c r="T945" s="251"/>
      <c r="U945" s="251"/>
      <c r="V945" s="251"/>
      <c r="W945" s="251"/>
      <c r="X945" s="251"/>
      <c r="Y945" s="251"/>
      <c r="Z945" s="251"/>
      <c r="AA945" s="251"/>
      <c r="AB945" s="251"/>
      <c r="AC945" s="251"/>
      <c r="AD945" s="251"/>
      <c r="AE945" s="251"/>
      <c r="AF945" s="251"/>
      <c r="AG945" s="363"/>
      <c r="AH945" s="366"/>
      <c r="AI945" s="366"/>
      <c r="AJ945" s="366"/>
      <c r="AK945" s="366"/>
      <c r="AL945" s="366"/>
      <c r="AM945" s="366"/>
      <c r="AN945" s="366"/>
      <c r="AO945" s="363"/>
      <c r="AP945" s="366"/>
      <c r="AQ945" s="366"/>
      <c r="AR945" s="366"/>
      <c r="AS945" s="366"/>
      <c r="AT945" s="366"/>
      <c r="AU945" s="266"/>
    </row>
    <row r="946" spans="1:47" ht="17" outlineLevel="1">
      <c r="A946" s="452">
        <v>22</v>
      </c>
      <c r="B946" s="369" t="s">
        <v>114</v>
      </c>
      <c r="C946" s="251" t="s">
        <v>25</v>
      </c>
      <c r="D946" s="255">
        <v>6930</v>
      </c>
      <c r="E946" s="255">
        <v>6930</v>
      </c>
      <c r="F946" s="255">
        <v>5577.7417749902452</v>
      </c>
      <c r="G946" s="255">
        <v>5577.7417749902452</v>
      </c>
      <c r="H946" s="255">
        <v>5577.7417749902452</v>
      </c>
      <c r="I946" s="255">
        <v>5577.7417749902452</v>
      </c>
      <c r="J946" s="255">
        <v>5577.7417749902452</v>
      </c>
      <c r="K946" s="255">
        <v>5577.7417749902452</v>
      </c>
      <c r="L946" s="255">
        <v>5577.6840478515041</v>
      </c>
      <c r="M946" s="255">
        <v>5577.6840478515041</v>
      </c>
      <c r="N946" s="255">
        <v>5563.859710103442</v>
      </c>
      <c r="O946" s="255">
        <v>5446.4702614930338</v>
      </c>
      <c r="P946" s="255">
        <v>5445.5715549012693</v>
      </c>
      <c r="Q946" s="255">
        <v>5445.5715549012693</v>
      </c>
      <c r="R946" s="251"/>
      <c r="S946" s="255"/>
      <c r="T946" s="255"/>
      <c r="U946" s="255"/>
      <c r="V946" s="255"/>
      <c r="W946" s="255"/>
      <c r="X946" s="255"/>
      <c r="Y946" s="255"/>
      <c r="Z946" s="255"/>
      <c r="AA946" s="255"/>
      <c r="AB946" s="255"/>
      <c r="AC946" s="255"/>
      <c r="AD946" s="255"/>
      <c r="AE946" s="255"/>
      <c r="AF946" s="255"/>
      <c r="AG946" s="356"/>
      <c r="AH946" s="356"/>
      <c r="AI946" s="356"/>
      <c r="AJ946" s="356"/>
      <c r="AK946" s="356"/>
      <c r="AL946" s="356"/>
      <c r="AM946" s="356"/>
      <c r="AN946" s="351"/>
      <c r="AO946" s="356">
        <v>1</v>
      </c>
      <c r="AP946" s="356"/>
      <c r="AQ946" s="356"/>
      <c r="AR946" s="356"/>
      <c r="AS946" s="351"/>
      <c r="AT946" s="351"/>
      <c r="AU946" s="256">
        <f>SUM(AG946:AT946)</f>
        <v>1</v>
      </c>
    </row>
    <row r="947" spans="1:47" ht="16" outlineLevel="1">
      <c r="A947" s="452"/>
      <c r="B947" s="254" t="s">
        <v>1163</v>
      </c>
      <c r="C947" s="251" t="s">
        <v>163</v>
      </c>
      <c r="D947" s="255">
        <v>47725.443980739983</v>
      </c>
      <c r="E947" s="255">
        <f>E946/D946*D947</f>
        <v>47725.443980739983</v>
      </c>
      <c r="F947" s="255">
        <v>38412.727650985595</v>
      </c>
      <c r="G947" s="255">
        <v>38412.727650985595</v>
      </c>
      <c r="H947" s="255">
        <v>38412.727650985595</v>
      </c>
      <c r="I947" s="255">
        <v>38412.727650985595</v>
      </c>
      <c r="J947" s="255">
        <v>38412.727650985595</v>
      </c>
      <c r="K947" s="255">
        <v>38412.727650985595</v>
      </c>
      <c r="L947" s="255">
        <v>38412.330096393074</v>
      </c>
      <c r="M947" s="255">
        <v>38412.330096393074</v>
      </c>
      <c r="N947" s="255">
        <v>38317.124806816457</v>
      </c>
      <c r="O947" s="255">
        <v>37508.688507597697</v>
      </c>
      <c r="P947" s="255">
        <v>37502.499305418714</v>
      </c>
      <c r="Q947" s="255">
        <v>37502.499305418714</v>
      </c>
      <c r="R947" s="251"/>
      <c r="S947" s="255"/>
      <c r="T947" s="255"/>
      <c r="U947" s="255"/>
      <c r="V947" s="255"/>
      <c r="W947" s="255"/>
      <c r="X947" s="255"/>
      <c r="Y947" s="255"/>
      <c r="Z947" s="255"/>
      <c r="AA947" s="255"/>
      <c r="AB947" s="255"/>
      <c r="AC947" s="255"/>
      <c r="AD947" s="255"/>
      <c r="AE947" s="255"/>
      <c r="AF947" s="255"/>
      <c r="AG947" s="352">
        <f>AG946</f>
        <v>0</v>
      </c>
      <c r="AH947" s="352">
        <f t="shared" ref="AH947:AT947" si="1551">AH946</f>
        <v>0</v>
      </c>
      <c r="AI947" s="352">
        <f t="shared" si="1551"/>
        <v>0</v>
      </c>
      <c r="AJ947" s="352">
        <f t="shared" si="1551"/>
        <v>0</v>
      </c>
      <c r="AK947" s="352">
        <f t="shared" si="1551"/>
        <v>0</v>
      </c>
      <c r="AL947" s="352">
        <f t="shared" si="1551"/>
        <v>0</v>
      </c>
      <c r="AM947" s="352">
        <f t="shared" si="1551"/>
        <v>0</v>
      </c>
      <c r="AN947" s="352">
        <f t="shared" si="1551"/>
        <v>0</v>
      </c>
      <c r="AO947" s="352">
        <f>AO946</f>
        <v>1</v>
      </c>
      <c r="AP947" s="352">
        <f t="shared" ref="AP947:AR947" si="1552">AP946</f>
        <v>0</v>
      </c>
      <c r="AQ947" s="352">
        <f t="shared" si="1552"/>
        <v>0</v>
      </c>
      <c r="AR947" s="352">
        <f t="shared" si="1552"/>
        <v>0</v>
      </c>
      <c r="AS947" s="352">
        <f t="shared" si="1551"/>
        <v>0</v>
      </c>
      <c r="AT947" s="352">
        <f t="shared" si="1551"/>
        <v>0</v>
      </c>
      <c r="AU947" s="266"/>
    </row>
    <row r="948" spans="1:47" ht="16" outlineLevel="1">
      <c r="A948" s="452"/>
      <c r="B948" s="254"/>
      <c r="C948" s="251"/>
      <c r="D948" s="251"/>
      <c r="E948" s="251"/>
      <c r="F948" s="251"/>
      <c r="G948" s="251"/>
      <c r="H948" s="251"/>
      <c r="I948" s="251"/>
      <c r="J948" s="251"/>
      <c r="K948" s="251"/>
      <c r="L948" s="251"/>
      <c r="M948" s="251"/>
      <c r="N948" s="251"/>
      <c r="O948" s="251"/>
      <c r="P948" s="251"/>
      <c r="Q948" s="251"/>
      <c r="R948" s="251"/>
      <c r="S948" s="251"/>
      <c r="T948" s="251"/>
      <c r="U948" s="251"/>
      <c r="V948" s="251"/>
      <c r="W948" s="251"/>
      <c r="X948" s="251"/>
      <c r="Y948" s="251"/>
      <c r="Z948" s="251"/>
      <c r="AA948" s="251"/>
      <c r="AB948" s="251"/>
      <c r="AC948" s="251"/>
      <c r="AD948" s="251"/>
      <c r="AE948" s="251"/>
      <c r="AF948" s="251"/>
      <c r="AG948" s="363"/>
      <c r="AH948" s="366"/>
      <c r="AI948" s="366"/>
      <c r="AJ948" s="366"/>
      <c r="AK948" s="366"/>
      <c r="AL948" s="366"/>
      <c r="AM948" s="366"/>
      <c r="AN948" s="366"/>
      <c r="AO948" s="363"/>
      <c r="AP948" s="366"/>
      <c r="AQ948" s="366"/>
      <c r="AR948" s="366"/>
      <c r="AS948" s="366"/>
      <c r="AT948" s="366"/>
      <c r="AU948" s="266"/>
    </row>
    <row r="949" spans="1:47" ht="17" outlineLevel="1">
      <c r="A949" s="452">
        <v>23</v>
      </c>
      <c r="B949" s="369" t="s">
        <v>115</v>
      </c>
      <c r="C949" s="251" t="s">
        <v>25</v>
      </c>
      <c r="D949" s="255"/>
      <c r="E949" s="255"/>
      <c r="F949" s="255"/>
      <c r="G949" s="255"/>
      <c r="H949" s="255"/>
      <c r="I949" s="255"/>
      <c r="J949" s="255"/>
      <c r="K949" s="255"/>
      <c r="L949" s="255"/>
      <c r="M949" s="255"/>
      <c r="N949" s="255"/>
      <c r="O949" s="255"/>
      <c r="P949" s="255"/>
      <c r="Q949" s="255"/>
      <c r="R949" s="251"/>
      <c r="S949" s="255"/>
      <c r="T949" s="255"/>
      <c r="U949" s="255"/>
      <c r="V949" s="255"/>
      <c r="W949" s="255"/>
      <c r="X949" s="255"/>
      <c r="Y949" s="255"/>
      <c r="Z949" s="255"/>
      <c r="AA949" s="255"/>
      <c r="AB949" s="255"/>
      <c r="AC949" s="255"/>
      <c r="AD949" s="255"/>
      <c r="AE949" s="255"/>
      <c r="AF949" s="255"/>
      <c r="AG949" s="356"/>
      <c r="AH949" s="356"/>
      <c r="AI949" s="356"/>
      <c r="AJ949" s="356"/>
      <c r="AK949" s="356"/>
      <c r="AL949" s="356"/>
      <c r="AM949" s="356"/>
      <c r="AN949" s="351"/>
      <c r="AO949" s="356">
        <v>1</v>
      </c>
      <c r="AP949" s="356"/>
      <c r="AQ949" s="356"/>
      <c r="AR949" s="356"/>
      <c r="AS949" s="351"/>
      <c r="AT949" s="351"/>
      <c r="AU949" s="256">
        <f>SUM(AG949:AT949)</f>
        <v>1</v>
      </c>
    </row>
    <row r="950" spans="1:47" ht="16" outlineLevel="1">
      <c r="A950" s="452"/>
      <c r="B950" s="254" t="s">
        <v>1276</v>
      </c>
      <c r="C950" s="251" t="s">
        <v>1103</v>
      </c>
      <c r="D950" s="255">
        <v>1102.7056151684103</v>
      </c>
      <c r="E950" s="255">
        <v>1102.7056151684103</v>
      </c>
      <c r="F950" s="255">
        <v>1102.7056151684103</v>
      </c>
      <c r="G950" s="255">
        <v>1102.7056151684103</v>
      </c>
      <c r="H950" s="255">
        <v>1102.7056151684103</v>
      </c>
      <c r="I950" s="255">
        <v>1102.7056151684103</v>
      </c>
      <c r="J950" s="255">
        <v>1102.7056151684103</v>
      </c>
      <c r="K950" s="255">
        <v>1102.7056151684103</v>
      </c>
      <c r="L950" s="255">
        <v>1102.7056151684103</v>
      </c>
      <c r="M950" s="255">
        <v>1102.7056151684103</v>
      </c>
      <c r="N950" s="255">
        <v>1086.2401534896505</v>
      </c>
      <c r="O950" s="255">
        <v>1086.2401534896505</v>
      </c>
      <c r="P950" s="255">
        <v>1086.2401534896505</v>
      </c>
      <c r="Q950" s="255">
        <v>1086.2401534896505</v>
      </c>
      <c r="R950" s="251"/>
      <c r="S950" s="255">
        <v>8.0455524861878462</v>
      </c>
      <c r="T950" s="255">
        <v>8.0455524861878462</v>
      </c>
      <c r="U950" s="255">
        <v>8.0455524861878462</v>
      </c>
      <c r="V950" s="255">
        <v>8.0455524861878462</v>
      </c>
      <c r="W950" s="255">
        <v>8.0455524861878462</v>
      </c>
      <c r="X950" s="255">
        <v>8.0455524861878462</v>
      </c>
      <c r="Y950" s="255">
        <v>8.0455524861878462</v>
      </c>
      <c r="Z950" s="255">
        <v>8.0455524861878462</v>
      </c>
      <c r="AA950" s="255">
        <v>8.0455524861878462</v>
      </c>
      <c r="AB950" s="255">
        <v>8.0455524861878462</v>
      </c>
      <c r="AC950" s="255">
        <v>8.0122375690607743</v>
      </c>
      <c r="AD950" s="255">
        <v>8.0122375690607743</v>
      </c>
      <c r="AE950" s="255">
        <v>8.0122375690607743</v>
      </c>
      <c r="AF950" s="255">
        <v>8.0122375690607743</v>
      </c>
      <c r="AG950" s="352">
        <f>AG949</f>
        <v>0</v>
      </c>
      <c r="AH950" s="352">
        <f t="shared" ref="AH950:AT950" si="1553">AH949</f>
        <v>0</v>
      </c>
      <c r="AI950" s="352">
        <f t="shared" si="1553"/>
        <v>0</v>
      </c>
      <c r="AJ950" s="352">
        <f t="shared" si="1553"/>
        <v>0</v>
      </c>
      <c r="AK950" s="352">
        <f t="shared" si="1553"/>
        <v>0</v>
      </c>
      <c r="AL950" s="352">
        <f t="shared" si="1553"/>
        <v>0</v>
      </c>
      <c r="AM950" s="352">
        <f t="shared" si="1553"/>
        <v>0</v>
      </c>
      <c r="AN950" s="352">
        <f t="shared" si="1553"/>
        <v>0</v>
      </c>
      <c r="AO950" s="352">
        <f>AO949</f>
        <v>1</v>
      </c>
      <c r="AP950" s="352">
        <f t="shared" ref="AP950:AR950" si="1554">AP949</f>
        <v>0</v>
      </c>
      <c r="AQ950" s="352">
        <f t="shared" si="1554"/>
        <v>0</v>
      </c>
      <c r="AR950" s="352">
        <f t="shared" si="1554"/>
        <v>0</v>
      </c>
      <c r="AS950" s="352">
        <f t="shared" si="1553"/>
        <v>0</v>
      </c>
      <c r="AT950" s="352">
        <f t="shared" si="1553"/>
        <v>0</v>
      </c>
      <c r="AU950" s="266"/>
    </row>
    <row r="951" spans="1:47" ht="16" outlineLevel="1">
      <c r="A951" s="452"/>
      <c r="B951" s="371"/>
      <c r="C951" s="251"/>
      <c r="D951" s="251"/>
      <c r="E951" s="251"/>
      <c r="F951" s="251"/>
      <c r="G951" s="251"/>
      <c r="H951" s="251"/>
      <c r="I951" s="251"/>
      <c r="J951" s="251"/>
      <c r="K951" s="251"/>
      <c r="L951" s="251"/>
      <c r="M951" s="251"/>
      <c r="N951" s="251"/>
      <c r="O951" s="251"/>
      <c r="P951" s="251"/>
      <c r="Q951" s="251"/>
      <c r="R951" s="251"/>
      <c r="S951" s="251"/>
      <c r="T951" s="251"/>
      <c r="U951" s="251"/>
      <c r="V951" s="251"/>
      <c r="W951" s="251"/>
      <c r="X951" s="251"/>
      <c r="Y951" s="251"/>
      <c r="Z951" s="251"/>
      <c r="AA951" s="251"/>
      <c r="AB951" s="251"/>
      <c r="AC951" s="251"/>
      <c r="AD951" s="251"/>
      <c r="AE951" s="251"/>
      <c r="AF951" s="251"/>
      <c r="AG951" s="363"/>
      <c r="AH951" s="366"/>
      <c r="AI951" s="366"/>
      <c r="AJ951" s="366"/>
      <c r="AK951" s="366"/>
      <c r="AL951" s="366"/>
      <c r="AM951" s="366"/>
      <c r="AN951" s="366"/>
      <c r="AO951" s="363"/>
      <c r="AP951" s="366"/>
      <c r="AQ951" s="366"/>
      <c r="AR951" s="366"/>
      <c r="AS951" s="366"/>
      <c r="AT951" s="366"/>
      <c r="AU951" s="266"/>
    </row>
    <row r="952" spans="1:47" ht="17" hidden="1" outlineLevel="1">
      <c r="A952" s="452">
        <v>24</v>
      </c>
      <c r="B952" s="369" t="s">
        <v>116</v>
      </c>
      <c r="C952" s="251" t="s">
        <v>25</v>
      </c>
      <c r="D952" s="255"/>
      <c r="E952" s="255"/>
      <c r="F952" s="255"/>
      <c r="G952" s="255"/>
      <c r="H952" s="255"/>
      <c r="I952" s="255"/>
      <c r="J952" s="255"/>
      <c r="K952" s="255"/>
      <c r="L952" s="255"/>
      <c r="M952" s="255"/>
      <c r="N952" s="656"/>
      <c r="O952" s="656"/>
      <c r="P952" s="656"/>
      <c r="Q952" s="656"/>
      <c r="R952" s="251"/>
      <c r="S952" s="255"/>
      <c r="T952" s="255"/>
      <c r="U952" s="255"/>
      <c r="V952" s="255"/>
      <c r="W952" s="255"/>
      <c r="X952" s="255"/>
      <c r="Y952" s="255"/>
      <c r="Z952" s="255"/>
      <c r="AA952" s="255"/>
      <c r="AB952" s="255"/>
      <c r="AC952" s="656"/>
      <c r="AD952" s="656"/>
      <c r="AE952" s="656"/>
      <c r="AF952" s="656"/>
      <c r="AG952" s="356"/>
      <c r="AH952" s="356"/>
      <c r="AI952" s="356"/>
      <c r="AJ952" s="356"/>
      <c r="AK952" s="356"/>
      <c r="AL952" s="356"/>
      <c r="AM952" s="356"/>
      <c r="AN952" s="351"/>
      <c r="AO952" s="356"/>
      <c r="AP952" s="356"/>
      <c r="AQ952" s="356"/>
      <c r="AR952" s="356"/>
      <c r="AS952" s="351"/>
      <c r="AT952" s="351"/>
      <c r="AU952" s="256">
        <f>SUM(AG952:AT952)</f>
        <v>0</v>
      </c>
    </row>
    <row r="953" spans="1:47" ht="16" hidden="1" outlineLevel="1">
      <c r="A953" s="452"/>
      <c r="B953" s="254" t="s">
        <v>341</v>
      </c>
      <c r="C953" s="251" t="s">
        <v>163</v>
      </c>
      <c r="D953" s="255"/>
      <c r="E953" s="255"/>
      <c r="F953" s="255"/>
      <c r="G953" s="255"/>
      <c r="H953" s="255"/>
      <c r="I953" s="255"/>
      <c r="J953" s="255"/>
      <c r="K953" s="255"/>
      <c r="L953" s="255"/>
      <c r="M953" s="255"/>
      <c r="N953" s="656"/>
      <c r="O953" s="656"/>
      <c r="P953" s="656"/>
      <c r="Q953" s="656"/>
      <c r="R953" s="251"/>
      <c r="S953" s="255"/>
      <c r="T953" s="255"/>
      <c r="U953" s="255"/>
      <c r="V953" s="255"/>
      <c r="W953" s="255"/>
      <c r="X953" s="255"/>
      <c r="Y953" s="255"/>
      <c r="Z953" s="255"/>
      <c r="AA953" s="255"/>
      <c r="AB953" s="255"/>
      <c r="AC953" s="656"/>
      <c r="AD953" s="656"/>
      <c r="AE953" s="656"/>
      <c r="AF953" s="656"/>
      <c r="AG953" s="352">
        <f>AG952</f>
        <v>0</v>
      </c>
      <c r="AH953" s="352">
        <f t="shared" ref="AH953:AT953" si="1555">AH952</f>
        <v>0</v>
      </c>
      <c r="AI953" s="352">
        <f t="shared" si="1555"/>
        <v>0</v>
      </c>
      <c r="AJ953" s="352">
        <f t="shared" si="1555"/>
        <v>0</v>
      </c>
      <c r="AK953" s="352">
        <f t="shared" si="1555"/>
        <v>0</v>
      </c>
      <c r="AL953" s="352">
        <f t="shared" si="1555"/>
        <v>0</v>
      </c>
      <c r="AM953" s="352">
        <f t="shared" si="1555"/>
        <v>0</v>
      </c>
      <c r="AN953" s="352">
        <f t="shared" si="1555"/>
        <v>0</v>
      </c>
      <c r="AO953" s="352">
        <f>AO952</f>
        <v>0</v>
      </c>
      <c r="AP953" s="352">
        <f t="shared" ref="AP953:AR953" si="1556">AP952</f>
        <v>0</v>
      </c>
      <c r="AQ953" s="352">
        <f t="shared" si="1556"/>
        <v>0</v>
      </c>
      <c r="AR953" s="352">
        <f t="shared" si="1556"/>
        <v>0</v>
      </c>
      <c r="AS953" s="352">
        <f t="shared" si="1555"/>
        <v>0</v>
      </c>
      <c r="AT953" s="352">
        <f t="shared" si="1555"/>
        <v>0</v>
      </c>
      <c r="AU953" s="266"/>
    </row>
    <row r="954" spans="1:47" ht="16" hidden="1" outlineLevel="1">
      <c r="A954" s="452"/>
      <c r="B954" s="254"/>
      <c r="C954" s="251"/>
      <c r="D954" s="251"/>
      <c r="E954" s="251"/>
      <c r="F954" s="251"/>
      <c r="G954" s="251"/>
      <c r="H954" s="251"/>
      <c r="I954" s="251"/>
      <c r="J954" s="251"/>
      <c r="K954" s="251"/>
      <c r="L954" s="251"/>
      <c r="M954" s="251"/>
      <c r="N954" s="251"/>
      <c r="O954" s="251"/>
      <c r="P954" s="251"/>
      <c r="Q954" s="251"/>
      <c r="R954" s="251"/>
      <c r="S954" s="251"/>
      <c r="T954" s="251"/>
      <c r="U954" s="251"/>
      <c r="V954" s="251"/>
      <c r="W954" s="251"/>
      <c r="X954" s="251"/>
      <c r="Y954" s="251"/>
      <c r="Z954" s="251"/>
      <c r="AA954" s="251"/>
      <c r="AB954" s="251"/>
      <c r="AC954" s="251"/>
      <c r="AD954" s="251"/>
      <c r="AE954" s="251"/>
      <c r="AF954" s="251"/>
      <c r="AG954" s="353"/>
      <c r="AH954" s="366"/>
      <c r="AI954" s="366"/>
      <c r="AJ954" s="366"/>
      <c r="AK954" s="366"/>
      <c r="AL954" s="366"/>
      <c r="AM954" s="366"/>
      <c r="AN954" s="366"/>
      <c r="AO954" s="353"/>
      <c r="AP954" s="366"/>
      <c r="AQ954" s="366"/>
      <c r="AR954" s="366"/>
      <c r="AS954" s="366"/>
      <c r="AT954" s="366"/>
      <c r="AU954" s="266"/>
    </row>
    <row r="955" spans="1:47" ht="16" outlineLevel="1">
      <c r="A955" s="452"/>
      <c r="B955" s="248" t="s">
        <v>497</v>
      </c>
      <c r="C955" s="251"/>
      <c r="D955" s="251"/>
      <c r="E955" s="251"/>
      <c r="F955" s="251"/>
      <c r="G955" s="251"/>
      <c r="H955" s="251"/>
      <c r="I955" s="251"/>
      <c r="J955" s="251"/>
      <c r="K955" s="251"/>
      <c r="L955" s="251"/>
      <c r="M955" s="251"/>
      <c r="N955" s="251"/>
      <c r="O955" s="251"/>
      <c r="P955" s="251"/>
      <c r="Q955" s="251"/>
      <c r="R955" s="251"/>
      <c r="S955" s="251"/>
      <c r="T955" s="251"/>
      <c r="U955" s="251"/>
      <c r="V955" s="251"/>
      <c r="W955" s="251"/>
      <c r="X955" s="251"/>
      <c r="Y955" s="251"/>
      <c r="Z955" s="251"/>
      <c r="AA955" s="251"/>
      <c r="AB955" s="251"/>
      <c r="AC955" s="251"/>
      <c r="AD955" s="251"/>
      <c r="AE955" s="251"/>
      <c r="AF955" s="251"/>
      <c r="AG955" s="353"/>
      <c r="AH955" s="366"/>
      <c r="AI955" s="366"/>
      <c r="AJ955" s="366"/>
      <c r="AK955" s="366"/>
      <c r="AL955" s="366"/>
      <c r="AM955" s="366"/>
      <c r="AN955" s="366"/>
      <c r="AO955" s="353"/>
      <c r="AP955" s="366"/>
      <c r="AQ955" s="366"/>
      <c r="AR955" s="366"/>
      <c r="AS955" s="366"/>
      <c r="AT955" s="366"/>
      <c r="AU955" s="266"/>
    </row>
    <row r="956" spans="1:47" ht="17" hidden="1" outlineLevel="1">
      <c r="A956" s="452">
        <v>25</v>
      </c>
      <c r="B956" s="369" t="s">
        <v>117</v>
      </c>
      <c r="C956" s="251" t="s">
        <v>25</v>
      </c>
      <c r="D956" s="255"/>
      <c r="E956" s="255"/>
      <c r="F956" s="255"/>
      <c r="G956" s="255"/>
      <c r="H956" s="255"/>
      <c r="I956" s="255"/>
      <c r="J956" s="255"/>
      <c r="K956" s="255"/>
      <c r="L956" s="255"/>
      <c r="M956" s="255"/>
      <c r="N956" s="255"/>
      <c r="O956" s="255"/>
      <c r="P956" s="255"/>
      <c r="Q956" s="255"/>
      <c r="R956" s="255">
        <v>12</v>
      </c>
      <c r="S956" s="255"/>
      <c r="T956" s="255"/>
      <c r="U956" s="255"/>
      <c r="V956" s="255"/>
      <c r="W956" s="255"/>
      <c r="X956" s="255"/>
      <c r="Y956" s="255"/>
      <c r="Z956" s="255"/>
      <c r="AA956" s="255"/>
      <c r="AB956" s="255"/>
      <c r="AC956" s="255"/>
      <c r="AD956" s="255"/>
      <c r="AE956" s="255"/>
      <c r="AF956" s="255"/>
      <c r="AG956" s="367"/>
      <c r="AH956" s="356"/>
      <c r="AI956" s="356"/>
      <c r="AJ956" s="356"/>
      <c r="AK956" s="356"/>
      <c r="AL956" s="356"/>
      <c r="AM956" s="356"/>
      <c r="AN956" s="356"/>
      <c r="AO956" s="367"/>
      <c r="AP956" s="356"/>
      <c r="AQ956" s="356"/>
      <c r="AR956" s="356"/>
      <c r="AS956" s="356"/>
      <c r="AT956" s="356"/>
      <c r="AU956" s="256">
        <f>SUM(AG956:AT956)</f>
        <v>0</v>
      </c>
    </row>
    <row r="957" spans="1:47" ht="16" hidden="1" outlineLevel="1">
      <c r="A957" s="452"/>
      <c r="B957" s="254" t="s">
        <v>341</v>
      </c>
      <c r="C957" s="251" t="s">
        <v>163</v>
      </c>
      <c r="D957" s="255"/>
      <c r="E957" s="255"/>
      <c r="F957" s="255"/>
      <c r="G957" s="255"/>
      <c r="H957" s="255"/>
      <c r="I957" s="255"/>
      <c r="J957" s="255"/>
      <c r="K957" s="255"/>
      <c r="L957" s="255"/>
      <c r="M957" s="255"/>
      <c r="N957" s="255"/>
      <c r="O957" s="255"/>
      <c r="P957" s="255"/>
      <c r="Q957" s="255"/>
      <c r="R957" s="255">
        <f>R956</f>
        <v>12</v>
      </c>
      <c r="S957" s="255"/>
      <c r="T957" s="255"/>
      <c r="U957" s="255"/>
      <c r="V957" s="255"/>
      <c r="W957" s="255"/>
      <c r="X957" s="255"/>
      <c r="Y957" s="255"/>
      <c r="Z957" s="255"/>
      <c r="AA957" s="255"/>
      <c r="AB957" s="255"/>
      <c r="AC957" s="255"/>
      <c r="AD957" s="255"/>
      <c r="AE957" s="255"/>
      <c r="AF957" s="255"/>
      <c r="AG957" s="352">
        <f>AG956</f>
        <v>0</v>
      </c>
      <c r="AH957" s="352">
        <f t="shared" ref="AH957:AT957" si="1557">AH956</f>
        <v>0</v>
      </c>
      <c r="AI957" s="352">
        <f t="shared" si="1557"/>
        <v>0</v>
      </c>
      <c r="AJ957" s="352">
        <f t="shared" si="1557"/>
        <v>0</v>
      </c>
      <c r="AK957" s="352">
        <f t="shared" si="1557"/>
        <v>0</v>
      </c>
      <c r="AL957" s="352">
        <f t="shared" si="1557"/>
        <v>0</v>
      </c>
      <c r="AM957" s="352">
        <f t="shared" si="1557"/>
        <v>0</v>
      </c>
      <c r="AN957" s="352">
        <f t="shared" si="1557"/>
        <v>0</v>
      </c>
      <c r="AO957" s="352">
        <f>AO956</f>
        <v>0</v>
      </c>
      <c r="AP957" s="352">
        <f t="shared" ref="AP957:AR957" si="1558">AP956</f>
        <v>0</v>
      </c>
      <c r="AQ957" s="352">
        <f t="shared" si="1558"/>
        <v>0</v>
      </c>
      <c r="AR957" s="352">
        <f t="shared" si="1558"/>
        <v>0</v>
      </c>
      <c r="AS957" s="352">
        <f t="shared" si="1557"/>
        <v>0</v>
      </c>
      <c r="AT957" s="352">
        <f t="shared" si="1557"/>
        <v>0</v>
      </c>
      <c r="AU957" s="266"/>
    </row>
    <row r="958" spans="1:47" ht="16" hidden="1" outlineLevel="1">
      <c r="A958" s="452"/>
      <c r="B958" s="254"/>
      <c r="C958" s="251"/>
      <c r="D958" s="251"/>
      <c r="E958" s="251"/>
      <c r="F958" s="251"/>
      <c r="G958" s="251"/>
      <c r="H958" s="251"/>
      <c r="I958" s="251"/>
      <c r="J958" s="251"/>
      <c r="K958" s="251"/>
      <c r="L958" s="251"/>
      <c r="M958" s="251"/>
      <c r="N958" s="251"/>
      <c r="O958" s="251"/>
      <c r="P958" s="251"/>
      <c r="Q958" s="251"/>
      <c r="R958" s="251"/>
      <c r="S958" s="251"/>
      <c r="T958" s="251"/>
      <c r="U958" s="251"/>
      <c r="V958" s="251"/>
      <c r="W958" s="251"/>
      <c r="X958" s="251"/>
      <c r="Y958" s="251"/>
      <c r="Z958" s="251"/>
      <c r="AA958" s="251"/>
      <c r="AB958" s="251"/>
      <c r="AC958" s="251"/>
      <c r="AD958" s="251"/>
      <c r="AE958" s="251"/>
      <c r="AF958" s="251"/>
      <c r="AG958" s="353"/>
      <c r="AH958" s="366"/>
      <c r="AI958" s="366"/>
      <c r="AJ958" s="366"/>
      <c r="AK958" s="366"/>
      <c r="AL958" s="366"/>
      <c r="AM958" s="366"/>
      <c r="AN958" s="366"/>
      <c r="AO958" s="353"/>
      <c r="AP958" s="366"/>
      <c r="AQ958" s="366"/>
      <c r="AR958" s="366"/>
      <c r="AS958" s="366"/>
      <c r="AT958" s="366"/>
      <c r="AU958" s="266"/>
    </row>
    <row r="959" spans="1:47" ht="17" outlineLevel="1">
      <c r="A959" s="452">
        <v>26</v>
      </c>
      <c r="B959" s="369" t="s">
        <v>1164</v>
      </c>
      <c r="C959" s="251" t="s">
        <v>25</v>
      </c>
      <c r="D959" s="255">
        <v>194505.16731650324</v>
      </c>
      <c r="E959" s="255">
        <v>194505.16731650324</v>
      </c>
      <c r="F959" s="255">
        <f t="shared" ref="F959:Q959" si="1559">F566/E566*E959</f>
        <v>194505.16731650324</v>
      </c>
      <c r="G959" s="255">
        <f t="shared" si="1559"/>
        <v>194505.16731650324</v>
      </c>
      <c r="H959" s="255">
        <f t="shared" si="1559"/>
        <v>194505.16731650324</v>
      </c>
      <c r="I959" s="255">
        <f t="shared" si="1559"/>
        <v>180704.44503424954</v>
      </c>
      <c r="J959" s="255">
        <f t="shared" si="1559"/>
        <v>180704.44503424954</v>
      </c>
      <c r="K959" s="255">
        <f t="shared" si="1559"/>
        <v>180704.44503424954</v>
      </c>
      <c r="L959" s="255">
        <f t="shared" si="1559"/>
        <v>180573.27383169014</v>
      </c>
      <c r="M959" s="255">
        <f t="shared" si="1559"/>
        <v>180573.27383169014</v>
      </c>
      <c r="N959" s="255">
        <f t="shared" si="1559"/>
        <v>179644.16711156006</v>
      </c>
      <c r="O959" s="255">
        <f t="shared" si="1559"/>
        <v>179644.16711156006</v>
      </c>
      <c r="P959" s="255">
        <f t="shared" si="1559"/>
        <v>113396.23725799414</v>
      </c>
      <c r="Q959" s="255">
        <f t="shared" si="1559"/>
        <v>102490.56027832924</v>
      </c>
      <c r="R959" s="255">
        <v>12</v>
      </c>
      <c r="S959" s="255">
        <f>D959/D566*S566</f>
        <v>39.423781031485298</v>
      </c>
      <c r="T959" s="255">
        <f>E959/D959*S959</f>
        <v>39.423781031485298</v>
      </c>
      <c r="U959" s="255">
        <f t="shared" ref="U959:AF960" si="1560">F959/E959*T959</f>
        <v>39.423781031485298</v>
      </c>
      <c r="V959" s="255">
        <f t="shared" si="1560"/>
        <v>39.423781031485298</v>
      </c>
      <c r="W959" s="255">
        <f t="shared" si="1560"/>
        <v>39.423781031485298</v>
      </c>
      <c r="X959" s="255">
        <f t="shared" si="1560"/>
        <v>36.626546074500453</v>
      </c>
      <c r="Y959" s="255">
        <f t="shared" si="1560"/>
        <v>36.626546074500453</v>
      </c>
      <c r="Z959" s="255">
        <f t="shared" si="1560"/>
        <v>36.626546074500453</v>
      </c>
      <c r="AA959" s="255">
        <f t="shared" si="1560"/>
        <v>36.599959301312452</v>
      </c>
      <c r="AB959" s="255">
        <f t="shared" si="1560"/>
        <v>36.599959301312452</v>
      </c>
      <c r="AC959" s="255">
        <f t="shared" si="1560"/>
        <v>36.411640911654011</v>
      </c>
      <c r="AD959" s="255">
        <f t="shared" si="1560"/>
        <v>36.411640911654011</v>
      </c>
      <c r="AE959" s="255">
        <f t="shared" si="1560"/>
        <v>22.984008543994122</v>
      </c>
      <c r="AF959" s="255">
        <f t="shared" si="1560"/>
        <v>20.773563304013397</v>
      </c>
      <c r="AG959" s="367"/>
      <c r="AH959" s="356"/>
      <c r="AI959" s="356"/>
      <c r="AJ959" s="356"/>
      <c r="AK959" s="356"/>
      <c r="AL959" s="356"/>
      <c r="AM959" s="356"/>
      <c r="AN959" s="356"/>
      <c r="AO959" s="367"/>
      <c r="AP959" s="356">
        <v>0.10906494661195382</v>
      </c>
      <c r="AQ959" s="356">
        <v>0.74800245851259994</v>
      </c>
      <c r="AR959" s="356"/>
      <c r="AS959" s="356"/>
      <c r="AT959" s="356"/>
      <c r="AU959" s="256">
        <f>SUM(AG959:AT959)</f>
        <v>0.85706740512455371</v>
      </c>
    </row>
    <row r="960" spans="1:47" ht="16" outlineLevel="1">
      <c r="A960" s="452"/>
      <c r="B960" s="254" t="s">
        <v>1163</v>
      </c>
      <c r="C960" s="251" t="s">
        <v>163</v>
      </c>
      <c r="D960" s="255">
        <f>'3-b. WRZ Rate Class Alloc.'!K74</f>
        <v>3204152.4725355925</v>
      </c>
      <c r="E960" s="255">
        <f>D960</f>
        <v>3204152.4725355925</v>
      </c>
      <c r="F960" s="255">
        <f t="shared" ref="F960:Q960" si="1561">F566/E566*E960</f>
        <v>3204152.4725355925</v>
      </c>
      <c r="G960" s="255">
        <f t="shared" si="1561"/>
        <v>3204152.4725355925</v>
      </c>
      <c r="H960" s="255">
        <f t="shared" si="1561"/>
        <v>3204152.4725355925</v>
      </c>
      <c r="I960" s="255">
        <f t="shared" si="1561"/>
        <v>2976808.2891725614</v>
      </c>
      <c r="J960" s="255">
        <f t="shared" si="1561"/>
        <v>2976808.2891725614</v>
      </c>
      <c r="K960" s="255">
        <f t="shared" si="1561"/>
        <v>2976808.2891725614</v>
      </c>
      <c r="L960" s="255">
        <f t="shared" si="1561"/>
        <v>2974647.4595205542</v>
      </c>
      <c r="M960" s="255">
        <f t="shared" si="1561"/>
        <v>2974647.4595205542</v>
      </c>
      <c r="N960" s="255">
        <f t="shared" si="1561"/>
        <v>2959341.9556327835</v>
      </c>
      <c r="O960" s="255">
        <f t="shared" si="1561"/>
        <v>2959341.9556327835</v>
      </c>
      <c r="P960" s="255">
        <f t="shared" si="1561"/>
        <v>1868016.3565793678</v>
      </c>
      <c r="Q960" s="255">
        <f t="shared" si="1561"/>
        <v>1688363.2792798479</v>
      </c>
      <c r="R960" s="255">
        <f>R959</f>
        <v>12</v>
      </c>
      <c r="S960" s="255">
        <f>'3-b. WRZ Rate Class Alloc.'!L74</f>
        <v>539.52489923548274</v>
      </c>
      <c r="T960" s="255">
        <f>E960/D960*S960</f>
        <v>539.52489923548274</v>
      </c>
      <c r="U960" s="255">
        <f t="shared" si="1560"/>
        <v>539.52489923548274</v>
      </c>
      <c r="V960" s="255">
        <f t="shared" si="1560"/>
        <v>539.52489923548274</v>
      </c>
      <c r="W960" s="255">
        <f t="shared" si="1560"/>
        <v>539.52489923548274</v>
      </c>
      <c r="X960" s="255">
        <f t="shared" si="1560"/>
        <v>501.24399697753006</v>
      </c>
      <c r="Y960" s="255">
        <f t="shared" si="1560"/>
        <v>501.24399697753006</v>
      </c>
      <c r="Z960" s="255">
        <f t="shared" si="1560"/>
        <v>501.24399697753006</v>
      </c>
      <c r="AA960" s="255">
        <f t="shared" si="1560"/>
        <v>500.88014993521324</v>
      </c>
      <c r="AB960" s="255">
        <f t="shared" si="1560"/>
        <v>500.88014993521324</v>
      </c>
      <c r="AC960" s="255">
        <f t="shared" si="1560"/>
        <v>498.30296282767739</v>
      </c>
      <c r="AD960" s="255">
        <f t="shared" si="1560"/>
        <v>498.30296282767739</v>
      </c>
      <c r="AE960" s="255">
        <f t="shared" si="1560"/>
        <v>314.5422526525918</v>
      </c>
      <c r="AF960" s="255">
        <f t="shared" si="1560"/>
        <v>284.29172329789327</v>
      </c>
      <c r="AG960" s="352">
        <f>AG959</f>
        <v>0</v>
      </c>
      <c r="AH960" s="352">
        <f>AH959</f>
        <v>0</v>
      </c>
      <c r="AI960" s="352">
        <f>AI959</f>
        <v>0</v>
      </c>
      <c r="AJ960" s="352">
        <f t="shared" ref="AJ960:AT960" si="1562">AJ959</f>
        <v>0</v>
      </c>
      <c r="AK960" s="352">
        <f t="shared" si="1562"/>
        <v>0</v>
      </c>
      <c r="AL960" s="352">
        <f t="shared" si="1562"/>
        <v>0</v>
      </c>
      <c r="AM960" s="352">
        <f t="shared" si="1562"/>
        <v>0</v>
      </c>
      <c r="AN960" s="352">
        <f t="shared" si="1562"/>
        <v>0</v>
      </c>
      <c r="AO960" s="352">
        <f>AO959</f>
        <v>0</v>
      </c>
      <c r="AP960" s="352">
        <f>'3-b. WRZ Rate Class Alloc.'!K64</f>
        <v>8.7974872266602125E-2</v>
      </c>
      <c r="AQ960" s="352">
        <f>'3-b. WRZ Rate Class Alloc.'!L64</f>
        <v>0.91202512773339794</v>
      </c>
      <c r="AR960" s="352">
        <f t="shared" ref="AR960" si="1563">AR959</f>
        <v>0</v>
      </c>
      <c r="AS960" s="352">
        <f t="shared" si="1562"/>
        <v>0</v>
      </c>
      <c r="AT960" s="352">
        <f t="shared" si="1562"/>
        <v>0</v>
      </c>
      <c r="AU960" s="266"/>
    </row>
    <row r="961" spans="1:47" ht="16" outlineLevel="1">
      <c r="A961" s="452"/>
      <c r="B961" s="254"/>
      <c r="C961" s="251"/>
      <c r="D961" s="251"/>
      <c r="E961" s="251"/>
      <c r="F961" s="251"/>
      <c r="G961" s="251"/>
      <c r="H961" s="251"/>
      <c r="I961" s="251"/>
      <c r="J961" s="251"/>
      <c r="K961" s="251"/>
      <c r="L961" s="251"/>
      <c r="M961" s="251"/>
      <c r="N961" s="251"/>
      <c r="O961" s="251"/>
      <c r="P961" s="251"/>
      <c r="Q961" s="251"/>
      <c r="R961" s="251"/>
      <c r="S961" s="251"/>
      <c r="T961" s="251"/>
      <c r="U961" s="251"/>
      <c r="V961" s="251"/>
      <c r="W961" s="251"/>
      <c r="X961" s="251"/>
      <c r="Y961" s="251"/>
      <c r="Z961" s="251"/>
      <c r="AA961" s="251"/>
      <c r="AB961" s="251"/>
      <c r="AC961" s="251"/>
      <c r="AD961" s="251"/>
      <c r="AE961" s="251"/>
      <c r="AF961" s="251"/>
      <c r="AG961" s="353"/>
      <c r="AH961" s="366"/>
      <c r="AI961" s="366"/>
      <c r="AJ961" s="366"/>
      <c r="AK961" s="366"/>
      <c r="AL961" s="366"/>
      <c r="AM961" s="366"/>
      <c r="AN961" s="366"/>
      <c r="AO961" s="353"/>
      <c r="AP961" s="366"/>
      <c r="AQ961" s="366"/>
      <c r="AR961" s="366"/>
      <c r="AS961" s="366"/>
      <c r="AT961" s="366"/>
      <c r="AU961" s="266"/>
    </row>
    <row r="962" spans="1:47" ht="17" outlineLevel="1">
      <c r="A962" s="452" t="s">
        <v>1277</v>
      </c>
      <c r="B962" s="369" t="s">
        <v>1275</v>
      </c>
      <c r="C962" s="251"/>
      <c r="D962" s="255"/>
      <c r="E962" s="255"/>
      <c r="F962" s="255"/>
      <c r="G962" s="255"/>
      <c r="H962" s="255"/>
      <c r="I962" s="255"/>
      <c r="J962" s="255"/>
      <c r="K962" s="255"/>
      <c r="L962" s="255"/>
      <c r="M962" s="255"/>
      <c r="N962" s="255"/>
      <c r="O962" s="255"/>
      <c r="P962" s="255"/>
      <c r="Q962" s="255"/>
      <c r="R962" s="255">
        <v>12</v>
      </c>
      <c r="S962" s="255"/>
      <c r="T962" s="255"/>
      <c r="U962" s="255"/>
      <c r="V962" s="255"/>
      <c r="W962" s="255"/>
      <c r="X962" s="255"/>
      <c r="Y962" s="255"/>
      <c r="Z962" s="255"/>
      <c r="AA962" s="255"/>
      <c r="AB962" s="255"/>
      <c r="AC962" s="255"/>
      <c r="AD962" s="255"/>
      <c r="AE962" s="255"/>
      <c r="AF962" s="255"/>
      <c r="AG962" s="367"/>
      <c r="AH962" s="356"/>
      <c r="AI962" s="356"/>
      <c r="AJ962" s="356"/>
      <c r="AK962" s="356"/>
      <c r="AL962" s="356"/>
      <c r="AM962" s="356"/>
      <c r="AN962" s="356"/>
      <c r="AO962" s="367"/>
      <c r="AP962" s="356"/>
      <c r="AQ962" s="356"/>
      <c r="AR962" s="356"/>
      <c r="AS962" s="356"/>
      <c r="AT962" s="356"/>
      <c r="AU962" s="256"/>
    </row>
    <row r="963" spans="1:47" ht="16" outlineLevel="1">
      <c r="A963" s="452"/>
      <c r="B963" s="254" t="s">
        <v>1163</v>
      </c>
      <c r="C963" s="251"/>
      <c r="D963" s="255">
        <v>321651.90258580621</v>
      </c>
      <c r="E963" s="255">
        <v>321651.90258580621</v>
      </c>
      <c r="F963" s="255">
        <v>321651.90258580621</v>
      </c>
      <c r="G963" s="255">
        <v>321651.90258580621</v>
      </c>
      <c r="H963" s="255">
        <v>321651.90258580621</v>
      </c>
      <c r="I963" s="255">
        <v>321651.90258580621</v>
      </c>
      <c r="J963" s="255">
        <v>321651.90258580621</v>
      </c>
      <c r="K963" s="255">
        <v>321651.90258580621</v>
      </c>
      <c r="L963" s="255">
        <v>321651.90258580621</v>
      </c>
      <c r="M963" s="255">
        <v>321651.90258580621</v>
      </c>
      <c r="N963" s="255">
        <v>321651.90258580621</v>
      </c>
      <c r="O963" s="255">
        <v>321651.90258580621</v>
      </c>
      <c r="P963" s="255">
        <v>0</v>
      </c>
      <c r="Q963" s="255">
        <v>0</v>
      </c>
      <c r="R963" s="255">
        <f>R962</f>
        <v>12</v>
      </c>
      <c r="S963" s="255">
        <f>'8-b.  Streetlighting - WRZ'!G28</f>
        <v>25.824585824613859</v>
      </c>
      <c r="T963" s="255">
        <f>'8-b.  Streetlighting - WRZ'!H28</f>
        <v>28.783360239162931</v>
      </c>
      <c r="U963" s="255">
        <f>'8-b.  Streetlighting - WRZ'!I28</f>
        <v>28.783360239162931</v>
      </c>
      <c r="V963" s="255">
        <f>'8-b.  Streetlighting - WRZ'!J28</f>
        <v>28.783360239162931</v>
      </c>
      <c r="W963" s="255">
        <f>'8-b.  Streetlighting - WRZ'!K28</f>
        <v>28.783360239162931</v>
      </c>
      <c r="X963" s="255">
        <f>'8-b.  Streetlighting - WRZ'!L28</f>
        <v>28.783360239162931</v>
      </c>
      <c r="Y963" s="255">
        <f>'8-b.  Streetlighting - WRZ'!M28</f>
        <v>28.783360239162931</v>
      </c>
      <c r="Z963" s="255">
        <f>'8-b.  Streetlighting - WRZ'!N28</f>
        <v>28.783360239162931</v>
      </c>
      <c r="AA963" s="255">
        <f>'8-b.  Streetlighting - WRZ'!O28</f>
        <v>28.783360239162931</v>
      </c>
      <c r="AB963" s="255">
        <f>'8-b.  Streetlighting - WRZ'!P28</f>
        <v>28.783360239162931</v>
      </c>
      <c r="AC963" s="255"/>
      <c r="AD963" s="255"/>
      <c r="AE963" s="255"/>
      <c r="AF963" s="255"/>
      <c r="AG963" s="352"/>
      <c r="AH963" s="352"/>
      <c r="AI963" s="352"/>
      <c r="AJ963" s="352">
        <v>1</v>
      </c>
      <c r="AK963" s="352"/>
      <c r="AL963" s="352"/>
      <c r="AM963" s="352"/>
      <c r="AN963" s="352"/>
      <c r="AO963" s="352"/>
      <c r="AP963" s="352"/>
      <c r="AQ963" s="352"/>
      <c r="AR963" s="352">
        <v>1</v>
      </c>
      <c r="AS963" s="352"/>
      <c r="AT963" s="352"/>
      <c r="AU963" s="266"/>
    </row>
    <row r="964" spans="1:47" ht="16" outlineLevel="1">
      <c r="A964" s="452"/>
      <c r="B964" s="254"/>
      <c r="C964" s="251"/>
      <c r="D964" s="251"/>
      <c r="E964" s="251"/>
      <c r="F964" s="251"/>
      <c r="G964" s="251"/>
      <c r="H964" s="251"/>
      <c r="I964" s="251"/>
      <c r="J964" s="251"/>
      <c r="K964" s="251"/>
      <c r="L964" s="251"/>
      <c r="M964" s="251"/>
      <c r="N964" s="251"/>
      <c r="O964" s="251"/>
      <c r="P964" s="251"/>
      <c r="Q964" s="251"/>
      <c r="R964" s="251"/>
      <c r="S964" s="251"/>
      <c r="T964" s="251"/>
      <c r="U964" s="251"/>
      <c r="V964" s="251"/>
      <c r="W964" s="251"/>
      <c r="X964" s="251"/>
      <c r="Y964" s="251"/>
      <c r="Z964" s="251"/>
      <c r="AA964" s="251"/>
      <c r="AB964" s="251"/>
      <c r="AC964" s="251"/>
      <c r="AD964" s="251"/>
      <c r="AE964" s="251"/>
      <c r="AF964" s="251"/>
      <c r="AG964" s="353"/>
      <c r="AH964" s="366"/>
      <c r="AI964" s="366"/>
      <c r="AJ964" s="366"/>
      <c r="AK964" s="366"/>
      <c r="AL964" s="366"/>
      <c r="AM964" s="366"/>
      <c r="AN964" s="366"/>
      <c r="AO964" s="353"/>
      <c r="AP964" s="366"/>
      <c r="AQ964" s="366"/>
      <c r="AR964" s="366"/>
      <c r="AS964" s="366"/>
      <c r="AT964" s="366"/>
      <c r="AU964" s="266"/>
    </row>
    <row r="965" spans="1:47" ht="17" outlineLevel="1">
      <c r="A965" s="452">
        <v>27</v>
      </c>
      <c r="B965" s="369" t="s">
        <v>119</v>
      </c>
      <c r="C965" s="251" t="s">
        <v>25</v>
      </c>
      <c r="D965" s="255">
        <v>21816.478630932117</v>
      </c>
      <c r="E965" s="255">
        <v>19209.438381613363</v>
      </c>
      <c r="F965" s="255">
        <f t="shared" ref="F965:Q965" si="1564">F573/E573*E965</f>
        <v>16170.180185673153</v>
      </c>
      <c r="G965" s="255">
        <f t="shared" si="1564"/>
        <v>16170.180185673153</v>
      </c>
      <c r="H965" s="255">
        <f t="shared" si="1564"/>
        <v>14938.741206433368</v>
      </c>
      <c r="I965" s="255">
        <f t="shared" si="1564"/>
        <v>12167.440404272866</v>
      </c>
      <c r="J965" s="255">
        <f t="shared" si="1564"/>
        <v>9328.8784128331663</v>
      </c>
      <c r="K965" s="255">
        <f t="shared" si="1564"/>
        <v>8097.1287583542162</v>
      </c>
      <c r="L965" s="255">
        <f t="shared" si="1564"/>
        <v>5252.120255701846</v>
      </c>
      <c r="M965" s="255">
        <f t="shared" si="1564"/>
        <v>3780.0633037288626</v>
      </c>
      <c r="N965" s="255">
        <f t="shared" si="1564"/>
        <v>2816.7370558883667</v>
      </c>
      <c r="O965" s="255">
        <f t="shared" si="1564"/>
        <v>1674.6948767182751</v>
      </c>
      <c r="P965" s="255">
        <f t="shared" si="1564"/>
        <v>1593.608639296242</v>
      </c>
      <c r="Q965" s="255">
        <f t="shared" si="1564"/>
        <v>1125.8870667335182</v>
      </c>
      <c r="R965" s="255">
        <v>12</v>
      </c>
      <c r="S965" s="255"/>
      <c r="T965" s="255"/>
      <c r="U965" s="255"/>
      <c r="V965" s="255"/>
      <c r="W965" s="255"/>
      <c r="X965" s="255"/>
      <c r="Y965" s="255"/>
      <c r="Z965" s="255"/>
      <c r="AA965" s="255"/>
      <c r="AB965" s="255"/>
      <c r="AC965" s="255"/>
      <c r="AD965" s="255"/>
      <c r="AE965" s="255"/>
      <c r="AF965" s="255"/>
      <c r="AG965" s="367"/>
      <c r="AH965" s="356"/>
      <c r="AI965" s="356"/>
      <c r="AJ965" s="356"/>
      <c r="AK965" s="356"/>
      <c r="AL965" s="356"/>
      <c r="AM965" s="356"/>
      <c r="AN965" s="356"/>
      <c r="AO965" s="367"/>
      <c r="AP965" s="356"/>
      <c r="AQ965" s="356"/>
      <c r="AR965" s="356"/>
      <c r="AS965" s="356"/>
      <c r="AT965" s="356"/>
      <c r="AU965" s="256">
        <f>SUM(AG965:AT965)</f>
        <v>0</v>
      </c>
    </row>
    <row r="966" spans="1:47" ht="16" outlineLevel="1">
      <c r="A966" s="452"/>
      <c r="B966" s="254" t="s">
        <v>341</v>
      </c>
      <c r="C966" s="251" t="s">
        <v>163</v>
      </c>
      <c r="D966" s="255"/>
      <c r="E966" s="255"/>
      <c r="F966" s="255"/>
      <c r="G966" s="255"/>
      <c r="H966" s="255"/>
      <c r="I966" s="255"/>
      <c r="J966" s="255"/>
      <c r="K966" s="255"/>
      <c r="L966" s="255"/>
      <c r="M966" s="255"/>
      <c r="N966" s="255"/>
      <c r="O966" s="255"/>
      <c r="P966" s="255"/>
      <c r="Q966" s="255"/>
      <c r="R966" s="255">
        <f>R965</f>
        <v>12</v>
      </c>
      <c r="S966" s="255"/>
      <c r="T966" s="255"/>
      <c r="U966" s="255"/>
      <c r="V966" s="255"/>
      <c r="W966" s="255"/>
      <c r="X966" s="255"/>
      <c r="Y966" s="255"/>
      <c r="Z966" s="255"/>
      <c r="AA966" s="255"/>
      <c r="AB966" s="255"/>
      <c r="AC966" s="255"/>
      <c r="AD966" s="255"/>
      <c r="AE966" s="255"/>
      <c r="AF966" s="255"/>
      <c r="AG966" s="352">
        <f>AG965</f>
        <v>0</v>
      </c>
      <c r="AH966" s="352">
        <f t="shared" ref="AH966:AT966" si="1565">AH965</f>
        <v>0</v>
      </c>
      <c r="AI966" s="352">
        <f t="shared" si="1565"/>
        <v>0</v>
      </c>
      <c r="AJ966" s="352">
        <f t="shared" si="1565"/>
        <v>0</v>
      </c>
      <c r="AK966" s="352">
        <f t="shared" si="1565"/>
        <v>0</v>
      </c>
      <c r="AL966" s="352">
        <f t="shared" si="1565"/>
        <v>0</v>
      </c>
      <c r="AM966" s="352">
        <f t="shared" si="1565"/>
        <v>0</v>
      </c>
      <c r="AN966" s="352">
        <f t="shared" si="1565"/>
        <v>0</v>
      </c>
      <c r="AO966" s="352">
        <f>AO965</f>
        <v>0</v>
      </c>
      <c r="AP966" s="352">
        <f t="shared" ref="AP966:AR966" si="1566">AP965</f>
        <v>0</v>
      </c>
      <c r="AQ966" s="352">
        <f t="shared" si="1566"/>
        <v>0</v>
      </c>
      <c r="AR966" s="352">
        <f t="shared" si="1566"/>
        <v>0</v>
      </c>
      <c r="AS966" s="352">
        <f t="shared" si="1565"/>
        <v>0</v>
      </c>
      <c r="AT966" s="352">
        <f t="shared" si="1565"/>
        <v>0</v>
      </c>
      <c r="AU966" s="266"/>
    </row>
    <row r="967" spans="1:47" ht="16" outlineLevel="1">
      <c r="A967" s="452"/>
      <c r="B967" s="254"/>
      <c r="C967" s="251"/>
      <c r="D967" s="251"/>
      <c r="E967" s="251"/>
      <c r="F967" s="251"/>
      <c r="G967" s="251"/>
      <c r="H967" s="251"/>
      <c r="I967" s="251"/>
      <c r="J967" s="251"/>
      <c r="K967" s="251"/>
      <c r="L967" s="251"/>
      <c r="M967" s="251"/>
      <c r="N967" s="251"/>
      <c r="O967" s="251"/>
      <c r="P967" s="251"/>
      <c r="Q967" s="251"/>
      <c r="R967" s="251"/>
      <c r="S967" s="251"/>
      <c r="T967" s="251"/>
      <c r="U967" s="251"/>
      <c r="V967" s="251"/>
      <c r="W967" s="251"/>
      <c r="X967" s="251"/>
      <c r="Y967" s="251"/>
      <c r="Z967" s="251"/>
      <c r="AA967" s="251"/>
      <c r="AB967" s="251"/>
      <c r="AC967" s="251"/>
      <c r="AD967" s="251"/>
      <c r="AE967" s="251"/>
      <c r="AF967" s="251"/>
      <c r="AG967" s="353"/>
      <c r="AH967" s="366"/>
      <c r="AI967" s="366"/>
      <c r="AJ967" s="366"/>
      <c r="AK967" s="366"/>
      <c r="AL967" s="366"/>
      <c r="AM967" s="366"/>
      <c r="AN967" s="366"/>
      <c r="AO967" s="353"/>
      <c r="AP967" s="366"/>
      <c r="AQ967" s="366"/>
      <c r="AR967" s="366"/>
      <c r="AS967" s="366"/>
      <c r="AT967" s="366"/>
      <c r="AU967" s="266"/>
    </row>
    <row r="968" spans="1:47" ht="34" outlineLevel="1">
      <c r="A968" s="452">
        <v>28</v>
      </c>
      <c r="B968" s="369" t="s">
        <v>120</v>
      </c>
      <c r="C968" s="251" t="s">
        <v>25</v>
      </c>
      <c r="D968" s="255"/>
      <c r="E968" s="255"/>
      <c r="F968" s="255"/>
      <c r="G968" s="255"/>
      <c r="H968" s="255"/>
      <c r="I968" s="255"/>
      <c r="J968" s="255"/>
      <c r="K968" s="255"/>
      <c r="L968" s="255"/>
      <c r="M968" s="255"/>
      <c r="N968" s="255"/>
      <c r="O968" s="255"/>
      <c r="P968" s="255"/>
      <c r="Q968" s="255"/>
      <c r="R968" s="255">
        <v>12</v>
      </c>
      <c r="S968" s="255"/>
      <c r="T968" s="255"/>
      <c r="U968" s="255"/>
      <c r="V968" s="255"/>
      <c r="W968" s="255"/>
      <c r="X968" s="255"/>
      <c r="Y968" s="255"/>
      <c r="Z968" s="255"/>
      <c r="AA968" s="255"/>
      <c r="AB968" s="255"/>
      <c r="AC968" s="255"/>
      <c r="AD968" s="255"/>
      <c r="AE968" s="255"/>
      <c r="AF968" s="255"/>
      <c r="AG968" s="367"/>
      <c r="AH968" s="356"/>
      <c r="AI968" s="356"/>
      <c r="AJ968" s="356"/>
      <c r="AK968" s="356"/>
      <c r="AL968" s="356"/>
      <c r="AM968" s="356"/>
      <c r="AN968" s="356"/>
      <c r="AO968" s="367"/>
      <c r="AP968" s="356">
        <v>1</v>
      </c>
      <c r="AQ968" s="356"/>
      <c r="AR968" s="356"/>
      <c r="AS968" s="356"/>
      <c r="AT968" s="356"/>
      <c r="AU968" s="256">
        <f>SUM(AG968:AT968)</f>
        <v>1</v>
      </c>
    </row>
    <row r="969" spans="1:47" ht="16" outlineLevel="1">
      <c r="A969" s="452"/>
      <c r="B969" s="254" t="s">
        <v>341</v>
      </c>
      <c r="C969" s="251" t="s">
        <v>163</v>
      </c>
      <c r="D969" s="255">
        <v>3633.0580208096367</v>
      </c>
      <c r="E969" s="255">
        <v>3633.0580208096367</v>
      </c>
      <c r="F969" s="255">
        <v>3633.0580208096367</v>
      </c>
      <c r="G969" s="255">
        <v>3633.0580208096367</v>
      </c>
      <c r="H969" s="255">
        <v>3633.0580208096367</v>
      </c>
      <c r="I969" s="255">
        <v>3633.0580208096367</v>
      </c>
      <c r="J969" s="255">
        <v>3633.0580208096367</v>
      </c>
      <c r="K969" s="255">
        <v>3633.0580208096367</v>
      </c>
      <c r="L969" s="255">
        <v>3633.0580208096367</v>
      </c>
      <c r="M969" s="255">
        <v>3633.0580208096367</v>
      </c>
      <c r="N969" s="255">
        <v>3633.0580208096367</v>
      </c>
      <c r="O969" s="255">
        <v>3633.0580208096367</v>
      </c>
      <c r="P969" s="255">
        <v>3591.4279036035286</v>
      </c>
      <c r="Q969" s="255">
        <v>3563.6544245901505</v>
      </c>
      <c r="R969" s="255">
        <f>R968</f>
        <v>12</v>
      </c>
      <c r="S969" s="255">
        <v>5.2885742559183981</v>
      </c>
      <c r="T969" s="255">
        <v>5.2885742559183981</v>
      </c>
      <c r="U969" s="255">
        <v>5.2885742559183981</v>
      </c>
      <c r="V969" s="255">
        <v>5.2885742559183981</v>
      </c>
      <c r="W969" s="255">
        <v>5.2885742559183981</v>
      </c>
      <c r="X969" s="255">
        <v>5.2885742559183981</v>
      </c>
      <c r="Y969" s="255">
        <v>5.2885742559183981</v>
      </c>
      <c r="Z969" s="255">
        <v>5.2885742559183981</v>
      </c>
      <c r="AA969" s="255">
        <v>5.2885742559183981</v>
      </c>
      <c r="AB969" s="255">
        <v>5.2885742559183981</v>
      </c>
      <c r="AC969" s="255">
        <v>5.2885742559183981</v>
      </c>
      <c r="AD969" s="255">
        <v>5.2885742559183981</v>
      </c>
      <c r="AE969" s="255">
        <v>5.2885742559183981</v>
      </c>
      <c r="AF969" s="255">
        <v>5.2490522950445309</v>
      </c>
      <c r="AG969" s="352">
        <f>AG968</f>
        <v>0</v>
      </c>
      <c r="AH969" s="352">
        <f t="shared" ref="AH969:AT969" si="1567">AH968</f>
        <v>0</v>
      </c>
      <c r="AI969" s="352">
        <f t="shared" si="1567"/>
        <v>0</v>
      </c>
      <c r="AJ969" s="352">
        <f t="shared" si="1567"/>
        <v>0</v>
      </c>
      <c r="AK969" s="352">
        <f t="shared" si="1567"/>
        <v>0</v>
      </c>
      <c r="AL969" s="352">
        <f t="shared" si="1567"/>
        <v>0</v>
      </c>
      <c r="AM969" s="352">
        <f t="shared" si="1567"/>
        <v>0</v>
      </c>
      <c r="AN969" s="352">
        <f t="shared" si="1567"/>
        <v>0</v>
      </c>
      <c r="AO969" s="352">
        <f>AO968</f>
        <v>0</v>
      </c>
      <c r="AP969" s="352">
        <f t="shared" ref="AP969:AR969" si="1568">AP968</f>
        <v>1</v>
      </c>
      <c r="AQ969" s="352">
        <f t="shared" si="1568"/>
        <v>0</v>
      </c>
      <c r="AR969" s="352">
        <f t="shared" si="1568"/>
        <v>0</v>
      </c>
      <c r="AS969" s="352">
        <f t="shared" si="1567"/>
        <v>0</v>
      </c>
      <c r="AT969" s="352">
        <f t="shared" si="1567"/>
        <v>0</v>
      </c>
      <c r="AU969" s="266"/>
    </row>
    <row r="970" spans="1:47" ht="16" outlineLevel="1">
      <c r="A970" s="452"/>
      <c r="B970" s="254"/>
      <c r="C970" s="251"/>
      <c r="D970" s="251"/>
      <c r="E970" s="251"/>
      <c r="F970" s="251"/>
      <c r="G970" s="251"/>
      <c r="H970" s="251"/>
      <c r="I970" s="251"/>
      <c r="J970" s="251"/>
      <c r="K970" s="251"/>
      <c r="L970" s="251"/>
      <c r="M970" s="251"/>
      <c r="N970" s="251"/>
      <c r="O970" s="251"/>
      <c r="P970" s="251"/>
      <c r="Q970" s="251"/>
      <c r="R970" s="251"/>
      <c r="S970" s="251"/>
      <c r="T970" s="251"/>
      <c r="U970" s="251"/>
      <c r="V970" s="251"/>
      <c r="W970" s="251"/>
      <c r="X970" s="251"/>
      <c r="Y970" s="251"/>
      <c r="Z970" s="251"/>
      <c r="AA970" s="251"/>
      <c r="AB970" s="251"/>
      <c r="AC970" s="251"/>
      <c r="AD970" s="251"/>
      <c r="AE970" s="251"/>
      <c r="AF970" s="251"/>
      <c r="AG970" s="353"/>
      <c r="AH970" s="366"/>
      <c r="AI970" s="366"/>
      <c r="AJ970" s="366"/>
      <c r="AK970" s="366"/>
      <c r="AL970" s="366"/>
      <c r="AM970" s="366"/>
      <c r="AN970" s="366"/>
      <c r="AO970" s="353"/>
      <c r="AP970" s="366"/>
      <c r="AQ970" s="366"/>
      <c r="AR970" s="366"/>
      <c r="AS970" s="366"/>
      <c r="AT970" s="366"/>
      <c r="AU970" s="266"/>
    </row>
    <row r="971" spans="1:47" ht="34" hidden="1" outlineLevel="1">
      <c r="A971" s="452">
        <v>29</v>
      </c>
      <c r="B971" s="369" t="s">
        <v>121</v>
      </c>
      <c r="C971" s="251" t="s">
        <v>25</v>
      </c>
      <c r="D971" s="255"/>
      <c r="E971" s="255"/>
      <c r="F971" s="255"/>
      <c r="G971" s="255"/>
      <c r="H971" s="255"/>
      <c r="I971" s="255"/>
      <c r="J971" s="255"/>
      <c r="K971" s="255"/>
      <c r="L971" s="255"/>
      <c r="M971" s="255"/>
      <c r="N971" s="255"/>
      <c r="O971" s="255"/>
      <c r="P971" s="255"/>
      <c r="Q971" s="255"/>
      <c r="R971" s="255">
        <v>3</v>
      </c>
      <c r="S971" s="255"/>
      <c r="T971" s="255"/>
      <c r="U971" s="255"/>
      <c r="V971" s="255"/>
      <c r="W971" s="255"/>
      <c r="X971" s="255"/>
      <c r="Y971" s="255"/>
      <c r="Z971" s="255"/>
      <c r="AA971" s="255"/>
      <c r="AB971" s="255"/>
      <c r="AC971" s="255"/>
      <c r="AD971" s="255"/>
      <c r="AE971" s="255"/>
      <c r="AF971" s="255"/>
      <c r="AG971" s="367"/>
      <c r="AH971" s="356"/>
      <c r="AI971" s="356"/>
      <c r="AJ971" s="356"/>
      <c r="AK971" s="356"/>
      <c r="AL971" s="356"/>
      <c r="AM971" s="356"/>
      <c r="AN971" s="356"/>
      <c r="AO971" s="367"/>
      <c r="AP971" s="356"/>
      <c r="AQ971" s="356"/>
      <c r="AR971" s="356"/>
      <c r="AS971" s="356"/>
      <c r="AT971" s="356"/>
      <c r="AU971" s="256">
        <f>SUM(AG971:AT971)</f>
        <v>0</v>
      </c>
    </row>
    <row r="972" spans="1:47" ht="16" hidden="1" outlineLevel="1">
      <c r="A972" s="452"/>
      <c r="B972" s="254" t="s">
        <v>341</v>
      </c>
      <c r="C972" s="251" t="s">
        <v>163</v>
      </c>
      <c r="D972" s="255"/>
      <c r="E972" s="255"/>
      <c r="F972" s="255"/>
      <c r="G972" s="255"/>
      <c r="H972" s="255"/>
      <c r="I972" s="255"/>
      <c r="J972" s="255"/>
      <c r="K972" s="255"/>
      <c r="L972" s="255"/>
      <c r="M972" s="255"/>
      <c r="N972" s="255"/>
      <c r="O972" s="255"/>
      <c r="P972" s="255"/>
      <c r="Q972" s="255"/>
      <c r="R972" s="255">
        <f>R971</f>
        <v>3</v>
      </c>
      <c r="S972" s="255"/>
      <c r="T972" s="255"/>
      <c r="U972" s="255"/>
      <c r="V972" s="255"/>
      <c r="W972" s="255"/>
      <c r="X972" s="255"/>
      <c r="Y972" s="255"/>
      <c r="Z972" s="255"/>
      <c r="AA972" s="255"/>
      <c r="AB972" s="255"/>
      <c r="AC972" s="255"/>
      <c r="AD972" s="255"/>
      <c r="AE972" s="255"/>
      <c r="AF972" s="255"/>
      <c r="AG972" s="352">
        <f>AG971</f>
        <v>0</v>
      </c>
      <c r="AH972" s="352">
        <f t="shared" ref="AH972:AT972" si="1569">AH971</f>
        <v>0</v>
      </c>
      <c r="AI972" s="352">
        <f t="shared" si="1569"/>
        <v>0</v>
      </c>
      <c r="AJ972" s="352">
        <f t="shared" si="1569"/>
        <v>0</v>
      </c>
      <c r="AK972" s="352">
        <f t="shared" si="1569"/>
        <v>0</v>
      </c>
      <c r="AL972" s="352">
        <f t="shared" si="1569"/>
        <v>0</v>
      </c>
      <c r="AM972" s="352">
        <f t="shared" si="1569"/>
        <v>0</v>
      </c>
      <c r="AN972" s="352">
        <f t="shared" si="1569"/>
        <v>0</v>
      </c>
      <c r="AO972" s="352">
        <f>AO971</f>
        <v>0</v>
      </c>
      <c r="AP972" s="352">
        <f t="shared" ref="AP972:AR972" si="1570">AP971</f>
        <v>0</v>
      </c>
      <c r="AQ972" s="352">
        <f t="shared" si="1570"/>
        <v>0</v>
      </c>
      <c r="AR972" s="352">
        <f t="shared" si="1570"/>
        <v>0</v>
      </c>
      <c r="AS972" s="352">
        <f t="shared" si="1569"/>
        <v>0</v>
      </c>
      <c r="AT972" s="352">
        <f t="shared" si="1569"/>
        <v>0</v>
      </c>
      <c r="AU972" s="266"/>
    </row>
    <row r="973" spans="1:47" ht="16" hidden="1" outlineLevel="1">
      <c r="A973" s="452"/>
      <c r="B973" s="254"/>
      <c r="C973" s="251"/>
      <c r="D973" s="251"/>
      <c r="E973" s="251"/>
      <c r="F973" s="251"/>
      <c r="G973" s="251"/>
      <c r="H973" s="251"/>
      <c r="I973" s="251"/>
      <c r="J973" s="251"/>
      <c r="K973" s="251"/>
      <c r="L973" s="251"/>
      <c r="M973" s="251"/>
      <c r="N973" s="251"/>
      <c r="O973" s="251"/>
      <c r="P973" s="251"/>
      <c r="Q973" s="251"/>
      <c r="R973" s="251"/>
      <c r="S973" s="251"/>
      <c r="T973" s="251"/>
      <c r="U973" s="251"/>
      <c r="V973" s="251"/>
      <c r="W973" s="251"/>
      <c r="X973" s="251"/>
      <c r="Y973" s="251"/>
      <c r="Z973" s="251"/>
      <c r="AA973" s="251"/>
      <c r="AB973" s="251"/>
      <c r="AC973" s="251"/>
      <c r="AD973" s="251"/>
      <c r="AE973" s="251"/>
      <c r="AF973" s="251"/>
      <c r="AG973" s="353"/>
      <c r="AH973" s="366"/>
      <c r="AI973" s="366"/>
      <c r="AJ973" s="366"/>
      <c r="AK973" s="366"/>
      <c r="AL973" s="366"/>
      <c r="AM973" s="366"/>
      <c r="AN973" s="366"/>
      <c r="AO973" s="353"/>
      <c r="AP973" s="366"/>
      <c r="AQ973" s="366"/>
      <c r="AR973" s="366"/>
      <c r="AS973" s="366"/>
      <c r="AT973" s="366"/>
      <c r="AU973" s="266"/>
    </row>
    <row r="974" spans="1:47" ht="17" outlineLevel="1">
      <c r="A974" s="452">
        <v>30</v>
      </c>
      <c r="B974" s="369" t="s">
        <v>122</v>
      </c>
      <c r="C974" s="251" t="s">
        <v>25</v>
      </c>
      <c r="D974" s="255"/>
      <c r="E974" s="255"/>
      <c r="F974" s="255"/>
      <c r="G974" s="255"/>
      <c r="H974" s="255"/>
      <c r="I974" s="255"/>
      <c r="J974" s="255"/>
      <c r="K974" s="255"/>
      <c r="L974" s="255"/>
      <c r="M974" s="255"/>
      <c r="N974" s="255"/>
      <c r="O974" s="255"/>
      <c r="P974" s="255"/>
      <c r="Q974" s="255"/>
      <c r="R974" s="255">
        <v>12</v>
      </c>
      <c r="S974" s="255"/>
      <c r="T974" s="255"/>
      <c r="U974" s="255"/>
      <c r="V974" s="255"/>
      <c r="W974" s="255"/>
      <c r="X974" s="255"/>
      <c r="Y974" s="255"/>
      <c r="Z974" s="255"/>
      <c r="AA974" s="255"/>
      <c r="AB974" s="255"/>
      <c r="AC974" s="255"/>
      <c r="AD974" s="255"/>
      <c r="AE974" s="255"/>
      <c r="AF974" s="255"/>
      <c r="AG974" s="367"/>
      <c r="AH974" s="356"/>
      <c r="AI974" s="356"/>
      <c r="AJ974" s="356"/>
      <c r="AK974" s="356"/>
      <c r="AL974" s="356"/>
      <c r="AM974" s="356"/>
      <c r="AN974" s="356"/>
      <c r="AO974" s="367"/>
      <c r="AP974" s="356"/>
      <c r="AQ974" s="356">
        <v>1</v>
      </c>
      <c r="AR974" s="356"/>
      <c r="AS974" s="356"/>
      <c r="AT974" s="356"/>
      <c r="AU974" s="256">
        <f>SUM(AG974:AT974)</f>
        <v>1</v>
      </c>
    </row>
    <row r="975" spans="1:47" ht="16" outlineLevel="1">
      <c r="A975" s="452"/>
      <c r="B975" s="254" t="s">
        <v>1163</v>
      </c>
      <c r="C975" s="251" t="s">
        <v>163</v>
      </c>
      <c r="D975" s="255">
        <v>6437649.7203812115</v>
      </c>
      <c r="E975" s="255">
        <f>D975</f>
        <v>6437649.7203812115</v>
      </c>
      <c r="F975" s="255">
        <v>6437649.7203812115</v>
      </c>
      <c r="G975" s="255">
        <v>6437649.7203812115</v>
      </c>
      <c r="H975" s="255">
        <v>6437649.7203812115</v>
      </c>
      <c r="I975" s="255">
        <v>6437649.7203812115</v>
      </c>
      <c r="J975" s="255">
        <v>6437649.7203812115</v>
      </c>
      <c r="K975" s="255">
        <v>6437649.7203812115</v>
      </c>
      <c r="L975" s="255">
        <v>5808146.4371676007</v>
      </c>
      <c r="M975" s="255">
        <v>5808146.4371676007</v>
      </c>
      <c r="N975" s="255">
        <v>4838690.1225997712</v>
      </c>
      <c r="O975" s="255">
        <v>4838690.1225997712</v>
      </c>
      <c r="P975" s="255">
        <v>4838690.1225997712</v>
      </c>
      <c r="Q975" s="255">
        <v>2717864.290897096</v>
      </c>
      <c r="R975" s="255">
        <f>R974</f>
        <v>12</v>
      </c>
      <c r="S975" s="255">
        <v>168.12619018892053</v>
      </c>
      <c r="T975" s="255">
        <f>S975</f>
        <v>168.12619018892053</v>
      </c>
      <c r="U975" s="255">
        <v>168.12619018892053</v>
      </c>
      <c r="V975" s="255">
        <v>168.12619018892053</v>
      </c>
      <c r="W975" s="255">
        <v>168.12619018892053</v>
      </c>
      <c r="X975" s="255">
        <v>168.12619018892053</v>
      </c>
      <c r="Y975" s="255">
        <v>168.12619018892053</v>
      </c>
      <c r="Z975" s="255">
        <v>168.12619018892053</v>
      </c>
      <c r="AA975" s="255">
        <v>157.25267334992455</v>
      </c>
      <c r="AB975" s="255">
        <v>157.25267334992455</v>
      </c>
      <c r="AC975" s="255">
        <v>138.8757940138436</v>
      </c>
      <c r="AD975" s="255">
        <v>138.8757940138436</v>
      </c>
      <c r="AE975" s="255">
        <v>138.8757940138436</v>
      </c>
      <c r="AF975" s="255">
        <v>69.374309189149898</v>
      </c>
      <c r="AG975" s="352">
        <f>AG974</f>
        <v>0</v>
      </c>
      <c r="AH975" s="352">
        <f t="shared" ref="AH975:AT975" si="1571">AH974</f>
        <v>0</v>
      </c>
      <c r="AI975" s="352">
        <f t="shared" si="1571"/>
        <v>0</v>
      </c>
      <c r="AJ975" s="352">
        <f t="shared" si="1571"/>
        <v>0</v>
      </c>
      <c r="AK975" s="352">
        <f t="shared" si="1571"/>
        <v>0</v>
      </c>
      <c r="AL975" s="352">
        <f t="shared" si="1571"/>
        <v>0</v>
      </c>
      <c r="AM975" s="352">
        <f t="shared" si="1571"/>
        <v>0</v>
      </c>
      <c r="AN975" s="352">
        <f t="shared" si="1571"/>
        <v>0</v>
      </c>
      <c r="AO975" s="352">
        <f>AO974</f>
        <v>0</v>
      </c>
      <c r="AP975" s="352">
        <f t="shared" ref="AP975:AR975" si="1572">AP974</f>
        <v>0</v>
      </c>
      <c r="AQ975" s="352">
        <f t="shared" si="1572"/>
        <v>1</v>
      </c>
      <c r="AR975" s="352">
        <f t="shared" si="1572"/>
        <v>0</v>
      </c>
      <c r="AS975" s="352">
        <f t="shared" si="1571"/>
        <v>0</v>
      </c>
      <c r="AT975" s="352">
        <f t="shared" si="1571"/>
        <v>0</v>
      </c>
      <c r="AU975" s="266"/>
    </row>
    <row r="976" spans="1:47" ht="16" outlineLevel="1">
      <c r="A976" s="452"/>
      <c r="B976" s="254"/>
      <c r="C976" s="251"/>
      <c r="D976" s="251"/>
      <c r="E976" s="251"/>
      <c r="F976" s="251"/>
      <c r="G976" s="251"/>
      <c r="H976" s="251"/>
      <c r="I976" s="251"/>
      <c r="J976" s="251"/>
      <c r="K976" s="251"/>
      <c r="L976" s="251"/>
      <c r="M976" s="251"/>
      <c r="N976" s="251"/>
      <c r="O976" s="251"/>
      <c r="P976" s="251"/>
      <c r="Q976" s="251"/>
      <c r="R976" s="251"/>
      <c r="S976" s="251"/>
      <c r="T976" s="251"/>
      <c r="U976" s="251"/>
      <c r="V976" s="251"/>
      <c r="W976" s="251"/>
      <c r="X976" s="251"/>
      <c r="Y976" s="251"/>
      <c r="Z976" s="251"/>
      <c r="AA976" s="251"/>
      <c r="AB976" s="251"/>
      <c r="AC976" s="251"/>
      <c r="AD976" s="251"/>
      <c r="AE976" s="251"/>
      <c r="AF976" s="251"/>
      <c r="AG976" s="353"/>
      <c r="AH976" s="366"/>
      <c r="AI976" s="366"/>
      <c r="AJ976" s="366"/>
      <c r="AK976" s="366"/>
      <c r="AL976" s="366"/>
      <c r="AM976" s="366"/>
      <c r="AN976" s="366"/>
      <c r="AO976" s="353"/>
      <c r="AP976" s="366"/>
      <c r="AQ976" s="366"/>
      <c r="AR976" s="366"/>
      <c r="AS976" s="366"/>
      <c r="AT976" s="366"/>
      <c r="AU976" s="266"/>
    </row>
    <row r="977" spans="1:47" ht="34" hidden="1" outlineLevel="1">
      <c r="A977" s="452">
        <v>48</v>
      </c>
      <c r="B977" s="369" t="s">
        <v>140</v>
      </c>
      <c r="C977" s="251" t="s">
        <v>25</v>
      </c>
      <c r="D977" s="255"/>
      <c r="E977" s="255"/>
      <c r="F977" s="255"/>
      <c r="G977" s="255"/>
      <c r="H977" s="255"/>
      <c r="I977" s="255"/>
      <c r="J977" s="255"/>
      <c r="K977" s="255"/>
      <c r="L977" s="255"/>
      <c r="M977" s="255"/>
      <c r="N977" s="255"/>
      <c r="O977" s="255"/>
      <c r="P977" s="255"/>
      <c r="Q977" s="255"/>
      <c r="R977" s="255">
        <v>12</v>
      </c>
      <c r="S977" s="255"/>
      <c r="T977" s="255"/>
      <c r="U977" s="255"/>
      <c r="V977" s="255"/>
      <c r="W977" s="255"/>
      <c r="X977" s="255"/>
      <c r="Y977" s="255"/>
      <c r="Z977" s="255"/>
      <c r="AA977" s="255"/>
      <c r="AB977" s="255"/>
      <c r="AC977" s="255"/>
      <c r="AD977" s="255"/>
      <c r="AE977" s="255"/>
      <c r="AF977" s="656"/>
      <c r="AG977" s="367"/>
      <c r="AH977" s="356"/>
      <c r="AI977" s="356"/>
      <c r="AJ977" s="356"/>
      <c r="AK977" s="356"/>
      <c r="AL977" s="356"/>
      <c r="AM977" s="356"/>
      <c r="AN977" s="356"/>
      <c r="AO977" s="367"/>
      <c r="AP977" s="356"/>
      <c r="AQ977" s="356"/>
      <c r="AR977" s="356"/>
      <c r="AS977" s="356"/>
      <c r="AT977" s="356"/>
      <c r="AU977" s="256">
        <f>SUM(AG977:AT977)</f>
        <v>0</v>
      </c>
    </row>
    <row r="978" spans="1:47" ht="16" hidden="1" outlineLevel="1">
      <c r="A978" s="452"/>
      <c r="B978" s="254" t="s">
        <v>341</v>
      </c>
      <c r="C978" s="251" t="s">
        <v>163</v>
      </c>
      <c r="D978" s="255"/>
      <c r="E978" s="255"/>
      <c r="F978" s="255"/>
      <c r="G978" s="255"/>
      <c r="H978" s="255"/>
      <c r="I978" s="255"/>
      <c r="J978" s="255"/>
      <c r="K978" s="255"/>
      <c r="L978" s="255"/>
      <c r="M978" s="255"/>
      <c r="N978" s="255"/>
      <c r="O978" s="255"/>
      <c r="P978" s="255"/>
      <c r="Q978" s="255"/>
      <c r="R978" s="255">
        <f>R977</f>
        <v>12</v>
      </c>
      <c r="S978" s="255"/>
      <c r="T978" s="255"/>
      <c r="U978" s="255"/>
      <c r="V978" s="255"/>
      <c r="W978" s="255"/>
      <c r="X978" s="255"/>
      <c r="Y978" s="255"/>
      <c r="Z978" s="255"/>
      <c r="AA978" s="255"/>
      <c r="AB978" s="255"/>
      <c r="AC978" s="255"/>
      <c r="AD978" s="255"/>
      <c r="AE978" s="255"/>
      <c r="AF978" s="656"/>
      <c r="AG978" s="352">
        <f>AG977</f>
        <v>0</v>
      </c>
      <c r="AH978" s="352">
        <f t="shared" ref="AH978" si="1573">AH977</f>
        <v>0</v>
      </c>
      <c r="AI978" s="352">
        <f t="shared" ref="AI978" si="1574">AI977</f>
        <v>0</v>
      </c>
      <c r="AJ978" s="352">
        <f t="shared" ref="AJ978" si="1575">AJ977</f>
        <v>0</v>
      </c>
      <c r="AK978" s="352">
        <f t="shared" ref="AK978" si="1576">AK977</f>
        <v>0</v>
      </c>
      <c r="AL978" s="352">
        <f t="shared" ref="AL978" si="1577">AL977</f>
        <v>0</v>
      </c>
      <c r="AM978" s="352">
        <f t="shared" ref="AM978" si="1578">AM977</f>
        <v>0</v>
      </c>
      <c r="AN978" s="352">
        <f t="shared" ref="AN978" si="1579">AN977</f>
        <v>0</v>
      </c>
      <c r="AO978" s="352">
        <f>AO977</f>
        <v>0</v>
      </c>
      <c r="AP978" s="352">
        <f t="shared" ref="AP978:AR978" si="1580">AP977</f>
        <v>0</v>
      </c>
      <c r="AQ978" s="352">
        <f t="shared" si="1580"/>
        <v>0</v>
      </c>
      <c r="AR978" s="352">
        <f t="shared" si="1580"/>
        <v>0</v>
      </c>
      <c r="AS978" s="352">
        <f t="shared" ref="AS978" si="1581">AS977</f>
        <v>0</v>
      </c>
      <c r="AT978" s="352">
        <f t="shared" ref="AT978" si="1582">AT977</f>
        <v>0</v>
      </c>
      <c r="AU978" s="266"/>
    </row>
    <row r="979" spans="1:47" ht="16" hidden="1" outlineLevel="1">
      <c r="A979" s="452"/>
      <c r="B979" s="369"/>
      <c r="C979" s="251"/>
      <c r="D979" s="251"/>
      <c r="E979" s="251"/>
      <c r="F979" s="251"/>
      <c r="G979" s="251"/>
      <c r="H979" s="251"/>
      <c r="I979" s="251"/>
      <c r="J979" s="251"/>
      <c r="K979" s="251"/>
      <c r="L979" s="251"/>
      <c r="M979" s="251"/>
      <c r="N979" s="251"/>
      <c r="O979" s="251"/>
      <c r="P979" s="251"/>
      <c r="Q979" s="251"/>
      <c r="R979" s="251"/>
      <c r="S979" s="251"/>
      <c r="T979" s="251"/>
      <c r="U979" s="251"/>
      <c r="V979" s="251"/>
      <c r="W979" s="251"/>
      <c r="X979" s="251"/>
      <c r="Y979" s="251"/>
      <c r="Z979" s="251"/>
      <c r="AA979" s="251"/>
      <c r="AB979" s="251"/>
      <c r="AC979" s="251"/>
      <c r="AD979" s="251"/>
      <c r="AE979" s="251"/>
      <c r="AF979" s="251"/>
      <c r="AG979" s="353"/>
      <c r="AH979" s="366"/>
      <c r="AI979" s="366"/>
      <c r="AJ979" s="366"/>
      <c r="AK979" s="366"/>
      <c r="AL979" s="366"/>
      <c r="AM979" s="366"/>
      <c r="AN979" s="366"/>
      <c r="AO979" s="353"/>
      <c r="AP979" s="366"/>
      <c r="AQ979" s="366"/>
      <c r="AR979" s="366"/>
      <c r="AS979" s="366"/>
      <c r="AT979" s="366"/>
      <c r="AU979" s="266"/>
    </row>
    <row r="980" spans="1:47" ht="34" hidden="1" outlineLevel="1">
      <c r="A980" s="452">
        <v>49</v>
      </c>
      <c r="B980" s="369" t="s">
        <v>141</v>
      </c>
      <c r="C980" s="251" t="s">
        <v>25</v>
      </c>
      <c r="D980" s="255"/>
      <c r="E980" s="255"/>
      <c r="F980" s="255"/>
      <c r="G980" s="255"/>
      <c r="H980" s="255"/>
      <c r="I980" s="255"/>
      <c r="J980" s="255"/>
      <c r="K980" s="255"/>
      <c r="L980" s="255"/>
      <c r="M980" s="255"/>
      <c r="N980" s="255"/>
      <c r="O980" s="255"/>
      <c r="P980" s="255"/>
      <c r="Q980" s="255"/>
      <c r="R980" s="255">
        <v>12</v>
      </c>
      <c r="S980" s="255"/>
      <c r="T980" s="255"/>
      <c r="U980" s="255"/>
      <c r="V980" s="255"/>
      <c r="W980" s="255"/>
      <c r="X980" s="255"/>
      <c r="Y980" s="255"/>
      <c r="Z980" s="255"/>
      <c r="AA980" s="255"/>
      <c r="AB980" s="255"/>
      <c r="AC980" s="255"/>
      <c r="AD980" s="255"/>
      <c r="AE980" s="255"/>
      <c r="AF980" s="656"/>
      <c r="AG980" s="367"/>
      <c r="AH980" s="356"/>
      <c r="AI980" s="356"/>
      <c r="AJ980" s="356"/>
      <c r="AK980" s="356"/>
      <c r="AL980" s="356"/>
      <c r="AM980" s="356"/>
      <c r="AN980" s="356"/>
      <c r="AO980" s="367"/>
      <c r="AP980" s="356"/>
      <c r="AQ980" s="356"/>
      <c r="AR980" s="356"/>
      <c r="AS980" s="356"/>
      <c r="AT980" s="356"/>
      <c r="AU980" s="256">
        <f>SUM(AG980:AT980)</f>
        <v>0</v>
      </c>
    </row>
    <row r="981" spans="1:47" ht="16" hidden="1" outlineLevel="1">
      <c r="A981" s="452"/>
      <c r="B981" s="254" t="s">
        <v>341</v>
      </c>
      <c r="C981" s="251" t="s">
        <v>163</v>
      </c>
      <c r="D981" s="255"/>
      <c r="E981" s="255"/>
      <c r="F981" s="255"/>
      <c r="G981" s="255"/>
      <c r="H981" s="255"/>
      <c r="I981" s="255"/>
      <c r="J981" s="255"/>
      <c r="K981" s="255"/>
      <c r="L981" s="255"/>
      <c r="M981" s="255"/>
      <c r="N981" s="255"/>
      <c r="O981" s="255"/>
      <c r="P981" s="255"/>
      <c r="Q981" s="255"/>
      <c r="R981" s="255">
        <f>R980</f>
        <v>12</v>
      </c>
      <c r="S981" s="255"/>
      <c r="T981" s="255"/>
      <c r="U981" s="255"/>
      <c r="V981" s="255"/>
      <c r="W981" s="255"/>
      <c r="X981" s="255"/>
      <c r="Y981" s="255"/>
      <c r="Z981" s="255"/>
      <c r="AA981" s="255"/>
      <c r="AB981" s="255"/>
      <c r="AC981" s="255"/>
      <c r="AD981" s="255"/>
      <c r="AE981" s="255"/>
      <c r="AF981" s="656"/>
      <c r="AG981" s="352">
        <f>AG980</f>
        <v>0</v>
      </c>
      <c r="AH981" s="352">
        <f t="shared" ref="AH981" si="1583">AH980</f>
        <v>0</v>
      </c>
      <c r="AI981" s="352">
        <f t="shared" ref="AI981" si="1584">AI980</f>
        <v>0</v>
      </c>
      <c r="AJ981" s="352">
        <f t="shared" ref="AJ981" si="1585">AJ980</f>
        <v>0</v>
      </c>
      <c r="AK981" s="352">
        <f t="shared" ref="AK981" si="1586">AK980</f>
        <v>0</v>
      </c>
      <c r="AL981" s="352">
        <f t="shared" ref="AL981" si="1587">AL980</f>
        <v>0</v>
      </c>
      <c r="AM981" s="352">
        <f t="shared" ref="AM981" si="1588">AM980</f>
        <v>0</v>
      </c>
      <c r="AN981" s="352">
        <f t="shared" ref="AN981" si="1589">AN980</f>
        <v>0</v>
      </c>
      <c r="AO981" s="352">
        <f>AO980</f>
        <v>0</v>
      </c>
      <c r="AP981" s="352">
        <f t="shared" ref="AP981:AR981" si="1590">AP980</f>
        <v>0</v>
      </c>
      <c r="AQ981" s="352">
        <f t="shared" si="1590"/>
        <v>0</v>
      </c>
      <c r="AR981" s="352">
        <f t="shared" si="1590"/>
        <v>0</v>
      </c>
      <c r="AS981" s="352">
        <f t="shared" ref="AS981" si="1591">AS980</f>
        <v>0</v>
      </c>
      <c r="AT981" s="352">
        <f t="shared" ref="AT981" si="1592">AT980</f>
        <v>0</v>
      </c>
      <c r="AU981" s="266"/>
    </row>
    <row r="982" spans="1:47" ht="16" hidden="1" outlineLevel="1">
      <c r="A982" s="452"/>
      <c r="B982" s="282"/>
      <c r="C982" s="260"/>
      <c r="D982" s="251"/>
      <c r="E982" s="251"/>
      <c r="F982" s="251"/>
      <c r="G982" s="251"/>
      <c r="H982" s="251"/>
      <c r="I982" s="251"/>
      <c r="J982" s="251"/>
      <c r="K982" s="251"/>
      <c r="L982" s="251"/>
      <c r="M982" s="251"/>
      <c r="N982" s="251"/>
      <c r="O982" s="251"/>
      <c r="P982" s="251"/>
      <c r="Q982" s="251"/>
      <c r="R982" s="260"/>
      <c r="S982" s="251"/>
      <c r="T982" s="251"/>
      <c r="U982" s="251"/>
      <c r="V982" s="251"/>
      <c r="W982" s="251"/>
      <c r="X982" s="251"/>
      <c r="Y982" s="251"/>
      <c r="Z982" s="251"/>
      <c r="AA982" s="251"/>
      <c r="AB982" s="251"/>
      <c r="AC982" s="251"/>
      <c r="AD982" s="251"/>
      <c r="AE982" s="251"/>
      <c r="AF982" s="251"/>
      <c r="AG982" s="353"/>
      <c r="AH982" s="353"/>
      <c r="AI982" s="353"/>
      <c r="AJ982" s="353"/>
      <c r="AK982" s="353"/>
      <c r="AL982" s="353"/>
      <c r="AM982" s="353"/>
      <c r="AN982" s="353"/>
      <c r="AO982" s="353"/>
      <c r="AP982" s="353"/>
      <c r="AQ982" s="353"/>
      <c r="AR982" s="353"/>
      <c r="AS982" s="353"/>
      <c r="AT982" s="353"/>
      <c r="AU982" s="266"/>
    </row>
    <row r="983" spans="1:47" ht="17" hidden="1" outlineLevel="1">
      <c r="A983" s="452"/>
      <c r="B983" s="661" t="s">
        <v>923</v>
      </c>
      <c r="AU983" s="657"/>
    </row>
    <row r="984" spans="1:47" ht="17" hidden="1" outlineLevel="1">
      <c r="A984" s="452"/>
      <c r="B984" s="369" t="s">
        <v>922</v>
      </c>
      <c r="C984" s="251" t="s">
        <v>25</v>
      </c>
      <c r="D984" s="255"/>
      <c r="E984" s="255"/>
      <c r="F984" s="255"/>
      <c r="G984" s="255"/>
      <c r="H984" s="255"/>
      <c r="I984" s="255"/>
      <c r="J984" s="255"/>
      <c r="K984" s="255"/>
      <c r="L984" s="255"/>
      <c r="M984" s="255"/>
      <c r="N984" s="255"/>
      <c r="O984" s="255"/>
      <c r="P984" s="255"/>
      <c r="Q984" s="255"/>
      <c r="R984" s="255">
        <v>12</v>
      </c>
      <c r="S984" s="255"/>
      <c r="T984" s="255"/>
      <c r="U984" s="255"/>
      <c r="V984" s="255"/>
      <c r="W984" s="255"/>
      <c r="X984" s="255"/>
      <c r="Y984" s="255"/>
      <c r="Z984" s="255"/>
      <c r="AA984" s="255"/>
      <c r="AB984" s="255"/>
      <c r="AC984" s="255"/>
      <c r="AD984" s="255"/>
      <c r="AE984" s="255"/>
      <c r="AF984" s="656"/>
      <c r="AG984" s="367"/>
      <c r="AH984" s="356"/>
      <c r="AI984" s="356"/>
      <c r="AJ984" s="356"/>
      <c r="AK984" s="356"/>
      <c r="AL984" s="356"/>
      <c r="AM984" s="356"/>
      <c r="AN984" s="356"/>
      <c r="AO984" s="356"/>
      <c r="AP984" s="356"/>
      <c r="AQ984" s="356"/>
      <c r="AR984" s="356"/>
      <c r="AS984" s="356"/>
      <c r="AT984" s="356"/>
      <c r="AU984" s="256">
        <f>SUM(AG984:AT984)</f>
        <v>0</v>
      </c>
    </row>
    <row r="985" spans="1:47" ht="16" hidden="1" outlineLevel="1">
      <c r="A985" s="452"/>
      <c r="B985" s="254" t="s">
        <v>341</v>
      </c>
      <c r="C985" s="251" t="s">
        <v>163</v>
      </c>
      <c r="D985" s="255"/>
      <c r="E985" s="255"/>
      <c r="F985" s="255"/>
      <c r="G985" s="255"/>
      <c r="H985" s="255"/>
      <c r="I985" s="255"/>
      <c r="J985" s="255"/>
      <c r="K985" s="255"/>
      <c r="L985" s="255"/>
      <c r="M985" s="255"/>
      <c r="N985" s="255"/>
      <c r="O985" s="255"/>
      <c r="P985" s="255"/>
      <c r="Q985" s="255"/>
      <c r="R985" s="255">
        <f>R984</f>
        <v>12</v>
      </c>
      <c r="S985" s="255"/>
      <c r="T985" s="255"/>
      <c r="U985" s="255"/>
      <c r="V985" s="255"/>
      <c r="W985" s="255"/>
      <c r="X985" s="255"/>
      <c r="Y985" s="255"/>
      <c r="Z985" s="255"/>
      <c r="AA985" s="255"/>
      <c r="AB985" s="255"/>
      <c r="AC985" s="255"/>
      <c r="AD985" s="255"/>
      <c r="AE985" s="255"/>
      <c r="AF985" s="656"/>
      <c r="AG985" s="352">
        <f>AG984</f>
        <v>0</v>
      </c>
      <c r="AH985" s="352">
        <f t="shared" ref="AH985:AT985" si="1593">AH984</f>
        <v>0</v>
      </c>
      <c r="AI985" s="352">
        <f t="shared" si="1593"/>
        <v>0</v>
      </c>
      <c r="AJ985" s="352">
        <f t="shared" si="1593"/>
        <v>0</v>
      </c>
      <c r="AK985" s="352">
        <f t="shared" si="1593"/>
        <v>0</v>
      </c>
      <c r="AL985" s="352">
        <f t="shared" si="1593"/>
        <v>0</v>
      </c>
      <c r="AM985" s="352">
        <f t="shared" si="1593"/>
        <v>0</v>
      </c>
      <c r="AN985" s="352">
        <f t="shared" si="1593"/>
        <v>0</v>
      </c>
      <c r="AO985" s="352">
        <f t="shared" si="1593"/>
        <v>0</v>
      </c>
      <c r="AP985" s="352">
        <f t="shared" si="1593"/>
        <v>0</v>
      </c>
      <c r="AQ985" s="352">
        <f t="shared" si="1593"/>
        <v>0</v>
      </c>
      <c r="AR985" s="352">
        <f t="shared" si="1593"/>
        <v>0</v>
      </c>
      <c r="AS985" s="352">
        <f t="shared" si="1593"/>
        <v>0</v>
      </c>
      <c r="AT985" s="352">
        <f t="shared" si="1593"/>
        <v>0</v>
      </c>
      <c r="AU985" s="266"/>
    </row>
    <row r="986" spans="1:47" ht="16" hidden="1" outlineLevel="1">
      <c r="A986" s="452"/>
      <c r="B986" s="254"/>
      <c r="C986" s="265"/>
      <c r="D986" s="251"/>
      <c r="E986" s="251"/>
      <c r="F986" s="251"/>
      <c r="G986" s="251"/>
      <c r="H986" s="251"/>
      <c r="I986" s="251"/>
      <c r="J986" s="251"/>
      <c r="K986" s="251"/>
      <c r="L986" s="251"/>
      <c r="M986" s="251"/>
      <c r="N986" s="251"/>
      <c r="O986" s="251"/>
      <c r="P986" s="251"/>
      <c r="Q986" s="251"/>
      <c r="R986" s="251"/>
      <c r="S986" s="251"/>
      <c r="T986" s="251"/>
      <c r="U986" s="251"/>
      <c r="V986" s="251"/>
      <c r="W986" s="251"/>
      <c r="X986" s="251"/>
      <c r="Y986" s="251"/>
      <c r="Z986" s="251"/>
      <c r="AA986" s="251"/>
      <c r="AB986" s="251"/>
      <c r="AC986" s="251"/>
      <c r="AD986" s="251"/>
      <c r="AE986" s="251"/>
      <c r="AF986" s="251"/>
      <c r="AG986" s="261"/>
      <c r="AH986" s="261"/>
      <c r="AI986" s="261"/>
      <c r="AJ986" s="261"/>
      <c r="AK986" s="261"/>
      <c r="AL986" s="261"/>
      <c r="AM986" s="261"/>
      <c r="AN986" s="261"/>
      <c r="AO986" s="261"/>
      <c r="AP986" s="261"/>
      <c r="AQ986" s="261"/>
      <c r="AR986" s="261"/>
      <c r="AS986" s="261"/>
      <c r="AT986" s="261"/>
      <c r="AU986" s="266"/>
    </row>
    <row r="987" spans="1:47" ht="16">
      <c r="B987" s="286" t="s">
        <v>327</v>
      </c>
      <c r="C987" s="288"/>
      <c r="D987" s="288">
        <f>SUM(D823:D981)</f>
        <v>25777071.747462403</v>
      </c>
      <c r="E987" s="288"/>
      <c r="F987" s="288"/>
      <c r="G987" s="288"/>
      <c r="H987" s="288"/>
      <c r="I987" s="288"/>
      <c r="J987" s="288"/>
      <c r="K987" s="288"/>
      <c r="L987" s="288"/>
      <c r="M987" s="288"/>
      <c r="N987" s="288"/>
      <c r="O987" s="288"/>
      <c r="P987" s="288"/>
      <c r="Q987" s="288"/>
      <c r="R987" s="288"/>
      <c r="S987" s="288">
        <f>SUM(S823:S981)</f>
        <v>3274.6705069027685</v>
      </c>
      <c r="T987" s="288"/>
      <c r="U987" s="288"/>
      <c r="V987" s="288"/>
      <c r="W987" s="288"/>
      <c r="X987" s="288"/>
      <c r="Y987" s="288"/>
      <c r="Z987" s="288"/>
      <c r="AA987" s="288"/>
      <c r="AB987" s="288"/>
      <c r="AC987" s="288"/>
      <c r="AD987" s="288"/>
      <c r="AE987" s="288"/>
      <c r="AF987" s="288"/>
      <c r="AG987" s="288">
        <f>IF(AG820="kWh",SUMPRODUCT(D823:D985,AG823:AG985))</f>
        <v>277309.07685142261</v>
      </c>
      <c r="AH987" s="288">
        <f>IF(AH820="kWh",SUMPRODUCT(E823:E985,AH823:AH985))</f>
        <v>2076448.7745083962</v>
      </c>
      <c r="AI987" s="288">
        <f t="shared" ref="AI987:AT987" si="1594">IF(AI820="kw",SUMPRODUCT($R$823:$R$985,$S$823:$S$985,AI823:AI985),SUMPRODUCT($D$823:$D$985,AI823:AI985))</f>
        <v>17994.717596023642</v>
      </c>
      <c r="AJ987" s="288">
        <f t="shared" si="1594"/>
        <v>414.23146539220528</v>
      </c>
      <c r="AK987" s="288">
        <f t="shared" si="1594"/>
        <v>2326.7148883808736</v>
      </c>
      <c r="AL987" s="288">
        <f t="shared" si="1594"/>
        <v>0</v>
      </c>
      <c r="AM987" s="288">
        <f t="shared" si="1594"/>
        <v>0</v>
      </c>
      <c r="AN987" s="288">
        <f t="shared" si="1594"/>
        <v>4055.0208790737561</v>
      </c>
      <c r="AO987" s="288">
        <f t="shared" si="1594"/>
        <v>55758.149595908391</v>
      </c>
      <c r="AP987" s="288">
        <f t="shared" si="1594"/>
        <v>306731.65820396936</v>
      </c>
      <c r="AQ987" s="288">
        <f t="shared" si="1594"/>
        <v>8276.1064855790846</v>
      </c>
      <c r="AR987" s="288">
        <f t="shared" si="1594"/>
        <v>309.89502989536629</v>
      </c>
      <c r="AS987" s="288">
        <f t="shared" si="1594"/>
        <v>0</v>
      </c>
      <c r="AT987" s="288">
        <f t="shared" si="1594"/>
        <v>0</v>
      </c>
      <c r="AU987" s="289"/>
    </row>
    <row r="988" spans="1:47" ht="16">
      <c r="B988" s="337" t="s">
        <v>328</v>
      </c>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c r="AA988" s="338"/>
      <c r="AB988" s="338"/>
      <c r="AC988" s="338"/>
      <c r="AD988" s="338"/>
      <c r="AE988" s="338"/>
      <c r="AF988" s="338"/>
      <c r="AG988" s="338">
        <f>HLOOKUP(AG819,'2. LRAMVA Threshold'!$B$42:$Q$60,11,FALSE)</f>
        <v>8730096.5944305398</v>
      </c>
      <c r="AH988" s="338">
        <f>HLOOKUP(AH819,'2. LRAMVA Threshold'!$B$42:$Q$53,11,FALSE)</f>
        <v>7519432.0553718666</v>
      </c>
      <c r="AI988" s="338">
        <f>HLOOKUP(AI627,'2. LRAMVA Threshold'!$B$42:$Q$53,11,FALSE)</f>
        <v>19267</v>
      </c>
      <c r="AJ988" s="338">
        <f>HLOOKUP(AJ627,'2. LRAMVA Threshold'!$B$42:$Q$53,11,FALSE)</f>
        <v>54</v>
      </c>
      <c r="AK988" s="338">
        <f>HLOOKUP(AK627,'2. LRAMVA Threshold'!$B$42:$Q$53,11,FALSE)</f>
        <v>450</v>
      </c>
      <c r="AL988" s="338">
        <f>HLOOKUP(AL627,'2. LRAMVA Threshold'!$B$42:$Q$53,11,FALSE)</f>
        <v>0</v>
      </c>
      <c r="AM988" s="338">
        <f>HLOOKUP(AM627,'2. LRAMVA Threshold'!$B$42:$Q$53,11,FALSE)</f>
        <v>0</v>
      </c>
      <c r="AN988" s="338">
        <f>HLOOKUP(AN627,'2. LRAMVA Threshold'!$B$42:$Q$53,11,FALSE)</f>
        <v>0</v>
      </c>
      <c r="AO988" s="338">
        <f>HLOOKUP(AO627,'2. LRAMVA Threshold'!$B$42:$Q$53,11,FALSE)</f>
        <v>0</v>
      </c>
      <c r="AP988" s="338">
        <f>HLOOKUP(AP627,'2. LRAMVA Threshold'!$B$42:$Q$53,11,FALSE)</f>
        <v>0</v>
      </c>
      <c r="AQ988" s="338">
        <f>HLOOKUP(AQ627,'2. LRAMVA Threshold'!$B$42:$Q$53,11,FALSE)</f>
        <v>0</v>
      </c>
      <c r="AR988" s="338">
        <f>HLOOKUP(AR627,'2. LRAMVA Threshold'!$B$42:$Q$53,11,FALSE)</f>
        <v>0</v>
      </c>
      <c r="AS988" s="338">
        <f>HLOOKUP(AS627,'2. LRAMVA Threshold'!$B$42:$Q$53,11,FALSE)</f>
        <v>0</v>
      </c>
      <c r="AT988" s="338">
        <f>HLOOKUP(AT627,'2. LRAMVA Threshold'!$B$42:$Q$53,11,FALSE)</f>
        <v>0</v>
      </c>
      <c r="AU988" s="383"/>
    </row>
    <row r="989" spans="1:47" ht="16">
      <c r="B989" s="340"/>
      <c r="C989" s="373"/>
      <c r="D989" s="374"/>
      <c r="E989" s="374"/>
      <c r="F989" s="374"/>
      <c r="G989" s="374"/>
      <c r="H989" s="374"/>
      <c r="I989" s="374"/>
      <c r="J989" s="374"/>
      <c r="K989" s="374"/>
      <c r="L989" s="374"/>
      <c r="M989" s="374"/>
      <c r="N989" s="342"/>
      <c r="O989" s="342"/>
      <c r="P989" s="342"/>
      <c r="Q989" s="342"/>
      <c r="R989" s="374"/>
      <c r="S989" s="375"/>
      <c r="T989" s="374"/>
      <c r="U989" s="374"/>
      <c r="V989" s="374"/>
      <c r="W989" s="376"/>
      <c r="X989" s="376"/>
      <c r="Y989" s="376"/>
      <c r="Z989" s="376"/>
      <c r="AA989" s="374"/>
      <c r="AB989" s="374"/>
      <c r="AC989" s="342"/>
      <c r="AD989" s="342"/>
      <c r="AE989" s="342"/>
      <c r="AF989" s="342"/>
      <c r="AG989" s="377"/>
      <c r="AH989" s="377"/>
      <c r="AI989" s="377"/>
      <c r="AJ989" s="377"/>
      <c r="AK989" s="377"/>
      <c r="AL989" s="377"/>
      <c r="AM989" s="377"/>
      <c r="AN989" s="345"/>
      <c r="AO989" s="345"/>
      <c r="AP989" s="345"/>
      <c r="AQ989" s="345"/>
      <c r="AR989" s="345"/>
      <c r="AS989" s="345"/>
      <c r="AT989" s="345"/>
      <c r="AU989" s="346"/>
    </row>
    <row r="990" spans="1:47" ht="16">
      <c r="B990" s="283" t="s">
        <v>329</v>
      </c>
      <c r="C990" s="296"/>
      <c r="D990" s="296"/>
      <c r="E990" s="323"/>
      <c r="F990" s="323"/>
      <c r="G990" s="323"/>
      <c r="H990" s="323"/>
      <c r="I990" s="323"/>
      <c r="J990" s="323"/>
      <c r="K990" s="323"/>
      <c r="L990" s="323"/>
      <c r="M990" s="323"/>
      <c r="N990" s="323"/>
      <c r="O990" s="323"/>
      <c r="P990" s="323"/>
      <c r="Q990" s="323"/>
      <c r="R990" s="323"/>
      <c r="S990" s="251"/>
      <c r="T990" s="298"/>
      <c r="U990" s="298"/>
      <c r="V990" s="298"/>
      <c r="W990" s="297"/>
      <c r="X990" s="297"/>
      <c r="Y990" s="297"/>
      <c r="Z990" s="297"/>
      <c r="AA990" s="298"/>
      <c r="AB990" s="298"/>
      <c r="AC990" s="298"/>
      <c r="AD990" s="298"/>
      <c r="AE990" s="298"/>
      <c r="AF990" s="298"/>
      <c r="AG990" s="719">
        <f>HLOOKUP(AG$35,'3.  Distribution Rates'!$C$122:$P$135,11,FALSE)</f>
        <v>0</v>
      </c>
      <c r="AH990" s="719">
        <f>HLOOKUP(AH$35,'3.  Distribution Rates'!$C$122:$P$135,11,FALSE)</f>
        <v>0</v>
      </c>
      <c r="AI990" s="299">
        <f>HLOOKUP(AI$35,'3.  Distribution Rates'!$C$122:$P$135,11,FALSE)</f>
        <v>0</v>
      </c>
      <c r="AJ990" s="299">
        <f>HLOOKUP(AJ$35,'3.  Distribution Rates'!$C$122:$P$135,11,FALSE)</f>
        <v>0</v>
      </c>
      <c r="AK990" s="299">
        <f>HLOOKUP(AK$35,'3.  Distribution Rates'!$C$122:$P$135,11,FALSE)</f>
        <v>0</v>
      </c>
      <c r="AL990" s="299">
        <f>HLOOKUP(AL$35,'3.  Distribution Rates'!$C$122:$P$135,11,FALSE)</f>
        <v>0</v>
      </c>
      <c r="AM990" s="299">
        <f>HLOOKUP(AM$35,'3.  Distribution Rates'!$C$122:$P$135,11,FALSE)</f>
        <v>0</v>
      </c>
      <c r="AN990" s="299">
        <f>HLOOKUP(AN$35,'3.  Distribution Rates'!$C$122:$P$135,11,FALSE)</f>
        <v>0</v>
      </c>
      <c r="AO990" s="299">
        <f>HLOOKUP(AO$35,'3.  Distribution Rates'!$C$122:$P$135,11,FALSE)</f>
        <v>0</v>
      </c>
      <c r="AP990" s="299">
        <f>HLOOKUP(AP$35,'3.  Distribution Rates'!$C$122:$P$135,11,FALSE)</f>
        <v>0</v>
      </c>
      <c r="AQ990" s="299">
        <f>HLOOKUP(AQ$35,'3.  Distribution Rates'!$C$122:$P$135,11,FALSE)</f>
        <v>0</v>
      </c>
      <c r="AR990" s="299">
        <f>HLOOKUP(AR$35,'3.  Distribution Rates'!$C$122:$P$135,11,FALSE)</f>
        <v>0</v>
      </c>
      <c r="AS990" s="299">
        <f>HLOOKUP(AS$35,'3.  Distribution Rates'!$C$122:$P$135,11,FALSE)</f>
        <v>0</v>
      </c>
      <c r="AT990" s="299">
        <f>HLOOKUP(AT$35,'3.  Distribution Rates'!$C$122:$P$135,11,FALSE)</f>
        <v>0</v>
      </c>
      <c r="AU990" s="324"/>
    </row>
    <row r="991" spans="1:47" ht="16">
      <c r="B991" s="283" t="s">
        <v>330</v>
      </c>
      <c r="C991" s="301"/>
      <c r="D991" s="243"/>
      <c r="E991" s="240"/>
      <c r="F991" s="240"/>
      <c r="G991" s="240"/>
      <c r="H991" s="240"/>
      <c r="I991" s="240"/>
      <c r="J991" s="240"/>
      <c r="K991" s="240"/>
      <c r="L991" s="240"/>
      <c r="M991" s="240"/>
      <c r="N991" s="240"/>
      <c r="O991" s="240"/>
      <c r="P991" s="240"/>
      <c r="Q991" s="240"/>
      <c r="R991" s="240"/>
      <c r="S991" s="251"/>
      <c r="T991" s="240"/>
      <c r="U991" s="240"/>
      <c r="V991" s="240"/>
      <c r="W991" s="243"/>
      <c r="X991" s="243"/>
      <c r="Y991" s="243"/>
      <c r="Z991" s="243"/>
      <c r="AA991" s="240"/>
      <c r="AB991" s="240"/>
      <c r="AC991" s="240"/>
      <c r="AD991" s="240"/>
      <c r="AE991" s="240"/>
      <c r="AF991" s="240"/>
      <c r="AG991" s="325">
        <f>'4.  2011-2014 LRAM'!AO142*AG990</f>
        <v>0</v>
      </c>
      <c r="AH991" s="325">
        <f>'4.  2011-2014 LRAM'!AP142*AH990</f>
        <v>0</v>
      </c>
      <c r="AI991" s="325">
        <f>'4.  2011-2014 LRAM'!AQ142*AI990</f>
        <v>0</v>
      </c>
      <c r="AJ991" s="325">
        <f>'4.  2011-2014 LRAM'!AR142*AJ990</f>
        <v>0</v>
      </c>
      <c r="AK991" s="325">
        <f>'4.  2011-2014 LRAM'!AS142*AK990</f>
        <v>0</v>
      </c>
      <c r="AL991" s="325">
        <f>'4.  2011-2014 LRAM'!AT142*AL990</f>
        <v>0</v>
      </c>
      <c r="AM991" s="325">
        <f>'4.  2011-2014 LRAM'!AU142*AM990</f>
        <v>0</v>
      </c>
      <c r="AN991" s="325">
        <f>'4.  2011-2014 LRAM'!AV142*AN990</f>
        <v>0</v>
      </c>
      <c r="AO991" s="325">
        <f>'4.  2011-2014 LRAM'!AW142*AO990</f>
        <v>0</v>
      </c>
      <c r="AP991" s="325">
        <f>'4.  2011-2014 LRAM'!AX142*AP990</f>
        <v>0</v>
      </c>
      <c r="AQ991" s="325">
        <f>'4.  2011-2014 LRAM'!AY142*AQ990</f>
        <v>0</v>
      </c>
      <c r="AR991" s="325">
        <f>'4.  2011-2014 LRAM'!AZ142*AR990</f>
        <v>0</v>
      </c>
      <c r="AS991" s="325">
        <f>'4.  2011-2014 LRAM'!BA142*AS990</f>
        <v>0</v>
      </c>
      <c r="AT991" s="325">
        <f>'4.  2011-2014 LRAM'!BB142*AT990</f>
        <v>0</v>
      </c>
      <c r="AU991" s="531">
        <f t="shared" ref="AU991:AU998" si="1595">SUM(AG991:AT991)</f>
        <v>0</v>
      </c>
    </row>
    <row r="992" spans="1:47" ht="16">
      <c r="B992" s="283" t="s">
        <v>331</v>
      </c>
      <c r="C992" s="301"/>
      <c r="D992" s="243"/>
      <c r="E992" s="240"/>
      <c r="F992" s="240"/>
      <c r="G992" s="240"/>
      <c r="H992" s="240"/>
      <c r="I992" s="240"/>
      <c r="J992" s="240"/>
      <c r="K992" s="240"/>
      <c r="L992" s="240"/>
      <c r="M992" s="240"/>
      <c r="N992" s="240"/>
      <c r="O992" s="240"/>
      <c r="P992" s="240"/>
      <c r="Q992" s="240"/>
      <c r="R992" s="240"/>
      <c r="S992" s="251"/>
      <c r="T992" s="240"/>
      <c r="U992" s="240"/>
      <c r="V992" s="240"/>
      <c r="W992" s="243"/>
      <c r="X992" s="243"/>
      <c r="Y992" s="243"/>
      <c r="Z992" s="243"/>
      <c r="AA992" s="240"/>
      <c r="AB992" s="240"/>
      <c r="AC992" s="240"/>
      <c r="AD992" s="240"/>
      <c r="AE992" s="240"/>
      <c r="AF992" s="240"/>
      <c r="AG992" s="325">
        <f>'4.  2011-2014 LRAM'!AO281*AG990</f>
        <v>0</v>
      </c>
      <c r="AH992" s="325">
        <f>'4.  2011-2014 LRAM'!AP281*AH990</f>
        <v>0</v>
      </c>
      <c r="AI992" s="325">
        <f>'4.  2011-2014 LRAM'!AQ281*AI990</f>
        <v>0</v>
      </c>
      <c r="AJ992" s="325">
        <f>'4.  2011-2014 LRAM'!AR281*AJ990</f>
        <v>0</v>
      </c>
      <c r="AK992" s="325">
        <f>'4.  2011-2014 LRAM'!AS281*AK990</f>
        <v>0</v>
      </c>
      <c r="AL992" s="325">
        <f>'4.  2011-2014 LRAM'!AT281*AL990</f>
        <v>0</v>
      </c>
      <c r="AM992" s="325">
        <f>'4.  2011-2014 LRAM'!AU281*AM990</f>
        <v>0</v>
      </c>
      <c r="AN992" s="325">
        <f>'4.  2011-2014 LRAM'!AV281*AN990</f>
        <v>0</v>
      </c>
      <c r="AO992" s="325">
        <f>'4.  2011-2014 LRAM'!AW281*AO990</f>
        <v>0</v>
      </c>
      <c r="AP992" s="325">
        <f>'4.  2011-2014 LRAM'!AX281*AP990</f>
        <v>0</v>
      </c>
      <c r="AQ992" s="325">
        <f>'4.  2011-2014 LRAM'!AY281*AQ990</f>
        <v>0</v>
      </c>
      <c r="AR992" s="325">
        <f>'4.  2011-2014 LRAM'!AZ281*AR990</f>
        <v>0</v>
      </c>
      <c r="AS992" s="325">
        <f>'4.  2011-2014 LRAM'!BA281*AS990</f>
        <v>0</v>
      </c>
      <c r="AT992" s="325">
        <f>'4.  2011-2014 LRAM'!BB281*AT990</f>
        <v>0</v>
      </c>
      <c r="AU992" s="531">
        <f t="shared" si="1595"/>
        <v>0</v>
      </c>
    </row>
    <row r="993" spans="2:47" ht="16">
      <c r="B993" s="283" t="s">
        <v>332</v>
      </c>
      <c r="C993" s="301"/>
      <c r="D993" s="243"/>
      <c r="E993" s="240"/>
      <c r="F993" s="240"/>
      <c r="G993" s="240"/>
      <c r="H993" s="240"/>
      <c r="I993" s="240"/>
      <c r="J993" s="240"/>
      <c r="K993" s="240"/>
      <c r="L993" s="240"/>
      <c r="M993" s="240"/>
      <c r="N993" s="240"/>
      <c r="O993" s="240"/>
      <c r="P993" s="240"/>
      <c r="Q993" s="240"/>
      <c r="R993" s="240"/>
      <c r="S993" s="251"/>
      <c r="T993" s="240"/>
      <c r="U993" s="240"/>
      <c r="V993" s="240"/>
      <c r="W993" s="243"/>
      <c r="X993" s="243"/>
      <c r="Y993" s="243"/>
      <c r="Z993" s="243"/>
      <c r="AA993" s="240"/>
      <c r="AB993" s="240"/>
      <c r="AC993" s="240"/>
      <c r="AD993" s="240"/>
      <c r="AE993" s="240"/>
      <c r="AF993" s="240"/>
      <c r="AG993" s="325">
        <f>'4.  2011-2014 LRAM'!AO426*AG990</f>
        <v>0</v>
      </c>
      <c r="AH993" s="325">
        <f>'4.  2011-2014 LRAM'!AP426*AH990</f>
        <v>0</v>
      </c>
      <c r="AI993" s="325">
        <f>'4.  2011-2014 LRAM'!AQ426*AI990</f>
        <v>0</v>
      </c>
      <c r="AJ993" s="325">
        <f>'4.  2011-2014 LRAM'!AR426*AJ990</f>
        <v>0</v>
      </c>
      <c r="AK993" s="325">
        <f>'4.  2011-2014 LRAM'!AS426*AK990</f>
        <v>0</v>
      </c>
      <c r="AL993" s="325">
        <f>'4.  2011-2014 LRAM'!AT426*AL990</f>
        <v>0</v>
      </c>
      <c r="AM993" s="325">
        <f>'4.  2011-2014 LRAM'!AU426*AM990</f>
        <v>0</v>
      </c>
      <c r="AN993" s="325">
        <f>'4.  2011-2014 LRAM'!AV426*AN990</f>
        <v>0</v>
      </c>
      <c r="AO993" s="325">
        <f>'4.  2011-2014 LRAM'!AW426*AO990</f>
        <v>0</v>
      </c>
      <c r="AP993" s="325">
        <f>'4.  2011-2014 LRAM'!AX426*AP990</f>
        <v>0</v>
      </c>
      <c r="AQ993" s="325">
        <f>'4.  2011-2014 LRAM'!AY426*AQ990</f>
        <v>0</v>
      </c>
      <c r="AR993" s="325">
        <f>'4.  2011-2014 LRAM'!AZ426*AR990</f>
        <v>0</v>
      </c>
      <c r="AS993" s="325">
        <f>'4.  2011-2014 LRAM'!BA426*AS990</f>
        <v>0</v>
      </c>
      <c r="AT993" s="325">
        <f>'4.  2011-2014 LRAM'!BB426*AT990</f>
        <v>0</v>
      </c>
      <c r="AU993" s="531">
        <f t="shared" si="1595"/>
        <v>0</v>
      </c>
    </row>
    <row r="994" spans="2:47" ht="16">
      <c r="B994" s="283" t="s">
        <v>333</v>
      </c>
      <c r="C994" s="301"/>
      <c r="D994" s="243"/>
      <c r="E994" s="240"/>
      <c r="F994" s="240"/>
      <c r="G994" s="240"/>
      <c r="H994" s="240"/>
      <c r="I994" s="240"/>
      <c r="J994" s="240"/>
      <c r="K994" s="240"/>
      <c r="L994" s="240"/>
      <c r="M994" s="240"/>
      <c r="N994" s="240"/>
      <c r="O994" s="240"/>
      <c r="P994" s="240"/>
      <c r="Q994" s="240"/>
      <c r="R994" s="240"/>
      <c r="S994" s="251"/>
      <c r="T994" s="240"/>
      <c r="U994" s="240"/>
      <c r="V994" s="240"/>
      <c r="W994" s="243"/>
      <c r="X994" s="243"/>
      <c r="Y994" s="243"/>
      <c r="Z994" s="243"/>
      <c r="AA994" s="240"/>
      <c r="AB994" s="240"/>
      <c r="AC994" s="240"/>
      <c r="AD994" s="240"/>
      <c r="AE994" s="240"/>
      <c r="AF994" s="240"/>
      <c r="AG994" s="325">
        <f>'4.  2011-2014 LRAM'!AO567*AG990</f>
        <v>0</v>
      </c>
      <c r="AH994" s="325">
        <f>'4.  2011-2014 LRAM'!AP567*AH990</f>
        <v>0</v>
      </c>
      <c r="AI994" s="325">
        <f>'4.  2011-2014 LRAM'!AQ567*AI990</f>
        <v>0</v>
      </c>
      <c r="AJ994" s="325">
        <f>'4.  2011-2014 LRAM'!AR567*AJ990</f>
        <v>0</v>
      </c>
      <c r="AK994" s="325">
        <f>'4.  2011-2014 LRAM'!AS567*AK990</f>
        <v>0</v>
      </c>
      <c r="AL994" s="325">
        <f>'4.  2011-2014 LRAM'!AT567*AL990</f>
        <v>0</v>
      </c>
      <c r="AM994" s="325">
        <f>'4.  2011-2014 LRAM'!AU567*AM990</f>
        <v>0</v>
      </c>
      <c r="AN994" s="325">
        <f>'4.  2011-2014 LRAM'!AV567*AN990</f>
        <v>0</v>
      </c>
      <c r="AO994" s="325">
        <f>'4.  2011-2014 LRAM'!AW567*AO990</f>
        <v>0</v>
      </c>
      <c r="AP994" s="325">
        <f>'4.  2011-2014 LRAM'!AX567*AP990</f>
        <v>0</v>
      </c>
      <c r="AQ994" s="325">
        <f>'4.  2011-2014 LRAM'!AY567*AQ990</f>
        <v>0</v>
      </c>
      <c r="AR994" s="325">
        <f>'4.  2011-2014 LRAM'!AZ567*AR990</f>
        <v>0</v>
      </c>
      <c r="AS994" s="325">
        <f>'4.  2011-2014 LRAM'!BA567*AS990</f>
        <v>0</v>
      </c>
      <c r="AT994" s="325">
        <f>'4.  2011-2014 LRAM'!BB567*AT990</f>
        <v>0</v>
      </c>
      <c r="AU994" s="531">
        <f t="shared" si="1595"/>
        <v>0</v>
      </c>
    </row>
    <row r="995" spans="2:47" ht="16">
      <c r="B995" s="283" t="s">
        <v>334</v>
      </c>
      <c r="C995" s="301"/>
      <c r="D995" s="243"/>
      <c r="E995" s="240"/>
      <c r="F995" s="240"/>
      <c r="G995" s="240"/>
      <c r="H995" s="240"/>
      <c r="I995" s="240"/>
      <c r="J995" s="240"/>
      <c r="K995" s="240"/>
      <c r="L995" s="240"/>
      <c r="M995" s="240"/>
      <c r="N995" s="240"/>
      <c r="O995" s="240"/>
      <c r="P995" s="240"/>
      <c r="Q995" s="240"/>
      <c r="R995" s="240"/>
      <c r="S995" s="251"/>
      <c r="T995" s="240"/>
      <c r="U995" s="240"/>
      <c r="V995" s="240"/>
      <c r="W995" s="243"/>
      <c r="X995" s="243"/>
      <c r="Y995" s="243"/>
      <c r="Z995" s="243"/>
      <c r="AA995" s="240"/>
      <c r="AB995" s="240"/>
      <c r="AC995" s="240"/>
      <c r="AD995" s="240"/>
      <c r="AE995" s="240"/>
      <c r="AF995" s="240"/>
      <c r="AG995" s="325">
        <f t="shared" ref="AG995:AT995" si="1596">AG215*AG990</f>
        <v>0</v>
      </c>
      <c r="AH995" s="325">
        <f t="shared" si="1596"/>
        <v>0</v>
      </c>
      <c r="AI995" s="325">
        <f t="shared" si="1596"/>
        <v>0</v>
      </c>
      <c r="AJ995" s="325">
        <f t="shared" si="1596"/>
        <v>0</v>
      </c>
      <c r="AK995" s="325">
        <f t="shared" si="1596"/>
        <v>0</v>
      </c>
      <c r="AL995" s="325">
        <f t="shared" si="1596"/>
        <v>0</v>
      </c>
      <c r="AM995" s="325">
        <f t="shared" si="1596"/>
        <v>0</v>
      </c>
      <c r="AN995" s="325">
        <f t="shared" si="1596"/>
        <v>0</v>
      </c>
      <c r="AO995" s="325">
        <f t="shared" si="1596"/>
        <v>0</v>
      </c>
      <c r="AP995" s="325">
        <f t="shared" si="1596"/>
        <v>0</v>
      </c>
      <c r="AQ995" s="325">
        <f t="shared" si="1596"/>
        <v>0</v>
      </c>
      <c r="AR995" s="325">
        <f t="shared" si="1596"/>
        <v>0</v>
      </c>
      <c r="AS995" s="325">
        <f t="shared" si="1596"/>
        <v>0</v>
      </c>
      <c r="AT995" s="325">
        <f t="shared" si="1596"/>
        <v>0</v>
      </c>
      <c r="AU995" s="531">
        <f t="shared" si="1595"/>
        <v>0</v>
      </c>
    </row>
    <row r="996" spans="2:47" ht="16">
      <c r="B996" s="283" t="s">
        <v>335</v>
      </c>
      <c r="C996" s="301"/>
      <c r="D996" s="243"/>
      <c r="E996" s="240"/>
      <c r="F996" s="240"/>
      <c r="G996" s="240"/>
      <c r="H996" s="240"/>
      <c r="I996" s="240"/>
      <c r="J996" s="240"/>
      <c r="K996" s="240"/>
      <c r="L996" s="240"/>
      <c r="M996" s="240"/>
      <c r="N996" s="240"/>
      <c r="O996" s="240"/>
      <c r="P996" s="240"/>
      <c r="Q996" s="240"/>
      <c r="R996" s="240"/>
      <c r="S996" s="251"/>
      <c r="T996" s="240"/>
      <c r="U996" s="240"/>
      <c r="V996" s="240"/>
      <c r="W996" s="243"/>
      <c r="X996" s="243"/>
      <c r="Y996" s="243"/>
      <c r="Z996" s="243"/>
      <c r="AA996" s="240"/>
      <c r="AB996" s="240"/>
      <c r="AC996" s="240"/>
      <c r="AD996" s="240"/>
      <c r="AE996" s="240"/>
      <c r="AF996" s="240"/>
      <c r="AG996" s="325">
        <f t="shared" ref="AG996:AT996" si="1597">AG412*AG990</f>
        <v>0</v>
      </c>
      <c r="AH996" s="325">
        <f t="shared" si="1597"/>
        <v>0</v>
      </c>
      <c r="AI996" s="325">
        <f t="shared" si="1597"/>
        <v>0</v>
      </c>
      <c r="AJ996" s="325">
        <f t="shared" si="1597"/>
        <v>0</v>
      </c>
      <c r="AK996" s="325">
        <f t="shared" si="1597"/>
        <v>0</v>
      </c>
      <c r="AL996" s="325">
        <f t="shared" si="1597"/>
        <v>0</v>
      </c>
      <c r="AM996" s="325">
        <f t="shared" si="1597"/>
        <v>0</v>
      </c>
      <c r="AN996" s="325">
        <f t="shared" si="1597"/>
        <v>0</v>
      </c>
      <c r="AO996" s="325">
        <f t="shared" si="1597"/>
        <v>0</v>
      </c>
      <c r="AP996" s="325">
        <f t="shared" si="1597"/>
        <v>0</v>
      </c>
      <c r="AQ996" s="325">
        <f t="shared" si="1597"/>
        <v>0</v>
      </c>
      <c r="AR996" s="325">
        <f t="shared" si="1597"/>
        <v>0</v>
      </c>
      <c r="AS996" s="325">
        <f t="shared" si="1597"/>
        <v>0</v>
      </c>
      <c r="AT996" s="325">
        <f t="shared" si="1597"/>
        <v>0</v>
      </c>
      <c r="AU996" s="531">
        <f t="shared" si="1595"/>
        <v>0</v>
      </c>
    </row>
    <row r="997" spans="2:47" ht="16">
      <c r="B997" s="283" t="s">
        <v>336</v>
      </c>
      <c r="C997" s="301"/>
      <c r="D997" s="243"/>
      <c r="E997" s="240"/>
      <c r="F997" s="240"/>
      <c r="G997" s="240"/>
      <c r="H997" s="240"/>
      <c r="I997" s="240"/>
      <c r="J997" s="240"/>
      <c r="K997" s="240"/>
      <c r="L997" s="240"/>
      <c r="M997" s="240"/>
      <c r="N997" s="240"/>
      <c r="O997" s="240"/>
      <c r="P997" s="240"/>
      <c r="Q997" s="240"/>
      <c r="R997" s="240"/>
      <c r="S997" s="251"/>
      <c r="T997" s="240"/>
      <c r="U997" s="240"/>
      <c r="V997" s="240"/>
      <c r="W997" s="243"/>
      <c r="X997" s="243"/>
      <c r="Y997" s="243"/>
      <c r="Z997" s="243"/>
      <c r="AA997" s="240"/>
      <c r="AB997" s="240"/>
      <c r="AC997" s="240"/>
      <c r="AD997" s="240"/>
      <c r="AE997" s="240"/>
      <c r="AF997" s="240"/>
      <c r="AG997" s="325">
        <f t="shared" ref="AG997:AT997" si="1598">AG612*AG990</f>
        <v>0</v>
      </c>
      <c r="AH997" s="325">
        <f t="shared" si="1598"/>
        <v>0</v>
      </c>
      <c r="AI997" s="325">
        <f t="shared" si="1598"/>
        <v>0</v>
      </c>
      <c r="AJ997" s="325">
        <f t="shared" si="1598"/>
        <v>0</v>
      </c>
      <c r="AK997" s="325">
        <f t="shared" si="1598"/>
        <v>0</v>
      </c>
      <c r="AL997" s="325">
        <f t="shared" si="1598"/>
        <v>0</v>
      </c>
      <c r="AM997" s="325">
        <f t="shared" si="1598"/>
        <v>0</v>
      </c>
      <c r="AN997" s="325">
        <f t="shared" si="1598"/>
        <v>0</v>
      </c>
      <c r="AO997" s="325">
        <f t="shared" si="1598"/>
        <v>0</v>
      </c>
      <c r="AP997" s="325">
        <f t="shared" si="1598"/>
        <v>0</v>
      </c>
      <c r="AQ997" s="325">
        <f t="shared" si="1598"/>
        <v>0</v>
      </c>
      <c r="AR997" s="325">
        <f t="shared" si="1598"/>
        <v>0</v>
      </c>
      <c r="AS997" s="325">
        <f t="shared" si="1598"/>
        <v>0</v>
      </c>
      <c r="AT997" s="325">
        <f t="shared" si="1598"/>
        <v>0</v>
      </c>
      <c r="AU997" s="531">
        <f t="shared" si="1595"/>
        <v>0</v>
      </c>
    </row>
    <row r="998" spans="2:47" ht="16">
      <c r="B998" s="283" t="s">
        <v>337</v>
      </c>
      <c r="C998" s="301"/>
      <c r="D998" s="243"/>
      <c r="E998" s="240"/>
      <c r="F998" s="240"/>
      <c r="G998" s="240"/>
      <c r="H998" s="240"/>
      <c r="I998" s="240"/>
      <c r="J998" s="240"/>
      <c r="K998" s="240"/>
      <c r="L998" s="240"/>
      <c r="M998" s="240"/>
      <c r="N998" s="240"/>
      <c r="O998" s="240"/>
      <c r="P998" s="240"/>
      <c r="Q998" s="240"/>
      <c r="R998" s="240"/>
      <c r="S998" s="251"/>
      <c r="T998" s="240"/>
      <c r="U998" s="240"/>
      <c r="V998" s="240"/>
      <c r="W998" s="243"/>
      <c r="X998" s="243"/>
      <c r="Y998" s="243"/>
      <c r="Z998" s="243"/>
      <c r="AA998" s="240"/>
      <c r="AB998" s="240"/>
      <c r="AC998" s="240"/>
      <c r="AD998" s="240"/>
      <c r="AE998" s="240"/>
      <c r="AF998" s="240"/>
      <c r="AG998" s="325">
        <f t="shared" ref="AG998:AT998" si="1599">AG804*AG990</f>
        <v>0</v>
      </c>
      <c r="AH998" s="325">
        <f t="shared" si="1599"/>
        <v>0</v>
      </c>
      <c r="AI998" s="325">
        <f t="shared" si="1599"/>
        <v>0</v>
      </c>
      <c r="AJ998" s="325">
        <f t="shared" si="1599"/>
        <v>0</v>
      </c>
      <c r="AK998" s="325">
        <f t="shared" si="1599"/>
        <v>0</v>
      </c>
      <c r="AL998" s="325">
        <f t="shared" si="1599"/>
        <v>0</v>
      </c>
      <c r="AM998" s="325">
        <f t="shared" si="1599"/>
        <v>0</v>
      </c>
      <c r="AN998" s="325">
        <f t="shared" si="1599"/>
        <v>0</v>
      </c>
      <c r="AO998" s="325">
        <f t="shared" si="1599"/>
        <v>0</v>
      </c>
      <c r="AP998" s="325">
        <f t="shared" si="1599"/>
        <v>0</v>
      </c>
      <c r="AQ998" s="325">
        <f t="shared" si="1599"/>
        <v>0</v>
      </c>
      <c r="AR998" s="325">
        <f t="shared" si="1599"/>
        <v>0</v>
      </c>
      <c r="AS998" s="325">
        <f t="shared" si="1599"/>
        <v>0</v>
      </c>
      <c r="AT998" s="325">
        <f t="shared" si="1599"/>
        <v>0</v>
      </c>
      <c r="AU998" s="531">
        <f t="shared" si="1595"/>
        <v>0</v>
      </c>
    </row>
    <row r="999" spans="2:47" ht="16">
      <c r="B999" s="283" t="s">
        <v>338</v>
      </c>
      <c r="C999" s="301"/>
      <c r="D999" s="243"/>
      <c r="E999" s="240"/>
      <c r="F999" s="240"/>
      <c r="G999" s="240"/>
      <c r="H999" s="240"/>
      <c r="I999" s="240"/>
      <c r="J999" s="240"/>
      <c r="K999" s="240"/>
      <c r="L999" s="240"/>
      <c r="M999" s="240"/>
      <c r="N999" s="240"/>
      <c r="O999" s="240"/>
      <c r="P999" s="240"/>
      <c r="Q999" s="240"/>
      <c r="R999" s="240"/>
      <c r="S999" s="251"/>
      <c r="T999" s="240"/>
      <c r="U999" s="240"/>
      <c r="V999" s="240"/>
      <c r="W999" s="243"/>
      <c r="X999" s="243"/>
      <c r="Y999" s="243"/>
      <c r="Z999" s="243"/>
      <c r="AA999" s="240"/>
      <c r="AB999" s="240"/>
      <c r="AC999" s="240"/>
      <c r="AD999" s="240"/>
      <c r="AE999" s="240"/>
      <c r="AF999" s="240"/>
      <c r="AG999" s="325">
        <f>AG987*AG990</f>
        <v>0</v>
      </c>
      <c r="AH999" s="325">
        <f t="shared" ref="AH999:AT999" si="1600">AH987*AH990</f>
        <v>0</v>
      </c>
      <c r="AI999" s="325">
        <f t="shared" si="1600"/>
        <v>0</v>
      </c>
      <c r="AJ999" s="325">
        <f t="shared" si="1600"/>
        <v>0</v>
      </c>
      <c r="AK999" s="325">
        <f t="shared" si="1600"/>
        <v>0</v>
      </c>
      <c r="AL999" s="325">
        <f t="shared" si="1600"/>
        <v>0</v>
      </c>
      <c r="AM999" s="325">
        <f t="shared" si="1600"/>
        <v>0</v>
      </c>
      <c r="AN999" s="325">
        <f t="shared" si="1600"/>
        <v>0</v>
      </c>
      <c r="AO999" s="325">
        <f t="shared" si="1600"/>
        <v>0</v>
      </c>
      <c r="AP999" s="325">
        <f t="shared" si="1600"/>
        <v>0</v>
      </c>
      <c r="AQ999" s="325">
        <f t="shared" si="1600"/>
        <v>0</v>
      </c>
      <c r="AR999" s="325">
        <f t="shared" si="1600"/>
        <v>0</v>
      </c>
      <c r="AS999" s="325">
        <f t="shared" si="1600"/>
        <v>0</v>
      </c>
      <c r="AT999" s="325">
        <f t="shared" si="1600"/>
        <v>0</v>
      </c>
      <c r="AU999" s="531">
        <f>SUM(AG999:AT999)</f>
        <v>0</v>
      </c>
    </row>
    <row r="1000" spans="2:47" ht="16">
      <c r="B1000" s="305" t="s">
        <v>342</v>
      </c>
      <c r="C1000" s="301"/>
      <c r="D1000" s="263"/>
      <c r="E1000" s="293"/>
      <c r="F1000" s="293"/>
      <c r="G1000" s="293"/>
      <c r="H1000" s="293"/>
      <c r="I1000" s="293"/>
      <c r="J1000" s="293"/>
      <c r="K1000" s="293"/>
      <c r="L1000" s="293"/>
      <c r="M1000" s="293"/>
      <c r="N1000" s="293"/>
      <c r="O1000" s="293"/>
      <c r="P1000" s="293"/>
      <c r="Q1000" s="293"/>
      <c r="R1000" s="293"/>
      <c r="S1000" s="260"/>
      <c r="T1000" s="293"/>
      <c r="U1000" s="293"/>
      <c r="V1000" s="293"/>
      <c r="W1000" s="263"/>
      <c r="X1000" s="263"/>
      <c r="Y1000" s="263"/>
      <c r="Z1000" s="263"/>
      <c r="AA1000" s="293"/>
      <c r="AB1000" s="293"/>
      <c r="AC1000" s="293"/>
      <c r="AD1000" s="293"/>
      <c r="AE1000" s="293"/>
      <c r="AF1000" s="293"/>
      <c r="AG1000" s="302">
        <f>SUM(AG991:AG999)</f>
        <v>0</v>
      </c>
      <c r="AH1000" s="302">
        <f t="shared" ref="AH1000:AM1000" si="1601">SUM(AH991:AH999)</f>
        <v>0</v>
      </c>
      <c r="AI1000" s="302">
        <f t="shared" si="1601"/>
        <v>0</v>
      </c>
      <c r="AJ1000" s="302">
        <f t="shared" si="1601"/>
        <v>0</v>
      </c>
      <c r="AK1000" s="302">
        <f t="shared" si="1601"/>
        <v>0</v>
      </c>
      <c r="AL1000" s="302">
        <f t="shared" si="1601"/>
        <v>0</v>
      </c>
      <c r="AM1000" s="302">
        <f t="shared" si="1601"/>
        <v>0</v>
      </c>
      <c r="AN1000" s="302">
        <f>SUM(AN991:AN999)</f>
        <v>0</v>
      </c>
      <c r="AO1000" s="302">
        <f t="shared" ref="AO1000:AT1000" si="1602">SUM(AO991:AO999)</f>
        <v>0</v>
      </c>
      <c r="AP1000" s="302">
        <f t="shared" si="1602"/>
        <v>0</v>
      </c>
      <c r="AQ1000" s="302">
        <f t="shared" si="1602"/>
        <v>0</v>
      </c>
      <c r="AR1000" s="302">
        <f t="shared" si="1602"/>
        <v>0</v>
      </c>
      <c r="AS1000" s="302">
        <f t="shared" si="1602"/>
        <v>0</v>
      </c>
      <c r="AT1000" s="302">
        <f t="shared" si="1602"/>
        <v>0</v>
      </c>
      <c r="AU1000" s="349">
        <f>SUM(AU991:AU999)</f>
        <v>0</v>
      </c>
    </row>
    <row r="1001" spans="2:47" ht="16">
      <c r="B1001" s="305" t="s">
        <v>343</v>
      </c>
      <c r="C1001" s="301"/>
      <c r="D1001" s="306"/>
      <c r="E1001" s="293"/>
      <c r="F1001" s="293"/>
      <c r="G1001" s="293"/>
      <c r="H1001" s="293"/>
      <c r="I1001" s="293"/>
      <c r="J1001" s="293"/>
      <c r="K1001" s="293"/>
      <c r="L1001" s="293"/>
      <c r="M1001" s="293"/>
      <c r="N1001" s="293"/>
      <c r="O1001" s="293"/>
      <c r="P1001" s="293"/>
      <c r="Q1001" s="293"/>
      <c r="R1001" s="293"/>
      <c r="S1001" s="260"/>
      <c r="T1001" s="293"/>
      <c r="U1001" s="293"/>
      <c r="V1001" s="293"/>
      <c r="W1001" s="263"/>
      <c r="X1001" s="263"/>
      <c r="Y1001" s="263"/>
      <c r="Z1001" s="263"/>
      <c r="AA1001" s="293"/>
      <c r="AB1001" s="293"/>
      <c r="AC1001" s="293"/>
      <c r="AD1001" s="293"/>
      <c r="AE1001" s="293"/>
      <c r="AF1001" s="293"/>
      <c r="AG1001" s="303">
        <f>AG988*AG990</f>
        <v>0</v>
      </c>
      <c r="AH1001" s="303">
        <f t="shared" ref="AH1001:AM1001" si="1603">AH988*AH990</f>
        <v>0</v>
      </c>
      <c r="AI1001" s="303">
        <f t="shared" si="1603"/>
        <v>0</v>
      </c>
      <c r="AJ1001" s="303">
        <f t="shared" si="1603"/>
        <v>0</v>
      </c>
      <c r="AK1001" s="303">
        <f t="shared" si="1603"/>
        <v>0</v>
      </c>
      <c r="AL1001" s="303">
        <f t="shared" si="1603"/>
        <v>0</v>
      </c>
      <c r="AM1001" s="303">
        <f t="shared" si="1603"/>
        <v>0</v>
      </c>
      <c r="AN1001" s="303">
        <f>AN988*AN990</f>
        <v>0</v>
      </c>
      <c r="AO1001" s="303">
        <f t="shared" ref="AO1001:AT1001" si="1604">AO988*AO990</f>
        <v>0</v>
      </c>
      <c r="AP1001" s="303">
        <f t="shared" si="1604"/>
        <v>0</v>
      </c>
      <c r="AQ1001" s="303">
        <f t="shared" si="1604"/>
        <v>0</v>
      </c>
      <c r="AR1001" s="303">
        <f t="shared" si="1604"/>
        <v>0</v>
      </c>
      <c r="AS1001" s="303">
        <f t="shared" si="1604"/>
        <v>0</v>
      </c>
      <c r="AT1001" s="303">
        <f t="shared" si="1604"/>
        <v>0</v>
      </c>
      <c r="AU1001" s="349">
        <f>SUM(AG1001:AT1001)</f>
        <v>0</v>
      </c>
    </row>
    <row r="1002" spans="2:47" ht="16">
      <c r="B1002" s="305" t="s">
        <v>344</v>
      </c>
      <c r="C1002" s="301"/>
      <c r="D1002" s="306"/>
      <c r="E1002" s="293"/>
      <c r="F1002" s="293"/>
      <c r="G1002" s="293"/>
      <c r="H1002" s="293"/>
      <c r="I1002" s="293"/>
      <c r="J1002" s="293"/>
      <c r="K1002" s="293"/>
      <c r="L1002" s="293"/>
      <c r="M1002" s="293"/>
      <c r="N1002" s="293"/>
      <c r="O1002" s="293"/>
      <c r="P1002" s="293"/>
      <c r="Q1002" s="293"/>
      <c r="R1002" s="293"/>
      <c r="S1002" s="260"/>
      <c r="T1002" s="293"/>
      <c r="U1002" s="293"/>
      <c r="V1002" s="293"/>
      <c r="W1002" s="306"/>
      <c r="X1002" s="306"/>
      <c r="Y1002" s="306"/>
      <c r="Z1002" s="306"/>
      <c r="AA1002" s="293"/>
      <c r="AB1002" s="293"/>
      <c r="AC1002" s="293"/>
      <c r="AD1002" s="293"/>
      <c r="AE1002" s="293"/>
      <c r="AF1002" s="293"/>
      <c r="AG1002" s="307"/>
      <c r="AH1002" s="307"/>
      <c r="AI1002" s="307"/>
      <c r="AJ1002" s="307"/>
      <c r="AK1002" s="307"/>
      <c r="AL1002" s="307"/>
      <c r="AM1002" s="307"/>
      <c r="AN1002" s="307"/>
      <c r="AO1002" s="307"/>
      <c r="AP1002" s="307"/>
      <c r="AQ1002" s="307"/>
      <c r="AR1002" s="307"/>
      <c r="AS1002" s="307"/>
      <c r="AT1002" s="307"/>
      <c r="AU1002" s="349">
        <f>AU1000-AU1001</f>
        <v>0</v>
      </c>
    </row>
    <row r="1003" spans="2:47" ht="16">
      <c r="B1003" s="283"/>
      <c r="C1003" s="306"/>
      <c r="D1003" s="306"/>
      <c r="E1003" s="293"/>
      <c r="F1003" s="293"/>
      <c r="G1003" s="293"/>
      <c r="H1003" s="293"/>
      <c r="I1003" s="293"/>
      <c r="J1003" s="293"/>
      <c r="K1003" s="293"/>
      <c r="L1003" s="293"/>
      <c r="M1003" s="293"/>
      <c r="N1003" s="293"/>
      <c r="O1003" s="293"/>
      <c r="P1003" s="293"/>
      <c r="Q1003" s="293"/>
      <c r="R1003" s="293"/>
      <c r="S1003" s="260"/>
      <c r="T1003" s="293"/>
      <c r="U1003" s="293"/>
      <c r="V1003" s="293"/>
      <c r="W1003" s="306"/>
      <c r="X1003" s="301"/>
      <c r="Y1003" s="306"/>
      <c r="Z1003" s="306"/>
      <c r="AA1003" s="293"/>
      <c r="AB1003" s="293"/>
      <c r="AC1003" s="293"/>
      <c r="AD1003" s="293"/>
      <c r="AE1003" s="293"/>
      <c r="AF1003" s="293"/>
      <c r="AG1003" s="308"/>
      <c r="AH1003" s="308"/>
      <c r="AI1003" s="308"/>
      <c r="AJ1003" s="308"/>
      <c r="AK1003" s="308"/>
      <c r="AL1003" s="308"/>
      <c r="AM1003" s="308"/>
      <c r="AN1003" s="308"/>
      <c r="AO1003" s="308"/>
      <c r="AP1003" s="308"/>
      <c r="AQ1003" s="308"/>
      <c r="AR1003" s="308"/>
      <c r="AS1003" s="308"/>
      <c r="AT1003" s="308"/>
      <c r="AU1003" s="295"/>
    </row>
    <row r="1004" spans="2:47" ht="16">
      <c r="B1004" s="283" t="s">
        <v>339</v>
      </c>
      <c r="C1004" s="306"/>
      <c r="D1004" s="306"/>
      <c r="E1004" s="293"/>
      <c r="F1004" s="293"/>
      <c r="G1004" s="293"/>
      <c r="H1004" s="293"/>
      <c r="I1004" s="293"/>
      <c r="J1004" s="293"/>
      <c r="K1004" s="293"/>
      <c r="L1004" s="293"/>
      <c r="M1004" s="293"/>
      <c r="N1004" s="293"/>
      <c r="O1004" s="293"/>
      <c r="P1004" s="293"/>
      <c r="Q1004" s="293"/>
      <c r="R1004" s="293"/>
      <c r="S1004" s="260"/>
      <c r="T1004" s="293"/>
      <c r="U1004" s="293"/>
      <c r="V1004" s="293"/>
      <c r="W1004" s="306"/>
      <c r="X1004" s="301"/>
      <c r="Y1004" s="306"/>
      <c r="Z1004" s="306"/>
      <c r="AA1004" s="293"/>
      <c r="AB1004" s="293"/>
      <c r="AC1004" s="293"/>
      <c r="AD1004" s="293"/>
      <c r="AE1004" s="293"/>
      <c r="AF1004" s="293"/>
      <c r="AG1004" s="908">
        <f>SUMPRODUCT($E$823:$E$985,AG823:AG985)</f>
        <v>277309.07685142261</v>
      </c>
      <c r="AH1004" s="908">
        <f>SUMPRODUCT($E$823:$E$985,AH823:AH985)</f>
        <v>2076448.7745083962</v>
      </c>
      <c r="AI1004" s="908">
        <f t="shared" ref="AI1004:AR1004" si="1605">IF(AI$820="kw",SUMPRODUCT($R$823:$R$985,$T$823:$T$985,AI823:AI985),SUMPRODUCT($E$823:$E$985,AI823:AI985))</f>
        <v>18253.209281009804</v>
      </c>
      <c r="AJ1004" s="908">
        <f t="shared" si="1605"/>
        <v>451.2427407833772</v>
      </c>
      <c r="AK1004" s="908">
        <f t="shared" si="1605"/>
        <v>2360.2984749162765</v>
      </c>
      <c r="AL1004" s="908">
        <f t="shared" si="1605"/>
        <v>0</v>
      </c>
      <c r="AM1004" s="908">
        <f t="shared" si="1605"/>
        <v>0</v>
      </c>
      <c r="AN1004" s="908">
        <f t="shared" si="1605"/>
        <v>8018.0245840480275</v>
      </c>
      <c r="AO1004" s="908">
        <f t="shared" si="1605"/>
        <v>55758.149595908391</v>
      </c>
      <c r="AP1004" s="908">
        <f t="shared" si="1605"/>
        <v>306731.65820396936</v>
      </c>
      <c r="AQ1004" s="908">
        <f t="shared" si="1605"/>
        <v>8276.1064855790846</v>
      </c>
      <c r="AR1004" s="251">
        <f t="shared" si="1605"/>
        <v>345.40032286995518</v>
      </c>
      <c r="AS1004" s="251">
        <f>IF($AI$812="kw",SUMPRODUCT($R$823:$R$985,$T$823:$T$985,AS823:AS985),SUMPRODUCT($E$823:$E$985,AS823:AS985))</f>
        <v>0</v>
      </c>
      <c r="AT1004" s="251">
        <f>IF($AI$812="kw",SUMPRODUCT($R$823:$R$985,$T$823:$T$985,AT823:AT985),SUMPRODUCT($E$823:$E$985,AT823:AT985))</f>
        <v>0</v>
      </c>
      <c r="AU1004" s="295"/>
    </row>
    <row r="1005" spans="2:47" ht="16">
      <c r="B1005" s="283" t="s">
        <v>834</v>
      </c>
      <c r="C1005" s="306"/>
      <c r="D1005" s="306"/>
      <c r="E1005" s="293"/>
      <c r="F1005" s="293"/>
      <c r="G1005" s="293"/>
      <c r="H1005" s="293"/>
      <c r="I1005" s="293"/>
      <c r="J1005" s="293"/>
      <c r="K1005" s="293"/>
      <c r="L1005" s="293"/>
      <c r="M1005" s="293"/>
      <c r="N1005" s="293"/>
      <c r="O1005" s="293"/>
      <c r="P1005" s="293"/>
      <c r="Q1005" s="293"/>
      <c r="R1005" s="293"/>
      <c r="S1005" s="260"/>
      <c r="T1005" s="293"/>
      <c r="U1005" s="293"/>
      <c r="V1005" s="293"/>
      <c r="W1005" s="306"/>
      <c r="X1005" s="301"/>
      <c r="Y1005" s="306"/>
      <c r="Z1005" s="306"/>
      <c r="AA1005" s="293"/>
      <c r="AB1005" s="293"/>
      <c r="AC1005" s="293"/>
      <c r="AD1005" s="293"/>
      <c r="AE1005" s="293"/>
      <c r="AF1005" s="293"/>
      <c r="AG1005" s="908">
        <f>SUMPRODUCT($F$823:$F$985,AG823:AG985)</f>
        <v>275695.49084384873</v>
      </c>
      <c r="AH1005" s="908">
        <f>SUMPRODUCT($F$823:$F$985,AH823:AH985)</f>
        <v>2076448.7745083962</v>
      </c>
      <c r="AI1005" s="908">
        <f t="shared" ref="AI1005:AT1005" si="1606">IF(AI820="kw",SUMPRODUCT($R$823:$R$985,$U$823:$U$985,AI823:AI985),SUMPRODUCT($F$823:$F$985,AI823:AI985))</f>
        <v>18253.209281009804</v>
      </c>
      <c r="AJ1005" s="908">
        <f t="shared" si="1606"/>
        <v>451.2427407833772</v>
      </c>
      <c r="AK1005" s="908">
        <f t="shared" si="1606"/>
        <v>2360.2984749162765</v>
      </c>
      <c r="AL1005" s="908">
        <f t="shared" si="1606"/>
        <v>0</v>
      </c>
      <c r="AM1005" s="908">
        <f t="shared" si="1606"/>
        <v>0</v>
      </c>
      <c r="AN1005" s="908">
        <f t="shared" si="1606"/>
        <v>8023.7324356775298</v>
      </c>
      <c r="AO1005" s="908">
        <f t="shared" si="1606"/>
        <v>45093.175041144248</v>
      </c>
      <c r="AP1005" s="908">
        <f t="shared" si="1606"/>
        <v>306731.65820396936</v>
      </c>
      <c r="AQ1005" s="908">
        <f t="shared" si="1606"/>
        <v>8276.1064855790846</v>
      </c>
      <c r="AR1005" s="251">
        <f t="shared" si="1606"/>
        <v>345.40032286995518</v>
      </c>
      <c r="AS1005" s="251">
        <f t="shared" si="1606"/>
        <v>0</v>
      </c>
      <c r="AT1005" s="251">
        <f t="shared" si="1606"/>
        <v>0</v>
      </c>
      <c r="AU1005" s="295"/>
    </row>
    <row r="1006" spans="2:47" ht="16">
      <c r="B1006" s="283" t="s">
        <v>859</v>
      </c>
      <c r="C1006" s="306"/>
      <c r="D1006" s="306"/>
      <c r="E1006" s="293"/>
      <c r="F1006" s="293"/>
      <c r="G1006" s="293"/>
      <c r="H1006" s="293"/>
      <c r="I1006" s="293"/>
      <c r="J1006" s="293"/>
      <c r="K1006" s="293"/>
      <c r="L1006" s="293"/>
      <c r="M1006" s="293"/>
      <c r="N1006" s="293"/>
      <c r="O1006" s="293"/>
      <c r="P1006" s="293"/>
      <c r="Q1006" s="293"/>
      <c r="R1006" s="293"/>
      <c r="S1006" s="260"/>
      <c r="T1006" s="293"/>
      <c r="U1006" s="293"/>
      <c r="V1006" s="293"/>
      <c r="W1006" s="306"/>
      <c r="X1006" s="301"/>
      <c r="Y1006" s="306"/>
      <c r="Z1006" s="306"/>
      <c r="AA1006" s="293"/>
      <c r="AB1006" s="293"/>
      <c r="AC1006" s="293"/>
      <c r="AD1006" s="293"/>
      <c r="AE1006" s="293"/>
      <c r="AF1006" s="293"/>
      <c r="AG1006" s="908">
        <f>SUMPRODUCT($G$823:$G$985,AG823:AG985)</f>
        <v>275695.49084384873</v>
      </c>
      <c r="AH1006" s="908">
        <f>SUMPRODUCT($G$823:$G$985,AH823:AH985)</f>
        <v>2031317.9738300233</v>
      </c>
      <c r="AI1006" s="908">
        <f t="shared" ref="AI1006:AT1006" si="1607">IF(AI820="kw",SUMPRODUCT($R$823:$R$985,$V$823:$V$985,AI823:AI985),SUMPRODUCT($G$823:$G$985,AI823:AI985))</f>
        <v>18253.209281009804</v>
      </c>
      <c r="AJ1006" s="908">
        <f t="shared" si="1607"/>
        <v>451.2427407833772</v>
      </c>
      <c r="AK1006" s="908">
        <f t="shared" si="1607"/>
        <v>2360.2984749162765</v>
      </c>
      <c r="AL1006" s="908">
        <f t="shared" si="1607"/>
        <v>0</v>
      </c>
      <c r="AM1006" s="908">
        <f t="shared" si="1607"/>
        <v>0</v>
      </c>
      <c r="AN1006" s="908">
        <f t="shared" si="1607"/>
        <v>8023.7324356775298</v>
      </c>
      <c r="AO1006" s="908">
        <f t="shared" si="1607"/>
        <v>45093.175041144248</v>
      </c>
      <c r="AP1006" s="908">
        <f t="shared" si="1607"/>
        <v>306731.65820396936</v>
      </c>
      <c r="AQ1006" s="908">
        <f t="shared" si="1607"/>
        <v>8276.1064855790846</v>
      </c>
      <c r="AR1006" s="251">
        <f t="shared" si="1607"/>
        <v>345.40032286995518</v>
      </c>
      <c r="AS1006" s="251">
        <f t="shared" si="1607"/>
        <v>0</v>
      </c>
      <c r="AT1006" s="251">
        <f t="shared" si="1607"/>
        <v>0</v>
      </c>
      <c r="AU1006" s="295"/>
    </row>
    <row r="1007" spans="2:47" ht="16">
      <c r="B1007" s="283" t="s">
        <v>860</v>
      </c>
      <c r="C1007" s="306"/>
      <c r="D1007" s="306"/>
      <c r="E1007" s="293"/>
      <c r="F1007" s="293"/>
      <c r="G1007" s="293"/>
      <c r="H1007" s="293"/>
      <c r="I1007" s="293"/>
      <c r="J1007" s="293"/>
      <c r="K1007" s="293"/>
      <c r="L1007" s="293"/>
      <c r="M1007" s="293"/>
      <c r="N1007" s="293"/>
      <c r="O1007" s="293"/>
      <c r="P1007" s="293"/>
      <c r="Q1007" s="293"/>
      <c r="R1007" s="293"/>
      <c r="S1007" s="260"/>
      <c r="T1007" s="293"/>
      <c r="U1007" s="293"/>
      <c r="V1007" s="293"/>
      <c r="W1007" s="306"/>
      <c r="X1007" s="301"/>
      <c r="Y1007" s="306"/>
      <c r="Z1007" s="306"/>
      <c r="AA1007" s="293"/>
      <c r="AB1007" s="293"/>
      <c r="AC1007" s="293"/>
      <c r="AD1007" s="293"/>
      <c r="AE1007" s="293"/>
      <c r="AF1007" s="293"/>
      <c r="AG1007" s="908">
        <f>SUMPRODUCT($H$823:$H$985,AG823:AG985)</f>
        <v>275695.49084384873</v>
      </c>
      <c r="AH1007" s="908">
        <f>SUMPRODUCT($H$823:$H$985,AH823:AH985)</f>
        <v>1952107.1612779046</v>
      </c>
      <c r="AI1007" s="908">
        <f t="shared" ref="AI1007:AT1007" si="1608">IF(AI820="kw",SUMPRODUCT($R$823:$R$985,$W$823:$W$985,AI823:AI985),SUMPRODUCT($H$823:$H$985,AI823:AI985))</f>
        <v>18251.210722785741</v>
      </c>
      <c r="AJ1007" s="908">
        <f t="shared" si="1608"/>
        <v>451.2427407833772</v>
      </c>
      <c r="AK1007" s="908">
        <f t="shared" si="1608"/>
        <v>2360.2984749162765</v>
      </c>
      <c r="AL1007" s="908">
        <f t="shared" si="1608"/>
        <v>0</v>
      </c>
      <c r="AM1007" s="908">
        <f t="shared" si="1608"/>
        <v>0</v>
      </c>
      <c r="AN1007" s="908">
        <f t="shared" si="1608"/>
        <v>8023.7324356775298</v>
      </c>
      <c r="AO1007" s="908">
        <f t="shared" si="1608"/>
        <v>45093.175041144248</v>
      </c>
      <c r="AP1007" s="908">
        <f t="shared" si="1608"/>
        <v>306731.65820396936</v>
      </c>
      <c r="AQ1007" s="908">
        <f t="shared" si="1608"/>
        <v>8276.1064855790846</v>
      </c>
      <c r="AR1007" s="251">
        <f t="shared" si="1608"/>
        <v>345.40032286995518</v>
      </c>
      <c r="AS1007" s="251">
        <f t="shared" si="1608"/>
        <v>0</v>
      </c>
      <c r="AT1007" s="251">
        <f t="shared" si="1608"/>
        <v>0</v>
      </c>
      <c r="AU1007" s="295"/>
    </row>
    <row r="1008" spans="2:47" ht="16">
      <c r="B1008" s="283" t="s">
        <v>861</v>
      </c>
      <c r="C1008" s="306"/>
      <c r="D1008" s="306"/>
      <c r="E1008" s="293"/>
      <c r="F1008" s="293"/>
      <c r="G1008" s="293"/>
      <c r="H1008" s="293"/>
      <c r="I1008" s="293"/>
      <c r="J1008" s="293"/>
      <c r="K1008" s="293"/>
      <c r="L1008" s="293"/>
      <c r="M1008" s="293"/>
      <c r="N1008" s="293"/>
      <c r="O1008" s="293"/>
      <c r="P1008" s="293"/>
      <c r="Q1008" s="293"/>
      <c r="R1008" s="293"/>
      <c r="S1008" s="260"/>
      <c r="T1008" s="293"/>
      <c r="U1008" s="293"/>
      <c r="V1008" s="293"/>
      <c r="W1008" s="306"/>
      <c r="X1008" s="301"/>
      <c r="Y1008" s="306"/>
      <c r="Z1008" s="306"/>
      <c r="AA1008" s="293"/>
      <c r="AB1008" s="293"/>
      <c r="AC1008" s="293"/>
      <c r="AD1008" s="293"/>
      <c r="AE1008" s="293"/>
      <c r="AF1008" s="293"/>
      <c r="AG1008" s="908">
        <f>SUMPRODUCT($I$823:$I$985,AG823:AG985)</f>
        <v>275695.49084384873</v>
      </c>
      <c r="AH1008" s="908">
        <f>SUMPRODUCT($I$823:$I$985,AH823:AH985)</f>
        <v>1798940.6702315805</v>
      </c>
      <c r="AI1008" s="908">
        <f t="shared" ref="AI1008:AT1008" si="1609">IF(AI820="kw",SUMPRODUCT($R$823:$R$985,$X$823:$X$985,AI823:AI985),SUMPRODUCT($I$823:$I$985,AI823:AI985))</f>
        <v>17180.837029293369</v>
      </c>
      <c r="AJ1008" s="908">
        <f t="shared" si="1609"/>
        <v>445.04476135601465</v>
      </c>
      <c r="AK1008" s="908">
        <f t="shared" si="1609"/>
        <v>2222.0827984572147</v>
      </c>
      <c r="AL1008" s="908">
        <f t="shared" si="1609"/>
        <v>0</v>
      </c>
      <c r="AM1008" s="908">
        <f t="shared" si="1609"/>
        <v>0</v>
      </c>
      <c r="AN1008" s="908">
        <f t="shared" si="1609"/>
        <v>8023.7324356775298</v>
      </c>
      <c r="AO1008" s="908">
        <f t="shared" si="1609"/>
        <v>45093.175041144248</v>
      </c>
      <c r="AP1008" s="908">
        <f t="shared" si="1609"/>
        <v>285225.90767313133</v>
      </c>
      <c r="AQ1008" s="908">
        <f t="shared" si="1609"/>
        <v>7832.0406848220318</v>
      </c>
      <c r="AR1008" s="251">
        <f t="shared" si="1609"/>
        <v>345.40032286995518</v>
      </c>
      <c r="AS1008" s="251">
        <f t="shared" si="1609"/>
        <v>0</v>
      </c>
      <c r="AT1008" s="251">
        <f t="shared" si="1609"/>
        <v>0</v>
      </c>
      <c r="AU1008" s="295"/>
    </row>
    <row r="1009" spans="1:47" ht="16">
      <c r="B1009" s="283" t="s">
        <v>862</v>
      </c>
      <c r="C1009" s="306"/>
      <c r="D1009" s="306"/>
      <c r="E1009" s="293"/>
      <c r="F1009" s="293"/>
      <c r="G1009" s="293"/>
      <c r="H1009" s="293"/>
      <c r="I1009" s="293"/>
      <c r="J1009" s="293"/>
      <c r="K1009" s="293"/>
      <c r="L1009" s="293"/>
      <c r="M1009" s="293"/>
      <c r="N1009" s="293"/>
      <c r="O1009" s="293"/>
      <c r="P1009" s="293"/>
      <c r="Q1009" s="293"/>
      <c r="R1009" s="293"/>
      <c r="S1009" s="260"/>
      <c r="T1009" s="293"/>
      <c r="U1009" s="293"/>
      <c r="V1009" s="293"/>
      <c r="W1009" s="306"/>
      <c r="X1009" s="301"/>
      <c r="Y1009" s="306"/>
      <c r="Z1009" s="306"/>
      <c r="AA1009" s="293"/>
      <c r="AB1009" s="293"/>
      <c r="AC1009" s="293"/>
      <c r="AD1009" s="293"/>
      <c r="AE1009" s="293"/>
      <c r="AF1009" s="293"/>
      <c r="AG1009" s="908">
        <f>SUMPRODUCT($J$823:$J$985,AG823:AG985)</f>
        <v>275695.49084384873</v>
      </c>
      <c r="AH1009" s="908">
        <f>SUMPRODUCT($J$823:$J$985,AH823:AH985)</f>
        <v>1752660.0125202443</v>
      </c>
      <c r="AI1009" s="908">
        <f t="shared" ref="AI1009:AT1009" si="1610">IF(AI820="kw",SUMPRODUCT($R$823:$R$985,$Y$823:$Y$985,AI823:AI985),SUMPRODUCT($J$823:$J$985,AI823:AI985))</f>
        <v>17178.143320382678</v>
      </c>
      <c r="AJ1009" s="908">
        <f t="shared" si="1610"/>
        <v>445.04476135601465</v>
      </c>
      <c r="AK1009" s="908">
        <f t="shared" si="1610"/>
        <v>2222.0827984572147</v>
      </c>
      <c r="AL1009" s="908">
        <f t="shared" si="1610"/>
        <v>0</v>
      </c>
      <c r="AM1009" s="908">
        <f t="shared" si="1610"/>
        <v>0</v>
      </c>
      <c r="AN1009" s="908">
        <f t="shared" si="1610"/>
        <v>8023.7324356775298</v>
      </c>
      <c r="AO1009" s="908">
        <f t="shared" si="1610"/>
        <v>45093.175041144248</v>
      </c>
      <c r="AP1009" s="908">
        <f t="shared" si="1610"/>
        <v>285225.90767313133</v>
      </c>
      <c r="AQ1009" s="908">
        <f t="shared" si="1610"/>
        <v>7832.0406848220318</v>
      </c>
      <c r="AR1009" s="251">
        <f t="shared" si="1610"/>
        <v>345.40032286995518</v>
      </c>
      <c r="AS1009" s="251">
        <f t="shared" si="1610"/>
        <v>0</v>
      </c>
      <c r="AT1009" s="251">
        <f t="shared" si="1610"/>
        <v>0</v>
      </c>
      <c r="AU1009" s="295"/>
    </row>
    <row r="1010" spans="1:47" ht="16">
      <c r="B1010" s="283" t="s">
        <v>863</v>
      </c>
      <c r="C1010" s="306"/>
      <c r="D1010" s="306"/>
      <c r="E1010" s="293"/>
      <c r="F1010" s="293"/>
      <c r="G1010" s="293"/>
      <c r="H1010" s="293"/>
      <c r="I1010" s="293"/>
      <c r="J1010" s="293"/>
      <c r="K1010" s="293"/>
      <c r="L1010" s="293"/>
      <c r="M1010" s="293"/>
      <c r="N1010" s="293"/>
      <c r="O1010" s="293"/>
      <c r="P1010" s="293"/>
      <c r="Q1010" s="293"/>
      <c r="R1010" s="293"/>
      <c r="S1010" s="260"/>
      <c r="T1010" s="293"/>
      <c r="U1010" s="293"/>
      <c r="V1010" s="293"/>
      <c r="W1010" s="306"/>
      <c r="X1010" s="301"/>
      <c r="Y1010" s="306"/>
      <c r="Z1010" s="306"/>
      <c r="AA1010" s="293"/>
      <c r="AB1010" s="293"/>
      <c r="AC1010" s="293"/>
      <c r="AD1010" s="293"/>
      <c r="AE1010" s="293"/>
      <c r="AF1010" s="293"/>
      <c r="AG1010" s="908">
        <f>SUMPRODUCT($K$823:$K$985,AG823:AG985)</f>
        <v>275695.49084384873</v>
      </c>
      <c r="AH1010" s="908">
        <f>SUMPRODUCT($K$823:$K$985,AH823:AH985)</f>
        <v>1727505.3773082048</v>
      </c>
      <c r="AI1010" s="908">
        <f t="shared" ref="AI1010:AT1010" si="1611">IF(AI820="kw",SUMPRODUCT($R$823:$R$985,$Z$823:$Z$985,AI823:AI985),SUMPRODUCT($K$823:$K$985,AI823:AI985))</f>
        <v>17176.492337501932</v>
      </c>
      <c r="AJ1010" s="908">
        <f t="shared" si="1611"/>
        <v>445.04476135601465</v>
      </c>
      <c r="AK1010" s="908">
        <f t="shared" si="1611"/>
        <v>2222.0827984572147</v>
      </c>
      <c r="AL1010" s="908">
        <f t="shared" si="1611"/>
        <v>0</v>
      </c>
      <c r="AM1010" s="908">
        <f t="shared" si="1611"/>
        <v>0</v>
      </c>
      <c r="AN1010" s="908">
        <f t="shared" si="1611"/>
        <v>8023.7324356775298</v>
      </c>
      <c r="AO1010" s="908">
        <f t="shared" si="1611"/>
        <v>45093.175041144248</v>
      </c>
      <c r="AP1010" s="908">
        <f t="shared" si="1611"/>
        <v>285225.90767313133</v>
      </c>
      <c r="AQ1010" s="908">
        <f t="shared" si="1611"/>
        <v>7832.0406848220318</v>
      </c>
      <c r="AR1010" s="251">
        <f t="shared" si="1611"/>
        <v>345.40032286995518</v>
      </c>
      <c r="AS1010" s="251">
        <f t="shared" si="1611"/>
        <v>0</v>
      </c>
      <c r="AT1010" s="251">
        <f t="shared" si="1611"/>
        <v>0</v>
      </c>
      <c r="AU1010" s="295"/>
    </row>
    <row r="1011" spans="1:47" ht="16">
      <c r="B1011" s="380" t="s">
        <v>864</v>
      </c>
      <c r="C1011" s="264"/>
      <c r="D1011" s="240"/>
      <c r="E1011" s="240"/>
      <c r="F1011" s="240"/>
      <c r="G1011" s="240"/>
      <c r="H1011" s="240"/>
      <c r="I1011" s="240"/>
      <c r="J1011" s="240"/>
      <c r="K1011" s="240"/>
      <c r="L1011" s="240"/>
      <c r="M1011" s="240"/>
      <c r="N1011" s="240"/>
      <c r="O1011" s="240"/>
      <c r="P1011" s="240"/>
      <c r="Q1011" s="240"/>
      <c r="R1011" s="240"/>
      <c r="S1011" s="312"/>
      <c r="T1011" s="240"/>
      <c r="U1011" s="240"/>
      <c r="V1011" s="240"/>
      <c r="W1011" s="264"/>
      <c r="X1011" s="243"/>
      <c r="Y1011" s="243"/>
      <c r="Z1011" s="240"/>
      <c r="AA1011" s="240"/>
      <c r="AB1011" s="243"/>
      <c r="AC1011" s="243"/>
      <c r="AD1011" s="243"/>
      <c r="AE1011" s="243"/>
      <c r="AF1011" s="243"/>
      <c r="AG1011" s="908">
        <f>SUMPRODUCT($L$823:$L$985,AG823:AG985)</f>
        <v>275695.49084384873</v>
      </c>
      <c r="AH1011" s="908">
        <f>SUMPRODUCT($L$823:$L$985,AH823:AH985)</f>
        <v>1688842.3791830689</v>
      </c>
      <c r="AI1011" s="908">
        <f>IF(AI$820="kw",SUMPRODUCT($R$823:$R$985,$AA$823:$AA$985,AI$823:AI$985),SUMPRODUCT($L$823:$L$985,AI$823:AI$985))</f>
        <v>17107.199305370159</v>
      </c>
      <c r="AJ1011" s="908">
        <f t="shared" ref="AJ1011:AT1011" si="1612">IF(AJ820="kw",SUMPRODUCT($R$823:$R$985,$AA$823:$AA$985,AJ823:AJ985),SUMPRODUCT($L$823:$L$985,AJ823:AJ985))</f>
        <v>444.65467873471209</v>
      </c>
      <c r="AK1011" s="908">
        <f t="shared" si="1612"/>
        <v>2213.3839097290224</v>
      </c>
      <c r="AL1011" s="908">
        <f t="shared" si="1612"/>
        <v>0</v>
      </c>
      <c r="AM1011" s="908">
        <f t="shared" si="1612"/>
        <v>0</v>
      </c>
      <c r="AN1011" s="908">
        <f t="shared" si="1612"/>
        <v>8023.7324356775298</v>
      </c>
      <c r="AO1011" s="908">
        <f t="shared" si="1612"/>
        <v>45092.719759412983</v>
      </c>
      <c r="AP1011" s="908">
        <f t="shared" si="1612"/>
        <v>285021.50278030196</v>
      </c>
      <c r="AQ1011" s="908">
        <f t="shared" si="1612"/>
        <v>7697.3377873506452</v>
      </c>
      <c r="AR1011" s="251">
        <f t="shared" si="1612"/>
        <v>345.40032286995518</v>
      </c>
      <c r="AS1011" s="251">
        <f t="shared" si="1612"/>
        <v>0</v>
      </c>
      <c r="AT1011" s="251">
        <f t="shared" si="1612"/>
        <v>0</v>
      </c>
      <c r="AU1011" s="295"/>
    </row>
    <row r="1012" spans="1:47" ht="16">
      <c r="B1012" s="381" t="s">
        <v>1148</v>
      </c>
      <c r="C1012" s="895"/>
      <c r="D1012" s="896"/>
      <c r="E1012" s="896"/>
      <c r="F1012" s="896"/>
      <c r="G1012" s="896"/>
      <c r="H1012" s="896"/>
      <c r="I1012" s="896"/>
      <c r="J1012" s="896"/>
      <c r="K1012" s="896"/>
      <c r="L1012" s="896"/>
      <c r="M1012" s="896"/>
      <c r="N1012" s="896"/>
      <c r="O1012" s="896"/>
      <c r="P1012" s="896"/>
      <c r="Q1012" s="896"/>
      <c r="R1012" s="896"/>
      <c r="S1012" s="897"/>
      <c r="T1012" s="896"/>
      <c r="U1012" s="896"/>
      <c r="V1012" s="896"/>
      <c r="W1012" s="895"/>
      <c r="X1012" s="898"/>
      <c r="Y1012" s="898"/>
      <c r="Z1012" s="896"/>
      <c r="AA1012" s="896"/>
      <c r="AB1012" s="898"/>
      <c r="AC1012" s="898"/>
      <c r="AD1012" s="898"/>
      <c r="AE1012" s="898"/>
      <c r="AF1012" s="898"/>
      <c r="AG1012" s="909">
        <f t="shared" ref="AG1012:AT1012" si="1613">IF(AG$820="kw",SUMPRODUCT($R$823:$R$985,$AB$823:$AB$985,AG$823:AG$985),SUMPRODUCT($M$823:$M$985,AG$823:AG$985))</f>
        <v>275695.49084384873</v>
      </c>
      <c r="AH1012" s="909">
        <f t="shared" si="1613"/>
        <v>1657017.2878064804</v>
      </c>
      <c r="AI1012" s="909">
        <f t="shared" si="1613"/>
        <v>17104.766277966952</v>
      </c>
      <c r="AJ1012" s="909">
        <f t="shared" si="1613"/>
        <v>444.65467873471209</v>
      </c>
      <c r="AK1012" s="909">
        <f t="shared" si="1613"/>
        <v>2213.3839097290224</v>
      </c>
      <c r="AL1012" s="909">
        <f t="shared" si="1613"/>
        <v>0</v>
      </c>
      <c r="AM1012" s="909">
        <f t="shared" si="1613"/>
        <v>0</v>
      </c>
      <c r="AN1012" s="909">
        <f t="shared" si="1613"/>
        <v>8023.7324356775298</v>
      </c>
      <c r="AO1012" s="909">
        <f t="shared" si="1613"/>
        <v>45092.719759412983</v>
      </c>
      <c r="AP1012" s="909">
        <f t="shared" si="1613"/>
        <v>285021.50278030196</v>
      </c>
      <c r="AQ1012" s="909">
        <f t="shared" si="1613"/>
        <v>7697.3377873506452</v>
      </c>
      <c r="AR1012" s="720">
        <f t="shared" si="1613"/>
        <v>345.40032286995518</v>
      </c>
      <c r="AS1012" s="720">
        <f t="shared" si="1613"/>
        <v>0</v>
      </c>
      <c r="AT1012" s="720">
        <f t="shared" si="1613"/>
        <v>0</v>
      </c>
      <c r="AU1012" s="750"/>
    </row>
    <row r="1013" spans="1:47" ht="18.75" customHeight="1">
      <c r="B1013" s="316" t="s">
        <v>587</v>
      </c>
      <c r="C1013" s="334"/>
      <c r="D1013" s="335"/>
      <c r="E1013" s="335"/>
      <c r="F1013" s="335"/>
      <c r="G1013" s="335"/>
      <c r="H1013" s="335"/>
      <c r="I1013" s="335"/>
      <c r="J1013" s="335"/>
      <c r="K1013" s="335"/>
      <c r="L1013" s="335"/>
      <c r="M1013" s="335"/>
      <c r="N1013" s="335"/>
      <c r="O1013" s="335"/>
      <c r="P1013" s="335"/>
      <c r="Q1013" s="335"/>
      <c r="R1013" s="335"/>
      <c r="S1013" s="335"/>
      <c r="T1013" s="335"/>
      <c r="U1013" s="335"/>
      <c r="V1013" s="335"/>
      <c r="W1013" s="319"/>
      <c r="X1013" s="320"/>
      <c r="Y1013" s="335"/>
      <c r="Z1013" s="335"/>
      <c r="AA1013" s="335"/>
      <c r="AB1013" s="335"/>
      <c r="AC1013" s="335"/>
      <c r="AD1013" s="335"/>
      <c r="AE1013" s="335"/>
      <c r="AF1013" s="335"/>
      <c r="AG1013" s="336"/>
      <c r="AH1013" s="336"/>
      <c r="AI1013" s="336"/>
      <c r="AJ1013" s="336"/>
      <c r="AK1013" s="336"/>
      <c r="AL1013" s="336"/>
      <c r="AM1013" s="336"/>
      <c r="AN1013" s="336"/>
      <c r="AO1013" s="336"/>
      <c r="AP1013" s="336"/>
      <c r="AQ1013" s="336"/>
      <c r="AR1013" s="336"/>
      <c r="AS1013" s="336"/>
      <c r="AT1013" s="336"/>
      <c r="AU1013" s="336"/>
    </row>
    <row r="1014" spans="1:47" collapsed="1"/>
    <row r="1016" spans="1:47" ht="16">
      <c r="B1016" s="241" t="s">
        <v>340</v>
      </c>
      <c r="C1016" s="242"/>
      <c r="D1016" s="499" t="s">
        <v>523</v>
      </c>
      <c r="E1016" s="217"/>
      <c r="F1016" s="499"/>
      <c r="G1016" s="217"/>
      <c r="H1016" s="217"/>
      <c r="I1016" s="217"/>
      <c r="J1016" s="217"/>
      <c r="K1016" s="217"/>
      <c r="L1016" s="217"/>
      <c r="M1016" s="217"/>
      <c r="N1016" s="217"/>
      <c r="O1016" s="217"/>
      <c r="P1016" s="217"/>
      <c r="Q1016" s="217"/>
      <c r="R1016" s="217"/>
      <c r="S1016" s="242"/>
      <c r="T1016" s="217"/>
      <c r="U1016" s="217"/>
      <c r="V1016" s="217"/>
      <c r="W1016" s="217"/>
      <c r="X1016" s="217"/>
      <c r="Y1016" s="217"/>
      <c r="Z1016" s="217"/>
      <c r="AA1016" s="217"/>
      <c r="AB1016" s="217"/>
      <c r="AC1016" s="217"/>
      <c r="AD1016" s="217"/>
      <c r="AE1016" s="217"/>
      <c r="AF1016" s="217"/>
      <c r="AG1016" s="231"/>
      <c r="AH1016" s="229"/>
      <c r="AI1016" s="229"/>
      <c r="AJ1016" s="229"/>
      <c r="AK1016" s="229"/>
      <c r="AL1016" s="229"/>
      <c r="AM1016" s="229"/>
      <c r="AN1016" s="229"/>
      <c r="AO1016" s="229"/>
      <c r="AP1016" s="229"/>
      <c r="AQ1016" s="229"/>
      <c r="AR1016" s="229"/>
      <c r="AS1016" s="229"/>
      <c r="AT1016" s="229"/>
    </row>
    <row r="1017" spans="1:47" ht="39.75" customHeight="1">
      <c r="B1017" s="1133" t="s">
        <v>211</v>
      </c>
      <c r="C1017" s="1135" t="s">
        <v>33</v>
      </c>
      <c r="D1017" s="244" t="s">
        <v>421</v>
      </c>
      <c r="E1017" s="1143" t="s">
        <v>209</v>
      </c>
      <c r="F1017" s="1144"/>
      <c r="G1017" s="1144"/>
      <c r="H1017" s="1144"/>
      <c r="I1017" s="1144"/>
      <c r="J1017" s="1144"/>
      <c r="K1017" s="1144"/>
      <c r="L1017" s="1144"/>
      <c r="M1017" s="1144"/>
      <c r="N1017" s="1144"/>
      <c r="O1017" s="1144"/>
      <c r="P1017" s="1145"/>
      <c r="Q1017" s="644"/>
      <c r="R1017" s="1137" t="s">
        <v>213</v>
      </c>
      <c r="S1017" s="244" t="s">
        <v>422</v>
      </c>
      <c r="T1017" s="1130" t="s">
        <v>212</v>
      </c>
      <c r="U1017" s="1131"/>
      <c r="V1017" s="1131"/>
      <c r="W1017" s="1131"/>
      <c r="X1017" s="1131"/>
      <c r="Y1017" s="1131"/>
      <c r="Z1017" s="1131"/>
      <c r="AA1017" s="1131"/>
      <c r="AB1017" s="1131"/>
      <c r="AC1017" s="1131"/>
      <c r="AD1017" s="1131"/>
      <c r="AE1017" s="1142"/>
      <c r="AF1017" s="742"/>
      <c r="AG1017" s="1130" t="s">
        <v>242</v>
      </c>
      <c r="AH1017" s="1131"/>
      <c r="AI1017" s="1131"/>
      <c r="AJ1017" s="1131"/>
      <c r="AK1017" s="1131"/>
      <c r="AL1017" s="1131"/>
      <c r="AM1017" s="1131"/>
      <c r="AN1017" s="1131"/>
      <c r="AO1017" s="1131"/>
      <c r="AP1017" s="1131"/>
      <c r="AQ1017" s="1131"/>
      <c r="AR1017" s="1131"/>
      <c r="AS1017" s="1131"/>
      <c r="AT1017" s="1131"/>
      <c r="AU1017" s="1132"/>
    </row>
    <row r="1018" spans="1:47" ht="65.25" customHeight="1">
      <c r="B1018" s="1134"/>
      <c r="C1018" s="1136"/>
      <c r="D1018" s="245">
        <v>2020</v>
      </c>
      <c r="E1018" s="245">
        <v>2021</v>
      </c>
      <c r="F1018" s="245">
        <v>2022</v>
      </c>
      <c r="G1018" s="245">
        <v>2023</v>
      </c>
      <c r="H1018" s="245">
        <v>2024</v>
      </c>
      <c r="I1018" s="245">
        <v>2025</v>
      </c>
      <c r="J1018" s="245">
        <v>2026</v>
      </c>
      <c r="K1018" s="245">
        <v>2027</v>
      </c>
      <c r="L1018" s="245">
        <v>2028</v>
      </c>
      <c r="M1018" s="245">
        <v>2029</v>
      </c>
      <c r="N1018" s="245">
        <v>2030</v>
      </c>
      <c r="O1018" s="245">
        <v>2031</v>
      </c>
      <c r="P1018" s="245">
        <v>2032</v>
      </c>
      <c r="Q1018" s="370"/>
      <c r="R1018" s="1138"/>
      <c r="S1018" s="245">
        <v>2020</v>
      </c>
      <c r="T1018" s="245">
        <v>2021</v>
      </c>
      <c r="U1018" s="245">
        <v>2022</v>
      </c>
      <c r="V1018" s="245">
        <v>2023</v>
      </c>
      <c r="W1018" s="245">
        <v>2024</v>
      </c>
      <c r="X1018" s="245">
        <v>2025</v>
      </c>
      <c r="Y1018" s="245">
        <v>2026</v>
      </c>
      <c r="Z1018" s="245">
        <v>2027</v>
      </c>
      <c r="AA1018" s="245">
        <v>2028</v>
      </c>
      <c r="AB1018" s="245">
        <v>2029</v>
      </c>
      <c r="AC1018" s="245">
        <v>2030</v>
      </c>
      <c r="AD1018" s="245">
        <v>2031</v>
      </c>
      <c r="AE1018" s="245">
        <v>2032</v>
      </c>
      <c r="AF1018" s="245"/>
      <c r="AG1018" s="245" t="str">
        <f>'1.  LRAMVA Summary'!$D$53</f>
        <v>Residential - VRZ</v>
      </c>
      <c r="AH1018" s="245" t="str">
        <f>'1.  LRAMVA Summary'!$E$53</f>
        <v>GS&lt;50 kW - VRZ</v>
      </c>
      <c r="AI1018" s="245" t="str">
        <f>'1.  LRAMVA Summary'!$F$53</f>
        <v>GS 50 to 2,999 kW - VRZ</v>
      </c>
      <c r="AJ1018" s="245" t="str">
        <f>'1.  LRAMVA Summary'!$G$53</f>
        <v>GS 3,000 to 4,999 kW - VRZ</v>
      </c>
      <c r="AK1018" s="245" t="str">
        <f>'1.  LRAMVA Summary'!$H$53</f>
        <v>Large Use - VRZ</v>
      </c>
      <c r="AL1018" s="245" t="str">
        <f>'1.  LRAMVA Summary'!$I$53</f>
        <v>Unmetered Scattered Load - VRZ</v>
      </c>
      <c r="AM1018" s="245" t="str">
        <f>'1.  LRAMVA Summary'!$J$53</f>
        <v>Sentinel Lighting - VRZ</v>
      </c>
      <c r="AN1018" s="245" t="str">
        <f>'1.  LRAMVA Summary'!$K$53</f>
        <v>Street Lighting - VRZ</v>
      </c>
      <c r="AO1018" s="245" t="str">
        <f>'1.  LRAMVA Summary'!$L$53</f>
        <v>Residential - WRZ</v>
      </c>
      <c r="AP1018" s="245" t="str">
        <f>'1.  LRAMVA Summary'!$M$53</f>
        <v>GS&lt;50 kW - WRZ</v>
      </c>
      <c r="AQ1018" s="245" t="str">
        <f>'1.  LRAMVA Summary'!$N$53</f>
        <v>GS&gt;50 kw - WRZ</v>
      </c>
      <c r="AR1018" s="245" t="str">
        <f>'1.  LRAMVA Summary'!$O$53</f>
        <v>Street Lighting - WRZ</v>
      </c>
      <c r="AS1018" s="245" t="str">
        <f>'1.  LRAMVA Summary'!$P$53</f>
        <v/>
      </c>
      <c r="AT1018" s="245" t="str">
        <f>'1.  LRAMVA Summary'!$Q$53</f>
        <v/>
      </c>
      <c r="AU1018" s="247" t="str">
        <f>'1.  LRAMVA Summary'!$R$53</f>
        <v>Total</v>
      </c>
    </row>
    <row r="1019" spans="1:47" ht="15" customHeight="1">
      <c r="A1019" s="452"/>
      <c r="B1019" s="1054" t="s">
        <v>1273</v>
      </c>
      <c r="C1019" s="249"/>
      <c r="D1019" s="249"/>
      <c r="E1019" s="249"/>
      <c r="F1019" s="249"/>
      <c r="G1019" s="249"/>
      <c r="H1019" s="249"/>
      <c r="I1019" s="249"/>
      <c r="J1019" s="249"/>
      <c r="K1019" s="249"/>
      <c r="L1019" s="249"/>
      <c r="M1019" s="249"/>
      <c r="N1019" s="249"/>
      <c r="O1019" s="249"/>
      <c r="P1019" s="249"/>
      <c r="Q1019" s="249"/>
      <c r="R1019" s="250"/>
      <c r="S1019" s="249"/>
      <c r="T1019" s="249"/>
      <c r="U1019" s="249"/>
      <c r="V1019" s="249"/>
      <c r="W1019" s="249"/>
      <c r="X1019" s="249"/>
      <c r="Y1019" s="249"/>
      <c r="Z1019" s="249"/>
      <c r="AA1019" s="249"/>
      <c r="AB1019" s="249"/>
      <c r="AC1019" s="249"/>
      <c r="AD1019" s="249"/>
      <c r="AE1019" s="249"/>
      <c r="AF1019" s="249"/>
      <c r="AG1019" s="251" t="str">
        <f>'1.  LRAMVA Summary'!$D$54</f>
        <v>kWh</v>
      </c>
      <c r="AH1019" s="251" t="str">
        <f>'1.  LRAMVA Summary'!$E$54</f>
        <v>kWh</v>
      </c>
      <c r="AI1019" s="251" t="str">
        <f>'1.  LRAMVA Summary'!$F$54</f>
        <v>kW</v>
      </c>
      <c r="AJ1019" s="251" t="str">
        <f>'1.  LRAMVA Summary'!$G$54</f>
        <v>kW</v>
      </c>
      <c r="AK1019" s="251" t="str">
        <f>'1.  LRAMVA Summary'!$H$54</f>
        <v>kW</v>
      </c>
      <c r="AL1019" s="251" t="str">
        <f>'1.  LRAMVA Summary'!$I$54</f>
        <v>kWh</v>
      </c>
      <c r="AM1019" s="251" t="str">
        <f>'1.  LRAMVA Summary'!$J$54</f>
        <v>kW</v>
      </c>
      <c r="AN1019" s="251" t="str">
        <f>'1.  LRAMVA Summary'!$K$54</f>
        <v>kW</v>
      </c>
      <c r="AO1019" s="251" t="str">
        <f>'1.  LRAMVA Summary'!$L$54</f>
        <v>kWh</v>
      </c>
      <c r="AP1019" s="251" t="str">
        <f>'1.  LRAMVA Summary'!$M$54</f>
        <v>kWh</v>
      </c>
      <c r="AQ1019" s="251" t="str">
        <f>'1.  LRAMVA Summary'!$N$54</f>
        <v>kW</v>
      </c>
      <c r="AR1019" s="251" t="str">
        <f>'1.  LRAMVA Summary'!$O$54</f>
        <v>kW</v>
      </c>
      <c r="AS1019" s="251">
        <f>'1.  LRAMVA Summary'!$P$54</f>
        <v>0</v>
      </c>
      <c r="AT1019" s="251">
        <f>'1.  LRAMVA Summary'!$Q$54</f>
        <v>0</v>
      </c>
      <c r="AU1019" s="252"/>
    </row>
    <row r="1020" spans="1:47" ht="15" hidden="1" customHeight="1">
      <c r="A1020" s="452"/>
      <c r="B1020" s="443" t="s">
        <v>501</v>
      </c>
      <c r="C1020" s="249"/>
      <c r="D1020" s="249"/>
      <c r="E1020" s="249"/>
      <c r="F1020" s="249"/>
      <c r="G1020" s="249"/>
      <c r="H1020" s="249"/>
      <c r="I1020" s="249"/>
      <c r="J1020" s="249"/>
      <c r="K1020" s="249"/>
      <c r="L1020" s="249"/>
      <c r="M1020" s="249"/>
      <c r="N1020" s="249"/>
      <c r="O1020" s="249"/>
      <c r="P1020" s="249"/>
      <c r="Q1020" s="249"/>
      <c r="R1020" s="250"/>
      <c r="S1020" s="249"/>
      <c r="T1020" s="249"/>
      <c r="U1020" s="249"/>
      <c r="V1020" s="249"/>
      <c r="W1020" s="249"/>
      <c r="X1020" s="249"/>
      <c r="Y1020" s="249"/>
      <c r="Z1020" s="249"/>
      <c r="AA1020" s="249"/>
      <c r="AB1020" s="249"/>
      <c r="AC1020" s="249"/>
      <c r="AD1020" s="249"/>
      <c r="AE1020" s="249"/>
      <c r="AF1020" s="249"/>
      <c r="AG1020" s="251"/>
      <c r="AH1020" s="251"/>
      <c r="AI1020" s="251"/>
      <c r="AJ1020" s="251"/>
      <c r="AK1020" s="251"/>
      <c r="AL1020" s="251"/>
      <c r="AM1020" s="251"/>
      <c r="AN1020" s="251"/>
      <c r="AO1020" s="251"/>
      <c r="AP1020" s="251"/>
      <c r="AQ1020" s="251"/>
      <c r="AR1020" s="251"/>
      <c r="AS1020" s="251"/>
      <c r="AT1020" s="251"/>
      <c r="AU1020" s="252"/>
    </row>
    <row r="1021" spans="1:47" ht="15" hidden="1" customHeight="1" outlineLevel="1">
      <c r="A1021" s="452"/>
      <c r="B1021" s="432" t="s">
        <v>494</v>
      </c>
      <c r="C1021" s="249"/>
      <c r="D1021" s="249"/>
      <c r="E1021" s="249"/>
      <c r="F1021" s="249"/>
      <c r="G1021" s="249"/>
      <c r="H1021" s="249"/>
      <c r="I1021" s="249"/>
      <c r="J1021" s="249"/>
      <c r="K1021" s="249"/>
      <c r="L1021" s="249"/>
      <c r="M1021" s="249"/>
      <c r="N1021" s="249"/>
      <c r="O1021" s="249"/>
      <c r="P1021" s="249"/>
      <c r="Q1021" s="249"/>
      <c r="R1021" s="250"/>
      <c r="S1021" s="249"/>
      <c r="T1021" s="249"/>
      <c r="U1021" s="249"/>
      <c r="V1021" s="249"/>
      <c r="W1021" s="249"/>
      <c r="X1021" s="249"/>
      <c r="Y1021" s="249"/>
      <c r="Z1021" s="249"/>
      <c r="AA1021" s="249"/>
      <c r="AB1021" s="249"/>
      <c r="AC1021" s="249"/>
      <c r="AD1021" s="249"/>
      <c r="AE1021" s="249"/>
      <c r="AF1021" s="249"/>
      <c r="AG1021" s="251"/>
      <c r="AH1021" s="251"/>
      <c r="AI1021" s="251"/>
      <c r="AJ1021" s="251"/>
      <c r="AK1021" s="251"/>
      <c r="AL1021" s="251"/>
      <c r="AM1021" s="251"/>
      <c r="AN1021" s="251"/>
      <c r="AO1021" s="251"/>
      <c r="AP1021" s="251"/>
      <c r="AQ1021" s="251"/>
      <c r="AR1021" s="251"/>
      <c r="AS1021" s="251"/>
      <c r="AT1021" s="251"/>
      <c r="AU1021" s="252"/>
    </row>
    <row r="1022" spans="1:47" ht="15" hidden="1" customHeight="1" outlineLevel="1">
      <c r="A1022" s="452">
        <v>1</v>
      </c>
      <c r="B1022" s="369" t="s">
        <v>95</v>
      </c>
      <c r="C1022" s="251" t="s">
        <v>25</v>
      </c>
      <c r="D1022" s="255"/>
      <c r="E1022" s="255"/>
      <c r="F1022" s="255"/>
      <c r="G1022" s="255"/>
      <c r="H1022" s="255"/>
      <c r="I1022" s="255"/>
      <c r="J1022" s="255"/>
      <c r="K1022" s="255"/>
      <c r="L1022" s="255"/>
      <c r="M1022" s="255"/>
      <c r="N1022" s="255"/>
      <c r="O1022" s="255"/>
      <c r="P1022" s="255"/>
      <c r="Q1022" s="656"/>
      <c r="R1022" s="251"/>
      <c r="S1022" s="255"/>
      <c r="T1022" s="255"/>
      <c r="U1022" s="255"/>
      <c r="V1022" s="255"/>
      <c r="W1022" s="255"/>
      <c r="X1022" s="255"/>
      <c r="Y1022" s="255"/>
      <c r="Z1022" s="255"/>
      <c r="AA1022" s="255"/>
      <c r="AB1022" s="255"/>
      <c r="AC1022" s="255"/>
      <c r="AD1022" s="255"/>
      <c r="AE1022" s="255"/>
      <c r="AF1022" s="656"/>
      <c r="AG1022" s="356"/>
      <c r="AH1022" s="356"/>
      <c r="AI1022" s="356"/>
      <c r="AJ1022" s="356"/>
      <c r="AK1022" s="356"/>
      <c r="AL1022" s="356"/>
      <c r="AM1022" s="356"/>
      <c r="AN1022" s="351"/>
      <c r="AO1022" s="351"/>
      <c r="AP1022" s="351"/>
      <c r="AQ1022" s="351"/>
      <c r="AR1022" s="351"/>
      <c r="AS1022" s="351"/>
      <c r="AT1022" s="351"/>
      <c r="AU1022" s="256">
        <f>SUM(AG1022:AT1022)</f>
        <v>0</v>
      </c>
    </row>
    <row r="1023" spans="1:47" ht="15" hidden="1" customHeight="1" outlineLevel="1">
      <c r="A1023" s="452"/>
      <c r="B1023" s="254" t="s">
        <v>345</v>
      </c>
      <c r="C1023" s="251" t="s">
        <v>163</v>
      </c>
      <c r="D1023" s="255"/>
      <c r="E1023" s="255"/>
      <c r="F1023" s="255"/>
      <c r="G1023" s="255"/>
      <c r="H1023" s="255"/>
      <c r="I1023" s="255"/>
      <c r="J1023" s="255"/>
      <c r="K1023" s="255"/>
      <c r="L1023" s="255"/>
      <c r="M1023" s="255"/>
      <c r="N1023" s="255"/>
      <c r="O1023" s="255"/>
      <c r="P1023" s="255"/>
      <c r="Q1023" s="656"/>
      <c r="R1023" s="404"/>
      <c r="S1023" s="255"/>
      <c r="T1023" s="255"/>
      <c r="U1023" s="255"/>
      <c r="V1023" s="255"/>
      <c r="W1023" s="255"/>
      <c r="X1023" s="255"/>
      <c r="Y1023" s="255"/>
      <c r="Z1023" s="255"/>
      <c r="AA1023" s="255"/>
      <c r="AB1023" s="255"/>
      <c r="AC1023" s="255"/>
      <c r="AD1023" s="255"/>
      <c r="AE1023" s="255"/>
      <c r="AF1023" s="656"/>
      <c r="AG1023" s="352">
        <f>AG1022</f>
        <v>0</v>
      </c>
      <c r="AH1023" s="352">
        <f t="shared" ref="AH1023" si="1614">AH1022</f>
        <v>0</v>
      </c>
      <c r="AI1023" s="352">
        <f t="shared" ref="AI1023" si="1615">AI1022</f>
        <v>0</v>
      </c>
      <c r="AJ1023" s="352">
        <f t="shared" ref="AJ1023" si="1616">AJ1022</f>
        <v>0</v>
      </c>
      <c r="AK1023" s="352">
        <f t="shared" ref="AK1023" si="1617">AK1022</f>
        <v>0</v>
      </c>
      <c r="AL1023" s="352">
        <f t="shared" ref="AL1023" si="1618">AL1022</f>
        <v>0</v>
      </c>
      <c r="AM1023" s="352">
        <f t="shared" ref="AM1023" si="1619">AM1022</f>
        <v>0</v>
      </c>
      <c r="AN1023" s="352">
        <f t="shared" ref="AN1023" si="1620">AN1022</f>
        <v>0</v>
      </c>
      <c r="AO1023" s="352">
        <f t="shared" ref="AO1023" si="1621">AO1022</f>
        <v>0</v>
      </c>
      <c r="AP1023" s="352">
        <f t="shared" ref="AP1023" si="1622">AP1022</f>
        <v>0</v>
      </c>
      <c r="AQ1023" s="352">
        <f t="shared" ref="AQ1023" si="1623">AQ1022</f>
        <v>0</v>
      </c>
      <c r="AR1023" s="352">
        <f t="shared" ref="AR1023" si="1624">AR1022</f>
        <v>0</v>
      </c>
      <c r="AS1023" s="352">
        <f t="shared" ref="AS1023" si="1625">AS1022</f>
        <v>0</v>
      </c>
      <c r="AT1023" s="352">
        <f t="shared" ref="AT1023" si="1626">AT1022</f>
        <v>0</v>
      </c>
      <c r="AU1023" s="257"/>
    </row>
    <row r="1024" spans="1:47" ht="15" hidden="1" customHeight="1" outlineLevel="1">
      <c r="A1024" s="452"/>
      <c r="B1024" s="258"/>
      <c r="C1024" s="259"/>
      <c r="D1024" s="259"/>
      <c r="E1024" s="259"/>
      <c r="F1024" s="259"/>
      <c r="G1024" s="259"/>
      <c r="H1024" s="259"/>
      <c r="I1024" s="259"/>
      <c r="J1024" s="645"/>
      <c r="K1024" s="259"/>
      <c r="L1024" s="259"/>
      <c r="M1024" s="259"/>
      <c r="N1024" s="259"/>
      <c r="O1024" s="259"/>
      <c r="P1024" s="259"/>
      <c r="Q1024" s="259"/>
      <c r="R1024" s="260"/>
      <c r="S1024" s="259"/>
      <c r="T1024" s="259"/>
      <c r="U1024" s="259"/>
      <c r="V1024" s="259"/>
      <c r="W1024" s="259"/>
      <c r="X1024" s="259"/>
      <c r="Y1024" s="259"/>
      <c r="Z1024" s="259"/>
      <c r="AA1024" s="259"/>
      <c r="AB1024" s="259"/>
      <c r="AC1024" s="259"/>
      <c r="AD1024" s="259"/>
      <c r="AE1024" s="259"/>
      <c r="AF1024" s="259"/>
      <c r="AG1024" s="353"/>
      <c r="AH1024" s="354"/>
      <c r="AI1024" s="354"/>
      <c r="AJ1024" s="354"/>
      <c r="AK1024" s="354"/>
      <c r="AL1024" s="354"/>
      <c r="AM1024" s="354"/>
      <c r="AN1024" s="354"/>
      <c r="AO1024" s="354"/>
      <c r="AP1024" s="354"/>
      <c r="AQ1024" s="354"/>
      <c r="AR1024" s="354"/>
      <c r="AS1024" s="354"/>
      <c r="AT1024" s="354"/>
      <c r="AU1024" s="262"/>
    </row>
    <row r="1025" spans="1:47" ht="15" hidden="1" customHeight="1" outlineLevel="1">
      <c r="A1025" s="452">
        <v>2</v>
      </c>
      <c r="B1025" s="369" t="s">
        <v>96</v>
      </c>
      <c r="C1025" s="251" t="s">
        <v>25</v>
      </c>
      <c r="D1025" s="255"/>
      <c r="E1025" s="255"/>
      <c r="F1025" s="255"/>
      <c r="G1025" s="255"/>
      <c r="H1025" s="255"/>
      <c r="I1025" s="255"/>
      <c r="J1025" s="255"/>
      <c r="K1025" s="255"/>
      <c r="L1025" s="255"/>
      <c r="M1025" s="255"/>
      <c r="N1025" s="255"/>
      <c r="O1025" s="255"/>
      <c r="P1025" s="255"/>
      <c r="Q1025" s="656"/>
      <c r="R1025" s="251"/>
      <c r="S1025" s="255"/>
      <c r="T1025" s="255"/>
      <c r="U1025" s="255"/>
      <c r="V1025" s="255"/>
      <c r="W1025" s="255"/>
      <c r="X1025" s="255"/>
      <c r="Y1025" s="255"/>
      <c r="Z1025" s="255"/>
      <c r="AA1025" s="255"/>
      <c r="AB1025" s="255"/>
      <c r="AC1025" s="255"/>
      <c r="AD1025" s="255"/>
      <c r="AE1025" s="255"/>
      <c r="AF1025" s="656"/>
      <c r="AG1025" s="356"/>
      <c r="AH1025" s="356"/>
      <c r="AI1025" s="356"/>
      <c r="AJ1025" s="356"/>
      <c r="AK1025" s="356"/>
      <c r="AL1025" s="356"/>
      <c r="AM1025" s="356"/>
      <c r="AN1025" s="351"/>
      <c r="AO1025" s="351"/>
      <c r="AP1025" s="351"/>
      <c r="AQ1025" s="351"/>
      <c r="AR1025" s="351"/>
      <c r="AS1025" s="351"/>
      <c r="AT1025" s="351"/>
      <c r="AU1025" s="256">
        <f>SUM(AG1025:AT1025)</f>
        <v>0</v>
      </c>
    </row>
    <row r="1026" spans="1:47" ht="15" hidden="1" customHeight="1" outlineLevel="1">
      <c r="A1026" s="452"/>
      <c r="B1026" s="254" t="s">
        <v>345</v>
      </c>
      <c r="C1026" s="251" t="s">
        <v>163</v>
      </c>
      <c r="D1026" s="255"/>
      <c r="E1026" s="255"/>
      <c r="F1026" s="255"/>
      <c r="G1026" s="255"/>
      <c r="H1026" s="255"/>
      <c r="I1026" s="255"/>
      <c r="J1026" s="255"/>
      <c r="K1026" s="255"/>
      <c r="L1026" s="255"/>
      <c r="M1026" s="255"/>
      <c r="N1026" s="255"/>
      <c r="O1026" s="255"/>
      <c r="P1026" s="255"/>
      <c r="Q1026" s="656"/>
      <c r="R1026" s="404"/>
      <c r="S1026" s="255"/>
      <c r="T1026" s="255"/>
      <c r="U1026" s="255"/>
      <c r="V1026" s="255"/>
      <c r="W1026" s="255"/>
      <c r="X1026" s="255"/>
      <c r="Y1026" s="255"/>
      <c r="Z1026" s="255"/>
      <c r="AA1026" s="255"/>
      <c r="AB1026" s="255"/>
      <c r="AC1026" s="255"/>
      <c r="AD1026" s="255"/>
      <c r="AE1026" s="255"/>
      <c r="AF1026" s="656"/>
      <c r="AG1026" s="352">
        <f>AG1025</f>
        <v>0</v>
      </c>
      <c r="AH1026" s="352">
        <f t="shared" ref="AH1026" si="1627">AH1025</f>
        <v>0</v>
      </c>
      <c r="AI1026" s="352">
        <f t="shared" ref="AI1026" si="1628">AI1025</f>
        <v>0</v>
      </c>
      <c r="AJ1026" s="352">
        <f t="shared" ref="AJ1026" si="1629">AJ1025</f>
        <v>0</v>
      </c>
      <c r="AK1026" s="352">
        <f t="shared" ref="AK1026" si="1630">AK1025</f>
        <v>0</v>
      </c>
      <c r="AL1026" s="352">
        <f t="shared" ref="AL1026" si="1631">AL1025</f>
        <v>0</v>
      </c>
      <c r="AM1026" s="352">
        <f t="shared" ref="AM1026" si="1632">AM1025</f>
        <v>0</v>
      </c>
      <c r="AN1026" s="352">
        <f t="shared" ref="AN1026" si="1633">AN1025</f>
        <v>0</v>
      </c>
      <c r="AO1026" s="352">
        <f t="shared" ref="AO1026" si="1634">AO1025</f>
        <v>0</v>
      </c>
      <c r="AP1026" s="352">
        <f t="shared" ref="AP1026" si="1635">AP1025</f>
        <v>0</v>
      </c>
      <c r="AQ1026" s="352">
        <f t="shared" ref="AQ1026" si="1636">AQ1025</f>
        <v>0</v>
      </c>
      <c r="AR1026" s="352">
        <f t="shared" ref="AR1026" si="1637">AR1025</f>
        <v>0</v>
      </c>
      <c r="AS1026" s="352">
        <f t="shared" ref="AS1026" si="1638">AS1025</f>
        <v>0</v>
      </c>
      <c r="AT1026" s="352">
        <f t="shared" ref="AT1026" si="1639">AT1025</f>
        <v>0</v>
      </c>
      <c r="AU1026" s="257"/>
    </row>
    <row r="1027" spans="1:47" ht="15" hidden="1" customHeight="1" outlineLevel="1">
      <c r="A1027" s="452"/>
      <c r="B1027" s="258"/>
      <c r="C1027" s="259"/>
      <c r="D1027" s="264"/>
      <c r="E1027" s="264"/>
      <c r="F1027" s="264"/>
      <c r="G1027" s="264"/>
      <c r="H1027" s="264"/>
      <c r="I1027" s="264"/>
      <c r="J1027" s="264"/>
      <c r="K1027" s="264"/>
      <c r="L1027" s="264"/>
      <c r="M1027" s="264"/>
      <c r="N1027" s="264"/>
      <c r="O1027" s="264"/>
      <c r="P1027" s="264"/>
      <c r="Q1027" s="264"/>
      <c r="R1027" s="260"/>
      <c r="S1027" s="264"/>
      <c r="T1027" s="264"/>
      <c r="U1027" s="264"/>
      <c r="V1027" s="264"/>
      <c r="W1027" s="264"/>
      <c r="X1027" s="264"/>
      <c r="Y1027" s="264"/>
      <c r="Z1027" s="264"/>
      <c r="AA1027" s="264"/>
      <c r="AB1027" s="264"/>
      <c r="AC1027" s="264"/>
      <c r="AD1027" s="264"/>
      <c r="AE1027" s="264"/>
      <c r="AF1027" s="264"/>
      <c r="AG1027" s="353"/>
      <c r="AH1027" s="354"/>
      <c r="AI1027" s="354"/>
      <c r="AJ1027" s="354"/>
      <c r="AK1027" s="354"/>
      <c r="AL1027" s="354"/>
      <c r="AM1027" s="354"/>
      <c r="AN1027" s="354"/>
      <c r="AO1027" s="354"/>
      <c r="AP1027" s="354"/>
      <c r="AQ1027" s="354"/>
      <c r="AR1027" s="354"/>
      <c r="AS1027" s="354"/>
      <c r="AT1027" s="354"/>
      <c r="AU1027" s="262"/>
    </row>
    <row r="1028" spans="1:47" ht="15" hidden="1" customHeight="1" outlineLevel="1">
      <c r="A1028" s="452">
        <v>3</v>
      </c>
      <c r="B1028" s="369" t="s">
        <v>97</v>
      </c>
      <c r="C1028" s="251" t="s">
        <v>25</v>
      </c>
      <c r="D1028" s="255"/>
      <c r="E1028" s="255"/>
      <c r="F1028" s="255"/>
      <c r="G1028" s="255"/>
      <c r="H1028" s="255"/>
      <c r="I1028" s="255"/>
      <c r="J1028" s="255"/>
      <c r="K1028" s="255"/>
      <c r="L1028" s="255"/>
      <c r="M1028" s="255"/>
      <c r="N1028" s="255"/>
      <c r="O1028" s="255"/>
      <c r="P1028" s="255"/>
      <c r="Q1028" s="656"/>
      <c r="R1028" s="251"/>
      <c r="S1028" s="255"/>
      <c r="T1028" s="255"/>
      <c r="U1028" s="255"/>
      <c r="V1028" s="255"/>
      <c r="W1028" s="255"/>
      <c r="X1028" s="255"/>
      <c r="Y1028" s="255"/>
      <c r="Z1028" s="255"/>
      <c r="AA1028" s="255"/>
      <c r="AB1028" s="255"/>
      <c r="AC1028" s="255"/>
      <c r="AD1028" s="255"/>
      <c r="AE1028" s="255"/>
      <c r="AF1028" s="656"/>
      <c r="AG1028" s="356"/>
      <c r="AH1028" s="356"/>
      <c r="AI1028" s="356"/>
      <c r="AJ1028" s="356"/>
      <c r="AK1028" s="356"/>
      <c r="AL1028" s="356"/>
      <c r="AM1028" s="356"/>
      <c r="AN1028" s="351"/>
      <c r="AO1028" s="351"/>
      <c r="AP1028" s="351"/>
      <c r="AQ1028" s="351"/>
      <c r="AR1028" s="351"/>
      <c r="AS1028" s="351"/>
      <c r="AT1028" s="351"/>
      <c r="AU1028" s="256">
        <f>SUM(AG1028:AT1028)</f>
        <v>0</v>
      </c>
    </row>
    <row r="1029" spans="1:47" ht="15" hidden="1" customHeight="1" outlineLevel="1">
      <c r="A1029" s="452"/>
      <c r="B1029" s="254" t="s">
        <v>345</v>
      </c>
      <c r="C1029" s="251" t="s">
        <v>163</v>
      </c>
      <c r="D1029" s="255"/>
      <c r="E1029" s="255"/>
      <c r="F1029" s="255"/>
      <c r="G1029" s="255"/>
      <c r="H1029" s="255"/>
      <c r="I1029" s="255"/>
      <c r="J1029" s="255"/>
      <c r="K1029" s="255"/>
      <c r="L1029" s="255"/>
      <c r="M1029" s="255"/>
      <c r="N1029" s="255"/>
      <c r="O1029" s="255"/>
      <c r="P1029" s="255"/>
      <c r="Q1029" s="656"/>
      <c r="R1029" s="404"/>
      <c r="S1029" s="255"/>
      <c r="T1029" s="255"/>
      <c r="U1029" s="255"/>
      <c r="V1029" s="255"/>
      <c r="W1029" s="255"/>
      <c r="X1029" s="255"/>
      <c r="Y1029" s="255"/>
      <c r="Z1029" s="255"/>
      <c r="AA1029" s="255"/>
      <c r="AB1029" s="255"/>
      <c r="AC1029" s="255"/>
      <c r="AD1029" s="255"/>
      <c r="AE1029" s="255"/>
      <c r="AF1029" s="656"/>
      <c r="AG1029" s="352">
        <f>AG1028</f>
        <v>0</v>
      </c>
      <c r="AH1029" s="352">
        <f t="shared" ref="AH1029" si="1640">AH1028</f>
        <v>0</v>
      </c>
      <c r="AI1029" s="352">
        <f t="shared" ref="AI1029" si="1641">AI1028</f>
        <v>0</v>
      </c>
      <c r="AJ1029" s="352">
        <f t="shared" ref="AJ1029" si="1642">AJ1028</f>
        <v>0</v>
      </c>
      <c r="AK1029" s="352">
        <f t="shared" ref="AK1029" si="1643">AK1028</f>
        <v>0</v>
      </c>
      <c r="AL1029" s="352">
        <f t="shared" ref="AL1029" si="1644">AL1028</f>
        <v>0</v>
      </c>
      <c r="AM1029" s="352">
        <f t="shared" ref="AM1029" si="1645">AM1028</f>
        <v>0</v>
      </c>
      <c r="AN1029" s="352">
        <f t="shared" ref="AN1029" si="1646">AN1028</f>
        <v>0</v>
      </c>
      <c r="AO1029" s="352">
        <f t="shared" ref="AO1029" si="1647">AO1028</f>
        <v>0</v>
      </c>
      <c r="AP1029" s="352">
        <f t="shared" ref="AP1029" si="1648">AP1028</f>
        <v>0</v>
      </c>
      <c r="AQ1029" s="352">
        <f t="shared" ref="AQ1029" si="1649">AQ1028</f>
        <v>0</v>
      </c>
      <c r="AR1029" s="352">
        <f t="shared" ref="AR1029" si="1650">AR1028</f>
        <v>0</v>
      </c>
      <c r="AS1029" s="352">
        <f t="shared" ref="AS1029" si="1651">AS1028</f>
        <v>0</v>
      </c>
      <c r="AT1029" s="352">
        <f t="shared" ref="AT1029" si="1652">AT1028</f>
        <v>0</v>
      </c>
      <c r="AU1029" s="257"/>
    </row>
    <row r="1030" spans="1:47" ht="15" hidden="1" customHeight="1" outlineLevel="1">
      <c r="A1030" s="452"/>
      <c r="B1030" s="254"/>
      <c r="C1030" s="265"/>
      <c r="D1030" s="251"/>
      <c r="E1030" s="251"/>
      <c r="F1030" s="251"/>
      <c r="G1030" s="251"/>
      <c r="H1030" s="251"/>
      <c r="I1030" s="251"/>
      <c r="J1030" s="251"/>
      <c r="K1030" s="251"/>
      <c r="L1030" s="251"/>
      <c r="M1030" s="251"/>
      <c r="N1030" s="251"/>
      <c r="O1030" s="251"/>
      <c r="P1030" s="251"/>
      <c r="Q1030" s="251"/>
      <c r="R1030" s="251"/>
      <c r="S1030" s="251"/>
      <c r="T1030" s="251"/>
      <c r="U1030" s="251"/>
      <c r="V1030" s="251"/>
      <c r="W1030" s="251"/>
      <c r="X1030" s="251"/>
      <c r="Y1030" s="251"/>
      <c r="Z1030" s="251"/>
      <c r="AA1030" s="251"/>
      <c r="AB1030" s="251"/>
      <c r="AC1030" s="251"/>
      <c r="AD1030" s="251"/>
      <c r="AE1030" s="251"/>
      <c r="AF1030" s="251"/>
      <c r="AG1030" s="353"/>
      <c r="AH1030" s="353"/>
      <c r="AI1030" s="353"/>
      <c r="AJ1030" s="353"/>
      <c r="AK1030" s="353"/>
      <c r="AL1030" s="353"/>
      <c r="AM1030" s="353"/>
      <c r="AN1030" s="353"/>
      <c r="AO1030" s="353"/>
      <c r="AP1030" s="353"/>
      <c r="AQ1030" s="353"/>
      <c r="AR1030" s="353"/>
      <c r="AS1030" s="353"/>
      <c r="AT1030" s="353"/>
      <c r="AU1030" s="266"/>
    </row>
    <row r="1031" spans="1:47" ht="15" hidden="1" customHeight="1" outlineLevel="1">
      <c r="A1031" s="452">
        <v>4</v>
      </c>
      <c r="B1031" s="273" t="s">
        <v>660</v>
      </c>
      <c r="C1031" s="251" t="s">
        <v>25</v>
      </c>
      <c r="D1031" s="255"/>
      <c r="E1031" s="255"/>
      <c r="F1031" s="255"/>
      <c r="G1031" s="255"/>
      <c r="H1031" s="255"/>
      <c r="I1031" s="255"/>
      <c r="J1031" s="255"/>
      <c r="K1031" s="255"/>
      <c r="L1031" s="255"/>
      <c r="M1031" s="255"/>
      <c r="N1031" s="255"/>
      <c r="O1031" s="255"/>
      <c r="P1031" s="255"/>
      <c r="Q1031" s="656"/>
      <c r="R1031" s="251"/>
      <c r="S1031" s="255"/>
      <c r="T1031" s="255"/>
      <c r="U1031" s="255"/>
      <c r="V1031" s="255"/>
      <c r="W1031" s="255"/>
      <c r="X1031" s="255"/>
      <c r="Y1031" s="255"/>
      <c r="Z1031" s="255"/>
      <c r="AA1031" s="255"/>
      <c r="AB1031" s="255"/>
      <c r="AC1031" s="255"/>
      <c r="AD1031" s="255"/>
      <c r="AE1031" s="255"/>
      <c r="AF1031" s="656"/>
      <c r="AG1031" s="356"/>
      <c r="AH1031" s="356"/>
      <c r="AI1031" s="356"/>
      <c r="AJ1031" s="356"/>
      <c r="AK1031" s="356"/>
      <c r="AL1031" s="356"/>
      <c r="AM1031" s="356"/>
      <c r="AN1031" s="351"/>
      <c r="AO1031" s="351"/>
      <c r="AP1031" s="351"/>
      <c r="AQ1031" s="351"/>
      <c r="AR1031" s="351"/>
      <c r="AS1031" s="351"/>
      <c r="AT1031" s="351"/>
      <c r="AU1031" s="256">
        <f>SUM(AG1031:AT1031)</f>
        <v>0</v>
      </c>
    </row>
    <row r="1032" spans="1:47" ht="15" hidden="1" customHeight="1" outlineLevel="1">
      <c r="A1032" s="452"/>
      <c r="B1032" s="254" t="s">
        <v>345</v>
      </c>
      <c r="C1032" s="251" t="s">
        <v>163</v>
      </c>
      <c r="D1032" s="255"/>
      <c r="E1032" s="255"/>
      <c r="F1032" s="255"/>
      <c r="G1032" s="255"/>
      <c r="H1032" s="255"/>
      <c r="I1032" s="255"/>
      <c r="J1032" s="255"/>
      <c r="K1032" s="255"/>
      <c r="L1032" s="255"/>
      <c r="M1032" s="255"/>
      <c r="N1032" s="255"/>
      <c r="O1032" s="255"/>
      <c r="P1032" s="255"/>
      <c r="Q1032" s="656"/>
      <c r="R1032" s="404"/>
      <c r="S1032" s="255"/>
      <c r="T1032" s="255"/>
      <c r="U1032" s="255"/>
      <c r="V1032" s="255"/>
      <c r="W1032" s="255"/>
      <c r="X1032" s="255"/>
      <c r="Y1032" s="255"/>
      <c r="Z1032" s="255"/>
      <c r="AA1032" s="255"/>
      <c r="AB1032" s="255"/>
      <c r="AC1032" s="255"/>
      <c r="AD1032" s="255"/>
      <c r="AE1032" s="255"/>
      <c r="AF1032" s="656"/>
      <c r="AG1032" s="352">
        <f>AG1031</f>
        <v>0</v>
      </c>
      <c r="AH1032" s="352">
        <f t="shared" ref="AH1032" si="1653">AH1031</f>
        <v>0</v>
      </c>
      <c r="AI1032" s="352">
        <f t="shared" ref="AI1032" si="1654">AI1031</f>
        <v>0</v>
      </c>
      <c r="AJ1032" s="352">
        <f t="shared" ref="AJ1032" si="1655">AJ1031</f>
        <v>0</v>
      </c>
      <c r="AK1032" s="352">
        <f t="shared" ref="AK1032" si="1656">AK1031</f>
        <v>0</v>
      </c>
      <c r="AL1032" s="352">
        <f t="shared" ref="AL1032" si="1657">AL1031</f>
        <v>0</v>
      </c>
      <c r="AM1032" s="352">
        <f t="shared" ref="AM1032" si="1658">AM1031</f>
        <v>0</v>
      </c>
      <c r="AN1032" s="352">
        <f t="shared" ref="AN1032" si="1659">AN1031</f>
        <v>0</v>
      </c>
      <c r="AO1032" s="352">
        <f t="shared" ref="AO1032" si="1660">AO1031</f>
        <v>0</v>
      </c>
      <c r="AP1032" s="352">
        <f t="shared" ref="AP1032" si="1661">AP1031</f>
        <v>0</v>
      </c>
      <c r="AQ1032" s="352">
        <f t="shared" ref="AQ1032" si="1662">AQ1031</f>
        <v>0</v>
      </c>
      <c r="AR1032" s="352">
        <f t="shared" ref="AR1032" si="1663">AR1031</f>
        <v>0</v>
      </c>
      <c r="AS1032" s="352">
        <f t="shared" ref="AS1032" si="1664">AS1031</f>
        <v>0</v>
      </c>
      <c r="AT1032" s="352">
        <f t="shared" ref="AT1032" si="1665">AT1031</f>
        <v>0</v>
      </c>
      <c r="AU1032" s="257"/>
    </row>
    <row r="1033" spans="1:47" ht="15" hidden="1" customHeight="1" outlineLevel="1">
      <c r="A1033" s="452"/>
      <c r="B1033" s="254"/>
      <c r="C1033" s="265"/>
      <c r="D1033" s="264"/>
      <c r="E1033" s="264"/>
      <c r="F1033" s="264"/>
      <c r="G1033" s="264"/>
      <c r="H1033" s="264"/>
      <c r="I1033" s="264"/>
      <c r="J1033" s="264"/>
      <c r="K1033" s="264"/>
      <c r="L1033" s="264"/>
      <c r="M1033" s="264"/>
      <c r="N1033" s="264"/>
      <c r="O1033" s="264"/>
      <c r="P1033" s="264"/>
      <c r="Q1033" s="264"/>
      <c r="R1033" s="251"/>
      <c r="S1033" s="264"/>
      <c r="T1033" s="264"/>
      <c r="U1033" s="264"/>
      <c r="V1033" s="264"/>
      <c r="W1033" s="264"/>
      <c r="X1033" s="264"/>
      <c r="Y1033" s="264"/>
      <c r="Z1033" s="264"/>
      <c r="AA1033" s="264"/>
      <c r="AB1033" s="264"/>
      <c r="AC1033" s="264"/>
      <c r="AD1033" s="264"/>
      <c r="AE1033" s="264"/>
      <c r="AF1033" s="264"/>
      <c r="AG1033" s="353"/>
      <c r="AH1033" s="353"/>
      <c r="AI1033" s="353"/>
      <c r="AJ1033" s="353"/>
      <c r="AK1033" s="353"/>
      <c r="AL1033" s="353"/>
      <c r="AM1033" s="353"/>
      <c r="AN1033" s="353"/>
      <c r="AO1033" s="353"/>
      <c r="AP1033" s="353"/>
      <c r="AQ1033" s="353"/>
      <c r="AR1033" s="353"/>
      <c r="AS1033" s="353"/>
      <c r="AT1033" s="353"/>
      <c r="AU1033" s="266"/>
    </row>
    <row r="1034" spans="1:47" ht="15" hidden="1" customHeight="1" outlineLevel="1">
      <c r="A1034" s="452">
        <v>5</v>
      </c>
      <c r="B1034" s="369" t="s">
        <v>98</v>
      </c>
      <c r="C1034" s="251" t="s">
        <v>25</v>
      </c>
      <c r="D1034" s="255"/>
      <c r="E1034" s="255"/>
      <c r="F1034" s="255"/>
      <c r="G1034" s="255"/>
      <c r="H1034" s="255"/>
      <c r="I1034" s="255"/>
      <c r="J1034" s="255"/>
      <c r="K1034" s="255"/>
      <c r="L1034" s="255"/>
      <c r="M1034" s="255"/>
      <c r="N1034" s="255"/>
      <c r="O1034" s="255"/>
      <c r="P1034" s="255"/>
      <c r="Q1034" s="656"/>
      <c r="R1034" s="251"/>
      <c r="S1034" s="255"/>
      <c r="T1034" s="255"/>
      <c r="U1034" s="255"/>
      <c r="V1034" s="255"/>
      <c r="W1034" s="255"/>
      <c r="X1034" s="255"/>
      <c r="Y1034" s="255"/>
      <c r="Z1034" s="255"/>
      <c r="AA1034" s="255"/>
      <c r="AB1034" s="255"/>
      <c r="AC1034" s="255"/>
      <c r="AD1034" s="255"/>
      <c r="AE1034" s="255"/>
      <c r="AF1034" s="656"/>
      <c r="AG1034" s="356"/>
      <c r="AH1034" s="356"/>
      <c r="AI1034" s="356"/>
      <c r="AJ1034" s="356"/>
      <c r="AK1034" s="356"/>
      <c r="AL1034" s="356"/>
      <c r="AM1034" s="356"/>
      <c r="AN1034" s="351"/>
      <c r="AO1034" s="351"/>
      <c r="AP1034" s="351"/>
      <c r="AQ1034" s="351"/>
      <c r="AR1034" s="351"/>
      <c r="AS1034" s="351"/>
      <c r="AT1034" s="351"/>
      <c r="AU1034" s="256">
        <f>SUM(AG1034:AT1034)</f>
        <v>0</v>
      </c>
    </row>
    <row r="1035" spans="1:47" ht="15" hidden="1" customHeight="1" outlineLevel="1">
      <c r="A1035" s="452"/>
      <c r="B1035" s="254" t="s">
        <v>345</v>
      </c>
      <c r="C1035" s="251" t="s">
        <v>163</v>
      </c>
      <c r="D1035" s="255"/>
      <c r="E1035" s="255"/>
      <c r="F1035" s="255"/>
      <c r="G1035" s="255"/>
      <c r="H1035" s="255"/>
      <c r="I1035" s="255"/>
      <c r="J1035" s="255"/>
      <c r="K1035" s="255"/>
      <c r="L1035" s="255"/>
      <c r="M1035" s="255"/>
      <c r="N1035" s="255"/>
      <c r="O1035" s="255"/>
      <c r="P1035" s="255"/>
      <c r="Q1035" s="656"/>
      <c r="R1035" s="404"/>
      <c r="S1035" s="255"/>
      <c r="T1035" s="255"/>
      <c r="U1035" s="255"/>
      <c r="V1035" s="255"/>
      <c r="W1035" s="255"/>
      <c r="X1035" s="255"/>
      <c r="Y1035" s="255"/>
      <c r="Z1035" s="255"/>
      <c r="AA1035" s="255"/>
      <c r="AB1035" s="255"/>
      <c r="AC1035" s="255"/>
      <c r="AD1035" s="255"/>
      <c r="AE1035" s="255"/>
      <c r="AF1035" s="656"/>
      <c r="AG1035" s="352">
        <f>AG1034</f>
        <v>0</v>
      </c>
      <c r="AH1035" s="352">
        <f t="shared" ref="AH1035" si="1666">AH1034</f>
        <v>0</v>
      </c>
      <c r="AI1035" s="352">
        <f t="shared" ref="AI1035" si="1667">AI1034</f>
        <v>0</v>
      </c>
      <c r="AJ1035" s="352">
        <f t="shared" ref="AJ1035" si="1668">AJ1034</f>
        <v>0</v>
      </c>
      <c r="AK1035" s="352">
        <f t="shared" ref="AK1035" si="1669">AK1034</f>
        <v>0</v>
      </c>
      <c r="AL1035" s="352">
        <f t="shared" ref="AL1035" si="1670">AL1034</f>
        <v>0</v>
      </c>
      <c r="AM1035" s="352">
        <f t="shared" ref="AM1035" si="1671">AM1034</f>
        <v>0</v>
      </c>
      <c r="AN1035" s="352">
        <f t="shared" ref="AN1035" si="1672">AN1034</f>
        <v>0</v>
      </c>
      <c r="AO1035" s="352">
        <f t="shared" ref="AO1035" si="1673">AO1034</f>
        <v>0</v>
      </c>
      <c r="AP1035" s="352">
        <f t="shared" ref="AP1035" si="1674">AP1034</f>
        <v>0</v>
      </c>
      <c r="AQ1035" s="352">
        <f t="shared" ref="AQ1035" si="1675">AQ1034</f>
        <v>0</v>
      </c>
      <c r="AR1035" s="352">
        <f t="shared" ref="AR1035" si="1676">AR1034</f>
        <v>0</v>
      </c>
      <c r="AS1035" s="352">
        <f t="shared" ref="AS1035" si="1677">AS1034</f>
        <v>0</v>
      </c>
      <c r="AT1035" s="352">
        <f t="shared" ref="AT1035" si="1678">AT1034</f>
        <v>0</v>
      </c>
      <c r="AU1035" s="257"/>
    </row>
    <row r="1036" spans="1:47" ht="15" hidden="1" customHeight="1" outlineLevel="1">
      <c r="A1036" s="452"/>
      <c r="B1036" s="254"/>
      <c r="C1036" s="251"/>
      <c r="D1036" s="251"/>
      <c r="E1036" s="251"/>
      <c r="F1036" s="251"/>
      <c r="G1036" s="251"/>
      <c r="H1036" s="251"/>
      <c r="I1036" s="251"/>
      <c r="J1036" s="251"/>
      <c r="K1036" s="251"/>
      <c r="L1036" s="251"/>
      <c r="M1036" s="251"/>
      <c r="N1036" s="251"/>
      <c r="O1036" s="251"/>
      <c r="P1036" s="251"/>
      <c r="Q1036" s="251"/>
      <c r="R1036" s="251"/>
      <c r="S1036" s="251"/>
      <c r="T1036" s="251"/>
      <c r="U1036" s="251"/>
      <c r="V1036" s="251"/>
      <c r="W1036" s="251"/>
      <c r="X1036" s="251"/>
      <c r="Y1036" s="251"/>
      <c r="Z1036" s="251"/>
      <c r="AA1036" s="251"/>
      <c r="AB1036" s="251"/>
      <c r="AC1036" s="251"/>
      <c r="AD1036" s="251"/>
      <c r="AE1036" s="251"/>
      <c r="AF1036" s="251"/>
      <c r="AG1036" s="363"/>
      <c r="AH1036" s="364"/>
      <c r="AI1036" s="364"/>
      <c r="AJ1036" s="364"/>
      <c r="AK1036" s="364"/>
      <c r="AL1036" s="364"/>
      <c r="AM1036" s="364"/>
      <c r="AN1036" s="364"/>
      <c r="AO1036" s="364"/>
      <c r="AP1036" s="364"/>
      <c r="AQ1036" s="364"/>
      <c r="AR1036" s="364"/>
      <c r="AS1036" s="364"/>
      <c r="AT1036" s="364"/>
      <c r="AU1036" s="257"/>
    </row>
    <row r="1037" spans="1:47" ht="17" hidden="1" outlineLevel="1">
      <c r="A1037" s="452"/>
      <c r="B1037" s="278" t="s">
        <v>495</v>
      </c>
      <c r="C1037" s="249"/>
      <c r="D1037" s="249"/>
      <c r="E1037" s="249"/>
      <c r="F1037" s="249"/>
      <c r="G1037" s="249"/>
      <c r="H1037" s="249"/>
      <c r="I1037" s="249"/>
      <c r="J1037" s="249"/>
      <c r="K1037" s="249"/>
      <c r="L1037" s="249"/>
      <c r="M1037" s="249"/>
      <c r="N1037" s="249"/>
      <c r="O1037" s="249"/>
      <c r="P1037" s="249"/>
      <c r="Q1037" s="249"/>
      <c r="R1037" s="250"/>
      <c r="S1037" s="249"/>
      <c r="T1037" s="249"/>
      <c r="U1037" s="249"/>
      <c r="V1037" s="249"/>
      <c r="W1037" s="249"/>
      <c r="X1037" s="249"/>
      <c r="Y1037" s="249"/>
      <c r="Z1037" s="249"/>
      <c r="AA1037" s="249"/>
      <c r="AB1037" s="249"/>
      <c r="AC1037" s="249"/>
      <c r="AD1037" s="249"/>
      <c r="AE1037" s="249"/>
      <c r="AF1037" s="249"/>
      <c r="AG1037" s="355"/>
      <c r="AH1037" s="355"/>
      <c r="AI1037" s="355"/>
      <c r="AJ1037" s="355"/>
      <c r="AK1037" s="355"/>
      <c r="AL1037" s="355"/>
      <c r="AM1037" s="355"/>
      <c r="AN1037" s="355"/>
      <c r="AO1037" s="355"/>
      <c r="AP1037" s="355"/>
      <c r="AQ1037" s="355"/>
      <c r="AR1037" s="355"/>
      <c r="AS1037" s="355"/>
      <c r="AT1037" s="355"/>
      <c r="AU1037" s="252"/>
    </row>
    <row r="1038" spans="1:47" ht="15" hidden="1" customHeight="1" outlineLevel="1">
      <c r="A1038" s="452">
        <v>6</v>
      </c>
      <c r="B1038" s="369" t="s">
        <v>99</v>
      </c>
      <c r="C1038" s="251" t="s">
        <v>25</v>
      </c>
      <c r="D1038" s="255"/>
      <c r="E1038" s="255"/>
      <c r="F1038" s="255"/>
      <c r="G1038" s="255"/>
      <c r="H1038" s="255"/>
      <c r="I1038" s="255"/>
      <c r="J1038" s="255"/>
      <c r="K1038" s="255"/>
      <c r="L1038" s="255"/>
      <c r="M1038" s="255"/>
      <c r="N1038" s="255"/>
      <c r="O1038" s="255"/>
      <c r="P1038" s="255"/>
      <c r="Q1038" s="255"/>
      <c r="R1038" s="255">
        <v>12</v>
      </c>
      <c r="S1038" s="255"/>
      <c r="T1038" s="255"/>
      <c r="U1038" s="255"/>
      <c r="V1038" s="255"/>
      <c r="W1038" s="255"/>
      <c r="X1038" s="255"/>
      <c r="Y1038" s="255"/>
      <c r="Z1038" s="255"/>
      <c r="AA1038" s="255"/>
      <c r="AB1038" s="255"/>
      <c r="AC1038" s="255"/>
      <c r="AD1038" s="255"/>
      <c r="AE1038" s="255"/>
      <c r="AF1038" s="656"/>
      <c r="AG1038" s="356"/>
      <c r="AH1038" s="356"/>
      <c r="AI1038" s="356"/>
      <c r="AJ1038" s="356"/>
      <c r="AK1038" s="356"/>
      <c r="AL1038" s="356"/>
      <c r="AM1038" s="356"/>
      <c r="AN1038" s="356"/>
      <c r="AO1038" s="356"/>
      <c r="AP1038" s="356"/>
      <c r="AQ1038" s="356"/>
      <c r="AR1038" s="356"/>
      <c r="AS1038" s="356"/>
      <c r="AT1038" s="356"/>
      <c r="AU1038" s="256">
        <f>SUM(AG1038:AT1038)</f>
        <v>0</v>
      </c>
    </row>
    <row r="1039" spans="1:47" ht="15" hidden="1" customHeight="1" outlineLevel="1">
      <c r="A1039" s="452"/>
      <c r="B1039" s="254" t="s">
        <v>345</v>
      </c>
      <c r="C1039" s="251" t="s">
        <v>163</v>
      </c>
      <c r="D1039" s="255"/>
      <c r="E1039" s="255"/>
      <c r="F1039" s="255"/>
      <c r="G1039" s="255"/>
      <c r="H1039" s="255"/>
      <c r="I1039" s="255"/>
      <c r="J1039" s="255"/>
      <c r="K1039" s="255"/>
      <c r="L1039" s="255"/>
      <c r="M1039" s="255"/>
      <c r="N1039" s="255"/>
      <c r="O1039" s="255"/>
      <c r="P1039" s="255"/>
      <c r="Q1039" s="255"/>
      <c r="R1039" s="255">
        <f>R1038</f>
        <v>12</v>
      </c>
      <c r="S1039" s="255"/>
      <c r="T1039" s="255"/>
      <c r="U1039" s="255"/>
      <c r="V1039" s="255"/>
      <c r="W1039" s="255"/>
      <c r="X1039" s="255"/>
      <c r="Y1039" s="255"/>
      <c r="Z1039" s="255"/>
      <c r="AA1039" s="255"/>
      <c r="AB1039" s="255"/>
      <c r="AC1039" s="255"/>
      <c r="AD1039" s="255"/>
      <c r="AE1039" s="255"/>
      <c r="AF1039" s="656"/>
      <c r="AG1039" s="352">
        <f>AG1038</f>
        <v>0</v>
      </c>
      <c r="AH1039" s="352">
        <f t="shared" ref="AH1039" si="1679">AH1038</f>
        <v>0</v>
      </c>
      <c r="AI1039" s="352">
        <f t="shared" ref="AI1039" si="1680">AI1038</f>
        <v>0</v>
      </c>
      <c r="AJ1039" s="352">
        <f t="shared" ref="AJ1039" si="1681">AJ1038</f>
        <v>0</v>
      </c>
      <c r="AK1039" s="352">
        <f t="shared" ref="AK1039" si="1682">AK1038</f>
        <v>0</v>
      </c>
      <c r="AL1039" s="352">
        <f t="shared" ref="AL1039" si="1683">AL1038</f>
        <v>0</v>
      </c>
      <c r="AM1039" s="352">
        <f t="shared" ref="AM1039" si="1684">AM1038</f>
        <v>0</v>
      </c>
      <c r="AN1039" s="352">
        <f t="shared" ref="AN1039" si="1685">AN1038</f>
        <v>0</v>
      </c>
      <c r="AO1039" s="352">
        <f t="shared" ref="AO1039" si="1686">AO1038</f>
        <v>0</v>
      </c>
      <c r="AP1039" s="352">
        <f t="shared" ref="AP1039" si="1687">AP1038</f>
        <v>0</v>
      </c>
      <c r="AQ1039" s="352">
        <f t="shared" ref="AQ1039" si="1688">AQ1038</f>
        <v>0</v>
      </c>
      <c r="AR1039" s="352">
        <f t="shared" ref="AR1039" si="1689">AR1038</f>
        <v>0</v>
      </c>
      <c r="AS1039" s="352">
        <f t="shared" ref="AS1039" si="1690">AS1038</f>
        <v>0</v>
      </c>
      <c r="AT1039" s="352">
        <f t="shared" ref="AT1039" si="1691">AT1038</f>
        <v>0</v>
      </c>
      <c r="AU1039" s="270"/>
    </row>
    <row r="1040" spans="1:47" ht="15" hidden="1" customHeight="1" outlineLevel="1">
      <c r="A1040" s="452"/>
      <c r="B1040" s="269"/>
      <c r="C1040" s="271"/>
      <c r="D1040" s="251"/>
      <c r="E1040" s="251"/>
      <c r="F1040" s="251"/>
      <c r="G1040" s="251"/>
      <c r="H1040" s="251"/>
      <c r="I1040" s="251"/>
      <c r="J1040" s="251"/>
      <c r="K1040" s="251"/>
      <c r="L1040" s="251"/>
      <c r="M1040" s="251"/>
      <c r="N1040" s="251"/>
      <c r="O1040" s="251"/>
      <c r="P1040" s="251"/>
      <c r="Q1040" s="251"/>
      <c r="R1040" s="251"/>
      <c r="S1040" s="251"/>
      <c r="T1040" s="251"/>
      <c r="U1040" s="251"/>
      <c r="V1040" s="251"/>
      <c r="W1040" s="251"/>
      <c r="X1040" s="251"/>
      <c r="Y1040" s="251"/>
      <c r="Z1040" s="251"/>
      <c r="AA1040" s="251"/>
      <c r="AB1040" s="251"/>
      <c r="AC1040" s="251"/>
      <c r="AD1040" s="251"/>
      <c r="AE1040" s="251"/>
      <c r="AF1040" s="251"/>
      <c r="AG1040" s="357"/>
      <c r="AH1040" s="357"/>
      <c r="AI1040" s="357"/>
      <c r="AJ1040" s="357"/>
      <c r="AK1040" s="357"/>
      <c r="AL1040" s="357"/>
      <c r="AM1040" s="357"/>
      <c r="AN1040" s="357"/>
      <c r="AO1040" s="357"/>
      <c r="AP1040" s="357"/>
      <c r="AQ1040" s="357"/>
      <c r="AR1040" s="357"/>
      <c r="AS1040" s="357"/>
      <c r="AT1040" s="357"/>
      <c r="AU1040" s="272"/>
    </row>
    <row r="1041" spans="1:47" ht="15" hidden="1" customHeight="1" outlineLevel="1">
      <c r="A1041" s="452">
        <v>7</v>
      </c>
      <c r="B1041" s="369" t="s">
        <v>100</v>
      </c>
      <c r="C1041" s="251" t="s">
        <v>25</v>
      </c>
      <c r="D1041" s="255"/>
      <c r="E1041" s="255"/>
      <c r="F1041" s="255"/>
      <c r="G1041" s="255"/>
      <c r="H1041" s="255"/>
      <c r="I1041" s="255"/>
      <c r="J1041" s="255"/>
      <c r="K1041" s="255"/>
      <c r="L1041" s="255"/>
      <c r="M1041" s="255"/>
      <c r="N1041" s="255"/>
      <c r="O1041" s="255"/>
      <c r="P1041" s="255"/>
      <c r="Q1041" s="255"/>
      <c r="R1041" s="255">
        <v>12</v>
      </c>
      <c r="S1041" s="255"/>
      <c r="T1041" s="255"/>
      <c r="U1041" s="255"/>
      <c r="V1041" s="255"/>
      <c r="W1041" s="255"/>
      <c r="X1041" s="255"/>
      <c r="Y1041" s="255"/>
      <c r="Z1041" s="255"/>
      <c r="AA1041" s="255"/>
      <c r="AB1041" s="255"/>
      <c r="AC1041" s="255"/>
      <c r="AD1041" s="255"/>
      <c r="AE1041" s="255"/>
      <c r="AF1041" s="656"/>
      <c r="AG1041" s="356"/>
      <c r="AH1041" s="356"/>
      <c r="AI1041" s="356"/>
      <c r="AJ1041" s="356"/>
      <c r="AK1041" s="356"/>
      <c r="AL1041" s="356"/>
      <c r="AM1041" s="356"/>
      <c r="AN1041" s="356"/>
      <c r="AO1041" s="356"/>
      <c r="AP1041" s="356"/>
      <c r="AQ1041" s="356"/>
      <c r="AR1041" s="356"/>
      <c r="AS1041" s="356"/>
      <c r="AT1041" s="356"/>
      <c r="AU1041" s="256">
        <f>SUM(AG1041:AT1041)</f>
        <v>0</v>
      </c>
    </row>
    <row r="1042" spans="1:47" ht="15" hidden="1" customHeight="1" outlineLevel="1">
      <c r="A1042" s="452"/>
      <c r="B1042" s="254" t="s">
        <v>345</v>
      </c>
      <c r="C1042" s="251" t="s">
        <v>163</v>
      </c>
      <c r="D1042" s="255"/>
      <c r="E1042" s="255"/>
      <c r="F1042" s="255"/>
      <c r="G1042" s="255"/>
      <c r="H1042" s="255"/>
      <c r="I1042" s="255"/>
      <c r="J1042" s="255"/>
      <c r="K1042" s="255"/>
      <c r="L1042" s="255"/>
      <c r="M1042" s="255"/>
      <c r="N1042" s="255"/>
      <c r="O1042" s="255"/>
      <c r="P1042" s="255"/>
      <c r="Q1042" s="255"/>
      <c r="R1042" s="255">
        <f>R1041</f>
        <v>12</v>
      </c>
      <c r="S1042" s="255"/>
      <c r="T1042" s="255"/>
      <c r="U1042" s="255"/>
      <c r="V1042" s="255"/>
      <c r="W1042" s="255"/>
      <c r="X1042" s="255"/>
      <c r="Y1042" s="255"/>
      <c r="Z1042" s="255"/>
      <c r="AA1042" s="255"/>
      <c r="AB1042" s="255"/>
      <c r="AC1042" s="255"/>
      <c r="AD1042" s="255"/>
      <c r="AE1042" s="255"/>
      <c r="AF1042" s="656"/>
      <c r="AG1042" s="352">
        <f>AG1041</f>
        <v>0</v>
      </c>
      <c r="AH1042" s="352">
        <f t="shared" ref="AH1042" si="1692">AH1041</f>
        <v>0</v>
      </c>
      <c r="AI1042" s="352">
        <f t="shared" ref="AI1042" si="1693">AI1041</f>
        <v>0</v>
      </c>
      <c r="AJ1042" s="352">
        <f t="shared" ref="AJ1042" si="1694">AJ1041</f>
        <v>0</v>
      </c>
      <c r="AK1042" s="352">
        <f t="shared" ref="AK1042" si="1695">AK1041</f>
        <v>0</v>
      </c>
      <c r="AL1042" s="352">
        <f t="shared" ref="AL1042" si="1696">AL1041</f>
        <v>0</v>
      </c>
      <c r="AM1042" s="352">
        <f t="shared" ref="AM1042" si="1697">AM1041</f>
        <v>0</v>
      </c>
      <c r="AN1042" s="352">
        <f t="shared" ref="AN1042" si="1698">AN1041</f>
        <v>0</v>
      </c>
      <c r="AO1042" s="352">
        <f t="shared" ref="AO1042" si="1699">AO1041</f>
        <v>0</v>
      </c>
      <c r="AP1042" s="352">
        <f t="shared" ref="AP1042" si="1700">AP1041</f>
        <v>0</v>
      </c>
      <c r="AQ1042" s="352">
        <f t="shared" ref="AQ1042" si="1701">AQ1041</f>
        <v>0</v>
      </c>
      <c r="AR1042" s="352">
        <f t="shared" ref="AR1042" si="1702">AR1041</f>
        <v>0</v>
      </c>
      <c r="AS1042" s="352">
        <f t="shared" ref="AS1042" si="1703">AS1041</f>
        <v>0</v>
      </c>
      <c r="AT1042" s="352">
        <f t="shared" ref="AT1042" si="1704">AT1041</f>
        <v>0</v>
      </c>
      <c r="AU1042" s="270"/>
    </row>
    <row r="1043" spans="1:47" ht="15" hidden="1" customHeight="1" outlineLevel="1">
      <c r="A1043" s="452"/>
      <c r="B1043" s="273"/>
      <c r="C1043" s="271"/>
      <c r="D1043" s="251"/>
      <c r="E1043" s="251"/>
      <c r="F1043" s="251"/>
      <c r="G1043" s="251"/>
      <c r="H1043" s="251"/>
      <c r="I1043" s="251"/>
      <c r="J1043" s="251"/>
      <c r="K1043" s="251"/>
      <c r="L1043" s="251"/>
      <c r="M1043" s="251"/>
      <c r="N1043" s="251"/>
      <c r="O1043" s="251"/>
      <c r="P1043" s="251"/>
      <c r="Q1043" s="251"/>
      <c r="R1043" s="251"/>
      <c r="S1043" s="251"/>
      <c r="T1043" s="251"/>
      <c r="U1043" s="251"/>
      <c r="V1043" s="251"/>
      <c r="W1043" s="251"/>
      <c r="X1043" s="251"/>
      <c r="Y1043" s="251"/>
      <c r="Z1043" s="251"/>
      <c r="AA1043" s="251"/>
      <c r="AB1043" s="251"/>
      <c r="AC1043" s="251"/>
      <c r="AD1043" s="251"/>
      <c r="AE1043" s="251"/>
      <c r="AF1043" s="251"/>
      <c r="AG1043" s="357"/>
      <c r="AH1043" s="358"/>
      <c r="AI1043" s="357"/>
      <c r="AJ1043" s="357"/>
      <c r="AK1043" s="357"/>
      <c r="AL1043" s="357"/>
      <c r="AM1043" s="357"/>
      <c r="AN1043" s="357"/>
      <c r="AO1043" s="357"/>
      <c r="AP1043" s="357"/>
      <c r="AQ1043" s="357"/>
      <c r="AR1043" s="357"/>
      <c r="AS1043" s="357"/>
      <c r="AT1043" s="357"/>
      <c r="AU1043" s="272"/>
    </row>
    <row r="1044" spans="1:47" ht="15" hidden="1" customHeight="1" outlineLevel="1">
      <c r="A1044" s="452">
        <v>8</v>
      </c>
      <c r="B1044" s="369" t="s">
        <v>101</v>
      </c>
      <c r="C1044" s="251" t="s">
        <v>25</v>
      </c>
      <c r="D1044" s="255"/>
      <c r="E1044" s="255"/>
      <c r="F1044" s="255"/>
      <c r="G1044" s="255"/>
      <c r="H1044" s="255"/>
      <c r="I1044" s="255"/>
      <c r="J1044" s="255"/>
      <c r="K1044" s="255"/>
      <c r="L1044" s="255"/>
      <c r="M1044" s="255"/>
      <c r="N1044" s="255"/>
      <c r="O1044" s="255"/>
      <c r="P1044" s="255"/>
      <c r="Q1044" s="255"/>
      <c r="R1044" s="255">
        <v>12</v>
      </c>
      <c r="S1044" s="255"/>
      <c r="T1044" s="255"/>
      <c r="U1044" s="255"/>
      <c r="V1044" s="255"/>
      <c r="W1044" s="255"/>
      <c r="X1044" s="255"/>
      <c r="Y1044" s="255"/>
      <c r="Z1044" s="255"/>
      <c r="AA1044" s="255"/>
      <c r="AB1044" s="255"/>
      <c r="AC1044" s="255"/>
      <c r="AD1044" s="255"/>
      <c r="AE1044" s="255"/>
      <c r="AF1044" s="656"/>
      <c r="AG1044" s="356"/>
      <c r="AH1044" s="356"/>
      <c r="AI1044" s="356"/>
      <c r="AJ1044" s="356"/>
      <c r="AK1044" s="356"/>
      <c r="AL1044" s="356"/>
      <c r="AM1044" s="356"/>
      <c r="AN1044" s="356"/>
      <c r="AO1044" s="356"/>
      <c r="AP1044" s="356"/>
      <c r="AQ1044" s="356"/>
      <c r="AR1044" s="356"/>
      <c r="AS1044" s="356"/>
      <c r="AT1044" s="356"/>
      <c r="AU1044" s="256">
        <f>SUM(AG1044:AT1044)</f>
        <v>0</v>
      </c>
    </row>
    <row r="1045" spans="1:47" ht="15" hidden="1" customHeight="1" outlineLevel="1">
      <c r="A1045" s="452"/>
      <c r="B1045" s="254" t="s">
        <v>345</v>
      </c>
      <c r="C1045" s="251" t="s">
        <v>163</v>
      </c>
      <c r="D1045" s="255"/>
      <c r="E1045" s="255"/>
      <c r="F1045" s="255"/>
      <c r="G1045" s="255"/>
      <c r="H1045" s="255"/>
      <c r="I1045" s="255"/>
      <c r="J1045" s="255"/>
      <c r="K1045" s="255"/>
      <c r="L1045" s="255"/>
      <c r="M1045" s="255"/>
      <c r="N1045" s="255"/>
      <c r="O1045" s="255"/>
      <c r="P1045" s="255"/>
      <c r="Q1045" s="255"/>
      <c r="R1045" s="255">
        <f>R1044</f>
        <v>12</v>
      </c>
      <c r="S1045" s="255"/>
      <c r="T1045" s="255"/>
      <c r="U1045" s="255"/>
      <c r="V1045" s="255"/>
      <c r="W1045" s="255"/>
      <c r="X1045" s="255"/>
      <c r="Y1045" s="255"/>
      <c r="Z1045" s="255"/>
      <c r="AA1045" s="255"/>
      <c r="AB1045" s="255"/>
      <c r="AC1045" s="255"/>
      <c r="AD1045" s="255"/>
      <c r="AE1045" s="255"/>
      <c r="AF1045" s="656"/>
      <c r="AG1045" s="352">
        <f>AG1044</f>
        <v>0</v>
      </c>
      <c r="AH1045" s="352">
        <f t="shared" ref="AH1045" si="1705">AH1044</f>
        <v>0</v>
      </c>
      <c r="AI1045" s="352">
        <f t="shared" ref="AI1045" si="1706">AI1044</f>
        <v>0</v>
      </c>
      <c r="AJ1045" s="352">
        <f t="shared" ref="AJ1045" si="1707">AJ1044</f>
        <v>0</v>
      </c>
      <c r="AK1045" s="352">
        <f t="shared" ref="AK1045" si="1708">AK1044</f>
        <v>0</v>
      </c>
      <c r="AL1045" s="352">
        <f t="shared" ref="AL1045" si="1709">AL1044</f>
        <v>0</v>
      </c>
      <c r="AM1045" s="352">
        <f t="shared" ref="AM1045" si="1710">AM1044</f>
        <v>0</v>
      </c>
      <c r="AN1045" s="352">
        <f t="shared" ref="AN1045" si="1711">AN1044</f>
        <v>0</v>
      </c>
      <c r="AO1045" s="352">
        <f t="shared" ref="AO1045" si="1712">AO1044</f>
        <v>0</v>
      </c>
      <c r="AP1045" s="352">
        <f t="shared" ref="AP1045" si="1713">AP1044</f>
        <v>0</v>
      </c>
      <c r="AQ1045" s="352">
        <f t="shared" ref="AQ1045" si="1714">AQ1044</f>
        <v>0</v>
      </c>
      <c r="AR1045" s="352">
        <f t="shared" ref="AR1045" si="1715">AR1044</f>
        <v>0</v>
      </c>
      <c r="AS1045" s="352">
        <f t="shared" ref="AS1045" si="1716">AS1044</f>
        <v>0</v>
      </c>
      <c r="AT1045" s="352">
        <f t="shared" ref="AT1045" si="1717">AT1044</f>
        <v>0</v>
      </c>
      <c r="AU1045" s="270"/>
    </row>
    <row r="1046" spans="1:47" ht="15" hidden="1" customHeight="1" outlineLevel="1">
      <c r="A1046" s="452"/>
      <c r="B1046" s="273"/>
      <c r="C1046" s="271"/>
      <c r="D1046" s="275"/>
      <c r="E1046" s="275"/>
      <c r="F1046" s="275"/>
      <c r="G1046" s="275"/>
      <c r="H1046" s="275"/>
      <c r="I1046" s="275"/>
      <c r="J1046" s="275"/>
      <c r="K1046" s="275"/>
      <c r="L1046" s="275"/>
      <c r="M1046" s="275"/>
      <c r="N1046" s="275"/>
      <c r="O1046" s="275"/>
      <c r="P1046" s="275"/>
      <c r="Q1046" s="275"/>
      <c r="R1046" s="251"/>
      <c r="S1046" s="275"/>
      <c r="T1046" s="275"/>
      <c r="U1046" s="275"/>
      <c r="V1046" s="275"/>
      <c r="W1046" s="275"/>
      <c r="X1046" s="275"/>
      <c r="Y1046" s="275"/>
      <c r="Z1046" s="275"/>
      <c r="AA1046" s="275"/>
      <c r="AB1046" s="275"/>
      <c r="AC1046" s="275"/>
      <c r="AD1046" s="275"/>
      <c r="AE1046" s="275"/>
      <c r="AF1046" s="275"/>
      <c r="AG1046" s="357"/>
      <c r="AH1046" s="358"/>
      <c r="AI1046" s="357"/>
      <c r="AJ1046" s="357"/>
      <c r="AK1046" s="357"/>
      <c r="AL1046" s="357"/>
      <c r="AM1046" s="357"/>
      <c r="AN1046" s="357"/>
      <c r="AO1046" s="357"/>
      <c r="AP1046" s="357"/>
      <c r="AQ1046" s="357"/>
      <c r="AR1046" s="357"/>
      <c r="AS1046" s="357"/>
      <c r="AT1046" s="357"/>
      <c r="AU1046" s="272"/>
    </row>
    <row r="1047" spans="1:47" ht="15" hidden="1" customHeight="1" outlineLevel="1">
      <c r="A1047" s="452">
        <v>9</v>
      </c>
      <c r="B1047" s="369" t="s">
        <v>102</v>
      </c>
      <c r="C1047" s="251" t="s">
        <v>25</v>
      </c>
      <c r="D1047" s="255"/>
      <c r="E1047" s="255"/>
      <c r="F1047" s="255"/>
      <c r="G1047" s="255"/>
      <c r="H1047" s="255"/>
      <c r="I1047" s="255"/>
      <c r="J1047" s="255"/>
      <c r="K1047" s="255"/>
      <c r="L1047" s="255"/>
      <c r="M1047" s="255"/>
      <c r="N1047" s="255"/>
      <c r="O1047" s="255"/>
      <c r="P1047" s="255"/>
      <c r="Q1047" s="255"/>
      <c r="R1047" s="255">
        <v>12</v>
      </c>
      <c r="S1047" s="255"/>
      <c r="T1047" s="255"/>
      <c r="U1047" s="255"/>
      <c r="V1047" s="255"/>
      <c r="W1047" s="255"/>
      <c r="X1047" s="255"/>
      <c r="Y1047" s="255"/>
      <c r="Z1047" s="255"/>
      <c r="AA1047" s="255"/>
      <c r="AB1047" s="255"/>
      <c r="AC1047" s="255"/>
      <c r="AD1047" s="255"/>
      <c r="AE1047" s="255"/>
      <c r="AF1047" s="656"/>
      <c r="AG1047" s="356"/>
      <c r="AH1047" s="356"/>
      <c r="AI1047" s="356"/>
      <c r="AJ1047" s="356"/>
      <c r="AK1047" s="356"/>
      <c r="AL1047" s="356"/>
      <c r="AM1047" s="356"/>
      <c r="AN1047" s="356"/>
      <c r="AO1047" s="356"/>
      <c r="AP1047" s="356"/>
      <c r="AQ1047" s="356"/>
      <c r="AR1047" s="356"/>
      <c r="AS1047" s="356"/>
      <c r="AT1047" s="356"/>
      <c r="AU1047" s="256">
        <f>SUM(AG1047:AT1047)</f>
        <v>0</v>
      </c>
    </row>
    <row r="1048" spans="1:47" ht="15" hidden="1" customHeight="1" outlineLevel="1">
      <c r="A1048" s="452"/>
      <c r="B1048" s="254" t="s">
        <v>345</v>
      </c>
      <c r="C1048" s="251" t="s">
        <v>163</v>
      </c>
      <c r="D1048" s="255"/>
      <c r="E1048" s="255"/>
      <c r="F1048" s="255"/>
      <c r="G1048" s="255"/>
      <c r="H1048" s="255"/>
      <c r="I1048" s="255"/>
      <c r="J1048" s="255"/>
      <c r="K1048" s="255"/>
      <c r="L1048" s="255"/>
      <c r="M1048" s="255"/>
      <c r="N1048" s="255"/>
      <c r="O1048" s="255"/>
      <c r="P1048" s="255"/>
      <c r="Q1048" s="255"/>
      <c r="R1048" s="255">
        <f>R1047</f>
        <v>12</v>
      </c>
      <c r="S1048" s="255"/>
      <c r="T1048" s="255"/>
      <c r="U1048" s="255"/>
      <c r="V1048" s="255"/>
      <c r="W1048" s="255"/>
      <c r="X1048" s="255"/>
      <c r="Y1048" s="255"/>
      <c r="Z1048" s="255"/>
      <c r="AA1048" s="255"/>
      <c r="AB1048" s="255"/>
      <c r="AC1048" s="255"/>
      <c r="AD1048" s="255"/>
      <c r="AE1048" s="255"/>
      <c r="AF1048" s="656"/>
      <c r="AG1048" s="352">
        <f>AG1047</f>
        <v>0</v>
      </c>
      <c r="AH1048" s="352">
        <f t="shared" ref="AH1048" si="1718">AH1047</f>
        <v>0</v>
      </c>
      <c r="AI1048" s="352">
        <f t="shared" ref="AI1048" si="1719">AI1047</f>
        <v>0</v>
      </c>
      <c r="AJ1048" s="352">
        <f t="shared" ref="AJ1048" si="1720">AJ1047</f>
        <v>0</v>
      </c>
      <c r="AK1048" s="352">
        <f t="shared" ref="AK1048" si="1721">AK1047</f>
        <v>0</v>
      </c>
      <c r="AL1048" s="352">
        <f t="shared" ref="AL1048" si="1722">AL1047</f>
        <v>0</v>
      </c>
      <c r="AM1048" s="352">
        <f t="shared" ref="AM1048" si="1723">AM1047</f>
        <v>0</v>
      </c>
      <c r="AN1048" s="352">
        <f t="shared" ref="AN1048" si="1724">AN1047</f>
        <v>0</v>
      </c>
      <c r="AO1048" s="352">
        <f t="shared" ref="AO1048" si="1725">AO1047</f>
        <v>0</v>
      </c>
      <c r="AP1048" s="352">
        <f t="shared" ref="AP1048" si="1726">AP1047</f>
        <v>0</v>
      </c>
      <c r="AQ1048" s="352">
        <f t="shared" ref="AQ1048" si="1727">AQ1047</f>
        <v>0</v>
      </c>
      <c r="AR1048" s="352">
        <f t="shared" ref="AR1048" si="1728">AR1047</f>
        <v>0</v>
      </c>
      <c r="AS1048" s="352">
        <f t="shared" ref="AS1048" si="1729">AS1047</f>
        <v>0</v>
      </c>
      <c r="AT1048" s="352">
        <f t="shared" ref="AT1048" si="1730">AT1047</f>
        <v>0</v>
      </c>
      <c r="AU1048" s="270"/>
    </row>
    <row r="1049" spans="1:47" ht="15" hidden="1" customHeight="1" outlineLevel="1">
      <c r="A1049" s="452"/>
      <c r="B1049" s="273"/>
      <c r="C1049" s="271"/>
      <c r="D1049" s="275"/>
      <c r="E1049" s="275"/>
      <c r="F1049" s="275"/>
      <c r="G1049" s="275"/>
      <c r="H1049" s="275"/>
      <c r="I1049" s="275"/>
      <c r="J1049" s="275"/>
      <c r="K1049" s="275"/>
      <c r="L1049" s="275"/>
      <c r="M1049" s="275"/>
      <c r="N1049" s="275"/>
      <c r="O1049" s="275"/>
      <c r="P1049" s="275"/>
      <c r="Q1049" s="275"/>
      <c r="R1049" s="251"/>
      <c r="S1049" s="275"/>
      <c r="T1049" s="275"/>
      <c r="U1049" s="275"/>
      <c r="V1049" s="275"/>
      <c r="W1049" s="275"/>
      <c r="X1049" s="275"/>
      <c r="Y1049" s="275"/>
      <c r="Z1049" s="275"/>
      <c r="AA1049" s="275"/>
      <c r="AB1049" s="275"/>
      <c r="AC1049" s="275"/>
      <c r="AD1049" s="275"/>
      <c r="AE1049" s="275"/>
      <c r="AF1049" s="275"/>
      <c r="AG1049" s="357"/>
      <c r="AH1049" s="357"/>
      <c r="AI1049" s="357"/>
      <c r="AJ1049" s="357"/>
      <c r="AK1049" s="357"/>
      <c r="AL1049" s="357"/>
      <c r="AM1049" s="357"/>
      <c r="AN1049" s="357"/>
      <c r="AO1049" s="357"/>
      <c r="AP1049" s="357"/>
      <c r="AQ1049" s="357"/>
      <c r="AR1049" s="357"/>
      <c r="AS1049" s="357"/>
      <c r="AT1049" s="357"/>
      <c r="AU1049" s="272"/>
    </row>
    <row r="1050" spans="1:47" ht="15" hidden="1" customHeight="1" outlineLevel="1">
      <c r="A1050" s="452">
        <v>10</v>
      </c>
      <c r="B1050" s="369" t="s">
        <v>103</v>
      </c>
      <c r="C1050" s="251" t="s">
        <v>25</v>
      </c>
      <c r="D1050" s="255"/>
      <c r="E1050" s="255"/>
      <c r="F1050" s="255"/>
      <c r="G1050" s="255"/>
      <c r="H1050" s="255"/>
      <c r="I1050" s="255"/>
      <c r="J1050" s="255"/>
      <c r="K1050" s="255"/>
      <c r="L1050" s="255"/>
      <c r="M1050" s="255"/>
      <c r="N1050" s="255"/>
      <c r="O1050" s="255"/>
      <c r="P1050" s="255"/>
      <c r="Q1050" s="255"/>
      <c r="R1050" s="255">
        <v>3</v>
      </c>
      <c r="S1050" s="255"/>
      <c r="T1050" s="255"/>
      <c r="U1050" s="255"/>
      <c r="V1050" s="255"/>
      <c r="W1050" s="255"/>
      <c r="X1050" s="255"/>
      <c r="Y1050" s="255"/>
      <c r="Z1050" s="255"/>
      <c r="AA1050" s="255"/>
      <c r="AB1050" s="255"/>
      <c r="AC1050" s="255"/>
      <c r="AD1050" s="255"/>
      <c r="AE1050" s="255"/>
      <c r="AF1050" s="656"/>
      <c r="AG1050" s="356"/>
      <c r="AH1050" s="356"/>
      <c r="AI1050" s="356"/>
      <c r="AJ1050" s="356"/>
      <c r="AK1050" s="356"/>
      <c r="AL1050" s="356"/>
      <c r="AM1050" s="356"/>
      <c r="AN1050" s="356"/>
      <c r="AO1050" s="356"/>
      <c r="AP1050" s="356"/>
      <c r="AQ1050" s="356"/>
      <c r="AR1050" s="356"/>
      <c r="AS1050" s="356"/>
      <c r="AT1050" s="356"/>
      <c r="AU1050" s="256">
        <f>SUM(AG1050:AT1050)</f>
        <v>0</v>
      </c>
    </row>
    <row r="1051" spans="1:47" ht="15" hidden="1" customHeight="1" outlineLevel="1">
      <c r="A1051" s="452"/>
      <c r="B1051" s="254" t="s">
        <v>345</v>
      </c>
      <c r="C1051" s="251" t="s">
        <v>163</v>
      </c>
      <c r="D1051" s="255"/>
      <c r="E1051" s="255"/>
      <c r="F1051" s="255"/>
      <c r="G1051" s="255"/>
      <c r="H1051" s="255"/>
      <c r="I1051" s="255"/>
      <c r="J1051" s="255"/>
      <c r="K1051" s="255"/>
      <c r="L1051" s="255"/>
      <c r="M1051" s="255"/>
      <c r="N1051" s="255"/>
      <c r="O1051" s="255"/>
      <c r="P1051" s="255"/>
      <c r="Q1051" s="255"/>
      <c r="R1051" s="255">
        <f>R1050</f>
        <v>3</v>
      </c>
      <c r="S1051" s="255"/>
      <c r="T1051" s="255"/>
      <c r="U1051" s="255"/>
      <c r="V1051" s="255"/>
      <c r="W1051" s="255"/>
      <c r="X1051" s="255"/>
      <c r="Y1051" s="255"/>
      <c r="Z1051" s="255"/>
      <c r="AA1051" s="255"/>
      <c r="AB1051" s="255"/>
      <c r="AC1051" s="255"/>
      <c r="AD1051" s="255"/>
      <c r="AE1051" s="255"/>
      <c r="AF1051" s="656"/>
      <c r="AG1051" s="352">
        <f>AG1050</f>
        <v>0</v>
      </c>
      <c r="AH1051" s="352">
        <f t="shared" ref="AH1051" si="1731">AH1050</f>
        <v>0</v>
      </c>
      <c r="AI1051" s="352">
        <f t="shared" ref="AI1051" si="1732">AI1050</f>
        <v>0</v>
      </c>
      <c r="AJ1051" s="352">
        <f t="shared" ref="AJ1051" si="1733">AJ1050</f>
        <v>0</v>
      </c>
      <c r="AK1051" s="352">
        <f t="shared" ref="AK1051" si="1734">AK1050</f>
        <v>0</v>
      </c>
      <c r="AL1051" s="352">
        <f t="shared" ref="AL1051" si="1735">AL1050</f>
        <v>0</v>
      </c>
      <c r="AM1051" s="352">
        <f t="shared" ref="AM1051" si="1736">AM1050</f>
        <v>0</v>
      </c>
      <c r="AN1051" s="352">
        <f t="shared" ref="AN1051" si="1737">AN1050</f>
        <v>0</v>
      </c>
      <c r="AO1051" s="352">
        <f t="shared" ref="AO1051" si="1738">AO1050</f>
        <v>0</v>
      </c>
      <c r="AP1051" s="352">
        <f t="shared" ref="AP1051" si="1739">AP1050</f>
        <v>0</v>
      </c>
      <c r="AQ1051" s="352">
        <f t="shared" ref="AQ1051" si="1740">AQ1050</f>
        <v>0</v>
      </c>
      <c r="AR1051" s="352">
        <f t="shared" ref="AR1051" si="1741">AR1050</f>
        <v>0</v>
      </c>
      <c r="AS1051" s="352">
        <f t="shared" ref="AS1051" si="1742">AS1050</f>
        <v>0</v>
      </c>
      <c r="AT1051" s="352">
        <f t="shared" ref="AT1051" si="1743">AT1050</f>
        <v>0</v>
      </c>
      <c r="AU1051" s="270"/>
    </row>
    <row r="1052" spans="1:47" ht="15" hidden="1" customHeight="1" outlineLevel="1">
      <c r="A1052" s="452"/>
      <c r="B1052" s="273"/>
      <c r="C1052" s="271"/>
      <c r="D1052" s="275"/>
      <c r="E1052" s="275"/>
      <c r="F1052" s="275"/>
      <c r="G1052" s="275"/>
      <c r="H1052" s="275"/>
      <c r="I1052" s="275"/>
      <c r="J1052" s="275"/>
      <c r="K1052" s="275"/>
      <c r="L1052" s="275"/>
      <c r="M1052" s="275"/>
      <c r="N1052" s="275"/>
      <c r="O1052" s="275"/>
      <c r="P1052" s="275"/>
      <c r="Q1052" s="275"/>
      <c r="R1052" s="251"/>
      <c r="S1052" s="275"/>
      <c r="T1052" s="275"/>
      <c r="U1052" s="275"/>
      <c r="V1052" s="275"/>
      <c r="W1052" s="275"/>
      <c r="X1052" s="275"/>
      <c r="Y1052" s="275"/>
      <c r="Z1052" s="275"/>
      <c r="AA1052" s="275"/>
      <c r="AB1052" s="275"/>
      <c r="AC1052" s="275"/>
      <c r="AD1052" s="275"/>
      <c r="AE1052" s="275"/>
      <c r="AF1052" s="275"/>
      <c r="AG1052" s="357"/>
      <c r="AH1052" s="358"/>
      <c r="AI1052" s="357"/>
      <c r="AJ1052" s="357"/>
      <c r="AK1052" s="357"/>
      <c r="AL1052" s="357"/>
      <c r="AM1052" s="357"/>
      <c r="AN1052" s="357"/>
      <c r="AO1052" s="357"/>
      <c r="AP1052" s="357"/>
      <c r="AQ1052" s="357"/>
      <c r="AR1052" s="357"/>
      <c r="AS1052" s="357"/>
      <c r="AT1052" s="357"/>
      <c r="AU1052" s="272"/>
    </row>
    <row r="1053" spans="1:47" ht="15" hidden="1" customHeight="1" outlineLevel="1">
      <c r="A1053" s="452"/>
      <c r="B1053" s="248" t="s">
        <v>10</v>
      </c>
      <c r="C1053" s="249"/>
      <c r="D1053" s="249"/>
      <c r="E1053" s="249"/>
      <c r="F1053" s="249"/>
      <c r="G1053" s="249"/>
      <c r="H1053" s="249"/>
      <c r="I1053" s="249"/>
      <c r="J1053" s="249"/>
      <c r="K1053" s="249"/>
      <c r="L1053" s="249"/>
      <c r="M1053" s="249"/>
      <c r="N1053" s="249"/>
      <c r="O1053" s="249"/>
      <c r="P1053" s="249"/>
      <c r="Q1053" s="249"/>
      <c r="R1053" s="250"/>
      <c r="S1053" s="249"/>
      <c r="T1053" s="249"/>
      <c r="U1053" s="249"/>
      <c r="V1053" s="249"/>
      <c r="W1053" s="249"/>
      <c r="X1053" s="249"/>
      <c r="Y1053" s="249"/>
      <c r="Z1053" s="249"/>
      <c r="AA1053" s="249"/>
      <c r="AB1053" s="249"/>
      <c r="AC1053" s="249"/>
      <c r="AD1053" s="249"/>
      <c r="AE1053" s="249"/>
      <c r="AF1053" s="249"/>
      <c r="AG1053" s="355"/>
      <c r="AH1053" s="355"/>
      <c r="AI1053" s="355"/>
      <c r="AJ1053" s="355"/>
      <c r="AK1053" s="355"/>
      <c r="AL1053" s="355"/>
      <c r="AM1053" s="355"/>
      <c r="AN1053" s="355"/>
      <c r="AO1053" s="355"/>
      <c r="AP1053" s="355"/>
      <c r="AQ1053" s="355"/>
      <c r="AR1053" s="355"/>
      <c r="AS1053" s="355"/>
      <c r="AT1053" s="355"/>
      <c r="AU1053" s="252"/>
    </row>
    <row r="1054" spans="1:47" ht="15" hidden="1" customHeight="1" outlineLevel="1">
      <c r="A1054" s="452">
        <v>11</v>
      </c>
      <c r="B1054" s="369" t="s">
        <v>104</v>
      </c>
      <c r="C1054" s="251" t="s">
        <v>25</v>
      </c>
      <c r="D1054" s="255"/>
      <c r="E1054" s="255"/>
      <c r="F1054" s="255"/>
      <c r="G1054" s="255"/>
      <c r="H1054" s="255"/>
      <c r="I1054" s="255"/>
      <c r="J1054" s="255"/>
      <c r="K1054" s="255"/>
      <c r="L1054" s="255"/>
      <c r="M1054" s="255"/>
      <c r="N1054" s="255"/>
      <c r="O1054" s="255"/>
      <c r="P1054" s="255"/>
      <c r="Q1054" s="255"/>
      <c r="R1054" s="255">
        <v>12</v>
      </c>
      <c r="S1054" s="255"/>
      <c r="T1054" s="255"/>
      <c r="U1054" s="255"/>
      <c r="V1054" s="255"/>
      <c r="W1054" s="255"/>
      <c r="X1054" s="255"/>
      <c r="Y1054" s="255"/>
      <c r="Z1054" s="255"/>
      <c r="AA1054" s="255"/>
      <c r="AB1054" s="255"/>
      <c r="AC1054" s="255"/>
      <c r="AD1054" s="255"/>
      <c r="AE1054" s="255"/>
      <c r="AF1054" s="656"/>
      <c r="AG1054" s="367"/>
      <c r="AH1054" s="356"/>
      <c r="AI1054" s="356"/>
      <c r="AJ1054" s="356"/>
      <c r="AK1054" s="356"/>
      <c r="AL1054" s="356"/>
      <c r="AM1054" s="356"/>
      <c r="AN1054" s="356"/>
      <c r="AO1054" s="356"/>
      <c r="AP1054" s="356"/>
      <c r="AQ1054" s="356"/>
      <c r="AR1054" s="356"/>
      <c r="AS1054" s="356"/>
      <c r="AT1054" s="356"/>
      <c r="AU1054" s="256">
        <f>SUM(AG1054:AT1054)</f>
        <v>0</v>
      </c>
    </row>
    <row r="1055" spans="1:47" ht="15" hidden="1" customHeight="1" outlineLevel="1">
      <c r="A1055" s="452"/>
      <c r="B1055" s="254" t="s">
        <v>345</v>
      </c>
      <c r="C1055" s="251" t="s">
        <v>163</v>
      </c>
      <c r="D1055" s="255"/>
      <c r="E1055" s="255"/>
      <c r="F1055" s="255"/>
      <c r="G1055" s="255"/>
      <c r="H1055" s="255"/>
      <c r="I1055" s="255"/>
      <c r="J1055" s="255"/>
      <c r="K1055" s="255"/>
      <c r="L1055" s="255"/>
      <c r="M1055" s="255"/>
      <c r="N1055" s="255"/>
      <c r="O1055" s="255"/>
      <c r="P1055" s="255"/>
      <c r="Q1055" s="255"/>
      <c r="R1055" s="255">
        <f>R1054</f>
        <v>12</v>
      </c>
      <c r="S1055" s="255"/>
      <c r="T1055" s="255"/>
      <c r="U1055" s="255"/>
      <c r="V1055" s="255"/>
      <c r="W1055" s="255"/>
      <c r="X1055" s="255"/>
      <c r="Y1055" s="255"/>
      <c r="Z1055" s="255"/>
      <c r="AA1055" s="255"/>
      <c r="AB1055" s="255"/>
      <c r="AC1055" s="255"/>
      <c r="AD1055" s="255"/>
      <c r="AE1055" s="255"/>
      <c r="AF1055" s="656"/>
      <c r="AG1055" s="352">
        <f>AG1054</f>
        <v>0</v>
      </c>
      <c r="AH1055" s="352">
        <f t="shared" ref="AH1055" si="1744">AH1054</f>
        <v>0</v>
      </c>
      <c r="AI1055" s="352">
        <f t="shared" ref="AI1055" si="1745">AI1054</f>
        <v>0</v>
      </c>
      <c r="AJ1055" s="352">
        <f t="shared" ref="AJ1055" si="1746">AJ1054</f>
        <v>0</v>
      </c>
      <c r="AK1055" s="352">
        <f t="shared" ref="AK1055" si="1747">AK1054</f>
        <v>0</v>
      </c>
      <c r="AL1055" s="352">
        <f t="shared" ref="AL1055" si="1748">AL1054</f>
        <v>0</v>
      </c>
      <c r="AM1055" s="352">
        <f t="shared" ref="AM1055" si="1749">AM1054</f>
        <v>0</v>
      </c>
      <c r="AN1055" s="352">
        <f t="shared" ref="AN1055" si="1750">AN1054</f>
        <v>0</v>
      </c>
      <c r="AO1055" s="352">
        <f t="shared" ref="AO1055" si="1751">AO1054</f>
        <v>0</v>
      </c>
      <c r="AP1055" s="352">
        <f t="shared" ref="AP1055" si="1752">AP1054</f>
        <v>0</v>
      </c>
      <c r="AQ1055" s="352">
        <f t="shared" ref="AQ1055" si="1753">AQ1054</f>
        <v>0</v>
      </c>
      <c r="AR1055" s="352">
        <f t="shared" ref="AR1055" si="1754">AR1054</f>
        <v>0</v>
      </c>
      <c r="AS1055" s="352">
        <f t="shared" ref="AS1055" si="1755">AS1054</f>
        <v>0</v>
      </c>
      <c r="AT1055" s="352">
        <f t="shared" ref="AT1055" si="1756">AT1054</f>
        <v>0</v>
      </c>
      <c r="AU1055" s="257"/>
    </row>
    <row r="1056" spans="1:47" ht="15" hidden="1" customHeight="1" outlineLevel="1">
      <c r="A1056" s="452"/>
      <c r="B1056" s="274"/>
      <c r="C1056" s="265"/>
      <c r="D1056" s="251"/>
      <c r="E1056" s="251"/>
      <c r="F1056" s="251"/>
      <c r="G1056" s="251"/>
      <c r="H1056" s="251"/>
      <c r="I1056" s="251"/>
      <c r="J1056" s="251"/>
      <c r="K1056" s="251"/>
      <c r="L1056" s="251"/>
      <c r="M1056" s="251"/>
      <c r="N1056" s="251"/>
      <c r="O1056" s="251"/>
      <c r="P1056" s="251"/>
      <c r="Q1056" s="251"/>
      <c r="R1056" s="251"/>
      <c r="S1056" s="251"/>
      <c r="T1056" s="251"/>
      <c r="U1056" s="251"/>
      <c r="V1056" s="251"/>
      <c r="W1056" s="251"/>
      <c r="X1056" s="251"/>
      <c r="Y1056" s="251"/>
      <c r="Z1056" s="251"/>
      <c r="AA1056" s="251"/>
      <c r="AB1056" s="251"/>
      <c r="AC1056" s="251"/>
      <c r="AD1056" s="251"/>
      <c r="AE1056" s="251"/>
      <c r="AF1056" s="251"/>
      <c r="AG1056" s="353"/>
      <c r="AH1056" s="362"/>
      <c r="AI1056" s="362"/>
      <c r="AJ1056" s="362"/>
      <c r="AK1056" s="362"/>
      <c r="AL1056" s="362"/>
      <c r="AM1056" s="362"/>
      <c r="AN1056" s="362"/>
      <c r="AO1056" s="362"/>
      <c r="AP1056" s="362"/>
      <c r="AQ1056" s="362"/>
      <c r="AR1056" s="362"/>
      <c r="AS1056" s="362"/>
      <c r="AT1056" s="362"/>
      <c r="AU1056" s="266"/>
    </row>
    <row r="1057" spans="1:48" ht="28.5" hidden="1" customHeight="1" outlineLevel="1">
      <c r="A1057" s="452">
        <v>12</v>
      </c>
      <c r="B1057" s="369" t="s">
        <v>105</v>
      </c>
      <c r="C1057" s="251" t="s">
        <v>25</v>
      </c>
      <c r="D1057" s="255"/>
      <c r="E1057" s="255"/>
      <c r="F1057" s="255"/>
      <c r="G1057" s="255"/>
      <c r="H1057" s="255"/>
      <c r="I1057" s="255"/>
      <c r="J1057" s="255"/>
      <c r="K1057" s="255"/>
      <c r="L1057" s="255"/>
      <c r="M1057" s="255"/>
      <c r="N1057" s="255"/>
      <c r="O1057" s="255"/>
      <c r="P1057" s="255"/>
      <c r="Q1057" s="255"/>
      <c r="R1057" s="255">
        <v>12</v>
      </c>
      <c r="S1057" s="255"/>
      <c r="T1057" s="255"/>
      <c r="U1057" s="255"/>
      <c r="V1057" s="255"/>
      <c r="W1057" s="255"/>
      <c r="X1057" s="255"/>
      <c r="Y1057" s="255"/>
      <c r="Z1057" s="255"/>
      <c r="AA1057" s="255"/>
      <c r="AB1057" s="255"/>
      <c r="AC1057" s="255"/>
      <c r="AD1057" s="255"/>
      <c r="AE1057" s="255"/>
      <c r="AF1057" s="656"/>
      <c r="AG1057" s="351"/>
      <c r="AH1057" s="356"/>
      <c r="AI1057" s="356"/>
      <c r="AJ1057" s="356"/>
      <c r="AK1057" s="356"/>
      <c r="AL1057" s="356"/>
      <c r="AM1057" s="356"/>
      <c r="AN1057" s="356"/>
      <c r="AO1057" s="356"/>
      <c r="AP1057" s="356"/>
      <c r="AQ1057" s="356"/>
      <c r="AR1057" s="356"/>
      <c r="AS1057" s="356"/>
      <c r="AT1057" s="356"/>
      <c r="AU1057" s="256">
        <f>SUM(AG1057:AT1057)</f>
        <v>0</v>
      </c>
    </row>
    <row r="1058" spans="1:48" ht="15" hidden="1" customHeight="1" outlineLevel="1">
      <c r="A1058" s="452"/>
      <c r="B1058" s="254" t="s">
        <v>345</v>
      </c>
      <c r="C1058" s="251" t="s">
        <v>163</v>
      </c>
      <c r="D1058" s="255"/>
      <c r="E1058" s="255"/>
      <c r="F1058" s="255"/>
      <c r="G1058" s="255"/>
      <c r="H1058" s="255"/>
      <c r="I1058" s="255"/>
      <c r="J1058" s="255"/>
      <c r="K1058" s="255"/>
      <c r="L1058" s="255"/>
      <c r="M1058" s="255"/>
      <c r="N1058" s="255"/>
      <c r="O1058" s="255"/>
      <c r="P1058" s="255"/>
      <c r="Q1058" s="255"/>
      <c r="R1058" s="255">
        <f>R1057</f>
        <v>12</v>
      </c>
      <c r="S1058" s="255"/>
      <c r="T1058" s="255"/>
      <c r="U1058" s="255"/>
      <c r="V1058" s="255"/>
      <c r="W1058" s="255"/>
      <c r="X1058" s="255"/>
      <c r="Y1058" s="255"/>
      <c r="Z1058" s="255"/>
      <c r="AA1058" s="255"/>
      <c r="AB1058" s="255"/>
      <c r="AC1058" s="255"/>
      <c r="AD1058" s="255"/>
      <c r="AE1058" s="255"/>
      <c r="AF1058" s="656"/>
      <c r="AG1058" s="352">
        <f>AG1057</f>
        <v>0</v>
      </c>
      <c r="AH1058" s="352">
        <f t="shared" ref="AH1058" si="1757">AH1057</f>
        <v>0</v>
      </c>
      <c r="AI1058" s="352">
        <f t="shared" ref="AI1058" si="1758">AI1057</f>
        <v>0</v>
      </c>
      <c r="AJ1058" s="352">
        <f t="shared" ref="AJ1058" si="1759">AJ1057</f>
        <v>0</v>
      </c>
      <c r="AK1058" s="352">
        <f t="shared" ref="AK1058" si="1760">AK1057</f>
        <v>0</v>
      </c>
      <c r="AL1058" s="352">
        <f t="shared" ref="AL1058" si="1761">AL1057</f>
        <v>0</v>
      </c>
      <c r="AM1058" s="352">
        <f t="shared" ref="AM1058" si="1762">AM1057</f>
        <v>0</v>
      </c>
      <c r="AN1058" s="352">
        <f t="shared" ref="AN1058" si="1763">AN1057</f>
        <v>0</v>
      </c>
      <c r="AO1058" s="352">
        <f t="shared" ref="AO1058" si="1764">AO1057</f>
        <v>0</v>
      </c>
      <c r="AP1058" s="352">
        <f t="shared" ref="AP1058" si="1765">AP1057</f>
        <v>0</v>
      </c>
      <c r="AQ1058" s="352">
        <f t="shared" ref="AQ1058" si="1766">AQ1057</f>
        <v>0</v>
      </c>
      <c r="AR1058" s="352">
        <f t="shared" ref="AR1058" si="1767">AR1057</f>
        <v>0</v>
      </c>
      <c r="AS1058" s="352">
        <f t="shared" ref="AS1058" si="1768">AS1057</f>
        <v>0</v>
      </c>
      <c r="AT1058" s="352">
        <f t="shared" ref="AT1058" si="1769">AT1057</f>
        <v>0</v>
      </c>
      <c r="AU1058" s="257"/>
    </row>
    <row r="1059" spans="1:48" ht="15" hidden="1" customHeight="1" outlineLevel="1">
      <c r="A1059" s="452"/>
      <c r="B1059" s="274"/>
      <c r="C1059" s="265"/>
      <c r="D1059" s="251"/>
      <c r="E1059" s="251"/>
      <c r="F1059" s="251"/>
      <c r="G1059" s="251"/>
      <c r="H1059" s="251"/>
      <c r="I1059" s="251"/>
      <c r="J1059" s="251"/>
      <c r="K1059" s="251"/>
      <c r="L1059" s="251"/>
      <c r="M1059" s="251"/>
      <c r="N1059" s="251"/>
      <c r="O1059" s="251"/>
      <c r="P1059" s="251"/>
      <c r="Q1059" s="251"/>
      <c r="R1059" s="251"/>
      <c r="S1059" s="251"/>
      <c r="T1059" s="251"/>
      <c r="U1059" s="251"/>
      <c r="V1059" s="251"/>
      <c r="W1059" s="251"/>
      <c r="X1059" s="251"/>
      <c r="Y1059" s="251"/>
      <c r="Z1059" s="251"/>
      <c r="AA1059" s="251"/>
      <c r="AB1059" s="251"/>
      <c r="AC1059" s="251"/>
      <c r="AD1059" s="251"/>
      <c r="AE1059" s="251"/>
      <c r="AF1059" s="251"/>
      <c r="AG1059" s="363"/>
      <c r="AH1059" s="363"/>
      <c r="AI1059" s="353"/>
      <c r="AJ1059" s="353"/>
      <c r="AK1059" s="353"/>
      <c r="AL1059" s="353"/>
      <c r="AM1059" s="353"/>
      <c r="AN1059" s="353"/>
      <c r="AO1059" s="353"/>
      <c r="AP1059" s="353"/>
      <c r="AQ1059" s="353"/>
      <c r="AR1059" s="353"/>
      <c r="AS1059" s="353"/>
      <c r="AT1059" s="353"/>
      <c r="AU1059" s="266"/>
    </row>
    <row r="1060" spans="1:48" ht="15" hidden="1" customHeight="1" outlineLevel="1">
      <c r="A1060" s="452">
        <v>13</v>
      </c>
      <c r="B1060" s="369" t="s">
        <v>106</v>
      </c>
      <c r="C1060" s="251" t="s">
        <v>25</v>
      </c>
      <c r="D1060" s="255"/>
      <c r="E1060" s="255"/>
      <c r="F1060" s="255"/>
      <c r="G1060" s="255"/>
      <c r="H1060" s="255"/>
      <c r="I1060" s="255"/>
      <c r="J1060" s="255"/>
      <c r="K1060" s="255"/>
      <c r="L1060" s="255"/>
      <c r="M1060" s="255"/>
      <c r="N1060" s="255"/>
      <c r="O1060" s="255"/>
      <c r="P1060" s="255"/>
      <c r="Q1060" s="255"/>
      <c r="R1060" s="255">
        <v>12</v>
      </c>
      <c r="S1060" s="255"/>
      <c r="T1060" s="255"/>
      <c r="U1060" s="255"/>
      <c r="V1060" s="255"/>
      <c r="W1060" s="255"/>
      <c r="X1060" s="255"/>
      <c r="Y1060" s="255"/>
      <c r="Z1060" s="255"/>
      <c r="AA1060" s="255"/>
      <c r="AB1060" s="255"/>
      <c r="AC1060" s="255"/>
      <c r="AD1060" s="255"/>
      <c r="AE1060" s="255"/>
      <c r="AF1060" s="656"/>
      <c r="AG1060" s="351"/>
      <c r="AH1060" s="356"/>
      <c r="AI1060" s="356"/>
      <c r="AJ1060" s="356"/>
      <c r="AK1060" s="356"/>
      <c r="AL1060" s="356"/>
      <c r="AM1060" s="356"/>
      <c r="AN1060" s="356"/>
      <c r="AO1060" s="356"/>
      <c r="AP1060" s="356"/>
      <c r="AQ1060" s="356"/>
      <c r="AR1060" s="356"/>
      <c r="AS1060" s="356"/>
      <c r="AT1060" s="356"/>
      <c r="AU1060" s="256">
        <f>SUM(AG1060:AT1060)</f>
        <v>0</v>
      </c>
    </row>
    <row r="1061" spans="1:48" ht="15" hidden="1" customHeight="1" outlineLevel="1">
      <c r="A1061" s="452"/>
      <c r="B1061" s="254" t="s">
        <v>345</v>
      </c>
      <c r="C1061" s="251" t="s">
        <v>163</v>
      </c>
      <c r="D1061" s="255"/>
      <c r="E1061" s="255"/>
      <c r="F1061" s="255"/>
      <c r="G1061" s="255"/>
      <c r="H1061" s="255"/>
      <c r="I1061" s="255"/>
      <c r="J1061" s="255"/>
      <c r="K1061" s="255"/>
      <c r="L1061" s="255"/>
      <c r="M1061" s="255"/>
      <c r="N1061" s="255"/>
      <c r="O1061" s="255"/>
      <c r="P1061" s="255"/>
      <c r="Q1061" s="255"/>
      <c r="R1061" s="255">
        <f>R1060</f>
        <v>12</v>
      </c>
      <c r="S1061" s="255"/>
      <c r="T1061" s="255"/>
      <c r="U1061" s="255"/>
      <c r="V1061" s="255"/>
      <c r="W1061" s="255"/>
      <c r="X1061" s="255"/>
      <c r="Y1061" s="255"/>
      <c r="Z1061" s="255"/>
      <c r="AA1061" s="255"/>
      <c r="AB1061" s="255"/>
      <c r="AC1061" s="255"/>
      <c r="AD1061" s="255"/>
      <c r="AE1061" s="255"/>
      <c r="AF1061" s="656"/>
      <c r="AG1061" s="352">
        <f>AG1060</f>
        <v>0</v>
      </c>
      <c r="AH1061" s="352">
        <f t="shared" ref="AH1061" si="1770">AH1060</f>
        <v>0</v>
      </c>
      <c r="AI1061" s="352">
        <f t="shared" ref="AI1061" si="1771">AI1060</f>
        <v>0</v>
      </c>
      <c r="AJ1061" s="352">
        <f t="shared" ref="AJ1061" si="1772">AJ1060</f>
        <v>0</v>
      </c>
      <c r="AK1061" s="352">
        <f t="shared" ref="AK1061" si="1773">AK1060</f>
        <v>0</v>
      </c>
      <c r="AL1061" s="352">
        <f t="shared" ref="AL1061" si="1774">AL1060</f>
        <v>0</v>
      </c>
      <c r="AM1061" s="352">
        <f t="shared" ref="AM1061" si="1775">AM1060</f>
        <v>0</v>
      </c>
      <c r="AN1061" s="352">
        <f t="shared" ref="AN1061" si="1776">AN1060</f>
        <v>0</v>
      </c>
      <c r="AO1061" s="352">
        <f t="shared" ref="AO1061" si="1777">AO1060</f>
        <v>0</v>
      </c>
      <c r="AP1061" s="352">
        <f t="shared" ref="AP1061" si="1778">AP1060</f>
        <v>0</v>
      </c>
      <c r="AQ1061" s="352">
        <f t="shared" ref="AQ1061" si="1779">AQ1060</f>
        <v>0</v>
      </c>
      <c r="AR1061" s="352">
        <f t="shared" ref="AR1061" si="1780">AR1060</f>
        <v>0</v>
      </c>
      <c r="AS1061" s="352">
        <f t="shared" ref="AS1061" si="1781">AS1060</f>
        <v>0</v>
      </c>
      <c r="AT1061" s="352">
        <f t="shared" ref="AT1061" si="1782">AT1060</f>
        <v>0</v>
      </c>
      <c r="AU1061" s="266"/>
    </row>
    <row r="1062" spans="1:48" ht="15" hidden="1" customHeight="1" outlineLevel="1">
      <c r="A1062" s="452"/>
      <c r="B1062" s="274"/>
      <c r="C1062" s="265"/>
      <c r="D1062" s="251"/>
      <c r="E1062" s="251"/>
      <c r="F1062" s="251"/>
      <c r="G1062" s="251"/>
      <c r="H1062" s="251"/>
      <c r="I1062" s="251"/>
      <c r="J1062" s="251"/>
      <c r="K1062" s="251"/>
      <c r="L1062" s="251"/>
      <c r="M1062" s="251"/>
      <c r="N1062" s="251"/>
      <c r="O1062" s="251"/>
      <c r="P1062" s="251"/>
      <c r="Q1062" s="251"/>
      <c r="R1062" s="251"/>
      <c r="S1062" s="251"/>
      <c r="T1062" s="251"/>
      <c r="U1062" s="251"/>
      <c r="V1062" s="251"/>
      <c r="W1062" s="251"/>
      <c r="X1062" s="251"/>
      <c r="Y1062" s="251"/>
      <c r="Z1062" s="251"/>
      <c r="AA1062" s="251"/>
      <c r="AB1062" s="251"/>
      <c r="AC1062" s="251"/>
      <c r="AD1062" s="251"/>
      <c r="AE1062" s="251"/>
      <c r="AF1062" s="251"/>
      <c r="AG1062" s="353"/>
      <c r="AH1062" s="353"/>
      <c r="AI1062" s="353"/>
      <c r="AJ1062" s="353"/>
      <c r="AK1062" s="353"/>
      <c r="AL1062" s="353"/>
      <c r="AM1062" s="353"/>
      <c r="AN1062" s="353"/>
      <c r="AO1062" s="353"/>
      <c r="AP1062" s="353"/>
      <c r="AQ1062" s="353"/>
      <c r="AR1062" s="353"/>
      <c r="AS1062" s="353"/>
      <c r="AT1062" s="353"/>
      <c r="AU1062" s="266"/>
    </row>
    <row r="1063" spans="1:48" ht="15" hidden="1" customHeight="1" outlineLevel="1">
      <c r="A1063" s="452"/>
      <c r="B1063" s="248" t="s">
        <v>107</v>
      </c>
      <c r="C1063" s="249"/>
      <c r="D1063" s="250"/>
      <c r="E1063" s="250"/>
      <c r="F1063" s="250"/>
      <c r="G1063" s="250"/>
      <c r="H1063" s="250"/>
      <c r="I1063" s="250"/>
      <c r="J1063" s="250"/>
      <c r="K1063" s="250"/>
      <c r="L1063" s="250"/>
      <c r="M1063" s="250"/>
      <c r="N1063" s="250"/>
      <c r="O1063" s="250"/>
      <c r="P1063" s="250"/>
      <c r="Q1063" s="250"/>
      <c r="R1063" s="250"/>
      <c r="S1063" s="250"/>
      <c r="T1063" s="249"/>
      <c r="U1063" s="249"/>
      <c r="V1063" s="249"/>
      <c r="W1063" s="249"/>
      <c r="X1063" s="249"/>
      <c r="Y1063" s="249"/>
      <c r="Z1063" s="249"/>
      <c r="AA1063" s="249"/>
      <c r="AB1063" s="249"/>
      <c r="AC1063" s="249"/>
      <c r="AD1063" s="249"/>
      <c r="AE1063" s="249"/>
      <c r="AF1063" s="249"/>
      <c r="AG1063" s="355"/>
      <c r="AH1063" s="355"/>
      <c r="AI1063" s="355"/>
      <c r="AJ1063" s="355"/>
      <c r="AK1063" s="355"/>
      <c r="AL1063" s="355"/>
      <c r="AM1063" s="355"/>
      <c r="AN1063" s="355"/>
      <c r="AO1063" s="355"/>
      <c r="AP1063" s="355"/>
      <c r="AQ1063" s="355"/>
      <c r="AR1063" s="355"/>
      <c r="AS1063" s="355"/>
      <c r="AT1063" s="355"/>
      <c r="AU1063" s="252"/>
    </row>
    <row r="1064" spans="1:48" ht="15" hidden="1" customHeight="1" outlineLevel="1">
      <c r="A1064" s="452">
        <v>14</v>
      </c>
      <c r="B1064" s="274" t="s">
        <v>108</v>
      </c>
      <c r="C1064" s="251" t="s">
        <v>25</v>
      </c>
      <c r="D1064" s="255"/>
      <c r="E1064" s="255"/>
      <c r="F1064" s="255"/>
      <c r="G1064" s="255"/>
      <c r="H1064" s="255"/>
      <c r="I1064" s="255"/>
      <c r="J1064" s="255"/>
      <c r="K1064" s="255"/>
      <c r="L1064" s="255"/>
      <c r="M1064" s="255"/>
      <c r="N1064" s="255"/>
      <c r="O1064" s="255"/>
      <c r="P1064" s="255"/>
      <c r="Q1064" s="255"/>
      <c r="R1064" s="255">
        <v>12</v>
      </c>
      <c r="S1064" s="255"/>
      <c r="T1064" s="255"/>
      <c r="U1064" s="255"/>
      <c r="V1064" s="255"/>
      <c r="W1064" s="255"/>
      <c r="X1064" s="255"/>
      <c r="Y1064" s="255"/>
      <c r="Z1064" s="255"/>
      <c r="AA1064" s="255"/>
      <c r="AB1064" s="255"/>
      <c r="AC1064" s="255"/>
      <c r="AD1064" s="255"/>
      <c r="AE1064" s="255"/>
      <c r="AF1064" s="656"/>
      <c r="AG1064" s="351"/>
      <c r="AH1064" s="351"/>
      <c r="AI1064" s="351"/>
      <c r="AJ1064" s="351"/>
      <c r="AK1064" s="351"/>
      <c r="AL1064" s="351"/>
      <c r="AM1064" s="351"/>
      <c r="AN1064" s="351"/>
      <c r="AO1064" s="351"/>
      <c r="AP1064" s="351"/>
      <c r="AQ1064" s="351"/>
      <c r="AR1064" s="351"/>
      <c r="AS1064" s="351"/>
      <c r="AT1064" s="351"/>
      <c r="AU1064" s="256">
        <f>SUM(AG1064:AT1064)</f>
        <v>0</v>
      </c>
    </row>
    <row r="1065" spans="1:48" ht="15" hidden="1" customHeight="1" outlineLevel="1">
      <c r="A1065" s="452"/>
      <c r="B1065" s="254" t="s">
        <v>345</v>
      </c>
      <c r="C1065" s="251" t="s">
        <v>163</v>
      </c>
      <c r="D1065" s="255"/>
      <c r="E1065" s="255"/>
      <c r="F1065" s="255"/>
      <c r="G1065" s="255"/>
      <c r="H1065" s="255"/>
      <c r="I1065" s="255"/>
      <c r="J1065" s="255"/>
      <c r="K1065" s="255"/>
      <c r="L1065" s="255"/>
      <c r="M1065" s="255"/>
      <c r="N1065" s="255"/>
      <c r="O1065" s="255"/>
      <c r="P1065" s="255"/>
      <c r="Q1065" s="255"/>
      <c r="R1065" s="255">
        <f>R1064</f>
        <v>12</v>
      </c>
      <c r="S1065" s="255"/>
      <c r="T1065" s="255"/>
      <c r="U1065" s="255"/>
      <c r="V1065" s="255"/>
      <c r="W1065" s="255"/>
      <c r="X1065" s="255"/>
      <c r="Y1065" s="255"/>
      <c r="Z1065" s="255"/>
      <c r="AA1065" s="255"/>
      <c r="AB1065" s="255"/>
      <c r="AC1065" s="255"/>
      <c r="AD1065" s="255"/>
      <c r="AE1065" s="255"/>
      <c r="AF1065" s="656"/>
      <c r="AG1065" s="352">
        <f>AG1064</f>
        <v>0</v>
      </c>
      <c r="AH1065" s="352">
        <f t="shared" ref="AH1065" si="1783">AH1064</f>
        <v>0</v>
      </c>
      <c r="AI1065" s="352">
        <f t="shared" ref="AI1065" si="1784">AI1064</f>
        <v>0</v>
      </c>
      <c r="AJ1065" s="352">
        <f t="shared" ref="AJ1065" si="1785">AJ1064</f>
        <v>0</v>
      </c>
      <c r="AK1065" s="352">
        <f t="shared" ref="AK1065" si="1786">AK1064</f>
        <v>0</v>
      </c>
      <c r="AL1065" s="352">
        <f t="shared" ref="AL1065" si="1787">AL1064</f>
        <v>0</v>
      </c>
      <c r="AM1065" s="352">
        <f t="shared" ref="AM1065" si="1788">AM1064</f>
        <v>0</v>
      </c>
      <c r="AN1065" s="352">
        <f t="shared" ref="AN1065" si="1789">AN1064</f>
        <v>0</v>
      </c>
      <c r="AO1065" s="352">
        <f t="shared" ref="AO1065" si="1790">AO1064</f>
        <v>0</v>
      </c>
      <c r="AP1065" s="352">
        <f t="shared" ref="AP1065" si="1791">AP1064</f>
        <v>0</v>
      </c>
      <c r="AQ1065" s="352">
        <f t="shared" ref="AQ1065" si="1792">AQ1064</f>
        <v>0</v>
      </c>
      <c r="AR1065" s="352">
        <f t="shared" ref="AR1065" si="1793">AR1064</f>
        <v>0</v>
      </c>
      <c r="AS1065" s="352">
        <f t="shared" ref="AS1065" si="1794">AS1064</f>
        <v>0</v>
      </c>
      <c r="AT1065" s="352">
        <f t="shared" ref="AT1065" si="1795">AT1064</f>
        <v>0</v>
      </c>
      <c r="AU1065" s="257"/>
    </row>
    <row r="1066" spans="1:48" ht="15" hidden="1" customHeight="1" outlineLevel="1">
      <c r="A1066" s="452"/>
      <c r="B1066" s="274"/>
      <c r="C1066" s="265"/>
      <c r="D1066" s="251"/>
      <c r="E1066" s="251"/>
      <c r="F1066" s="251"/>
      <c r="G1066" s="251"/>
      <c r="H1066" s="251"/>
      <c r="I1066" s="251"/>
      <c r="J1066" s="251"/>
      <c r="K1066" s="251"/>
      <c r="L1066" s="251"/>
      <c r="M1066" s="251"/>
      <c r="N1066" s="251"/>
      <c r="O1066" s="251"/>
      <c r="P1066" s="251"/>
      <c r="Q1066" s="251"/>
      <c r="R1066" s="404"/>
      <c r="S1066" s="251"/>
      <c r="T1066" s="251"/>
      <c r="U1066" s="251"/>
      <c r="V1066" s="251"/>
      <c r="W1066" s="251"/>
      <c r="X1066" s="251"/>
      <c r="Y1066" s="251"/>
      <c r="Z1066" s="251"/>
      <c r="AA1066" s="251"/>
      <c r="AB1066" s="251"/>
      <c r="AC1066" s="251"/>
      <c r="AD1066" s="251"/>
      <c r="AE1066" s="251"/>
      <c r="AF1066" s="251"/>
      <c r="AG1066" s="353"/>
      <c r="AH1066" s="353"/>
      <c r="AI1066" s="353"/>
      <c r="AJ1066" s="353"/>
      <c r="AK1066" s="353"/>
      <c r="AL1066" s="353"/>
      <c r="AM1066" s="353"/>
      <c r="AN1066" s="353"/>
      <c r="AO1066" s="353"/>
      <c r="AP1066" s="353"/>
      <c r="AQ1066" s="353"/>
      <c r="AR1066" s="353"/>
      <c r="AS1066" s="353"/>
      <c r="AT1066" s="353"/>
      <c r="AU1066" s="261"/>
      <c r="AV1066" s="532"/>
    </row>
    <row r="1067" spans="1:48" s="243" customFormat="1" ht="16" hidden="1" outlineLevel="1">
      <c r="A1067" s="452"/>
      <c r="B1067" s="248" t="s">
        <v>487</v>
      </c>
      <c r="C1067" s="251"/>
      <c r="D1067" s="251"/>
      <c r="E1067" s="251"/>
      <c r="F1067" s="251"/>
      <c r="G1067" s="251"/>
      <c r="H1067" s="251"/>
      <c r="I1067" s="251"/>
      <c r="J1067" s="251"/>
      <c r="K1067" s="251"/>
      <c r="L1067" s="251"/>
      <c r="M1067" s="251"/>
      <c r="N1067" s="251"/>
      <c r="O1067" s="251"/>
      <c r="P1067" s="251"/>
      <c r="Q1067" s="251"/>
      <c r="R1067" s="251"/>
      <c r="S1067" s="251"/>
      <c r="T1067" s="251"/>
      <c r="U1067" s="251"/>
      <c r="V1067" s="251"/>
      <c r="W1067" s="251"/>
      <c r="X1067" s="251"/>
      <c r="Y1067" s="251"/>
      <c r="Z1067" s="251"/>
      <c r="AA1067" s="251"/>
      <c r="AB1067" s="251"/>
      <c r="AC1067" s="251"/>
      <c r="AD1067" s="251"/>
      <c r="AE1067" s="251"/>
      <c r="AF1067" s="251"/>
      <c r="AG1067" s="353"/>
      <c r="AH1067" s="353"/>
      <c r="AI1067" s="353"/>
      <c r="AJ1067" s="353"/>
      <c r="AK1067" s="353"/>
      <c r="AL1067" s="353"/>
      <c r="AM1067" s="357"/>
      <c r="AN1067" s="357"/>
      <c r="AO1067" s="357"/>
      <c r="AP1067" s="357"/>
      <c r="AQ1067" s="357"/>
      <c r="AR1067" s="357"/>
      <c r="AS1067" s="357"/>
      <c r="AT1067" s="357"/>
      <c r="AU1067" s="442"/>
      <c r="AV1067" s="533"/>
    </row>
    <row r="1068" spans="1:48" ht="16" hidden="1" outlineLevel="1">
      <c r="A1068" s="452">
        <v>15</v>
      </c>
      <c r="B1068" s="254" t="s">
        <v>492</v>
      </c>
      <c r="C1068" s="251" t="s">
        <v>25</v>
      </c>
      <c r="D1068" s="255"/>
      <c r="E1068" s="255"/>
      <c r="F1068" s="255"/>
      <c r="G1068" s="255"/>
      <c r="H1068" s="255"/>
      <c r="I1068" s="255"/>
      <c r="J1068" s="255"/>
      <c r="K1068" s="255"/>
      <c r="L1068" s="255"/>
      <c r="M1068" s="255"/>
      <c r="N1068" s="255"/>
      <c r="O1068" s="255"/>
      <c r="P1068" s="255"/>
      <c r="Q1068" s="255"/>
      <c r="R1068" s="255">
        <v>0</v>
      </c>
      <c r="S1068" s="255"/>
      <c r="T1068" s="255"/>
      <c r="U1068" s="255"/>
      <c r="V1068" s="255"/>
      <c r="W1068" s="255"/>
      <c r="X1068" s="255"/>
      <c r="Y1068" s="255"/>
      <c r="Z1068" s="255"/>
      <c r="AA1068" s="255"/>
      <c r="AB1068" s="255"/>
      <c r="AC1068" s="255"/>
      <c r="AD1068" s="255"/>
      <c r="AE1068" s="255"/>
      <c r="AF1068" s="656"/>
      <c r="AG1068" s="351"/>
      <c r="AH1068" s="351"/>
      <c r="AI1068" s="351"/>
      <c r="AJ1068" s="351"/>
      <c r="AK1068" s="351"/>
      <c r="AL1068" s="351"/>
      <c r="AM1068" s="351"/>
      <c r="AN1068" s="351"/>
      <c r="AO1068" s="351"/>
      <c r="AP1068" s="351"/>
      <c r="AQ1068" s="351"/>
      <c r="AR1068" s="351"/>
      <c r="AS1068" s="351"/>
      <c r="AT1068" s="351"/>
      <c r="AU1068" s="534">
        <f>SUM(AG1068:AT1068)</f>
        <v>0</v>
      </c>
      <c r="AV1068" s="532"/>
    </row>
    <row r="1069" spans="1:48" ht="16" hidden="1" outlineLevel="1">
      <c r="A1069" s="452"/>
      <c r="B1069" s="254" t="s">
        <v>345</v>
      </c>
      <c r="C1069" s="251" t="s">
        <v>163</v>
      </c>
      <c r="D1069" s="255"/>
      <c r="E1069" s="255"/>
      <c r="F1069" s="255"/>
      <c r="G1069" s="255"/>
      <c r="H1069" s="255"/>
      <c r="I1069" s="255"/>
      <c r="J1069" s="255"/>
      <c r="K1069" s="255"/>
      <c r="L1069" s="255"/>
      <c r="M1069" s="255"/>
      <c r="N1069" s="255"/>
      <c r="O1069" s="255"/>
      <c r="P1069" s="255"/>
      <c r="Q1069" s="255"/>
      <c r="R1069" s="255">
        <f>R1068</f>
        <v>0</v>
      </c>
      <c r="S1069" s="255"/>
      <c r="T1069" s="255"/>
      <c r="U1069" s="255"/>
      <c r="V1069" s="255"/>
      <c r="W1069" s="255"/>
      <c r="X1069" s="255"/>
      <c r="Y1069" s="255"/>
      <c r="Z1069" s="255"/>
      <c r="AA1069" s="255"/>
      <c r="AB1069" s="255"/>
      <c r="AC1069" s="255"/>
      <c r="AD1069" s="255"/>
      <c r="AE1069" s="255"/>
      <c r="AF1069" s="656"/>
      <c r="AG1069" s="352">
        <f>AG1068</f>
        <v>0</v>
      </c>
      <c r="AH1069" s="352">
        <f>AH1068</f>
        <v>0</v>
      </c>
      <c r="AI1069" s="352">
        <f t="shared" ref="AI1069:AT1069" si="1796">AI1068</f>
        <v>0</v>
      </c>
      <c r="AJ1069" s="352">
        <f t="shared" si="1796"/>
        <v>0</v>
      </c>
      <c r="AK1069" s="352">
        <f t="shared" si="1796"/>
        <v>0</v>
      </c>
      <c r="AL1069" s="352">
        <f>AL1068</f>
        <v>0</v>
      </c>
      <c r="AM1069" s="352">
        <f t="shared" si="1796"/>
        <v>0</v>
      </c>
      <c r="AN1069" s="352">
        <f t="shared" si="1796"/>
        <v>0</v>
      </c>
      <c r="AO1069" s="352">
        <f t="shared" si="1796"/>
        <v>0</v>
      </c>
      <c r="AP1069" s="352">
        <f t="shared" si="1796"/>
        <v>0</v>
      </c>
      <c r="AQ1069" s="352">
        <f t="shared" si="1796"/>
        <v>0</v>
      </c>
      <c r="AR1069" s="352">
        <f t="shared" si="1796"/>
        <v>0</v>
      </c>
      <c r="AS1069" s="352">
        <f t="shared" si="1796"/>
        <v>0</v>
      </c>
      <c r="AT1069" s="352">
        <f t="shared" si="1796"/>
        <v>0</v>
      </c>
      <c r="AU1069" s="257"/>
    </row>
    <row r="1070" spans="1:48" ht="16" hidden="1" outlineLevel="1">
      <c r="A1070" s="452"/>
      <c r="B1070" s="274"/>
      <c r="C1070" s="265"/>
      <c r="D1070" s="251"/>
      <c r="E1070" s="251"/>
      <c r="F1070" s="251"/>
      <c r="G1070" s="251"/>
      <c r="H1070" s="251"/>
      <c r="I1070" s="251"/>
      <c r="J1070" s="251"/>
      <c r="K1070" s="251"/>
      <c r="L1070" s="251"/>
      <c r="M1070" s="251"/>
      <c r="N1070" s="251"/>
      <c r="O1070" s="251"/>
      <c r="P1070" s="251"/>
      <c r="Q1070" s="251"/>
      <c r="R1070" s="251"/>
      <c r="S1070" s="251"/>
      <c r="T1070" s="251"/>
      <c r="U1070" s="251"/>
      <c r="V1070" s="251"/>
      <c r="W1070" s="251"/>
      <c r="X1070" s="251"/>
      <c r="Y1070" s="251"/>
      <c r="Z1070" s="251"/>
      <c r="AA1070" s="251"/>
      <c r="AB1070" s="251"/>
      <c r="AC1070" s="251"/>
      <c r="AD1070" s="251"/>
      <c r="AE1070" s="251"/>
      <c r="AF1070" s="251"/>
      <c r="AG1070" s="353"/>
      <c r="AH1070" s="353"/>
      <c r="AI1070" s="353"/>
      <c r="AJ1070" s="353"/>
      <c r="AK1070" s="353"/>
      <c r="AL1070" s="353"/>
      <c r="AM1070" s="353"/>
      <c r="AN1070" s="353"/>
      <c r="AO1070" s="353"/>
      <c r="AP1070" s="353"/>
      <c r="AQ1070" s="353"/>
      <c r="AR1070" s="353"/>
      <c r="AS1070" s="353"/>
      <c r="AT1070" s="353"/>
      <c r="AU1070" s="266"/>
    </row>
    <row r="1071" spans="1:48" s="243" customFormat="1" ht="16" hidden="1" outlineLevel="1">
      <c r="A1071" s="452">
        <v>16</v>
      </c>
      <c r="B1071" s="283" t="s">
        <v>488</v>
      </c>
      <c r="C1071" s="251" t="s">
        <v>25</v>
      </c>
      <c r="D1071" s="255"/>
      <c r="E1071" s="255"/>
      <c r="F1071" s="255"/>
      <c r="G1071" s="255"/>
      <c r="H1071" s="255"/>
      <c r="I1071" s="255"/>
      <c r="J1071" s="255"/>
      <c r="K1071" s="255"/>
      <c r="L1071" s="255"/>
      <c r="M1071" s="255"/>
      <c r="N1071" s="255"/>
      <c r="O1071" s="255"/>
      <c r="P1071" s="255"/>
      <c r="Q1071" s="255"/>
      <c r="R1071" s="255">
        <v>0</v>
      </c>
      <c r="S1071" s="255"/>
      <c r="T1071" s="255"/>
      <c r="U1071" s="255"/>
      <c r="V1071" s="255"/>
      <c r="W1071" s="255"/>
      <c r="X1071" s="255"/>
      <c r="Y1071" s="255"/>
      <c r="Z1071" s="255"/>
      <c r="AA1071" s="255"/>
      <c r="AB1071" s="255"/>
      <c r="AC1071" s="255"/>
      <c r="AD1071" s="255"/>
      <c r="AE1071" s="255"/>
      <c r="AF1071" s="656"/>
      <c r="AG1071" s="351"/>
      <c r="AH1071" s="351"/>
      <c r="AI1071" s="351"/>
      <c r="AJ1071" s="351"/>
      <c r="AK1071" s="351"/>
      <c r="AL1071" s="351"/>
      <c r="AM1071" s="351"/>
      <c r="AN1071" s="351"/>
      <c r="AO1071" s="351"/>
      <c r="AP1071" s="351"/>
      <c r="AQ1071" s="351"/>
      <c r="AR1071" s="351"/>
      <c r="AS1071" s="351"/>
      <c r="AT1071" s="351"/>
      <c r="AU1071" s="256">
        <f>SUM(AG1071:AT1071)</f>
        <v>0</v>
      </c>
    </row>
    <row r="1072" spans="1:48" s="243" customFormat="1" ht="16" hidden="1" outlineLevel="1">
      <c r="A1072" s="452"/>
      <c r="B1072" s="254" t="s">
        <v>345</v>
      </c>
      <c r="C1072" s="251" t="s">
        <v>163</v>
      </c>
      <c r="D1072" s="255"/>
      <c r="E1072" s="255"/>
      <c r="F1072" s="255"/>
      <c r="G1072" s="255"/>
      <c r="H1072" s="255"/>
      <c r="I1072" s="255"/>
      <c r="J1072" s="255"/>
      <c r="K1072" s="255"/>
      <c r="L1072" s="255"/>
      <c r="M1072" s="255"/>
      <c r="N1072" s="255"/>
      <c r="O1072" s="255"/>
      <c r="P1072" s="255"/>
      <c r="Q1072" s="255"/>
      <c r="R1072" s="255">
        <f>R1071</f>
        <v>0</v>
      </c>
      <c r="S1072" s="255"/>
      <c r="T1072" s="255"/>
      <c r="U1072" s="255"/>
      <c r="V1072" s="255"/>
      <c r="W1072" s="255"/>
      <c r="X1072" s="255"/>
      <c r="Y1072" s="255"/>
      <c r="Z1072" s="255"/>
      <c r="AA1072" s="255"/>
      <c r="AB1072" s="255"/>
      <c r="AC1072" s="255"/>
      <c r="AD1072" s="255"/>
      <c r="AE1072" s="255"/>
      <c r="AF1072" s="656"/>
      <c r="AG1072" s="352">
        <f>AG1071</f>
        <v>0</v>
      </c>
      <c r="AH1072" s="352">
        <f t="shared" ref="AH1072:AS1072" si="1797">AH1071</f>
        <v>0</v>
      </c>
      <c r="AI1072" s="352">
        <f t="shared" si="1797"/>
        <v>0</v>
      </c>
      <c r="AJ1072" s="352">
        <f t="shared" si="1797"/>
        <v>0</v>
      </c>
      <c r="AK1072" s="352">
        <f t="shared" si="1797"/>
        <v>0</v>
      </c>
      <c r="AL1072" s="352">
        <f t="shared" si="1797"/>
        <v>0</v>
      </c>
      <c r="AM1072" s="352">
        <f t="shared" si="1797"/>
        <v>0</v>
      </c>
      <c r="AN1072" s="352">
        <f t="shared" si="1797"/>
        <v>0</v>
      </c>
      <c r="AO1072" s="352">
        <f t="shared" si="1797"/>
        <v>0</v>
      </c>
      <c r="AP1072" s="352">
        <f t="shared" si="1797"/>
        <v>0</v>
      </c>
      <c r="AQ1072" s="352">
        <f t="shared" si="1797"/>
        <v>0</v>
      </c>
      <c r="AR1072" s="352">
        <f t="shared" si="1797"/>
        <v>0</v>
      </c>
      <c r="AS1072" s="352">
        <f t="shared" si="1797"/>
        <v>0</v>
      </c>
      <c r="AT1072" s="352">
        <f>AT1071</f>
        <v>0</v>
      </c>
      <c r="AU1072" s="257"/>
    </row>
    <row r="1073" spans="1:47" s="243" customFormat="1" ht="16" hidden="1" outlineLevel="1">
      <c r="A1073" s="452"/>
      <c r="B1073" s="283"/>
      <c r="C1073" s="251"/>
      <c r="D1073" s="251"/>
      <c r="E1073" s="251"/>
      <c r="F1073" s="251"/>
      <c r="G1073" s="251"/>
      <c r="H1073" s="251"/>
      <c r="I1073" s="251"/>
      <c r="J1073" s="251"/>
      <c r="K1073" s="251"/>
      <c r="L1073" s="251"/>
      <c r="M1073" s="251"/>
      <c r="N1073" s="251"/>
      <c r="O1073" s="251"/>
      <c r="P1073" s="251"/>
      <c r="Q1073" s="251"/>
      <c r="R1073" s="251"/>
      <c r="S1073" s="251"/>
      <c r="T1073" s="251"/>
      <c r="U1073" s="251"/>
      <c r="V1073" s="251"/>
      <c r="W1073" s="251"/>
      <c r="X1073" s="251"/>
      <c r="Y1073" s="251"/>
      <c r="Z1073" s="251"/>
      <c r="AA1073" s="251"/>
      <c r="AB1073" s="251"/>
      <c r="AC1073" s="251"/>
      <c r="AD1073" s="251"/>
      <c r="AE1073" s="251"/>
      <c r="AF1073" s="251"/>
      <c r="AG1073" s="353"/>
      <c r="AH1073" s="353"/>
      <c r="AI1073" s="353"/>
      <c r="AJ1073" s="353"/>
      <c r="AK1073" s="353"/>
      <c r="AL1073" s="353"/>
      <c r="AM1073" s="357"/>
      <c r="AN1073" s="357"/>
      <c r="AO1073" s="357"/>
      <c r="AP1073" s="357"/>
      <c r="AQ1073" s="357"/>
      <c r="AR1073" s="357"/>
      <c r="AS1073" s="357"/>
      <c r="AT1073" s="357"/>
      <c r="AU1073" s="272"/>
    </row>
    <row r="1074" spans="1:47" ht="17" hidden="1" outlineLevel="1">
      <c r="A1074" s="452"/>
      <c r="B1074" s="444" t="s">
        <v>493</v>
      </c>
      <c r="C1074" s="279"/>
      <c r="D1074" s="250"/>
      <c r="E1074" s="249"/>
      <c r="F1074" s="249"/>
      <c r="G1074" s="249"/>
      <c r="H1074" s="249"/>
      <c r="I1074" s="249"/>
      <c r="J1074" s="249"/>
      <c r="K1074" s="249"/>
      <c r="L1074" s="249"/>
      <c r="M1074" s="249"/>
      <c r="N1074" s="249"/>
      <c r="O1074" s="249"/>
      <c r="P1074" s="249"/>
      <c r="Q1074" s="249"/>
      <c r="R1074" s="250"/>
      <c r="S1074" s="249"/>
      <c r="T1074" s="249"/>
      <c r="U1074" s="249"/>
      <c r="V1074" s="249"/>
      <c r="W1074" s="249"/>
      <c r="X1074" s="249"/>
      <c r="Y1074" s="249"/>
      <c r="Z1074" s="249"/>
      <c r="AA1074" s="249"/>
      <c r="AB1074" s="249"/>
      <c r="AC1074" s="249"/>
      <c r="AD1074" s="249"/>
      <c r="AE1074" s="249"/>
      <c r="AF1074" s="249"/>
      <c r="AG1074" s="355"/>
      <c r="AH1074" s="355"/>
      <c r="AI1074" s="355"/>
      <c r="AJ1074" s="355"/>
      <c r="AK1074" s="355"/>
      <c r="AL1074" s="355"/>
      <c r="AM1074" s="355"/>
      <c r="AN1074" s="355"/>
      <c r="AO1074" s="355"/>
      <c r="AP1074" s="355"/>
      <c r="AQ1074" s="355"/>
      <c r="AR1074" s="355"/>
      <c r="AS1074" s="355"/>
      <c r="AT1074" s="355"/>
      <c r="AU1074" s="252"/>
    </row>
    <row r="1075" spans="1:47" ht="17" hidden="1" outlineLevel="1">
      <c r="A1075" s="452">
        <v>17</v>
      </c>
      <c r="B1075" s="369" t="s">
        <v>112</v>
      </c>
      <c r="C1075" s="251" t="s">
        <v>25</v>
      </c>
      <c r="D1075" s="255"/>
      <c r="E1075" s="255"/>
      <c r="F1075" s="255"/>
      <c r="G1075" s="255"/>
      <c r="H1075" s="255"/>
      <c r="I1075" s="255"/>
      <c r="J1075" s="255"/>
      <c r="K1075" s="255"/>
      <c r="L1075" s="255"/>
      <c r="M1075" s="255"/>
      <c r="N1075" s="255"/>
      <c r="O1075" s="255"/>
      <c r="P1075" s="255"/>
      <c r="Q1075" s="255"/>
      <c r="R1075" s="255">
        <v>12</v>
      </c>
      <c r="S1075" s="255"/>
      <c r="T1075" s="255"/>
      <c r="U1075" s="255"/>
      <c r="V1075" s="255"/>
      <c r="W1075" s="255"/>
      <c r="X1075" s="255"/>
      <c r="Y1075" s="255"/>
      <c r="Z1075" s="255"/>
      <c r="AA1075" s="255"/>
      <c r="AB1075" s="255"/>
      <c r="AC1075" s="255"/>
      <c r="AD1075" s="255"/>
      <c r="AE1075" s="255"/>
      <c r="AF1075" s="656"/>
      <c r="AG1075" s="367"/>
      <c r="AH1075" s="351"/>
      <c r="AI1075" s="351"/>
      <c r="AJ1075" s="351"/>
      <c r="AK1075" s="351"/>
      <c r="AL1075" s="351"/>
      <c r="AM1075" s="351"/>
      <c r="AN1075" s="356"/>
      <c r="AO1075" s="356"/>
      <c r="AP1075" s="356"/>
      <c r="AQ1075" s="356"/>
      <c r="AR1075" s="356"/>
      <c r="AS1075" s="356"/>
      <c r="AT1075" s="356"/>
      <c r="AU1075" s="256">
        <f>SUM(AG1075:AT1075)</f>
        <v>0</v>
      </c>
    </row>
    <row r="1076" spans="1:47" ht="16" hidden="1" outlineLevel="1">
      <c r="A1076" s="452"/>
      <c r="B1076" s="254" t="s">
        <v>345</v>
      </c>
      <c r="C1076" s="251" t="s">
        <v>163</v>
      </c>
      <c r="D1076" s="255"/>
      <c r="E1076" s="255"/>
      <c r="F1076" s="255"/>
      <c r="G1076" s="255"/>
      <c r="H1076" s="255"/>
      <c r="I1076" s="255"/>
      <c r="J1076" s="255"/>
      <c r="K1076" s="255"/>
      <c r="L1076" s="255"/>
      <c r="M1076" s="255"/>
      <c r="N1076" s="255"/>
      <c r="O1076" s="255"/>
      <c r="P1076" s="255"/>
      <c r="Q1076" s="255"/>
      <c r="R1076" s="255">
        <f>R1075</f>
        <v>12</v>
      </c>
      <c r="S1076" s="255"/>
      <c r="T1076" s="255"/>
      <c r="U1076" s="255"/>
      <c r="V1076" s="255"/>
      <c r="W1076" s="255"/>
      <c r="X1076" s="255"/>
      <c r="Y1076" s="255"/>
      <c r="Z1076" s="255"/>
      <c r="AA1076" s="255"/>
      <c r="AB1076" s="255"/>
      <c r="AC1076" s="255"/>
      <c r="AD1076" s="255"/>
      <c r="AE1076" s="255"/>
      <c r="AF1076" s="656"/>
      <c r="AG1076" s="352">
        <f>AG1075</f>
        <v>0</v>
      </c>
      <c r="AH1076" s="352">
        <f t="shared" ref="AH1076:AT1076" si="1798">AH1075</f>
        <v>0</v>
      </c>
      <c r="AI1076" s="352">
        <f t="shared" si="1798"/>
        <v>0</v>
      </c>
      <c r="AJ1076" s="352">
        <f t="shared" si="1798"/>
        <v>0</v>
      </c>
      <c r="AK1076" s="352">
        <f t="shared" si="1798"/>
        <v>0</v>
      </c>
      <c r="AL1076" s="352">
        <f t="shared" si="1798"/>
        <v>0</v>
      </c>
      <c r="AM1076" s="352">
        <f t="shared" si="1798"/>
        <v>0</v>
      </c>
      <c r="AN1076" s="352">
        <f t="shared" si="1798"/>
        <v>0</v>
      </c>
      <c r="AO1076" s="352">
        <f t="shared" si="1798"/>
        <v>0</v>
      </c>
      <c r="AP1076" s="352">
        <f t="shared" si="1798"/>
        <v>0</v>
      </c>
      <c r="AQ1076" s="352">
        <f t="shared" si="1798"/>
        <v>0</v>
      </c>
      <c r="AR1076" s="352">
        <f t="shared" si="1798"/>
        <v>0</v>
      </c>
      <c r="AS1076" s="352">
        <f t="shared" si="1798"/>
        <v>0</v>
      </c>
      <c r="AT1076" s="352">
        <f t="shared" si="1798"/>
        <v>0</v>
      </c>
      <c r="AU1076" s="266"/>
    </row>
    <row r="1077" spans="1:47" ht="16" hidden="1" outlineLevel="1">
      <c r="A1077" s="452"/>
      <c r="B1077" s="254"/>
      <c r="C1077" s="251"/>
      <c r="D1077" s="251"/>
      <c r="E1077" s="251"/>
      <c r="F1077" s="251"/>
      <c r="G1077" s="251"/>
      <c r="H1077" s="251"/>
      <c r="I1077" s="251"/>
      <c r="J1077" s="251"/>
      <c r="K1077" s="251"/>
      <c r="L1077" s="251"/>
      <c r="M1077" s="251"/>
      <c r="N1077" s="251"/>
      <c r="O1077" s="251"/>
      <c r="P1077" s="251"/>
      <c r="Q1077" s="251"/>
      <c r="R1077" s="251"/>
      <c r="S1077" s="251"/>
      <c r="T1077" s="251"/>
      <c r="U1077" s="251"/>
      <c r="V1077" s="251"/>
      <c r="W1077" s="251"/>
      <c r="X1077" s="251"/>
      <c r="Y1077" s="251"/>
      <c r="Z1077" s="251"/>
      <c r="AA1077" s="251"/>
      <c r="AB1077" s="251"/>
      <c r="AC1077" s="251"/>
      <c r="AD1077" s="251"/>
      <c r="AE1077" s="251"/>
      <c r="AF1077" s="251"/>
      <c r="AG1077" s="363"/>
      <c r="AH1077" s="366"/>
      <c r="AI1077" s="366"/>
      <c r="AJ1077" s="366"/>
      <c r="AK1077" s="366"/>
      <c r="AL1077" s="366"/>
      <c r="AM1077" s="366"/>
      <c r="AN1077" s="366"/>
      <c r="AO1077" s="366"/>
      <c r="AP1077" s="366"/>
      <c r="AQ1077" s="366"/>
      <c r="AR1077" s="366"/>
      <c r="AS1077" s="366"/>
      <c r="AT1077" s="366"/>
      <c r="AU1077" s="266"/>
    </row>
    <row r="1078" spans="1:47" ht="17" hidden="1" outlineLevel="1">
      <c r="A1078" s="452">
        <v>18</v>
      </c>
      <c r="B1078" s="369" t="s">
        <v>109</v>
      </c>
      <c r="C1078" s="251" t="s">
        <v>25</v>
      </c>
      <c r="D1078" s="255"/>
      <c r="E1078" s="255"/>
      <c r="F1078" s="255"/>
      <c r="G1078" s="255"/>
      <c r="H1078" s="255"/>
      <c r="I1078" s="255"/>
      <c r="J1078" s="255"/>
      <c r="K1078" s="255"/>
      <c r="L1078" s="255"/>
      <c r="M1078" s="255"/>
      <c r="N1078" s="255"/>
      <c r="O1078" s="255"/>
      <c r="P1078" s="255"/>
      <c r="Q1078" s="255"/>
      <c r="R1078" s="255">
        <v>12</v>
      </c>
      <c r="S1078" s="255"/>
      <c r="T1078" s="255"/>
      <c r="U1078" s="255"/>
      <c r="V1078" s="255"/>
      <c r="W1078" s="255"/>
      <c r="X1078" s="255"/>
      <c r="Y1078" s="255"/>
      <c r="Z1078" s="255"/>
      <c r="AA1078" s="255"/>
      <c r="AB1078" s="255"/>
      <c r="AC1078" s="255"/>
      <c r="AD1078" s="255"/>
      <c r="AE1078" s="255"/>
      <c r="AF1078" s="656"/>
      <c r="AG1078" s="367"/>
      <c r="AH1078" s="351"/>
      <c r="AI1078" s="351"/>
      <c r="AJ1078" s="351"/>
      <c r="AK1078" s="351"/>
      <c r="AL1078" s="351"/>
      <c r="AM1078" s="351"/>
      <c r="AN1078" s="356"/>
      <c r="AO1078" s="356"/>
      <c r="AP1078" s="356"/>
      <c r="AQ1078" s="356"/>
      <c r="AR1078" s="356"/>
      <c r="AS1078" s="356"/>
      <c r="AT1078" s="356"/>
      <c r="AU1078" s="256">
        <f>SUM(AG1078:AT1078)</f>
        <v>0</v>
      </c>
    </row>
    <row r="1079" spans="1:47" ht="16" hidden="1" outlineLevel="1">
      <c r="A1079" s="452"/>
      <c r="B1079" s="254" t="s">
        <v>345</v>
      </c>
      <c r="C1079" s="251" t="s">
        <v>163</v>
      </c>
      <c r="D1079" s="255"/>
      <c r="E1079" s="255"/>
      <c r="F1079" s="255"/>
      <c r="G1079" s="255"/>
      <c r="H1079" s="255"/>
      <c r="I1079" s="255"/>
      <c r="J1079" s="255"/>
      <c r="K1079" s="255"/>
      <c r="L1079" s="255"/>
      <c r="M1079" s="255"/>
      <c r="N1079" s="255"/>
      <c r="O1079" s="255"/>
      <c r="P1079" s="255"/>
      <c r="Q1079" s="255"/>
      <c r="R1079" s="255">
        <f>R1078</f>
        <v>12</v>
      </c>
      <c r="S1079" s="255"/>
      <c r="T1079" s="255"/>
      <c r="U1079" s="255"/>
      <c r="V1079" s="255"/>
      <c r="W1079" s="255"/>
      <c r="X1079" s="255"/>
      <c r="Y1079" s="255"/>
      <c r="Z1079" s="255"/>
      <c r="AA1079" s="255"/>
      <c r="AB1079" s="255"/>
      <c r="AC1079" s="255"/>
      <c r="AD1079" s="255"/>
      <c r="AE1079" s="255"/>
      <c r="AF1079" s="656"/>
      <c r="AG1079" s="352">
        <f>AG1078</f>
        <v>0</v>
      </c>
      <c r="AH1079" s="352">
        <f t="shared" ref="AH1079:AT1079" si="1799">AH1078</f>
        <v>0</v>
      </c>
      <c r="AI1079" s="352">
        <f t="shared" si="1799"/>
        <v>0</v>
      </c>
      <c r="AJ1079" s="352">
        <f t="shared" si="1799"/>
        <v>0</v>
      </c>
      <c r="AK1079" s="352">
        <f t="shared" si="1799"/>
        <v>0</v>
      </c>
      <c r="AL1079" s="352">
        <f t="shared" si="1799"/>
        <v>0</v>
      </c>
      <c r="AM1079" s="352">
        <f t="shared" si="1799"/>
        <v>0</v>
      </c>
      <c r="AN1079" s="352">
        <f t="shared" si="1799"/>
        <v>0</v>
      </c>
      <c r="AO1079" s="352">
        <f t="shared" si="1799"/>
        <v>0</v>
      </c>
      <c r="AP1079" s="352">
        <f t="shared" si="1799"/>
        <v>0</v>
      </c>
      <c r="AQ1079" s="352">
        <f t="shared" si="1799"/>
        <v>0</v>
      </c>
      <c r="AR1079" s="352">
        <f t="shared" si="1799"/>
        <v>0</v>
      </c>
      <c r="AS1079" s="352">
        <f t="shared" si="1799"/>
        <v>0</v>
      </c>
      <c r="AT1079" s="352">
        <f t="shared" si="1799"/>
        <v>0</v>
      </c>
      <c r="AU1079" s="266"/>
    </row>
    <row r="1080" spans="1:47" ht="16" hidden="1" outlineLevel="1">
      <c r="A1080" s="452"/>
      <c r="B1080" s="281"/>
      <c r="C1080" s="251"/>
      <c r="D1080" s="251"/>
      <c r="E1080" s="251"/>
      <c r="F1080" s="251"/>
      <c r="G1080" s="251"/>
      <c r="H1080" s="251"/>
      <c r="I1080" s="251"/>
      <c r="J1080" s="251"/>
      <c r="K1080" s="251"/>
      <c r="L1080" s="251"/>
      <c r="M1080" s="251"/>
      <c r="N1080" s="251"/>
      <c r="O1080" s="251"/>
      <c r="P1080" s="251"/>
      <c r="Q1080" s="251"/>
      <c r="R1080" s="251"/>
      <c r="S1080" s="251"/>
      <c r="T1080" s="251"/>
      <c r="U1080" s="251"/>
      <c r="V1080" s="251"/>
      <c r="W1080" s="251"/>
      <c r="X1080" s="251"/>
      <c r="Y1080" s="251"/>
      <c r="Z1080" s="251"/>
      <c r="AA1080" s="251"/>
      <c r="AB1080" s="251"/>
      <c r="AC1080" s="251"/>
      <c r="AD1080" s="251"/>
      <c r="AE1080" s="251"/>
      <c r="AF1080" s="251"/>
      <c r="AG1080" s="364"/>
      <c r="AH1080" s="365"/>
      <c r="AI1080" s="365"/>
      <c r="AJ1080" s="365"/>
      <c r="AK1080" s="365"/>
      <c r="AL1080" s="365"/>
      <c r="AM1080" s="365"/>
      <c r="AN1080" s="365"/>
      <c r="AO1080" s="365"/>
      <c r="AP1080" s="365"/>
      <c r="AQ1080" s="365"/>
      <c r="AR1080" s="365"/>
      <c r="AS1080" s="365"/>
      <c r="AT1080" s="365"/>
      <c r="AU1080" s="257"/>
    </row>
    <row r="1081" spans="1:47" ht="17" hidden="1" outlineLevel="1">
      <c r="A1081" s="452">
        <v>19</v>
      </c>
      <c r="B1081" s="369" t="s">
        <v>111</v>
      </c>
      <c r="C1081" s="251" t="s">
        <v>25</v>
      </c>
      <c r="D1081" s="255"/>
      <c r="E1081" s="255"/>
      <c r="F1081" s="255"/>
      <c r="G1081" s="255"/>
      <c r="H1081" s="255"/>
      <c r="I1081" s="255"/>
      <c r="J1081" s="255"/>
      <c r="K1081" s="255"/>
      <c r="L1081" s="255"/>
      <c r="M1081" s="255"/>
      <c r="N1081" s="255"/>
      <c r="O1081" s="255"/>
      <c r="P1081" s="255"/>
      <c r="Q1081" s="255"/>
      <c r="R1081" s="255">
        <v>12</v>
      </c>
      <c r="S1081" s="255"/>
      <c r="T1081" s="255"/>
      <c r="U1081" s="255"/>
      <c r="V1081" s="255"/>
      <c r="W1081" s="255"/>
      <c r="X1081" s="255"/>
      <c r="Y1081" s="255"/>
      <c r="Z1081" s="255"/>
      <c r="AA1081" s="255"/>
      <c r="AB1081" s="255"/>
      <c r="AC1081" s="255"/>
      <c r="AD1081" s="255"/>
      <c r="AE1081" s="255"/>
      <c r="AF1081" s="656"/>
      <c r="AG1081" s="367"/>
      <c r="AH1081" s="351"/>
      <c r="AI1081" s="351"/>
      <c r="AJ1081" s="351"/>
      <c r="AK1081" s="351"/>
      <c r="AL1081" s="351"/>
      <c r="AM1081" s="351"/>
      <c r="AN1081" s="356"/>
      <c r="AO1081" s="356"/>
      <c r="AP1081" s="356"/>
      <c r="AQ1081" s="356"/>
      <c r="AR1081" s="356"/>
      <c r="AS1081" s="356"/>
      <c r="AT1081" s="356"/>
      <c r="AU1081" s="256">
        <f>SUM(AG1081:AT1081)</f>
        <v>0</v>
      </c>
    </row>
    <row r="1082" spans="1:47" ht="16" hidden="1" outlineLevel="1">
      <c r="A1082" s="452"/>
      <c r="B1082" s="254" t="s">
        <v>345</v>
      </c>
      <c r="C1082" s="251" t="s">
        <v>163</v>
      </c>
      <c r="D1082" s="255"/>
      <c r="E1082" s="255"/>
      <c r="F1082" s="255"/>
      <c r="G1082" s="255"/>
      <c r="H1082" s="255"/>
      <c r="I1082" s="255"/>
      <c r="J1082" s="255"/>
      <c r="K1082" s="255"/>
      <c r="L1082" s="255"/>
      <c r="M1082" s="255"/>
      <c r="N1082" s="255"/>
      <c r="O1082" s="255"/>
      <c r="P1082" s="255"/>
      <c r="Q1082" s="255"/>
      <c r="R1082" s="255">
        <f>R1081</f>
        <v>12</v>
      </c>
      <c r="S1082" s="255"/>
      <c r="T1082" s="255"/>
      <c r="U1082" s="255"/>
      <c r="V1082" s="255"/>
      <c r="W1082" s="255"/>
      <c r="X1082" s="255"/>
      <c r="Y1082" s="255"/>
      <c r="Z1082" s="255"/>
      <c r="AA1082" s="255"/>
      <c r="AB1082" s="255"/>
      <c r="AC1082" s="255"/>
      <c r="AD1082" s="255"/>
      <c r="AE1082" s="255"/>
      <c r="AF1082" s="656"/>
      <c r="AG1082" s="352">
        <f>AG1081</f>
        <v>0</v>
      </c>
      <c r="AH1082" s="352">
        <f t="shared" ref="AH1082:AT1082" si="1800">AH1081</f>
        <v>0</v>
      </c>
      <c r="AI1082" s="352">
        <f t="shared" si="1800"/>
        <v>0</v>
      </c>
      <c r="AJ1082" s="352">
        <f t="shared" si="1800"/>
        <v>0</v>
      </c>
      <c r="AK1082" s="352">
        <f t="shared" si="1800"/>
        <v>0</v>
      </c>
      <c r="AL1082" s="352">
        <f t="shared" si="1800"/>
        <v>0</v>
      </c>
      <c r="AM1082" s="352">
        <f t="shared" si="1800"/>
        <v>0</v>
      </c>
      <c r="AN1082" s="352">
        <f t="shared" si="1800"/>
        <v>0</v>
      </c>
      <c r="AO1082" s="352">
        <f t="shared" si="1800"/>
        <v>0</v>
      </c>
      <c r="AP1082" s="352">
        <f t="shared" si="1800"/>
        <v>0</v>
      </c>
      <c r="AQ1082" s="352">
        <f t="shared" si="1800"/>
        <v>0</v>
      </c>
      <c r="AR1082" s="352">
        <f t="shared" si="1800"/>
        <v>0</v>
      </c>
      <c r="AS1082" s="352">
        <f t="shared" si="1800"/>
        <v>0</v>
      </c>
      <c r="AT1082" s="352">
        <f t="shared" si="1800"/>
        <v>0</v>
      </c>
      <c r="AU1082" s="257"/>
    </row>
    <row r="1083" spans="1:47" ht="16" hidden="1" outlineLevel="1">
      <c r="A1083" s="452"/>
      <c r="B1083" s="281"/>
      <c r="C1083" s="251"/>
      <c r="D1083" s="251"/>
      <c r="E1083" s="251"/>
      <c r="F1083" s="251"/>
      <c r="G1083" s="251"/>
      <c r="H1083" s="251"/>
      <c r="I1083" s="251"/>
      <c r="J1083" s="251"/>
      <c r="K1083" s="251"/>
      <c r="L1083" s="251"/>
      <c r="M1083" s="251"/>
      <c r="N1083" s="251"/>
      <c r="O1083" s="251"/>
      <c r="P1083" s="251"/>
      <c r="Q1083" s="251"/>
      <c r="R1083" s="251"/>
      <c r="S1083" s="251"/>
      <c r="T1083" s="251"/>
      <c r="U1083" s="251"/>
      <c r="V1083" s="251"/>
      <c r="W1083" s="251"/>
      <c r="X1083" s="251"/>
      <c r="Y1083" s="251"/>
      <c r="Z1083" s="251"/>
      <c r="AA1083" s="251"/>
      <c r="AB1083" s="251"/>
      <c r="AC1083" s="251"/>
      <c r="AD1083" s="251"/>
      <c r="AE1083" s="251"/>
      <c r="AF1083" s="251"/>
      <c r="AG1083" s="353"/>
      <c r="AH1083" s="353"/>
      <c r="AI1083" s="353"/>
      <c r="AJ1083" s="353"/>
      <c r="AK1083" s="353"/>
      <c r="AL1083" s="353"/>
      <c r="AM1083" s="353"/>
      <c r="AN1083" s="353"/>
      <c r="AO1083" s="353"/>
      <c r="AP1083" s="353"/>
      <c r="AQ1083" s="353"/>
      <c r="AR1083" s="353"/>
      <c r="AS1083" s="353"/>
      <c r="AT1083" s="353"/>
      <c r="AU1083" s="266"/>
    </row>
    <row r="1084" spans="1:47" ht="17" hidden="1" outlineLevel="1">
      <c r="A1084" s="452">
        <v>20</v>
      </c>
      <c r="B1084" s="369" t="s">
        <v>110</v>
      </c>
      <c r="C1084" s="251" t="s">
        <v>25</v>
      </c>
      <c r="D1084" s="255"/>
      <c r="E1084" s="255"/>
      <c r="F1084" s="255"/>
      <c r="G1084" s="255"/>
      <c r="H1084" s="255"/>
      <c r="I1084" s="255"/>
      <c r="J1084" s="255"/>
      <c r="K1084" s="255"/>
      <c r="L1084" s="255"/>
      <c r="M1084" s="255"/>
      <c r="N1084" s="255"/>
      <c r="O1084" s="255"/>
      <c r="P1084" s="255"/>
      <c r="Q1084" s="255"/>
      <c r="R1084" s="255">
        <v>12</v>
      </c>
      <c r="S1084" s="255"/>
      <c r="T1084" s="255"/>
      <c r="U1084" s="255"/>
      <c r="V1084" s="255"/>
      <c r="W1084" s="255"/>
      <c r="X1084" s="255"/>
      <c r="Y1084" s="255"/>
      <c r="Z1084" s="255"/>
      <c r="AA1084" s="255"/>
      <c r="AB1084" s="255"/>
      <c r="AC1084" s="255"/>
      <c r="AD1084" s="255"/>
      <c r="AE1084" s="255"/>
      <c r="AF1084" s="656"/>
      <c r="AG1084" s="367"/>
      <c r="AH1084" s="351"/>
      <c r="AI1084" s="351"/>
      <c r="AJ1084" s="351"/>
      <c r="AK1084" s="351"/>
      <c r="AL1084" s="351"/>
      <c r="AM1084" s="351"/>
      <c r="AN1084" s="356"/>
      <c r="AO1084" s="356"/>
      <c r="AP1084" s="356"/>
      <c r="AQ1084" s="356"/>
      <c r="AR1084" s="356"/>
      <c r="AS1084" s="356"/>
      <c r="AT1084" s="356"/>
      <c r="AU1084" s="256">
        <f>SUM(AG1084:AT1084)</f>
        <v>0</v>
      </c>
    </row>
    <row r="1085" spans="1:47" ht="16" hidden="1" outlineLevel="1">
      <c r="A1085" s="452"/>
      <c r="B1085" s="254" t="s">
        <v>345</v>
      </c>
      <c r="C1085" s="251" t="s">
        <v>163</v>
      </c>
      <c r="D1085" s="255"/>
      <c r="E1085" s="255"/>
      <c r="F1085" s="255"/>
      <c r="G1085" s="255"/>
      <c r="H1085" s="255"/>
      <c r="I1085" s="255"/>
      <c r="J1085" s="255"/>
      <c r="K1085" s="255"/>
      <c r="L1085" s="255"/>
      <c r="M1085" s="255"/>
      <c r="N1085" s="255"/>
      <c r="O1085" s="255"/>
      <c r="P1085" s="255"/>
      <c r="Q1085" s="255"/>
      <c r="R1085" s="255">
        <f>R1084</f>
        <v>12</v>
      </c>
      <c r="S1085" s="255"/>
      <c r="T1085" s="255"/>
      <c r="U1085" s="255"/>
      <c r="V1085" s="255"/>
      <c r="W1085" s="255"/>
      <c r="X1085" s="255"/>
      <c r="Y1085" s="255"/>
      <c r="Z1085" s="255"/>
      <c r="AA1085" s="255"/>
      <c r="AB1085" s="255"/>
      <c r="AC1085" s="255"/>
      <c r="AD1085" s="255"/>
      <c r="AE1085" s="255"/>
      <c r="AF1085" s="656"/>
      <c r="AG1085" s="352">
        <f t="shared" ref="AG1085:AT1085" si="1801">AG1084</f>
        <v>0</v>
      </c>
      <c r="AH1085" s="352">
        <f t="shared" si="1801"/>
        <v>0</v>
      </c>
      <c r="AI1085" s="352">
        <f t="shared" si="1801"/>
        <v>0</v>
      </c>
      <c r="AJ1085" s="352">
        <f t="shared" si="1801"/>
        <v>0</v>
      </c>
      <c r="AK1085" s="352">
        <f t="shared" si="1801"/>
        <v>0</v>
      </c>
      <c r="AL1085" s="352">
        <f t="shared" si="1801"/>
        <v>0</v>
      </c>
      <c r="AM1085" s="352">
        <f t="shared" si="1801"/>
        <v>0</v>
      </c>
      <c r="AN1085" s="352">
        <f t="shared" si="1801"/>
        <v>0</v>
      </c>
      <c r="AO1085" s="352">
        <f t="shared" si="1801"/>
        <v>0</v>
      </c>
      <c r="AP1085" s="352">
        <f t="shared" si="1801"/>
        <v>0</v>
      </c>
      <c r="AQ1085" s="352">
        <f t="shared" si="1801"/>
        <v>0</v>
      </c>
      <c r="AR1085" s="352">
        <f t="shared" si="1801"/>
        <v>0</v>
      </c>
      <c r="AS1085" s="352">
        <f t="shared" si="1801"/>
        <v>0</v>
      </c>
      <c r="AT1085" s="352">
        <f t="shared" si="1801"/>
        <v>0</v>
      </c>
      <c r="AU1085" s="266"/>
    </row>
    <row r="1086" spans="1:47" ht="16" hidden="1" outlineLevel="1">
      <c r="A1086" s="452"/>
      <c r="B1086" s="282"/>
      <c r="C1086" s="260"/>
      <c r="D1086" s="251"/>
      <c r="E1086" s="251"/>
      <c r="F1086" s="251"/>
      <c r="G1086" s="251"/>
      <c r="H1086" s="251"/>
      <c r="I1086" s="251"/>
      <c r="J1086" s="251"/>
      <c r="K1086" s="251"/>
      <c r="L1086" s="251"/>
      <c r="M1086" s="251"/>
      <c r="N1086" s="251"/>
      <c r="O1086" s="251"/>
      <c r="P1086" s="251"/>
      <c r="Q1086" s="251"/>
      <c r="R1086" s="260"/>
      <c r="S1086" s="251"/>
      <c r="T1086" s="251"/>
      <c r="U1086" s="251"/>
      <c r="V1086" s="251"/>
      <c r="W1086" s="251"/>
      <c r="X1086" s="251"/>
      <c r="Y1086" s="251"/>
      <c r="Z1086" s="251"/>
      <c r="AA1086" s="251"/>
      <c r="AB1086" s="251"/>
      <c r="AC1086" s="251"/>
      <c r="AD1086" s="251"/>
      <c r="AE1086" s="251"/>
      <c r="AF1086" s="251"/>
      <c r="AG1086" s="353"/>
      <c r="AH1086" s="353"/>
      <c r="AI1086" s="353"/>
      <c r="AJ1086" s="353"/>
      <c r="AK1086" s="353"/>
      <c r="AL1086" s="353"/>
      <c r="AM1086" s="353"/>
      <c r="AN1086" s="353"/>
      <c r="AO1086" s="353"/>
      <c r="AP1086" s="353"/>
      <c r="AQ1086" s="353"/>
      <c r="AR1086" s="353"/>
      <c r="AS1086" s="353"/>
      <c r="AT1086" s="353"/>
      <c r="AU1086" s="266"/>
    </row>
    <row r="1087" spans="1:47" ht="16" outlineLevel="1">
      <c r="A1087" s="452"/>
      <c r="B1087" s="443" t="s">
        <v>500</v>
      </c>
      <c r="C1087" s="251"/>
      <c r="D1087" s="251"/>
      <c r="E1087" s="251"/>
      <c r="F1087" s="251"/>
      <c r="G1087" s="251"/>
      <c r="H1087" s="251"/>
      <c r="I1087" s="251"/>
      <c r="J1087" s="251"/>
      <c r="K1087" s="251"/>
      <c r="L1087" s="251"/>
      <c r="M1087" s="251"/>
      <c r="N1087" s="251"/>
      <c r="O1087" s="251"/>
      <c r="P1087" s="251"/>
      <c r="Q1087" s="251"/>
      <c r="R1087" s="251"/>
      <c r="S1087" s="251"/>
      <c r="T1087" s="251"/>
      <c r="U1087" s="251"/>
      <c r="V1087" s="251"/>
      <c r="W1087" s="251"/>
      <c r="X1087" s="251"/>
      <c r="Y1087" s="251"/>
      <c r="Z1087" s="251"/>
      <c r="AA1087" s="251"/>
      <c r="AB1087" s="251"/>
      <c r="AC1087" s="251"/>
      <c r="AD1087" s="251"/>
      <c r="AE1087" s="251"/>
      <c r="AF1087" s="251"/>
      <c r="AG1087" s="363"/>
      <c r="AH1087" s="366"/>
      <c r="AI1087" s="366"/>
      <c r="AJ1087" s="366"/>
      <c r="AK1087" s="366"/>
      <c r="AL1087" s="366"/>
      <c r="AM1087" s="366"/>
      <c r="AN1087" s="366"/>
      <c r="AO1087" s="366"/>
      <c r="AP1087" s="366"/>
      <c r="AQ1087" s="366"/>
      <c r="AR1087" s="366"/>
      <c r="AS1087" s="366"/>
      <c r="AT1087" s="366"/>
      <c r="AU1087" s="266"/>
    </row>
    <row r="1088" spans="1:47" ht="16" outlineLevel="1">
      <c r="A1088" s="452"/>
      <c r="B1088" s="432" t="s">
        <v>496</v>
      </c>
      <c r="C1088" s="251"/>
      <c r="D1088" s="251"/>
      <c r="E1088" s="251"/>
      <c r="F1088" s="251"/>
      <c r="G1088" s="251"/>
      <c r="H1088" s="251"/>
      <c r="I1088" s="251"/>
      <c r="J1088" s="251"/>
      <c r="K1088" s="251"/>
      <c r="L1088" s="251"/>
      <c r="M1088" s="251"/>
      <c r="N1088" s="251"/>
      <c r="O1088" s="251"/>
      <c r="P1088" s="251"/>
      <c r="Q1088" s="251"/>
      <c r="R1088" s="251"/>
      <c r="S1088" s="251"/>
      <c r="T1088" s="251"/>
      <c r="U1088" s="251"/>
      <c r="V1088" s="251"/>
      <c r="W1088" s="251"/>
      <c r="X1088" s="251"/>
      <c r="Y1088" s="251"/>
      <c r="Z1088" s="251"/>
      <c r="AA1088" s="251"/>
      <c r="AB1088" s="251"/>
      <c r="AC1088" s="251"/>
      <c r="AD1088" s="251"/>
      <c r="AE1088" s="251"/>
      <c r="AF1088" s="251"/>
      <c r="AG1088" s="363"/>
      <c r="AH1088" s="366"/>
      <c r="AI1088" s="366"/>
      <c r="AJ1088" s="366"/>
      <c r="AK1088" s="366"/>
      <c r="AL1088" s="366"/>
      <c r="AM1088" s="366"/>
      <c r="AN1088" s="366"/>
      <c r="AO1088" s="366"/>
      <c r="AP1088" s="366"/>
      <c r="AQ1088" s="366"/>
      <c r="AR1088" s="366"/>
      <c r="AS1088" s="366"/>
      <c r="AT1088" s="366"/>
      <c r="AU1088" s="266"/>
    </row>
    <row r="1089" spans="1:47" ht="15" hidden="1" customHeight="1" outlineLevel="1">
      <c r="A1089" s="452">
        <v>21</v>
      </c>
      <c r="B1089" s="369" t="s">
        <v>113</v>
      </c>
      <c r="C1089" s="251" t="s">
        <v>25</v>
      </c>
      <c r="D1089" s="255"/>
      <c r="E1089" s="255"/>
      <c r="F1089" s="255"/>
      <c r="G1089" s="255"/>
      <c r="H1089" s="255"/>
      <c r="I1089" s="255"/>
      <c r="J1089" s="255"/>
      <c r="K1089" s="255"/>
      <c r="L1089" s="255"/>
      <c r="M1089" s="255"/>
      <c r="N1089" s="255"/>
      <c r="O1089" s="255"/>
      <c r="P1089" s="255"/>
      <c r="Q1089" s="656"/>
      <c r="R1089" s="251"/>
      <c r="S1089" s="255"/>
      <c r="T1089" s="255"/>
      <c r="U1089" s="255"/>
      <c r="V1089" s="255"/>
      <c r="W1089" s="255"/>
      <c r="X1089" s="255"/>
      <c r="Y1089" s="255"/>
      <c r="Z1089" s="255"/>
      <c r="AA1089" s="255"/>
      <c r="AB1089" s="255"/>
      <c r="AC1089" s="255"/>
      <c r="AD1089" s="255"/>
      <c r="AE1089" s="255"/>
      <c r="AF1089" s="656"/>
      <c r="AG1089" s="351"/>
      <c r="AH1089" s="351"/>
      <c r="AI1089" s="351"/>
      <c r="AJ1089" s="351"/>
      <c r="AK1089" s="351"/>
      <c r="AL1089" s="351"/>
      <c r="AM1089" s="351"/>
      <c r="AN1089" s="351"/>
      <c r="AO1089" s="351"/>
      <c r="AP1089" s="351"/>
      <c r="AQ1089" s="351"/>
      <c r="AR1089" s="351"/>
      <c r="AS1089" s="351"/>
      <c r="AT1089" s="351"/>
      <c r="AU1089" s="256">
        <f>SUM(AG1089:AT1089)</f>
        <v>0</v>
      </c>
    </row>
    <row r="1090" spans="1:47" ht="15" hidden="1" customHeight="1" outlineLevel="1">
      <c r="A1090" s="452"/>
      <c r="B1090" s="254" t="s">
        <v>345</v>
      </c>
      <c r="C1090" s="251" t="s">
        <v>163</v>
      </c>
      <c r="D1090" s="255"/>
      <c r="E1090" s="255"/>
      <c r="F1090" s="255"/>
      <c r="G1090" s="255"/>
      <c r="H1090" s="255"/>
      <c r="I1090" s="255"/>
      <c r="J1090" s="255"/>
      <c r="K1090" s="255"/>
      <c r="L1090" s="255"/>
      <c r="M1090" s="255"/>
      <c r="N1090" s="255"/>
      <c r="O1090" s="255"/>
      <c r="P1090" s="255"/>
      <c r="Q1090" s="656"/>
      <c r="R1090" s="251"/>
      <c r="S1090" s="255"/>
      <c r="T1090" s="255"/>
      <c r="U1090" s="255"/>
      <c r="V1090" s="255"/>
      <c r="W1090" s="255"/>
      <c r="X1090" s="255"/>
      <c r="Y1090" s="255"/>
      <c r="Z1090" s="255"/>
      <c r="AA1090" s="255"/>
      <c r="AB1090" s="255"/>
      <c r="AC1090" s="255"/>
      <c r="AD1090" s="255"/>
      <c r="AE1090" s="255"/>
      <c r="AF1090" s="656"/>
      <c r="AG1090" s="352">
        <f>AG1089</f>
        <v>0</v>
      </c>
      <c r="AH1090" s="352">
        <f t="shared" ref="AH1090" si="1802">AH1089</f>
        <v>0</v>
      </c>
      <c r="AI1090" s="352">
        <f t="shared" ref="AI1090" si="1803">AI1089</f>
        <v>0</v>
      </c>
      <c r="AJ1090" s="352">
        <f t="shared" ref="AJ1090" si="1804">AJ1089</f>
        <v>0</v>
      </c>
      <c r="AK1090" s="352">
        <f t="shared" ref="AK1090" si="1805">AK1089</f>
        <v>0</v>
      </c>
      <c r="AL1090" s="352">
        <f t="shared" ref="AL1090" si="1806">AL1089</f>
        <v>0</v>
      </c>
      <c r="AM1090" s="352">
        <f t="shared" ref="AM1090" si="1807">AM1089</f>
        <v>0</v>
      </c>
      <c r="AN1090" s="352">
        <f t="shared" ref="AN1090" si="1808">AN1089</f>
        <v>0</v>
      </c>
      <c r="AO1090" s="352">
        <f t="shared" ref="AO1090" si="1809">AO1089</f>
        <v>0</v>
      </c>
      <c r="AP1090" s="352">
        <f t="shared" ref="AP1090" si="1810">AP1089</f>
        <v>0</v>
      </c>
      <c r="AQ1090" s="352">
        <f t="shared" ref="AQ1090" si="1811">AQ1089</f>
        <v>0</v>
      </c>
      <c r="AR1090" s="352">
        <f t="shared" ref="AR1090" si="1812">AR1089</f>
        <v>0</v>
      </c>
      <c r="AS1090" s="352">
        <f t="shared" ref="AS1090" si="1813">AS1089</f>
        <v>0</v>
      </c>
      <c r="AT1090" s="352">
        <f t="shared" ref="AT1090" si="1814">AT1089</f>
        <v>0</v>
      </c>
      <c r="AU1090" s="266"/>
    </row>
    <row r="1091" spans="1:47" ht="15" hidden="1" customHeight="1" outlineLevel="1">
      <c r="A1091" s="452"/>
      <c r="B1091" s="254"/>
      <c r="C1091" s="251"/>
      <c r="D1091" s="251"/>
      <c r="E1091" s="251"/>
      <c r="F1091" s="251"/>
      <c r="G1091" s="251"/>
      <c r="H1091" s="251"/>
      <c r="I1091" s="251"/>
      <c r="J1091" s="251"/>
      <c r="K1091" s="251"/>
      <c r="L1091" s="251"/>
      <c r="M1091" s="251"/>
      <c r="N1091" s="251"/>
      <c r="O1091" s="251"/>
      <c r="P1091" s="251"/>
      <c r="Q1091" s="251"/>
      <c r="R1091" s="251"/>
      <c r="S1091" s="251"/>
      <c r="T1091" s="251"/>
      <c r="U1091" s="251"/>
      <c r="V1091" s="251"/>
      <c r="W1091" s="251"/>
      <c r="X1091" s="251"/>
      <c r="Y1091" s="251"/>
      <c r="Z1091" s="251"/>
      <c r="AA1091" s="251"/>
      <c r="AB1091" s="251"/>
      <c r="AC1091" s="251"/>
      <c r="AD1091" s="251"/>
      <c r="AE1091" s="251"/>
      <c r="AF1091" s="251"/>
      <c r="AG1091" s="363"/>
      <c r="AH1091" s="366"/>
      <c r="AI1091" s="366"/>
      <c r="AJ1091" s="366"/>
      <c r="AK1091" s="366"/>
      <c r="AL1091" s="366"/>
      <c r="AM1091" s="366"/>
      <c r="AN1091" s="366"/>
      <c r="AO1091" s="366"/>
      <c r="AP1091" s="366"/>
      <c r="AQ1091" s="366"/>
      <c r="AR1091" s="366"/>
      <c r="AS1091" s="366"/>
      <c r="AT1091" s="366"/>
      <c r="AU1091" s="266"/>
    </row>
    <row r="1092" spans="1:47" ht="15" hidden="1" customHeight="1" outlineLevel="1">
      <c r="A1092" s="452">
        <v>22</v>
      </c>
      <c r="B1092" s="369" t="s">
        <v>114</v>
      </c>
      <c r="C1092" s="251" t="s">
        <v>25</v>
      </c>
      <c r="D1092" s="255"/>
      <c r="E1092" s="255"/>
      <c r="F1092" s="255"/>
      <c r="G1092" s="255"/>
      <c r="H1092" s="255"/>
      <c r="I1092" s="255"/>
      <c r="J1092" s="255"/>
      <c r="K1092" s="255"/>
      <c r="L1092" s="255"/>
      <c r="M1092" s="255"/>
      <c r="N1092" s="255"/>
      <c r="O1092" s="255"/>
      <c r="P1092" s="255"/>
      <c r="Q1092" s="656"/>
      <c r="R1092" s="251"/>
      <c r="S1092" s="255"/>
      <c r="T1092" s="255"/>
      <c r="U1092" s="255"/>
      <c r="V1092" s="255"/>
      <c r="W1092" s="255"/>
      <c r="X1092" s="255"/>
      <c r="Y1092" s="255"/>
      <c r="Z1092" s="255"/>
      <c r="AA1092" s="255"/>
      <c r="AB1092" s="255"/>
      <c r="AC1092" s="255"/>
      <c r="AD1092" s="255"/>
      <c r="AE1092" s="255"/>
      <c r="AF1092" s="656"/>
      <c r="AG1092" s="351"/>
      <c r="AH1092" s="351"/>
      <c r="AI1092" s="351"/>
      <c r="AJ1092" s="351"/>
      <c r="AK1092" s="351"/>
      <c r="AL1092" s="351"/>
      <c r="AM1092" s="351"/>
      <c r="AN1092" s="351"/>
      <c r="AO1092" s="351"/>
      <c r="AP1092" s="351"/>
      <c r="AQ1092" s="351"/>
      <c r="AR1092" s="351"/>
      <c r="AS1092" s="351"/>
      <c r="AT1092" s="351"/>
      <c r="AU1092" s="256">
        <f>SUM(AG1092:AT1092)</f>
        <v>0</v>
      </c>
    </row>
    <row r="1093" spans="1:47" ht="15" hidden="1" customHeight="1" outlineLevel="1">
      <c r="A1093" s="452"/>
      <c r="B1093" s="254" t="s">
        <v>345</v>
      </c>
      <c r="C1093" s="251" t="s">
        <v>163</v>
      </c>
      <c r="D1093" s="255"/>
      <c r="E1093" s="255"/>
      <c r="F1093" s="255"/>
      <c r="G1093" s="255"/>
      <c r="H1093" s="255"/>
      <c r="I1093" s="255"/>
      <c r="J1093" s="255"/>
      <c r="K1093" s="255"/>
      <c r="L1093" s="255"/>
      <c r="M1093" s="255"/>
      <c r="N1093" s="255"/>
      <c r="O1093" s="255"/>
      <c r="P1093" s="255"/>
      <c r="Q1093" s="656"/>
      <c r="R1093" s="251"/>
      <c r="S1093" s="255"/>
      <c r="T1093" s="255"/>
      <c r="U1093" s="255"/>
      <c r="V1093" s="255"/>
      <c r="W1093" s="255"/>
      <c r="X1093" s="255"/>
      <c r="Y1093" s="255"/>
      <c r="Z1093" s="255"/>
      <c r="AA1093" s="255"/>
      <c r="AB1093" s="255"/>
      <c r="AC1093" s="255"/>
      <c r="AD1093" s="255"/>
      <c r="AE1093" s="255"/>
      <c r="AF1093" s="656"/>
      <c r="AG1093" s="352">
        <f>AG1092</f>
        <v>0</v>
      </c>
      <c r="AH1093" s="352">
        <f t="shared" ref="AH1093" si="1815">AH1092</f>
        <v>0</v>
      </c>
      <c r="AI1093" s="352">
        <f t="shared" ref="AI1093" si="1816">AI1092</f>
        <v>0</v>
      </c>
      <c r="AJ1093" s="352">
        <f t="shared" ref="AJ1093" si="1817">AJ1092</f>
        <v>0</v>
      </c>
      <c r="AK1093" s="352">
        <f t="shared" ref="AK1093" si="1818">AK1092</f>
        <v>0</v>
      </c>
      <c r="AL1093" s="352">
        <f t="shared" ref="AL1093" si="1819">AL1092</f>
        <v>0</v>
      </c>
      <c r="AM1093" s="352">
        <f t="shared" ref="AM1093" si="1820">AM1092</f>
        <v>0</v>
      </c>
      <c r="AN1093" s="352">
        <f t="shared" ref="AN1093" si="1821">AN1092</f>
        <v>0</v>
      </c>
      <c r="AO1093" s="352">
        <f t="shared" ref="AO1093" si="1822">AO1092</f>
        <v>0</v>
      </c>
      <c r="AP1093" s="352">
        <f t="shared" ref="AP1093" si="1823">AP1092</f>
        <v>0</v>
      </c>
      <c r="AQ1093" s="352">
        <f t="shared" ref="AQ1093" si="1824">AQ1092</f>
        <v>0</v>
      </c>
      <c r="AR1093" s="352">
        <f t="shared" ref="AR1093" si="1825">AR1092</f>
        <v>0</v>
      </c>
      <c r="AS1093" s="352">
        <f t="shared" ref="AS1093" si="1826">AS1092</f>
        <v>0</v>
      </c>
      <c r="AT1093" s="352">
        <f t="shared" ref="AT1093" si="1827">AT1092</f>
        <v>0</v>
      </c>
      <c r="AU1093" s="266"/>
    </row>
    <row r="1094" spans="1:47" ht="15" hidden="1" customHeight="1" outlineLevel="1">
      <c r="A1094" s="452"/>
      <c r="B1094" s="254"/>
      <c r="C1094" s="251"/>
      <c r="D1094" s="251"/>
      <c r="E1094" s="251"/>
      <c r="F1094" s="251"/>
      <c r="G1094" s="251"/>
      <c r="H1094" s="251"/>
      <c r="I1094" s="251"/>
      <c r="J1094" s="251"/>
      <c r="K1094" s="251"/>
      <c r="L1094" s="251"/>
      <c r="M1094" s="251"/>
      <c r="N1094" s="251"/>
      <c r="O1094" s="251"/>
      <c r="P1094" s="251"/>
      <c r="Q1094" s="251"/>
      <c r="R1094" s="251"/>
      <c r="S1094" s="251"/>
      <c r="T1094" s="251"/>
      <c r="U1094" s="251"/>
      <c r="V1094" s="251"/>
      <c r="W1094" s="251"/>
      <c r="X1094" s="251"/>
      <c r="Y1094" s="251"/>
      <c r="Z1094" s="251"/>
      <c r="AA1094" s="251"/>
      <c r="AB1094" s="251"/>
      <c r="AC1094" s="251"/>
      <c r="AD1094" s="251"/>
      <c r="AE1094" s="251"/>
      <c r="AF1094" s="251"/>
      <c r="AG1094" s="363"/>
      <c r="AH1094" s="366"/>
      <c r="AI1094" s="366"/>
      <c r="AJ1094" s="366"/>
      <c r="AK1094" s="366"/>
      <c r="AL1094" s="366"/>
      <c r="AM1094" s="366"/>
      <c r="AN1094" s="366"/>
      <c r="AO1094" s="366"/>
      <c r="AP1094" s="366"/>
      <c r="AQ1094" s="366"/>
      <c r="AR1094" s="366"/>
      <c r="AS1094" s="366"/>
      <c r="AT1094" s="366"/>
      <c r="AU1094" s="266"/>
    </row>
    <row r="1095" spans="1:47" ht="15" customHeight="1" outlineLevel="1">
      <c r="A1095" s="452">
        <v>23</v>
      </c>
      <c r="B1095" s="369" t="s">
        <v>115</v>
      </c>
      <c r="C1095" s="251" t="s">
        <v>25</v>
      </c>
      <c r="D1095" s="255">
        <f>'3-a. VRZ Rate Class Alloc.'!W37</f>
        <v>114651.58112305065</v>
      </c>
      <c r="E1095" s="255">
        <v>114651.58112305065</v>
      </c>
      <c r="F1095" s="255">
        <v>114651.58112305065</v>
      </c>
      <c r="G1095" s="255">
        <v>114651.58112305065</v>
      </c>
      <c r="H1095" s="255">
        <v>114651.58112305065</v>
      </c>
      <c r="I1095" s="255">
        <v>114651.58112305065</v>
      </c>
      <c r="J1095" s="255">
        <v>114651.58112305065</v>
      </c>
      <c r="K1095" s="255">
        <v>114651.58112305065</v>
      </c>
      <c r="L1095" s="255">
        <v>114651.58112305065</v>
      </c>
      <c r="M1095" s="255">
        <v>114651.58112305065</v>
      </c>
      <c r="N1095" s="255">
        <v>114651.21435161782</v>
      </c>
      <c r="O1095" s="255">
        <v>114651.21435161782</v>
      </c>
      <c r="P1095" s="255">
        <v>114530.30937135823</v>
      </c>
      <c r="Q1095" s="255">
        <v>113967.80914083349</v>
      </c>
      <c r="R1095" s="251"/>
      <c r="S1095" s="255">
        <f>'3-a. VRZ Rate Class Alloc.'!X37</f>
        <v>100.34925414364641</v>
      </c>
      <c r="T1095" s="255">
        <v>100.34925414364641</v>
      </c>
      <c r="U1095" s="255">
        <v>100.34925414364641</v>
      </c>
      <c r="V1095" s="255">
        <v>100.34925414364641</v>
      </c>
      <c r="W1095" s="255">
        <v>100.34925414364641</v>
      </c>
      <c r="X1095" s="255">
        <v>100.34925414364641</v>
      </c>
      <c r="Y1095" s="255">
        <v>100.34925414364641</v>
      </c>
      <c r="Z1095" s="255">
        <v>100.34925414364641</v>
      </c>
      <c r="AA1095" s="255">
        <v>100.34925414364641</v>
      </c>
      <c r="AB1095" s="255">
        <v>100.34925414364641</v>
      </c>
      <c r="AC1095" s="255">
        <v>99.933729281767953</v>
      </c>
      <c r="AD1095" s="255">
        <v>99.933729281767953</v>
      </c>
      <c r="AE1095" s="255">
        <v>99.933729281767953</v>
      </c>
      <c r="AF1095" s="255">
        <v>99.933729281767953</v>
      </c>
      <c r="AG1095" s="351">
        <f>'3-a. VRZ Rate Class Alloc.'!P37</f>
        <v>1</v>
      </c>
      <c r="AH1095" s="351"/>
      <c r="AI1095" s="351"/>
      <c r="AJ1095" s="351"/>
      <c r="AK1095" s="351"/>
      <c r="AL1095" s="351"/>
      <c r="AM1095" s="351"/>
      <c r="AN1095" s="351"/>
      <c r="AO1095" s="351"/>
      <c r="AP1095" s="351"/>
      <c r="AQ1095" s="351"/>
      <c r="AR1095" s="351"/>
      <c r="AS1095" s="351"/>
      <c r="AT1095" s="351"/>
      <c r="AU1095" s="256">
        <f>SUM(AG1095:AT1095)</f>
        <v>1</v>
      </c>
    </row>
    <row r="1096" spans="1:47" ht="15" customHeight="1" outlineLevel="1">
      <c r="A1096" s="452"/>
      <c r="B1096" s="254" t="s">
        <v>345</v>
      </c>
      <c r="C1096" s="251" t="s">
        <v>163</v>
      </c>
      <c r="D1096" s="255"/>
      <c r="E1096" s="255"/>
      <c r="F1096" s="255"/>
      <c r="G1096" s="255"/>
      <c r="H1096" s="255"/>
      <c r="I1096" s="255"/>
      <c r="J1096" s="255"/>
      <c r="K1096" s="255"/>
      <c r="L1096" s="255"/>
      <c r="M1096" s="255"/>
      <c r="N1096" s="255"/>
      <c r="O1096" s="255"/>
      <c r="P1096" s="255"/>
      <c r="Q1096" s="255"/>
      <c r="R1096" s="251"/>
      <c r="S1096" s="255"/>
      <c r="T1096" s="255"/>
      <c r="U1096" s="255"/>
      <c r="V1096" s="255"/>
      <c r="W1096" s="255"/>
      <c r="X1096" s="255"/>
      <c r="Y1096" s="255"/>
      <c r="Z1096" s="255"/>
      <c r="AA1096" s="255"/>
      <c r="AB1096" s="255"/>
      <c r="AC1096" s="255"/>
      <c r="AD1096" s="255"/>
      <c r="AE1096" s="255"/>
      <c r="AF1096" s="255"/>
      <c r="AG1096" s="352">
        <f>AG1095</f>
        <v>1</v>
      </c>
      <c r="AH1096" s="352">
        <f t="shared" ref="AH1096:AT1096" si="1828">AH1095</f>
        <v>0</v>
      </c>
      <c r="AI1096" s="352">
        <f t="shared" si="1828"/>
        <v>0</v>
      </c>
      <c r="AJ1096" s="352">
        <f t="shared" si="1828"/>
        <v>0</v>
      </c>
      <c r="AK1096" s="352">
        <f t="shared" si="1828"/>
        <v>0</v>
      </c>
      <c r="AL1096" s="352">
        <f t="shared" si="1828"/>
        <v>0</v>
      </c>
      <c r="AM1096" s="352">
        <f t="shared" si="1828"/>
        <v>0</v>
      </c>
      <c r="AN1096" s="352">
        <f t="shared" si="1828"/>
        <v>0</v>
      </c>
      <c r="AO1096" s="352">
        <f t="shared" si="1828"/>
        <v>0</v>
      </c>
      <c r="AP1096" s="352">
        <f t="shared" si="1828"/>
        <v>0</v>
      </c>
      <c r="AQ1096" s="352">
        <f t="shared" si="1828"/>
        <v>0</v>
      </c>
      <c r="AR1096" s="352">
        <f t="shared" si="1828"/>
        <v>0</v>
      </c>
      <c r="AS1096" s="352">
        <f t="shared" si="1828"/>
        <v>0</v>
      </c>
      <c r="AT1096" s="352">
        <f t="shared" si="1828"/>
        <v>0</v>
      </c>
      <c r="AU1096" s="266"/>
    </row>
    <row r="1097" spans="1:47" ht="15" customHeight="1" outlineLevel="1">
      <c r="A1097" s="452"/>
      <c r="B1097" s="371"/>
      <c r="C1097" s="251"/>
      <c r="D1097" s="251"/>
      <c r="E1097" s="251"/>
      <c r="F1097" s="251"/>
      <c r="G1097" s="251"/>
      <c r="H1097" s="251"/>
      <c r="I1097" s="251"/>
      <c r="J1097" s="251"/>
      <c r="K1097" s="251"/>
      <c r="L1097" s="251"/>
      <c r="M1097" s="251"/>
      <c r="N1097" s="251"/>
      <c r="O1097" s="251"/>
      <c r="P1097" s="251"/>
      <c r="Q1097" s="251"/>
      <c r="R1097" s="251"/>
      <c r="S1097" s="251"/>
      <c r="T1097" s="251"/>
      <c r="U1097" s="251"/>
      <c r="V1097" s="251"/>
      <c r="W1097" s="251"/>
      <c r="X1097" s="251"/>
      <c r="Y1097" s="251"/>
      <c r="Z1097" s="251"/>
      <c r="AA1097" s="251"/>
      <c r="AB1097" s="251"/>
      <c r="AC1097" s="251"/>
      <c r="AD1097" s="251"/>
      <c r="AE1097" s="251"/>
      <c r="AF1097" s="251"/>
      <c r="AG1097" s="363"/>
      <c r="AH1097" s="366"/>
      <c r="AI1097" s="366"/>
      <c r="AJ1097" s="366"/>
      <c r="AK1097" s="366"/>
      <c r="AL1097" s="366"/>
      <c r="AM1097" s="366"/>
      <c r="AN1097" s="366"/>
      <c r="AO1097" s="366"/>
      <c r="AP1097" s="366"/>
      <c r="AQ1097" s="366"/>
      <c r="AR1097" s="366"/>
      <c r="AS1097" s="366"/>
      <c r="AT1097" s="366"/>
      <c r="AU1097" s="266"/>
    </row>
    <row r="1098" spans="1:47" ht="15" hidden="1" customHeight="1" outlineLevel="1">
      <c r="A1098" s="452">
        <v>24</v>
      </c>
      <c r="B1098" s="369" t="s">
        <v>116</v>
      </c>
      <c r="C1098" s="251" t="s">
        <v>25</v>
      </c>
      <c r="D1098" s="255"/>
      <c r="E1098" s="255"/>
      <c r="F1098" s="255"/>
      <c r="G1098" s="255"/>
      <c r="H1098" s="255"/>
      <c r="I1098" s="255"/>
      <c r="J1098" s="255"/>
      <c r="K1098" s="255"/>
      <c r="L1098" s="255"/>
      <c r="M1098" s="255"/>
      <c r="N1098" s="255"/>
      <c r="O1098" s="255"/>
      <c r="P1098" s="255"/>
      <c r="Q1098" s="255"/>
      <c r="R1098" s="251"/>
      <c r="S1098" s="255"/>
      <c r="T1098" s="255"/>
      <c r="U1098" s="255"/>
      <c r="V1098" s="255"/>
      <c r="W1098" s="255"/>
      <c r="X1098" s="255"/>
      <c r="Y1098" s="255"/>
      <c r="Z1098" s="255"/>
      <c r="AA1098" s="255"/>
      <c r="AB1098" s="255"/>
      <c r="AC1098" s="255"/>
      <c r="AD1098" s="255"/>
      <c r="AE1098" s="255"/>
      <c r="AF1098" s="255"/>
      <c r="AG1098" s="351"/>
      <c r="AH1098" s="351"/>
      <c r="AI1098" s="351"/>
      <c r="AJ1098" s="351"/>
      <c r="AK1098" s="351"/>
      <c r="AL1098" s="351"/>
      <c r="AM1098" s="351"/>
      <c r="AN1098" s="351"/>
      <c r="AO1098" s="351"/>
      <c r="AP1098" s="351"/>
      <c r="AQ1098" s="351"/>
      <c r="AR1098" s="351"/>
      <c r="AS1098" s="351"/>
      <c r="AT1098" s="351"/>
      <c r="AU1098" s="256">
        <f>SUM(AG1098:AT1098)</f>
        <v>0</v>
      </c>
    </row>
    <row r="1099" spans="1:47" ht="15" hidden="1" customHeight="1" outlineLevel="1">
      <c r="A1099" s="452"/>
      <c r="B1099" s="254" t="s">
        <v>345</v>
      </c>
      <c r="C1099" s="251" t="s">
        <v>163</v>
      </c>
      <c r="D1099" s="255"/>
      <c r="E1099" s="255"/>
      <c r="F1099" s="255"/>
      <c r="G1099" s="255"/>
      <c r="H1099" s="255"/>
      <c r="I1099" s="255"/>
      <c r="J1099" s="255"/>
      <c r="K1099" s="255"/>
      <c r="L1099" s="255"/>
      <c r="M1099" s="255"/>
      <c r="N1099" s="255"/>
      <c r="O1099" s="255"/>
      <c r="P1099" s="255"/>
      <c r="Q1099" s="255"/>
      <c r="R1099" s="251"/>
      <c r="S1099" s="255"/>
      <c r="T1099" s="255"/>
      <c r="U1099" s="255"/>
      <c r="V1099" s="255"/>
      <c r="W1099" s="255"/>
      <c r="X1099" s="255"/>
      <c r="Y1099" s="255"/>
      <c r="Z1099" s="255"/>
      <c r="AA1099" s="255"/>
      <c r="AB1099" s="255"/>
      <c r="AC1099" s="255"/>
      <c r="AD1099" s="255"/>
      <c r="AE1099" s="255"/>
      <c r="AF1099" s="255"/>
      <c r="AG1099" s="352">
        <f>AG1098</f>
        <v>0</v>
      </c>
      <c r="AH1099" s="352">
        <f t="shared" ref="AH1099:AT1099" si="1829">AH1098</f>
        <v>0</v>
      </c>
      <c r="AI1099" s="352">
        <f t="shared" si="1829"/>
        <v>0</v>
      </c>
      <c r="AJ1099" s="352">
        <f t="shared" si="1829"/>
        <v>0</v>
      </c>
      <c r="AK1099" s="352">
        <f t="shared" si="1829"/>
        <v>0</v>
      </c>
      <c r="AL1099" s="352">
        <f t="shared" si="1829"/>
        <v>0</v>
      </c>
      <c r="AM1099" s="352">
        <f t="shared" si="1829"/>
        <v>0</v>
      </c>
      <c r="AN1099" s="352">
        <f t="shared" si="1829"/>
        <v>0</v>
      </c>
      <c r="AO1099" s="352">
        <f t="shared" si="1829"/>
        <v>0</v>
      </c>
      <c r="AP1099" s="352">
        <f t="shared" si="1829"/>
        <v>0</v>
      </c>
      <c r="AQ1099" s="352">
        <f t="shared" si="1829"/>
        <v>0</v>
      </c>
      <c r="AR1099" s="352">
        <f t="shared" si="1829"/>
        <v>0</v>
      </c>
      <c r="AS1099" s="352">
        <f t="shared" si="1829"/>
        <v>0</v>
      </c>
      <c r="AT1099" s="352">
        <f t="shared" si="1829"/>
        <v>0</v>
      </c>
      <c r="AU1099" s="266"/>
    </row>
    <row r="1100" spans="1:47" ht="15" hidden="1" customHeight="1" outlineLevel="1">
      <c r="A1100" s="452"/>
      <c r="B1100" s="254"/>
      <c r="C1100" s="251"/>
      <c r="D1100" s="251"/>
      <c r="E1100" s="251"/>
      <c r="F1100" s="251"/>
      <c r="G1100" s="251"/>
      <c r="H1100" s="251"/>
      <c r="I1100" s="251"/>
      <c r="J1100" s="251"/>
      <c r="K1100" s="251"/>
      <c r="L1100" s="251"/>
      <c r="M1100" s="251"/>
      <c r="N1100" s="251"/>
      <c r="O1100" s="251"/>
      <c r="P1100" s="251"/>
      <c r="Q1100" s="251"/>
      <c r="R1100" s="251"/>
      <c r="S1100" s="251"/>
      <c r="T1100" s="251"/>
      <c r="U1100" s="251"/>
      <c r="V1100" s="251"/>
      <c r="W1100" s="251"/>
      <c r="X1100" s="251"/>
      <c r="Y1100" s="251"/>
      <c r="Z1100" s="251"/>
      <c r="AA1100" s="251"/>
      <c r="AB1100" s="251"/>
      <c r="AC1100" s="251"/>
      <c r="AD1100" s="251"/>
      <c r="AE1100" s="251"/>
      <c r="AF1100" s="251"/>
      <c r="AG1100" s="353"/>
      <c r="AH1100" s="366"/>
      <c r="AI1100" s="366"/>
      <c r="AJ1100" s="366"/>
      <c r="AK1100" s="366"/>
      <c r="AL1100" s="366"/>
      <c r="AM1100" s="366"/>
      <c r="AN1100" s="366"/>
      <c r="AO1100" s="366"/>
      <c r="AP1100" s="366"/>
      <c r="AQ1100" s="366"/>
      <c r="AR1100" s="366"/>
      <c r="AS1100" s="366"/>
      <c r="AT1100" s="366"/>
      <c r="AU1100" s="266"/>
    </row>
    <row r="1101" spans="1:47" ht="15" customHeight="1" outlineLevel="1">
      <c r="A1101" s="452"/>
      <c r="B1101" s="248" t="s">
        <v>497</v>
      </c>
      <c r="C1101" s="251"/>
      <c r="D1101" s="251"/>
      <c r="E1101" s="251"/>
      <c r="F1101" s="251"/>
      <c r="G1101" s="251"/>
      <c r="H1101" s="251"/>
      <c r="I1101" s="251"/>
      <c r="J1101" s="251"/>
      <c r="K1101" s="251"/>
      <c r="L1101" s="251"/>
      <c r="M1101" s="251"/>
      <c r="N1101" s="251"/>
      <c r="O1101" s="251"/>
      <c r="P1101" s="251"/>
      <c r="Q1101" s="251"/>
      <c r="R1101" s="251"/>
      <c r="S1101" s="251"/>
      <c r="T1101" s="251"/>
      <c r="U1101" s="251"/>
      <c r="V1101" s="251"/>
      <c r="W1101" s="251"/>
      <c r="X1101" s="251"/>
      <c r="Y1101" s="251"/>
      <c r="Z1101" s="251"/>
      <c r="AA1101" s="251"/>
      <c r="AB1101" s="251"/>
      <c r="AC1101" s="251"/>
      <c r="AD1101" s="251"/>
      <c r="AE1101" s="251"/>
      <c r="AF1101" s="251"/>
      <c r="AG1101" s="353"/>
      <c r="AH1101" s="366"/>
      <c r="AI1101" s="366"/>
      <c r="AJ1101" s="366"/>
      <c r="AK1101" s="366"/>
      <c r="AL1101" s="366"/>
      <c r="AM1101" s="366"/>
      <c r="AN1101" s="366"/>
      <c r="AO1101" s="366"/>
      <c r="AP1101" s="366"/>
      <c r="AQ1101" s="366"/>
      <c r="AR1101" s="366"/>
      <c r="AS1101" s="366"/>
      <c r="AT1101" s="366"/>
      <c r="AU1101" s="266"/>
    </row>
    <row r="1102" spans="1:47" ht="15" hidden="1" customHeight="1" outlineLevel="1">
      <c r="A1102" s="452">
        <v>25</v>
      </c>
      <c r="B1102" s="369" t="s">
        <v>117</v>
      </c>
      <c r="C1102" s="251" t="s">
        <v>25</v>
      </c>
      <c r="D1102" s="255"/>
      <c r="E1102" s="255"/>
      <c r="F1102" s="255"/>
      <c r="G1102" s="255"/>
      <c r="H1102" s="255"/>
      <c r="I1102" s="255"/>
      <c r="J1102" s="255"/>
      <c r="K1102" s="255"/>
      <c r="L1102" s="255"/>
      <c r="M1102" s="255"/>
      <c r="N1102" s="255"/>
      <c r="O1102" s="255"/>
      <c r="P1102" s="255"/>
      <c r="Q1102" s="255"/>
      <c r="R1102" s="255">
        <v>12</v>
      </c>
      <c r="S1102" s="255"/>
      <c r="T1102" s="255"/>
      <c r="U1102" s="255"/>
      <c r="V1102" s="255"/>
      <c r="W1102" s="255"/>
      <c r="X1102" s="255"/>
      <c r="Y1102" s="255"/>
      <c r="Z1102" s="255"/>
      <c r="AA1102" s="255"/>
      <c r="AB1102" s="255"/>
      <c r="AC1102" s="255"/>
      <c r="AD1102" s="255"/>
      <c r="AE1102" s="255"/>
      <c r="AF1102" s="255"/>
      <c r="AG1102" s="367"/>
      <c r="AH1102" s="356"/>
      <c r="AI1102" s="356"/>
      <c r="AJ1102" s="356"/>
      <c r="AK1102" s="356"/>
      <c r="AL1102" s="356"/>
      <c r="AM1102" s="356"/>
      <c r="AN1102" s="356"/>
      <c r="AO1102" s="356"/>
      <c r="AP1102" s="356"/>
      <c r="AQ1102" s="356"/>
      <c r="AR1102" s="356"/>
      <c r="AS1102" s="356"/>
      <c r="AT1102" s="356"/>
      <c r="AU1102" s="256">
        <f>SUM(AG1102:AT1102)</f>
        <v>0</v>
      </c>
    </row>
    <row r="1103" spans="1:47" ht="15" hidden="1" customHeight="1" outlineLevel="1">
      <c r="A1103" s="452"/>
      <c r="B1103" s="254" t="s">
        <v>345</v>
      </c>
      <c r="C1103" s="251" t="s">
        <v>163</v>
      </c>
      <c r="D1103" s="255"/>
      <c r="E1103" s="255"/>
      <c r="F1103" s="255"/>
      <c r="G1103" s="255"/>
      <c r="H1103" s="255"/>
      <c r="I1103" s="255"/>
      <c r="J1103" s="255"/>
      <c r="K1103" s="255"/>
      <c r="L1103" s="255"/>
      <c r="M1103" s="255"/>
      <c r="N1103" s="255"/>
      <c r="O1103" s="255"/>
      <c r="P1103" s="255"/>
      <c r="Q1103" s="255"/>
      <c r="R1103" s="255">
        <f>R1102</f>
        <v>12</v>
      </c>
      <c r="S1103" s="255"/>
      <c r="T1103" s="255"/>
      <c r="U1103" s="255"/>
      <c r="V1103" s="255"/>
      <c r="W1103" s="255"/>
      <c r="X1103" s="255"/>
      <c r="Y1103" s="255"/>
      <c r="Z1103" s="255"/>
      <c r="AA1103" s="255"/>
      <c r="AB1103" s="255"/>
      <c r="AC1103" s="255"/>
      <c r="AD1103" s="255"/>
      <c r="AE1103" s="255"/>
      <c r="AF1103" s="255"/>
      <c r="AG1103" s="352">
        <f>AG1102</f>
        <v>0</v>
      </c>
      <c r="AH1103" s="352">
        <f t="shared" ref="AH1103:AT1103" si="1830">AH1102</f>
        <v>0</v>
      </c>
      <c r="AI1103" s="352">
        <f t="shared" si="1830"/>
        <v>0</v>
      </c>
      <c r="AJ1103" s="352">
        <f t="shared" si="1830"/>
        <v>0</v>
      </c>
      <c r="AK1103" s="352">
        <f t="shared" si="1830"/>
        <v>0</v>
      </c>
      <c r="AL1103" s="352">
        <f t="shared" si="1830"/>
        <v>0</v>
      </c>
      <c r="AM1103" s="352">
        <f t="shared" si="1830"/>
        <v>0</v>
      </c>
      <c r="AN1103" s="352">
        <f t="shared" si="1830"/>
        <v>0</v>
      </c>
      <c r="AO1103" s="352">
        <f t="shared" si="1830"/>
        <v>0</v>
      </c>
      <c r="AP1103" s="352">
        <f t="shared" si="1830"/>
        <v>0</v>
      </c>
      <c r="AQ1103" s="352">
        <f t="shared" si="1830"/>
        <v>0</v>
      </c>
      <c r="AR1103" s="352">
        <f t="shared" si="1830"/>
        <v>0</v>
      </c>
      <c r="AS1103" s="352">
        <f t="shared" si="1830"/>
        <v>0</v>
      </c>
      <c r="AT1103" s="352">
        <f t="shared" si="1830"/>
        <v>0</v>
      </c>
      <c r="AU1103" s="266"/>
    </row>
    <row r="1104" spans="1:47" ht="15" hidden="1" customHeight="1" outlineLevel="1">
      <c r="A1104" s="452"/>
      <c r="B1104" s="254"/>
      <c r="C1104" s="251"/>
      <c r="D1104" s="251"/>
      <c r="E1104" s="251"/>
      <c r="F1104" s="251"/>
      <c r="G1104" s="251"/>
      <c r="H1104" s="251"/>
      <c r="I1104" s="251"/>
      <c r="J1104" s="251"/>
      <c r="K1104" s="251"/>
      <c r="L1104" s="251"/>
      <c r="M1104" s="251"/>
      <c r="N1104" s="251"/>
      <c r="O1104" s="251"/>
      <c r="P1104" s="251"/>
      <c r="Q1104" s="251"/>
      <c r="R1104" s="251"/>
      <c r="S1104" s="251"/>
      <c r="T1104" s="251"/>
      <c r="U1104" s="251"/>
      <c r="V1104" s="251"/>
      <c r="W1104" s="251"/>
      <c r="X1104" s="251"/>
      <c r="Y1104" s="251"/>
      <c r="Z1104" s="251"/>
      <c r="AA1104" s="251"/>
      <c r="AB1104" s="251"/>
      <c r="AC1104" s="251"/>
      <c r="AD1104" s="251"/>
      <c r="AE1104" s="251"/>
      <c r="AF1104" s="251"/>
      <c r="AG1104" s="353"/>
      <c r="AH1104" s="366"/>
      <c r="AI1104" s="366"/>
      <c r="AJ1104" s="366"/>
      <c r="AK1104" s="366"/>
      <c r="AL1104" s="366"/>
      <c r="AM1104" s="366"/>
      <c r="AN1104" s="366"/>
      <c r="AO1104" s="366"/>
      <c r="AP1104" s="366"/>
      <c r="AQ1104" s="366"/>
      <c r="AR1104" s="366"/>
      <c r="AS1104" s="366"/>
      <c r="AT1104" s="366"/>
      <c r="AU1104" s="266"/>
    </row>
    <row r="1105" spans="1:47" ht="15" customHeight="1" outlineLevel="1">
      <c r="A1105" s="452">
        <v>26</v>
      </c>
      <c r="B1105" s="369" t="s">
        <v>118</v>
      </c>
      <c r="C1105" s="251" t="s">
        <v>25</v>
      </c>
      <c r="D1105" s="255">
        <f>'3-a. VRZ Rate Class Alloc.'!W35</f>
        <v>2180956.0102169118</v>
      </c>
      <c r="E1105" s="255">
        <v>2193263.9753290378</v>
      </c>
      <c r="F1105" s="255">
        <v>2193263.9753290378</v>
      </c>
      <c r="G1105" s="255">
        <v>2193263.9753290378</v>
      </c>
      <c r="H1105" s="255">
        <v>2193263.9753290378</v>
      </c>
      <c r="I1105" s="255">
        <v>2084714.7989600406</v>
      </c>
      <c r="J1105" s="255">
        <v>2084714.7989600406</v>
      </c>
      <c r="K1105" s="255">
        <v>2084714.7989600406</v>
      </c>
      <c r="L1105" s="255">
        <v>2073614.1027991995</v>
      </c>
      <c r="M1105" s="255">
        <v>2073614.1027991995</v>
      </c>
      <c r="N1105" s="255">
        <v>2035693.3752613747</v>
      </c>
      <c r="O1105" s="255">
        <v>1976667.8212576718</v>
      </c>
      <c r="P1105" s="255">
        <v>630024.68144700478</v>
      </c>
      <c r="Q1105" s="255">
        <v>524466.37993893947</v>
      </c>
      <c r="R1105" s="255">
        <v>12</v>
      </c>
      <c r="S1105" s="255">
        <f>'3-a. VRZ Rate Class Alloc.'!X35</f>
        <v>305.45779588336194</v>
      </c>
      <c r="T1105" s="255">
        <v>309.89943396226414</v>
      </c>
      <c r="U1105" s="255">
        <v>309.89943396226414</v>
      </c>
      <c r="V1105" s="255">
        <v>309.89943396226414</v>
      </c>
      <c r="W1105" s="255">
        <v>309.89943396226414</v>
      </c>
      <c r="X1105" s="255">
        <v>291.75216981132075</v>
      </c>
      <c r="Y1105" s="255">
        <v>291.75216981132075</v>
      </c>
      <c r="Z1105" s="255">
        <v>291.75216981132075</v>
      </c>
      <c r="AA1105" s="255">
        <v>290.6100343053173</v>
      </c>
      <c r="AB1105" s="255">
        <v>290.6100343053173</v>
      </c>
      <c r="AC1105" s="255">
        <v>282.74198970840479</v>
      </c>
      <c r="AD1105" s="255">
        <v>261.80283876500857</v>
      </c>
      <c r="AE1105" s="255">
        <v>128.17298456260721</v>
      </c>
      <c r="AF1105" s="255">
        <v>105.45717838765009</v>
      </c>
      <c r="AG1105" s="367">
        <f>'3-a. VRZ Rate Class Alloc.'!P35</f>
        <v>0</v>
      </c>
      <c r="AH1105" s="367">
        <f>'3-a. VRZ Rate Class Alloc.'!Q35</f>
        <v>0.19300801875976728</v>
      </c>
      <c r="AI1105" s="367">
        <f>'3-a. VRZ Rate Class Alloc.'!R35</f>
        <v>0.42707981347570451</v>
      </c>
      <c r="AJ1105" s="367">
        <f>'3-a. VRZ Rate Class Alloc.'!S35</f>
        <v>1.9598567277150775E-2</v>
      </c>
      <c r="AK1105" s="367">
        <f>'3-a. VRZ Rate Class Alloc.'!T35</f>
        <v>0.52091640197337308</v>
      </c>
      <c r="AL1105" s="356"/>
      <c r="AM1105" s="356"/>
      <c r="AN1105" s="356"/>
      <c r="AO1105" s="356"/>
      <c r="AP1105" s="356"/>
      <c r="AQ1105" s="356"/>
      <c r="AR1105" s="356"/>
      <c r="AS1105" s="356"/>
      <c r="AT1105" s="356"/>
      <c r="AU1105" s="256">
        <f>SUM(AG1105:AT1105)</f>
        <v>1.1606028014859957</v>
      </c>
    </row>
    <row r="1106" spans="1:47" ht="15" customHeight="1" outlineLevel="1">
      <c r="A1106" s="452"/>
      <c r="B1106" s="254" t="s">
        <v>345</v>
      </c>
      <c r="C1106" s="251" t="s">
        <v>163</v>
      </c>
      <c r="D1106" s="255"/>
      <c r="E1106" s="255"/>
      <c r="F1106" s="255"/>
      <c r="G1106" s="255"/>
      <c r="H1106" s="255"/>
      <c r="I1106" s="255"/>
      <c r="J1106" s="255"/>
      <c r="K1106" s="255"/>
      <c r="L1106" s="255"/>
      <c r="M1106" s="255"/>
      <c r="N1106" s="255"/>
      <c r="O1106" s="255"/>
      <c r="P1106" s="255"/>
      <c r="Q1106" s="255"/>
      <c r="R1106" s="255">
        <f>R1105</f>
        <v>12</v>
      </c>
      <c r="S1106" s="255"/>
      <c r="T1106" s="255"/>
      <c r="U1106" s="255"/>
      <c r="V1106" s="255"/>
      <c r="W1106" s="255"/>
      <c r="X1106" s="255"/>
      <c r="Y1106" s="255"/>
      <c r="Z1106" s="255"/>
      <c r="AA1106" s="255"/>
      <c r="AB1106" s="255"/>
      <c r="AC1106" s="255"/>
      <c r="AD1106" s="255"/>
      <c r="AE1106" s="255"/>
      <c r="AF1106" s="255"/>
      <c r="AG1106" s="352">
        <f>AG1105</f>
        <v>0</v>
      </c>
      <c r="AH1106" s="352">
        <f t="shared" ref="AH1106:AT1106" si="1831">AH1105</f>
        <v>0.19300801875976728</v>
      </c>
      <c r="AI1106" s="352">
        <f t="shared" si="1831"/>
        <v>0.42707981347570451</v>
      </c>
      <c r="AJ1106" s="352">
        <f t="shared" si="1831"/>
        <v>1.9598567277150775E-2</v>
      </c>
      <c r="AK1106" s="352">
        <f t="shared" si="1831"/>
        <v>0.52091640197337308</v>
      </c>
      <c r="AL1106" s="352">
        <f t="shared" si="1831"/>
        <v>0</v>
      </c>
      <c r="AM1106" s="352">
        <f t="shared" si="1831"/>
        <v>0</v>
      </c>
      <c r="AN1106" s="352">
        <f t="shared" si="1831"/>
        <v>0</v>
      </c>
      <c r="AO1106" s="352">
        <f t="shared" si="1831"/>
        <v>0</v>
      </c>
      <c r="AP1106" s="352">
        <f t="shared" si="1831"/>
        <v>0</v>
      </c>
      <c r="AQ1106" s="352">
        <f t="shared" si="1831"/>
        <v>0</v>
      </c>
      <c r="AR1106" s="352">
        <f t="shared" si="1831"/>
        <v>0</v>
      </c>
      <c r="AS1106" s="352">
        <f t="shared" si="1831"/>
        <v>0</v>
      </c>
      <c r="AT1106" s="352">
        <f t="shared" si="1831"/>
        <v>0</v>
      </c>
      <c r="AU1106" s="266"/>
    </row>
    <row r="1107" spans="1:47" ht="15" customHeight="1" outlineLevel="1">
      <c r="A1107" s="452"/>
      <c r="B1107" s="254"/>
      <c r="C1107" s="251"/>
      <c r="D1107" s="251"/>
      <c r="E1107" s="251"/>
      <c r="F1107" s="251"/>
      <c r="G1107" s="251"/>
      <c r="H1107" s="251"/>
      <c r="I1107" s="251"/>
      <c r="J1107" s="251"/>
      <c r="K1107" s="251"/>
      <c r="L1107" s="251"/>
      <c r="M1107" s="251"/>
      <c r="N1107" s="251"/>
      <c r="O1107" s="251"/>
      <c r="P1107" s="251"/>
      <c r="Q1107" s="251"/>
      <c r="R1107" s="251"/>
      <c r="S1107" s="251"/>
      <c r="T1107" s="251"/>
      <c r="U1107" s="251"/>
      <c r="V1107" s="251"/>
      <c r="W1107" s="251"/>
      <c r="X1107" s="251"/>
      <c r="Y1107" s="251"/>
      <c r="Z1107" s="251"/>
      <c r="AA1107" s="251"/>
      <c r="AB1107" s="251"/>
      <c r="AC1107" s="251"/>
      <c r="AD1107" s="251"/>
      <c r="AE1107" s="251"/>
      <c r="AF1107" s="251"/>
      <c r="AG1107" s="353"/>
      <c r="AH1107" s="366"/>
      <c r="AI1107" s="366"/>
      <c r="AJ1107" s="366"/>
      <c r="AK1107" s="366"/>
      <c r="AL1107" s="366"/>
      <c r="AM1107" s="366"/>
      <c r="AN1107" s="366"/>
      <c r="AO1107" s="366"/>
      <c r="AP1107" s="366"/>
      <c r="AQ1107" s="366"/>
      <c r="AR1107" s="366"/>
      <c r="AS1107" s="366"/>
      <c r="AT1107" s="366"/>
      <c r="AU1107" s="266"/>
    </row>
    <row r="1108" spans="1:47" ht="15" hidden="1" customHeight="1" outlineLevel="1">
      <c r="A1108" s="452">
        <v>27</v>
      </c>
      <c r="B1108" s="369" t="s">
        <v>119</v>
      </c>
      <c r="C1108" s="251" t="s">
        <v>25</v>
      </c>
      <c r="D1108" s="255"/>
      <c r="E1108" s="255"/>
      <c r="F1108" s="255"/>
      <c r="G1108" s="255"/>
      <c r="H1108" s="255"/>
      <c r="I1108" s="255"/>
      <c r="J1108" s="255"/>
      <c r="K1108" s="255"/>
      <c r="L1108" s="255"/>
      <c r="M1108" s="255"/>
      <c r="N1108" s="255"/>
      <c r="O1108" s="255"/>
      <c r="P1108" s="255"/>
      <c r="Q1108" s="255"/>
      <c r="R1108" s="255">
        <v>12</v>
      </c>
      <c r="S1108" s="255"/>
      <c r="T1108" s="255"/>
      <c r="U1108" s="255"/>
      <c r="V1108" s="255"/>
      <c r="W1108" s="255"/>
      <c r="X1108" s="255"/>
      <c r="Y1108" s="255"/>
      <c r="Z1108" s="255"/>
      <c r="AA1108" s="255"/>
      <c r="AB1108" s="255"/>
      <c r="AC1108" s="255"/>
      <c r="AD1108" s="255"/>
      <c r="AE1108" s="255"/>
      <c r="AF1108" s="255"/>
      <c r="AG1108" s="367"/>
      <c r="AH1108" s="356"/>
      <c r="AI1108" s="356"/>
      <c r="AJ1108" s="356"/>
      <c r="AK1108" s="356"/>
      <c r="AL1108" s="356"/>
      <c r="AM1108" s="356"/>
      <c r="AN1108" s="356"/>
      <c r="AO1108" s="356"/>
      <c r="AP1108" s="356"/>
      <c r="AQ1108" s="356"/>
      <c r="AR1108" s="356"/>
      <c r="AS1108" s="356"/>
      <c r="AT1108" s="356"/>
      <c r="AU1108" s="256">
        <f>SUM(AG1108:AT1108)</f>
        <v>0</v>
      </c>
    </row>
    <row r="1109" spans="1:47" ht="15" hidden="1" customHeight="1" outlineLevel="1">
      <c r="A1109" s="452"/>
      <c r="B1109" s="254" t="s">
        <v>345</v>
      </c>
      <c r="C1109" s="251" t="s">
        <v>163</v>
      </c>
      <c r="D1109" s="255"/>
      <c r="E1109" s="255"/>
      <c r="F1109" s="255"/>
      <c r="G1109" s="255"/>
      <c r="H1109" s="255"/>
      <c r="I1109" s="255"/>
      <c r="J1109" s="255"/>
      <c r="K1109" s="255"/>
      <c r="L1109" s="255"/>
      <c r="M1109" s="255"/>
      <c r="N1109" s="255"/>
      <c r="O1109" s="255"/>
      <c r="P1109" s="255"/>
      <c r="Q1109" s="255"/>
      <c r="R1109" s="255">
        <f>R1108</f>
        <v>12</v>
      </c>
      <c r="S1109" s="255"/>
      <c r="T1109" s="255"/>
      <c r="U1109" s="255"/>
      <c r="V1109" s="255"/>
      <c r="W1109" s="255"/>
      <c r="X1109" s="255"/>
      <c r="Y1109" s="255"/>
      <c r="Z1109" s="255"/>
      <c r="AA1109" s="255"/>
      <c r="AB1109" s="255"/>
      <c r="AC1109" s="255"/>
      <c r="AD1109" s="255"/>
      <c r="AE1109" s="255"/>
      <c r="AF1109" s="255"/>
      <c r="AG1109" s="352">
        <f>AG1108</f>
        <v>0</v>
      </c>
      <c r="AH1109" s="352">
        <f t="shared" ref="AH1109" si="1832">AH1108</f>
        <v>0</v>
      </c>
      <c r="AI1109" s="352">
        <f t="shared" ref="AI1109" si="1833">AI1108</f>
        <v>0</v>
      </c>
      <c r="AJ1109" s="352">
        <f t="shared" ref="AJ1109" si="1834">AJ1108</f>
        <v>0</v>
      </c>
      <c r="AK1109" s="352">
        <f t="shared" ref="AK1109" si="1835">AK1108</f>
        <v>0</v>
      </c>
      <c r="AL1109" s="352">
        <f t="shared" ref="AL1109" si="1836">AL1108</f>
        <v>0</v>
      </c>
      <c r="AM1109" s="352">
        <f t="shared" ref="AM1109" si="1837">AM1108</f>
        <v>0</v>
      </c>
      <c r="AN1109" s="352">
        <f t="shared" ref="AN1109" si="1838">AN1108</f>
        <v>0</v>
      </c>
      <c r="AO1109" s="352">
        <f t="shared" ref="AO1109" si="1839">AO1108</f>
        <v>0</v>
      </c>
      <c r="AP1109" s="352">
        <f t="shared" ref="AP1109" si="1840">AP1108</f>
        <v>0</v>
      </c>
      <c r="AQ1109" s="352">
        <f t="shared" ref="AQ1109" si="1841">AQ1108</f>
        <v>0</v>
      </c>
      <c r="AR1109" s="352">
        <f t="shared" ref="AR1109" si="1842">AR1108</f>
        <v>0</v>
      </c>
      <c r="AS1109" s="352">
        <f t="shared" ref="AS1109" si="1843">AS1108</f>
        <v>0</v>
      </c>
      <c r="AT1109" s="352">
        <f t="shared" ref="AT1109" si="1844">AT1108</f>
        <v>0</v>
      </c>
      <c r="AU1109" s="266"/>
    </row>
    <row r="1110" spans="1:47" ht="15" hidden="1" customHeight="1" outlineLevel="1">
      <c r="A1110" s="452"/>
      <c r="B1110" s="254"/>
      <c r="C1110" s="251"/>
      <c r="D1110" s="251"/>
      <c r="E1110" s="251"/>
      <c r="F1110" s="251"/>
      <c r="G1110" s="251"/>
      <c r="H1110" s="251"/>
      <c r="I1110" s="251"/>
      <c r="J1110" s="251"/>
      <c r="K1110" s="251"/>
      <c r="L1110" s="251"/>
      <c r="M1110" s="251"/>
      <c r="N1110" s="251"/>
      <c r="O1110" s="251"/>
      <c r="P1110" s="251"/>
      <c r="Q1110" s="251"/>
      <c r="R1110" s="251"/>
      <c r="S1110" s="251"/>
      <c r="T1110" s="251"/>
      <c r="U1110" s="251"/>
      <c r="V1110" s="251"/>
      <c r="W1110" s="251"/>
      <c r="X1110" s="251"/>
      <c r="Y1110" s="251"/>
      <c r="Z1110" s="251"/>
      <c r="AA1110" s="251"/>
      <c r="AB1110" s="251"/>
      <c r="AC1110" s="251"/>
      <c r="AD1110" s="251"/>
      <c r="AE1110" s="251"/>
      <c r="AF1110" s="251"/>
      <c r="AG1110" s="353"/>
      <c r="AH1110" s="366"/>
      <c r="AI1110" s="366"/>
      <c r="AJ1110" s="366"/>
      <c r="AK1110" s="366"/>
      <c r="AL1110" s="366"/>
      <c r="AM1110" s="366"/>
      <c r="AN1110" s="366"/>
      <c r="AO1110" s="366"/>
      <c r="AP1110" s="366"/>
      <c r="AQ1110" s="366"/>
      <c r="AR1110" s="366"/>
      <c r="AS1110" s="366"/>
      <c r="AT1110" s="366"/>
      <c r="AU1110" s="266"/>
    </row>
    <row r="1111" spans="1:47" ht="15" hidden="1" customHeight="1" outlineLevel="1">
      <c r="A1111" s="452">
        <v>28</v>
      </c>
      <c r="B1111" s="369" t="s">
        <v>120</v>
      </c>
      <c r="C1111" s="251" t="s">
        <v>25</v>
      </c>
      <c r="D1111" s="255"/>
      <c r="E1111" s="255"/>
      <c r="F1111" s="255"/>
      <c r="G1111" s="255"/>
      <c r="H1111" s="255"/>
      <c r="I1111" s="255"/>
      <c r="J1111" s="255"/>
      <c r="K1111" s="255"/>
      <c r="L1111" s="255"/>
      <c r="M1111" s="255"/>
      <c r="N1111" s="255"/>
      <c r="O1111" s="255"/>
      <c r="P1111" s="255"/>
      <c r="Q1111" s="255"/>
      <c r="R1111" s="255">
        <v>12</v>
      </c>
      <c r="S1111" s="255"/>
      <c r="T1111" s="255"/>
      <c r="U1111" s="255"/>
      <c r="V1111" s="255"/>
      <c r="W1111" s="255"/>
      <c r="X1111" s="255"/>
      <c r="Y1111" s="255"/>
      <c r="Z1111" s="255"/>
      <c r="AA1111" s="255"/>
      <c r="AB1111" s="255"/>
      <c r="AC1111" s="255"/>
      <c r="AD1111" s="255"/>
      <c r="AE1111" s="255"/>
      <c r="AF1111" s="255"/>
      <c r="AG1111" s="367"/>
      <c r="AH1111" s="356"/>
      <c r="AI1111" s="356"/>
      <c r="AJ1111" s="356"/>
      <c r="AK1111" s="356"/>
      <c r="AL1111" s="356"/>
      <c r="AM1111" s="356"/>
      <c r="AN1111" s="356"/>
      <c r="AO1111" s="356"/>
      <c r="AP1111" s="356"/>
      <c r="AQ1111" s="356"/>
      <c r="AR1111" s="356"/>
      <c r="AS1111" s="356"/>
      <c r="AT1111" s="356"/>
      <c r="AU1111" s="256">
        <f>SUM(AG1111:AT1111)</f>
        <v>0</v>
      </c>
    </row>
    <row r="1112" spans="1:47" ht="15" hidden="1" customHeight="1" outlineLevel="1">
      <c r="A1112" s="452"/>
      <c r="B1112" s="254" t="s">
        <v>345</v>
      </c>
      <c r="C1112" s="251" t="s">
        <v>163</v>
      </c>
      <c r="D1112" s="255"/>
      <c r="E1112" s="255"/>
      <c r="F1112" s="255"/>
      <c r="G1112" s="255"/>
      <c r="H1112" s="255"/>
      <c r="I1112" s="255"/>
      <c r="J1112" s="255"/>
      <c r="K1112" s="255"/>
      <c r="L1112" s="255"/>
      <c r="M1112" s="255"/>
      <c r="N1112" s="255"/>
      <c r="O1112" s="255"/>
      <c r="P1112" s="255"/>
      <c r="Q1112" s="255"/>
      <c r="R1112" s="255">
        <f>R1111</f>
        <v>12</v>
      </c>
      <c r="S1112" s="255"/>
      <c r="T1112" s="255"/>
      <c r="U1112" s="255"/>
      <c r="V1112" s="255"/>
      <c r="W1112" s="255"/>
      <c r="X1112" s="255"/>
      <c r="Y1112" s="255"/>
      <c r="Z1112" s="255"/>
      <c r="AA1112" s="255"/>
      <c r="AB1112" s="255"/>
      <c r="AC1112" s="255"/>
      <c r="AD1112" s="255"/>
      <c r="AE1112" s="255"/>
      <c r="AF1112" s="255"/>
      <c r="AG1112" s="352">
        <f>AG1111</f>
        <v>0</v>
      </c>
      <c r="AH1112" s="352">
        <f>AH1111</f>
        <v>0</v>
      </c>
      <c r="AI1112" s="352">
        <f t="shared" ref="AI1112" si="1845">AI1111</f>
        <v>0</v>
      </c>
      <c r="AJ1112" s="352">
        <f t="shared" ref="AJ1112" si="1846">AJ1111</f>
        <v>0</v>
      </c>
      <c r="AK1112" s="352">
        <f t="shared" ref="AK1112" si="1847">AK1111</f>
        <v>0</v>
      </c>
      <c r="AL1112" s="352">
        <f t="shared" ref="AL1112" si="1848">AL1111</f>
        <v>0</v>
      </c>
      <c r="AM1112" s="352">
        <f>AM1111</f>
        <v>0</v>
      </c>
      <c r="AN1112" s="352">
        <f t="shared" ref="AN1112" si="1849">AN1111</f>
        <v>0</v>
      </c>
      <c r="AO1112" s="352">
        <f t="shared" ref="AO1112" si="1850">AO1111</f>
        <v>0</v>
      </c>
      <c r="AP1112" s="352">
        <f t="shared" ref="AP1112" si="1851">AP1111</f>
        <v>0</v>
      </c>
      <c r="AQ1112" s="352">
        <f t="shared" ref="AQ1112" si="1852">AQ1111</f>
        <v>0</v>
      </c>
      <c r="AR1112" s="352">
        <f t="shared" ref="AR1112" si="1853">AR1111</f>
        <v>0</v>
      </c>
      <c r="AS1112" s="352">
        <f t="shared" ref="AS1112" si="1854">AS1111</f>
        <v>0</v>
      </c>
      <c r="AT1112" s="352">
        <f t="shared" ref="AT1112" si="1855">AT1111</f>
        <v>0</v>
      </c>
      <c r="AU1112" s="266"/>
    </row>
    <row r="1113" spans="1:47" ht="15" hidden="1" customHeight="1" outlineLevel="1">
      <c r="A1113" s="452"/>
      <c r="B1113" s="254"/>
      <c r="C1113" s="251"/>
      <c r="D1113" s="251"/>
      <c r="E1113" s="251"/>
      <c r="F1113" s="251"/>
      <c r="G1113" s="251"/>
      <c r="H1113" s="251"/>
      <c r="I1113" s="251"/>
      <c r="J1113" s="251"/>
      <c r="K1113" s="251"/>
      <c r="L1113" s="251"/>
      <c r="M1113" s="251"/>
      <c r="N1113" s="251"/>
      <c r="O1113" s="251"/>
      <c r="P1113" s="251"/>
      <c r="Q1113" s="251"/>
      <c r="R1113" s="251"/>
      <c r="S1113" s="251"/>
      <c r="T1113" s="251"/>
      <c r="U1113" s="251"/>
      <c r="V1113" s="251"/>
      <c r="W1113" s="251"/>
      <c r="X1113" s="251"/>
      <c r="Y1113" s="251"/>
      <c r="Z1113" s="251"/>
      <c r="AA1113" s="251"/>
      <c r="AB1113" s="251"/>
      <c r="AC1113" s="251"/>
      <c r="AD1113" s="251"/>
      <c r="AE1113" s="251"/>
      <c r="AF1113" s="251"/>
      <c r="AG1113" s="353"/>
      <c r="AH1113" s="366"/>
      <c r="AI1113" s="366"/>
      <c r="AJ1113" s="366"/>
      <c r="AK1113" s="366"/>
      <c r="AL1113" s="366"/>
      <c r="AM1113" s="366"/>
      <c r="AN1113" s="366"/>
      <c r="AO1113" s="366"/>
      <c r="AP1113" s="366"/>
      <c r="AQ1113" s="366"/>
      <c r="AR1113" s="366"/>
      <c r="AS1113" s="366"/>
      <c r="AT1113" s="366"/>
      <c r="AU1113" s="266"/>
    </row>
    <row r="1114" spans="1:47" ht="15" hidden="1" customHeight="1" outlineLevel="1">
      <c r="A1114" s="452">
        <v>29</v>
      </c>
      <c r="B1114" s="369" t="s">
        <v>121</v>
      </c>
      <c r="C1114" s="251" t="s">
        <v>25</v>
      </c>
      <c r="D1114" s="255"/>
      <c r="E1114" s="255"/>
      <c r="F1114" s="255"/>
      <c r="G1114" s="255"/>
      <c r="H1114" s="255"/>
      <c r="I1114" s="255"/>
      <c r="J1114" s="255"/>
      <c r="K1114" s="255"/>
      <c r="L1114" s="255"/>
      <c r="M1114" s="255"/>
      <c r="N1114" s="255"/>
      <c r="O1114" s="255"/>
      <c r="P1114" s="255"/>
      <c r="Q1114" s="255"/>
      <c r="R1114" s="255">
        <v>3</v>
      </c>
      <c r="S1114" s="255"/>
      <c r="T1114" s="255"/>
      <c r="U1114" s="255"/>
      <c r="V1114" s="255"/>
      <c r="W1114" s="255"/>
      <c r="X1114" s="255"/>
      <c r="Y1114" s="255"/>
      <c r="Z1114" s="255"/>
      <c r="AA1114" s="255"/>
      <c r="AB1114" s="255"/>
      <c r="AC1114" s="255"/>
      <c r="AD1114" s="255"/>
      <c r="AE1114" s="255"/>
      <c r="AF1114" s="255"/>
      <c r="AG1114" s="367"/>
      <c r="AH1114" s="356"/>
      <c r="AI1114" s="356"/>
      <c r="AJ1114" s="356"/>
      <c r="AK1114" s="356"/>
      <c r="AL1114" s="356"/>
      <c r="AM1114" s="356"/>
      <c r="AN1114" s="356"/>
      <c r="AO1114" s="356"/>
      <c r="AP1114" s="356"/>
      <c r="AQ1114" s="356"/>
      <c r="AR1114" s="356"/>
      <c r="AS1114" s="356"/>
      <c r="AT1114" s="356"/>
      <c r="AU1114" s="256">
        <f>SUM(AG1114:AT1114)</f>
        <v>0</v>
      </c>
    </row>
    <row r="1115" spans="1:47" ht="15" hidden="1" customHeight="1" outlineLevel="1">
      <c r="A1115" s="452"/>
      <c r="B1115" s="254" t="s">
        <v>345</v>
      </c>
      <c r="C1115" s="251" t="s">
        <v>163</v>
      </c>
      <c r="D1115" s="255"/>
      <c r="E1115" s="255"/>
      <c r="F1115" s="255"/>
      <c r="G1115" s="255"/>
      <c r="H1115" s="255"/>
      <c r="I1115" s="255"/>
      <c r="J1115" s="255"/>
      <c r="K1115" s="255"/>
      <c r="L1115" s="255"/>
      <c r="M1115" s="255"/>
      <c r="N1115" s="255"/>
      <c r="O1115" s="255"/>
      <c r="P1115" s="255"/>
      <c r="Q1115" s="255"/>
      <c r="R1115" s="255">
        <f>R1114</f>
        <v>3</v>
      </c>
      <c r="S1115" s="255"/>
      <c r="T1115" s="255"/>
      <c r="U1115" s="255"/>
      <c r="V1115" s="255"/>
      <c r="W1115" s="255"/>
      <c r="X1115" s="255"/>
      <c r="Y1115" s="255"/>
      <c r="Z1115" s="255"/>
      <c r="AA1115" s="255"/>
      <c r="AB1115" s="255"/>
      <c r="AC1115" s="255"/>
      <c r="AD1115" s="255"/>
      <c r="AE1115" s="255"/>
      <c r="AF1115" s="255"/>
      <c r="AG1115" s="352">
        <f>AG1114</f>
        <v>0</v>
      </c>
      <c r="AH1115" s="352">
        <f t="shared" ref="AH1115" si="1856">AH1114</f>
        <v>0</v>
      </c>
      <c r="AI1115" s="352">
        <f t="shared" ref="AI1115" si="1857">AI1114</f>
        <v>0</v>
      </c>
      <c r="AJ1115" s="352">
        <f t="shared" ref="AJ1115" si="1858">AJ1114</f>
        <v>0</v>
      </c>
      <c r="AK1115" s="352">
        <f t="shared" ref="AK1115" si="1859">AK1114</f>
        <v>0</v>
      </c>
      <c r="AL1115" s="352">
        <f t="shared" ref="AL1115" si="1860">AL1114</f>
        <v>0</v>
      </c>
      <c r="AM1115" s="352">
        <f t="shared" ref="AM1115" si="1861">AM1114</f>
        <v>0</v>
      </c>
      <c r="AN1115" s="352">
        <f t="shared" ref="AN1115" si="1862">AN1114</f>
        <v>0</v>
      </c>
      <c r="AO1115" s="352">
        <f t="shared" ref="AO1115" si="1863">AO1114</f>
        <v>0</v>
      </c>
      <c r="AP1115" s="352">
        <f t="shared" ref="AP1115" si="1864">AP1114</f>
        <v>0</v>
      </c>
      <c r="AQ1115" s="352">
        <f t="shared" ref="AQ1115" si="1865">AQ1114</f>
        <v>0</v>
      </c>
      <c r="AR1115" s="352">
        <f t="shared" ref="AR1115" si="1866">AR1114</f>
        <v>0</v>
      </c>
      <c r="AS1115" s="352">
        <f t="shared" ref="AS1115" si="1867">AS1114</f>
        <v>0</v>
      </c>
      <c r="AT1115" s="352">
        <f t="shared" ref="AT1115" si="1868">AT1114</f>
        <v>0</v>
      </c>
      <c r="AU1115" s="266"/>
    </row>
    <row r="1116" spans="1:47" ht="15" hidden="1" customHeight="1" outlineLevel="1">
      <c r="A1116" s="452"/>
      <c r="B1116" s="254"/>
      <c r="C1116" s="251"/>
      <c r="D1116" s="251"/>
      <c r="E1116" s="251"/>
      <c r="F1116" s="251"/>
      <c r="G1116" s="251"/>
      <c r="H1116" s="251"/>
      <c r="I1116" s="251"/>
      <c r="J1116" s="251"/>
      <c r="K1116" s="251"/>
      <c r="L1116" s="251"/>
      <c r="M1116" s="251"/>
      <c r="N1116" s="251"/>
      <c r="O1116" s="251"/>
      <c r="P1116" s="251"/>
      <c r="Q1116" s="251"/>
      <c r="R1116" s="251"/>
      <c r="S1116" s="251"/>
      <c r="T1116" s="251"/>
      <c r="U1116" s="251"/>
      <c r="V1116" s="251"/>
      <c r="W1116" s="251"/>
      <c r="X1116" s="251"/>
      <c r="Y1116" s="251"/>
      <c r="Z1116" s="251"/>
      <c r="AA1116" s="251"/>
      <c r="AB1116" s="251"/>
      <c r="AC1116" s="251"/>
      <c r="AD1116" s="251"/>
      <c r="AE1116" s="251"/>
      <c r="AF1116" s="251"/>
      <c r="AG1116" s="353"/>
      <c r="AH1116" s="366"/>
      <c r="AI1116" s="366"/>
      <c r="AJ1116" s="366"/>
      <c r="AK1116" s="366"/>
      <c r="AL1116" s="366"/>
      <c r="AM1116" s="366"/>
      <c r="AN1116" s="366"/>
      <c r="AO1116" s="366"/>
      <c r="AP1116" s="366"/>
      <c r="AQ1116" s="366"/>
      <c r="AR1116" s="366"/>
      <c r="AS1116" s="366"/>
      <c r="AT1116" s="366"/>
      <c r="AU1116" s="266"/>
    </row>
    <row r="1117" spans="1:47" ht="15" hidden="1" customHeight="1" outlineLevel="1">
      <c r="A1117" s="452">
        <v>30</v>
      </c>
      <c r="B1117" s="369" t="s">
        <v>122</v>
      </c>
      <c r="C1117" s="251" t="s">
        <v>25</v>
      </c>
      <c r="D1117" s="255"/>
      <c r="E1117" s="255"/>
      <c r="F1117" s="255"/>
      <c r="G1117" s="255"/>
      <c r="H1117" s="255"/>
      <c r="I1117" s="255"/>
      <c r="J1117" s="255"/>
      <c r="K1117" s="255"/>
      <c r="L1117" s="255"/>
      <c r="M1117" s="255"/>
      <c r="N1117" s="255"/>
      <c r="O1117" s="255"/>
      <c r="P1117" s="255"/>
      <c r="Q1117" s="255"/>
      <c r="R1117" s="255">
        <v>12</v>
      </c>
      <c r="S1117" s="255"/>
      <c r="T1117" s="255"/>
      <c r="U1117" s="255"/>
      <c r="V1117" s="255"/>
      <c r="W1117" s="255"/>
      <c r="X1117" s="255"/>
      <c r="Y1117" s="255"/>
      <c r="Z1117" s="255"/>
      <c r="AA1117" s="255"/>
      <c r="AB1117" s="255"/>
      <c r="AC1117" s="255"/>
      <c r="AD1117" s="255"/>
      <c r="AE1117" s="255"/>
      <c r="AF1117" s="255"/>
      <c r="AG1117" s="367"/>
      <c r="AH1117" s="356"/>
      <c r="AI1117" s="356"/>
      <c r="AJ1117" s="356"/>
      <c r="AK1117" s="356"/>
      <c r="AL1117" s="356"/>
      <c r="AM1117" s="356"/>
      <c r="AN1117" s="356"/>
      <c r="AO1117" s="356"/>
      <c r="AP1117" s="356"/>
      <c r="AQ1117" s="356"/>
      <c r="AR1117" s="356"/>
      <c r="AS1117" s="356"/>
      <c r="AT1117" s="356"/>
      <c r="AU1117" s="256">
        <f>SUM(AG1117:AT1117)</f>
        <v>0</v>
      </c>
    </row>
    <row r="1118" spans="1:47" ht="15" hidden="1" customHeight="1" outlineLevel="1">
      <c r="A1118" s="452"/>
      <c r="B1118" s="254" t="s">
        <v>345</v>
      </c>
      <c r="C1118" s="251" t="s">
        <v>163</v>
      </c>
      <c r="D1118" s="255"/>
      <c r="E1118" s="255"/>
      <c r="F1118" s="255"/>
      <c r="G1118" s="255"/>
      <c r="H1118" s="255"/>
      <c r="I1118" s="255"/>
      <c r="J1118" s="255"/>
      <c r="K1118" s="255"/>
      <c r="L1118" s="255"/>
      <c r="M1118" s="255"/>
      <c r="N1118" s="255"/>
      <c r="O1118" s="255"/>
      <c r="P1118" s="255"/>
      <c r="Q1118" s="255"/>
      <c r="R1118" s="255">
        <f>R1117</f>
        <v>12</v>
      </c>
      <c r="S1118" s="255"/>
      <c r="T1118" s="255"/>
      <c r="U1118" s="255"/>
      <c r="V1118" s="255"/>
      <c r="W1118" s="255"/>
      <c r="X1118" s="255"/>
      <c r="Y1118" s="255"/>
      <c r="Z1118" s="255"/>
      <c r="AA1118" s="255"/>
      <c r="AB1118" s="255"/>
      <c r="AC1118" s="255"/>
      <c r="AD1118" s="255"/>
      <c r="AE1118" s="255"/>
      <c r="AF1118" s="255"/>
      <c r="AG1118" s="352">
        <f>AG1117</f>
        <v>0</v>
      </c>
      <c r="AH1118" s="352">
        <f t="shared" ref="AH1118" si="1869">AH1117</f>
        <v>0</v>
      </c>
      <c r="AI1118" s="352">
        <f t="shared" ref="AI1118" si="1870">AI1117</f>
        <v>0</v>
      </c>
      <c r="AJ1118" s="352">
        <f t="shared" ref="AJ1118" si="1871">AJ1117</f>
        <v>0</v>
      </c>
      <c r="AK1118" s="352">
        <f t="shared" ref="AK1118" si="1872">AK1117</f>
        <v>0</v>
      </c>
      <c r="AL1118" s="352">
        <f t="shared" ref="AL1118" si="1873">AL1117</f>
        <v>0</v>
      </c>
      <c r="AM1118" s="352">
        <f t="shared" ref="AM1118" si="1874">AM1117</f>
        <v>0</v>
      </c>
      <c r="AN1118" s="352">
        <f t="shared" ref="AN1118" si="1875">AN1117</f>
        <v>0</v>
      </c>
      <c r="AO1118" s="352">
        <f t="shared" ref="AO1118" si="1876">AO1117</f>
        <v>0</v>
      </c>
      <c r="AP1118" s="352">
        <f t="shared" ref="AP1118" si="1877">AP1117</f>
        <v>0</v>
      </c>
      <c r="AQ1118" s="352">
        <f t="shared" ref="AQ1118" si="1878">AQ1117</f>
        <v>0</v>
      </c>
      <c r="AR1118" s="352">
        <f t="shared" ref="AR1118" si="1879">AR1117</f>
        <v>0</v>
      </c>
      <c r="AS1118" s="352">
        <f t="shared" ref="AS1118" si="1880">AS1117</f>
        <v>0</v>
      </c>
      <c r="AT1118" s="352">
        <f t="shared" ref="AT1118" si="1881">AT1117</f>
        <v>0</v>
      </c>
      <c r="AU1118" s="266"/>
    </row>
    <row r="1119" spans="1:47" ht="15" hidden="1" customHeight="1" outlineLevel="1">
      <c r="A1119" s="452"/>
      <c r="B1119" s="254"/>
      <c r="C1119" s="251"/>
      <c r="D1119" s="251"/>
      <c r="E1119" s="251"/>
      <c r="F1119" s="251"/>
      <c r="G1119" s="251"/>
      <c r="H1119" s="251"/>
      <c r="I1119" s="251"/>
      <c r="J1119" s="251"/>
      <c r="K1119" s="251"/>
      <c r="L1119" s="251"/>
      <c r="M1119" s="251"/>
      <c r="N1119" s="251"/>
      <c r="O1119" s="251"/>
      <c r="P1119" s="251"/>
      <c r="Q1119" s="251"/>
      <c r="R1119" s="251"/>
      <c r="S1119" s="251"/>
      <c r="T1119" s="251"/>
      <c r="U1119" s="251"/>
      <c r="V1119" s="251"/>
      <c r="W1119" s="251"/>
      <c r="X1119" s="251"/>
      <c r="Y1119" s="251"/>
      <c r="Z1119" s="251"/>
      <c r="AA1119" s="251"/>
      <c r="AB1119" s="251"/>
      <c r="AC1119" s="251"/>
      <c r="AD1119" s="251"/>
      <c r="AE1119" s="251"/>
      <c r="AF1119" s="251"/>
      <c r="AG1119" s="353"/>
      <c r="AH1119" s="366"/>
      <c r="AI1119" s="366"/>
      <c r="AJ1119" s="366"/>
      <c r="AK1119" s="366"/>
      <c r="AL1119" s="366"/>
      <c r="AM1119" s="366"/>
      <c r="AN1119" s="366"/>
      <c r="AO1119" s="366"/>
      <c r="AP1119" s="366"/>
      <c r="AQ1119" s="366"/>
      <c r="AR1119" s="366"/>
      <c r="AS1119" s="366"/>
      <c r="AT1119" s="366"/>
      <c r="AU1119" s="266"/>
    </row>
    <row r="1120" spans="1:47" ht="15" hidden="1" customHeight="1" outlineLevel="1">
      <c r="A1120" s="452">
        <v>31</v>
      </c>
      <c r="B1120" s="369" t="s">
        <v>123</v>
      </c>
      <c r="C1120" s="251" t="s">
        <v>25</v>
      </c>
      <c r="D1120" s="255"/>
      <c r="E1120" s="255"/>
      <c r="F1120" s="255"/>
      <c r="G1120" s="255"/>
      <c r="H1120" s="255"/>
      <c r="I1120" s="255"/>
      <c r="J1120" s="255"/>
      <c r="K1120" s="255"/>
      <c r="L1120" s="255"/>
      <c r="M1120" s="255"/>
      <c r="N1120" s="255"/>
      <c r="O1120" s="255"/>
      <c r="P1120" s="255"/>
      <c r="Q1120" s="255"/>
      <c r="R1120" s="255">
        <v>12</v>
      </c>
      <c r="S1120" s="255"/>
      <c r="T1120" s="255"/>
      <c r="U1120" s="255"/>
      <c r="V1120" s="255"/>
      <c r="W1120" s="255"/>
      <c r="X1120" s="255"/>
      <c r="Y1120" s="255"/>
      <c r="Z1120" s="255"/>
      <c r="AA1120" s="255"/>
      <c r="AB1120" s="255"/>
      <c r="AC1120" s="255"/>
      <c r="AD1120" s="255"/>
      <c r="AE1120" s="255"/>
      <c r="AF1120" s="255"/>
      <c r="AG1120" s="367"/>
      <c r="AH1120" s="356"/>
      <c r="AI1120" s="356"/>
      <c r="AJ1120" s="356"/>
      <c r="AK1120" s="356"/>
      <c r="AL1120" s="356"/>
      <c r="AM1120" s="356"/>
      <c r="AN1120" s="356"/>
      <c r="AO1120" s="356"/>
      <c r="AP1120" s="356"/>
      <c r="AQ1120" s="356"/>
      <c r="AR1120" s="356"/>
      <c r="AS1120" s="356"/>
      <c r="AT1120" s="356"/>
      <c r="AU1120" s="256">
        <f>SUM(AG1120:AT1120)</f>
        <v>0</v>
      </c>
    </row>
    <row r="1121" spans="1:47" ht="15" hidden="1" customHeight="1" outlineLevel="1">
      <c r="A1121" s="452"/>
      <c r="B1121" s="254" t="s">
        <v>345</v>
      </c>
      <c r="C1121" s="251" t="s">
        <v>163</v>
      </c>
      <c r="D1121" s="255"/>
      <c r="E1121" s="255"/>
      <c r="F1121" s="255"/>
      <c r="G1121" s="255"/>
      <c r="H1121" s="255"/>
      <c r="I1121" s="255"/>
      <c r="J1121" s="255"/>
      <c r="K1121" s="255"/>
      <c r="L1121" s="255"/>
      <c r="M1121" s="255"/>
      <c r="N1121" s="255"/>
      <c r="O1121" s="255"/>
      <c r="P1121" s="255"/>
      <c r="Q1121" s="255"/>
      <c r="R1121" s="255">
        <f>R1120</f>
        <v>12</v>
      </c>
      <c r="S1121" s="255"/>
      <c r="T1121" s="255"/>
      <c r="U1121" s="255"/>
      <c r="V1121" s="255"/>
      <c r="W1121" s="255"/>
      <c r="X1121" s="255"/>
      <c r="Y1121" s="255"/>
      <c r="Z1121" s="255"/>
      <c r="AA1121" s="255"/>
      <c r="AB1121" s="255"/>
      <c r="AC1121" s="255"/>
      <c r="AD1121" s="255"/>
      <c r="AE1121" s="255"/>
      <c r="AF1121" s="255"/>
      <c r="AG1121" s="352">
        <f>AG1120</f>
        <v>0</v>
      </c>
      <c r="AH1121" s="352">
        <f t="shared" ref="AH1121" si="1882">AH1120</f>
        <v>0</v>
      </c>
      <c r="AI1121" s="352">
        <f t="shared" ref="AI1121" si="1883">AI1120</f>
        <v>0</v>
      </c>
      <c r="AJ1121" s="352">
        <f t="shared" ref="AJ1121" si="1884">AJ1120</f>
        <v>0</v>
      </c>
      <c r="AK1121" s="352">
        <f t="shared" ref="AK1121" si="1885">AK1120</f>
        <v>0</v>
      </c>
      <c r="AL1121" s="352">
        <f t="shared" ref="AL1121" si="1886">AL1120</f>
        <v>0</v>
      </c>
      <c r="AM1121" s="352">
        <f t="shared" ref="AM1121" si="1887">AM1120</f>
        <v>0</v>
      </c>
      <c r="AN1121" s="352">
        <f t="shared" ref="AN1121" si="1888">AN1120</f>
        <v>0</v>
      </c>
      <c r="AO1121" s="352">
        <f t="shared" ref="AO1121" si="1889">AO1120</f>
        <v>0</v>
      </c>
      <c r="AP1121" s="352">
        <f t="shared" ref="AP1121" si="1890">AP1120</f>
        <v>0</v>
      </c>
      <c r="AQ1121" s="352">
        <f t="shared" ref="AQ1121" si="1891">AQ1120</f>
        <v>0</v>
      </c>
      <c r="AR1121" s="352">
        <f t="shared" ref="AR1121" si="1892">AR1120</f>
        <v>0</v>
      </c>
      <c r="AS1121" s="352">
        <f t="shared" ref="AS1121" si="1893">AS1120</f>
        <v>0</v>
      </c>
      <c r="AT1121" s="352">
        <f t="shared" ref="AT1121" si="1894">AT1120</f>
        <v>0</v>
      </c>
      <c r="AU1121" s="266"/>
    </row>
    <row r="1122" spans="1:47" ht="15" hidden="1" customHeight="1" outlineLevel="1">
      <c r="A1122" s="452"/>
      <c r="B1122" s="369"/>
      <c r="C1122" s="251"/>
      <c r="D1122" s="251"/>
      <c r="E1122" s="251"/>
      <c r="F1122" s="251"/>
      <c r="G1122" s="251"/>
      <c r="H1122" s="251"/>
      <c r="I1122" s="251"/>
      <c r="J1122" s="251"/>
      <c r="K1122" s="251"/>
      <c r="L1122" s="251"/>
      <c r="M1122" s="251"/>
      <c r="N1122" s="251"/>
      <c r="O1122" s="251"/>
      <c r="P1122" s="251"/>
      <c r="Q1122" s="251"/>
      <c r="R1122" s="251"/>
      <c r="S1122" s="251"/>
      <c r="T1122" s="251"/>
      <c r="U1122" s="251"/>
      <c r="V1122" s="251"/>
      <c r="W1122" s="251"/>
      <c r="X1122" s="251"/>
      <c r="Y1122" s="251"/>
      <c r="Z1122" s="251"/>
      <c r="AA1122" s="251"/>
      <c r="AB1122" s="251"/>
      <c r="AC1122" s="251"/>
      <c r="AD1122" s="251"/>
      <c r="AE1122" s="251"/>
      <c r="AF1122" s="251"/>
      <c r="AG1122" s="353"/>
      <c r="AH1122" s="366"/>
      <c r="AI1122" s="366"/>
      <c r="AJ1122" s="366"/>
      <c r="AK1122" s="366"/>
      <c r="AL1122" s="366"/>
      <c r="AM1122" s="366"/>
      <c r="AN1122" s="366"/>
      <c r="AO1122" s="366"/>
      <c r="AP1122" s="366"/>
      <c r="AQ1122" s="366"/>
      <c r="AR1122" s="366"/>
      <c r="AS1122" s="366"/>
      <c r="AT1122" s="366"/>
      <c r="AU1122" s="266"/>
    </row>
    <row r="1123" spans="1:47" ht="15" hidden="1" customHeight="1" outlineLevel="1">
      <c r="A1123" s="452">
        <v>32</v>
      </c>
      <c r="B1123" s="369" t="s">
        <v>124</v>
      </c>
      <c r="C1123" s="251" t="s">
        <v>25</v>
      </c>
      <c r="D1123" s="255"/>
      <c r="E1123" s="255"/>
      <c r="F1123" s="255"/>
      <c r="G1123" s="255"/>
      <c r="H1123" s="255"/>
      <c r="I1123" s="255"/>
      <c r="J1123" s="255"/>
      <c r="K1123" s="255"/>
      <c r="L1123" s="255"/>
      <c r="M1123" s="255"/>
      <c r="N1123" s="255"/>
      <c r="O1123" s="255"/>
      <c r="P1123" s="255"/>
      <c r="Q1123" s="255"/>
      <c r="R1123" s="255">
        <v>12</v>
      </c>
      <c r="S1123" s="255"/>
      <c r="T1123" s="255"/>
      <c r="U1123" s="255"/>
      <c r="V1123" s="255"/>
      <c r="W1123" s="255"/>
      <c r="X1123" s="255"/>
      <c r="Y1123" s="255"/>
      <c r="Z1123" s="255"/>
      <c r="AA1123" s="255"/>
      <c r="AB1123" s="255"/>
      <c r="AC1123" s="255"/>
      <c r="AD1123" s="255"/>
      <c r="AE1123" s="255"/>
      <c r="AF1123" s="255"/>
      <c r="AG1123" s="367"/>
      <c r="AH1123" s="356"/>
      <c r="AI1123" s="356"/>
      <c r="AJ1123" s="356"/>
      <c r="AK1123" s="356"/>
      <c r="AL1123" s="356"/>
      <c r="AM1123" s="356"/>
      <c r="AN1123" s="356"/>
      <c r="AO1123" s="356"/>
      <c r="AP1123" s="356"/>
      <c r="AQ1123" s="356"/>
      <c r="AR1123" s="356"/>
      <c r="AS1123" s="356"/>
      <c r="AT1123" s="356"/>
      <c r="AU1123" s="256">
        <f>SUM(AG1123:AT1123)</f>
        <v>0</v>
      </c>
    </row>
    <row r="1124" spans="1:47" ht="15" hidden="1" customHeight="1" outlineLevel="1">
      <c r="A1124" s="452"/>
      <c r="B1124" s="254" t="s">
        <v>345</v>
      </c>
      <c r="C1124" s="251" t="s">
        <v>163</v>
      </c>
      <c r="D1124" s="255"/>
      <c r="E1124" s="255"/>
      <c r="F1124" s="255"/>
      <c r="G1124" s="255"/>
      <c r="H1124" s="255"/>
      <c r="I1124" s="255"/>
      <c r="J1124" s="255"/>
      <c r="K1124" s="255"/>
      <c r="L1124" s="255"/>
      <c r="M1124" s="255"/>
      <c r="N1124" s="255"/>
      <c r="O1124" s="255"/>
      <c r="P1124" s="255"/>
      <c r="Q1124" s="255"/>
      <c r="R1124" s="255">
        <f>R1123</f>
        <v>12</v>
      </c>
      <c r="S1124" s="255"/>
      <c r="T1124" s="255"/>
      <c r="U1124" s="255"/>
      <c r="V1124" s="255"/>
      <c r="W1124" s="255"/>
      <c r="X1124" s="255"/>
      <c r="Y1124" s="255"/>
      <c r="Z1124" s="255"/>
      <c r="AA1124" s="255"/>
      <c r="AB1124" s="255"/>
      <c r="AC1124" s="255"/>
      <c r="AD1124" s="255"/>
      <c r="AE1124" s="255"/>
      <c r="AF1124" s="255"/>
      <c r="AG1124" s="352">
        <f>AG1123</f>
        <v>0</v>
      </c>
      <c r="AH1124" s="352">
        <f t="shared" ref="AH1124" si="1895">AH1123</f>
        <v>0</v>
      </c>
      <c r="AI1124" s="352">
        <f t="shared" ref="AI1124" si="1896">AI1123</f>
        <v>0</v>
      </c>
      <c r="AJ1124" s="352">
        <f t="shared" ref="AJ1124" si="1897">AJ1123</f>
        <v>0</v>
      </c>
      <c r="AK1124" s="352">
        <f t="shared" ref="AK1124" si="1898">AK1123</f>
        <v>0</v>
      </c>
      <c r="AL1124" s="352">
        <f t="shared" ref="AL1124" si="1899">AL1123</f>
        <v>0</v>
      </c>
      <c r="AM1124" s="352">
        <f t="shared" ref="AM1124" si="1900">AM1123</f>
        <v>0</v>
      </c>
      <c r="AN1124" s="352">
        <f t="shared" ref="AN1124" si="1901">AN1123</f>
        <v>0</v>
      </c>
      <c r="AO1124" s="352">
        <f t="shared" ref="AO1124" si="1902">AO1123</f>
        <v>0</v>
      </c>
      <c r="AP1124" s="352">
        <f t="shared" ref="AP1124" si="1903">AP1123</f>
        <v>0</v>
      </c>
      <c r="AQ1124" s="352">
        <f t="shared" ref="AQ1124" si="1904">AQ1123</f>
        <v>0</v>
      </c>
      <c r="AR1124" s="352">
        <f t="shared" ref="AR1124" si="1905">AR1123</f>
        <v>0</v>
      </c>
      <c r="AS1124" s="352">
        <f t="shared" ref="AS1124" si="1906">AS1123</f>
        <v>0</v>
      </c>
      <c r="AT1124" s="352">
        <f t="shared" ref="AT1124" si="1907">AT1123</f>
        <v>0</v>
      </c>
      <c r="AU1124" s="266"/>
    </row>
    <row r="1125" spans="1:47" ht="15" hidden="1" customHeight="1" outlineLevel="1">
      <c r="A1125" s="452"/>
      <c r="B1125" s="369"/>
      <c r="C1125" s="251"/>
      <c r="D1125" s="251"/>
      <c r="E1125" s="251"/>
      <c r="F1125" s="251"/>
      <c r="G1125" s="251"/>
      <c r="H1125" s="251"/>
      <c r="I1125" s="251"/>
      <c r="J1125" s="251"/>
      <c r="K1125" s="251"/>
      <c r="L1125" s="251"/>
      <c r="M1125" s="251"/>
      <c r="N1125" s="251"/>
      <c r="O1125" s="251"/>
      <c r="P1125" s="251"/>
      <c r="Q1125" s="251"/>
      <c r="R1125" s="251"/>
      <c r="S1125" s="251"/>
      <c r="T1125" s="251"/>
      <c r="U1125" s="251"/>
      <c r="V1125" s="251"/>
      <c r="W1125" s="251"/>
      <c r="X1125" s="251"/>
      <c r="Y1125" s="251"/>
      <c r="Z1125" s="251"/>
      <c r="AA1125" s="251"/>
      <c r="AB1125" s="251"/>
      <c r="AC1125" s="251"/>
      <c r="AD1125" s="251"/>
      <c r="AE1125" s="251"/>
      <c r="AF1125" s="251"/>
      <c r="AG1125" s="353"/>
      <c r="AH1125" s="366"/>
      <c r="AI1125" s="366"/>
      <c r="AJ1125" s="366"/>
      <c r="AK1125" s="366"/>
      <c r="AL1125" s="366"/>
      <c r="AM1125" s="366"/>
      <c r="AN1125" s="366"/>
      <c r="AO1125" s="366"/>
      <c r="AP1125" s="366"/>
      <c r="AQ1125" s="366"/>
      <c r="AR1125" s="366"/>
      <c r="AS1125" s="366"/>
      <c r="AT1125" s="366"/>
      <c r="AU1125" s="266"/>
    </row>
    <row r="1126" spans="1:47" ht="15" hidden="1" customHeight="1" outlineLevel="1">
      <c r="A1126" s="452"/>
      <c r="B1126" s="248" t="s">
        <v>498</v>
      </c>
      <c r="C1126" s="251"/>
      <c r="D1126" s="251"/>
      <c r="E1126" s="251"/>
      <c r="F1126" s="251"/>
      <c r="G1126" s="251"/>
      <c r="H1126" s="251"/>
      <c r="I1126" s="251"/>
      <c r="J1126" s="251"/>
      <c r="K1126" s="251"/>
      <c r="L1126" s="251"/>
      <c r="M1126" s="251"/>
      <c r="N1126" s="251"/>
      <c r="O1126" s="251"/>
      <c r="P1126" s="251"/>
      <c r="Q1126" s="251"/>
      <c r="R1126" s="251"/>
      <c r="S1126" s="251"/>
      <c r="T1126" s="251"/>
      <c r="U1126" s="251"/>
      <c r="V1126" s="251"/>
      <c r="W1126" s="251"/>
      <c r="X1126" s="251"/>
      <c r="Y1126" s="251"/>
      <c r="Z1126" s="251"/>
      <c r="AA1126" s="251"/>
      <c r="AB1126" s="251"/>
      <c r="AC1126" s="251"/>
      <c r="AD1126" s="251"/>
      <c r="AE1126" s="251"/>
      <c r="AF1126" s="251"/>
      <c r="AG1126" s="353"/>
      <c r="AH1126" s="366"/>
      <c r="AI1126" s="366"/>
      <c r="AJ1126" s="366"/>
      <c r="AK1126" s="366"/>
      <c r="AL1126" s="366"/>
      <c r="AM1126" s="366"/>
      <c r="AN1126" s="366"/>
      <c r="AO1126" s="366"/>
      <c r="AP1126" s="366"/>
      <c r="AQ1126" s="366"/>
      <c r="AR1126" s="366"/>
      <c r="AS1126" s="366"/>
      <c r="AT1126" s="366"/>
      <c r="AU1126" s="266"/>
    </row>
    <row r="1127" spans="1:47" ht="15" hidden="1" customHeight="1" outlineLevel="1">
      <c r="A1127" s="452">
        <v>33</v>
      </c>
      <c r="B1127" s="369" t="s">
        <v>125</v>
      </c>
      <c r="C1127" s="251" t="s">
        <v>25</v>
      </c>
      <c r="D1127" s="255"/>
      <c r="E1127" s="255"/>
      <c r="F1127" s="255"/>
      <c r="G1127" s="255"/>
      <c r="H1127" s="255"/>
      <c r="I1127" s="255"/>
      <c r="J1127" s="255"/>
      <c r="K1127" s="255"/>
      <c r="L1127" s="255"/>
      <c r="M1127" s="255"/>
      <c r="N1127" s="255"/>
      <c r="O1127" s="255"/>
      <c r="P1127" s="255"/>
      <c r="Q1127" s="255"/>
      <c r="R1127" s="255">
        <v>0</v>
      </c>
      <c r="S1127" s="255"/>
      <c r="T1127" s="255"/>
      <c r="U1127" s="255"/>
      <c r="V1127" s="255"/>
      <c r="W1127" s="255"/>
      <c r="X1127" s="255"/>
      <c r="Y1127" s="255"/>
      <c r="Z1127" s="255"/>
      <c r="AA1127" s="255"/>
      <c r="AB1127" s="255"/>
      <c r="AC1127" s="255"/>
      <c r="AD1127" s="255"/>
      <c r="AE1127" s="255"/>
      <c r="AF1127" s="255"/>
      <c r="AG1127" s="367"/>
      <c r="AH1127" s="356"/>
      <c r="AI1127" s="356"/>
      <c r="AJ1127" s="356"/>
      <c r="AK1127" s="356"/>
      <c r="AL1127" s="356"/>
      <c r="AM1127" s="356"/>
      <c r="AN1127" s="356"/>
      <c r="AO1127" s="356"/>
      <c r="AP1127" s="356"/>
      <c r="AQ1127" s="356"/>
      <c r="AR1127" s="356"/>
      <c r="AS1127" s="356"/>
      <c r="AT1127" s="356"/>
      <c r="AU1127" s="256">
        <f>SUM(AG1127:AT1127)</f>
        <v>0</v>
      </c>
    </row>
    <row r="1128" spans="1:47" ht="15" hidden="1" customHeight="1" outlineLevel="1">
      <c r="A1128" s="452"/>
      <c r="B1128" s="254" t="s">
        <v>345</v>
      </c>
      <c r="C1128" s="251" t="s">
        <v>163</v>
      </c>
      <c r="D1128" s="255"/>
      <c r="E1128" s="255"/>
      <c r="F1128" s="255"/>
      <c r="G1128" s="255"/>
      <c r="H1128" s="255"/>
      <c r="I1128" s="255"/>
      <c r="J1128" s="255"/>
      <c r="K1128" s="255"/>
      <c r="L1128" s="255"/>
      <c r="M1128" s="255"/>
      <c r="N1128" s="255"/>
      <c r="O1128" s="255"/>
      <c r="P1128" s="255"/>
      <c r="Q1128" s="255"/>
      <c r="R1128" s="255">
        <f>R1127</f>
        <v>0</v>
      </c>
      <c r="S1128" s="255"/>
      <c r="T1128" s="255"/>
      <c r="U1128" s="255"/>
      <c r="V1128" s="255"/>
      <c r="W1128" s="255"/>
      <c r="X1128" s="255"/>
      <c r="Y1128" s="255"/>
      <c r="Z1128" s="255"/>
      <c r="AA1128" s="255"/>
      <c r="AB1128" s="255"/>
      <c r="AC1128" s="255"/>
      <c r="AD1128" s="255"/>
      <c r="AE1128" s="255"/>
      <c r="AF1128" s="255"/>
      <c r="AG1128" s="352">
        <f>AG1127</f>
        <v>0</v>
      </c>
      <c r="AH1128" s="352">
        <f t="shared" ref="AH1128" si="1908">AH1127</f>
        <v>0</v>
      </c>
      <c r="AI1128" s="352">
        <f t="shared" ref="AI1128" si="1909">AI1127</f>
        <v>0</v>
      </c>
      <c r="AJ1128" s="352">
        <f t="shared" ref="AJ1128" si="1910">AJ1127</f>
        <v>0</v>
      </c>
      <c r="AK1128" s="352">
        <f t="shared" ref="AK1128" si="1911">AK1127</f>
        <v>0</v>
      </c>
      <c r="AL1128" s="352">
        <f t="shared" ref="AL1128" si="1912">AL1127</f>
        <v>0</v>
      </c>
      <c r="AM1128" s="352">
        <f t="shared" ref="AM1128" si="1913">AM1127</f>
        <v>0</v>
      </c>
      <c r="AN1128" s="352">
        <f t="shared" ref="AN1128" si="1914">AN1127</f>
        <v>0</v>
      </c>
      <c r="AO1128" s="352">
        <f t="shared" ref="AO1128" si="1915">AO1127</f>
        <v>0</v>
      </c>
      <c r="AP1128" s="352">
        <f t="shared" ref="AP1128" si="1916">AP1127</f>
        <v>0</v>
      </c>
      <c r="AQ1128" s="352">
        <f t="shared" ref="AQ1128" si="1917">AQ1127</f>
        <v>0</v>
      </c>
      <c r="AR1128" s="352">
        <f t="shared" ref="AR1128" si="1918">AR1127</f>
        <v>0</v>
      </c>
      <c r="AS1128" s="352">
        <f t="shared" ref="AS1128" si="1919">AS1127</f>
        <v>0</v>
      </c>
      <c r="AT1128" s="352">
        <f t="shared" ref="AT1128" si="1920">AT1127</f>
        <v>0</v>
      </c>
      <c r="AU1128" s="266"/>
    </row>
    <row r="1129" spans="1:47" ht="15" hidden="1" customHeight="1" outlineLevel="1">
      <c r="A1129" s="452"/>
      <c r="B1129" s="369"/>
      <c r="C1129" s="251"/>
      <c r="D1129" s="251"/>
      <c r="E1129" s="251"/>
      <c r="F1129" s="251"/>
      <c r="G1129" s="251"/>
      <c r="H1129" s="251"/>
      <c r="I1129" s="251"/>
      <c r="J1129" s="251"/>
      <c r="K1129" s="251"/>
      <c r="L1129" s="251"/>
      <c r="M1129" s="251"/>
      <c r="N1129" s="251"/>
      <c r="O1129" s="251"/>
      <c r="P1129" s="251"/>
      <c r="Q1129" s="251"/>
      <c r="R1129" s="251"/>
      <c r="S1129" s="251"/>
      <c r="T1129" s="251"/>
      <c r="U1129" s="251"/>
      <c r="V1129" s="251"/>
      <c r="W1129" s="251"/>
      <c r="X1129" s="251"/>
      <c r="Y1129" s="251"/>
      <c r="Z1129" s="251"/>
      <c r="AA1129" s="251"/>
      <c r="AB1129" s="251"/>
      <c r="AC1129" s="251"/>
      <c r="AD1129" s="251"/>
      <c r="AE1129" s="251"/>
      <c r="AF1129" s="251"/>
      <c r="AG1129" s="353"/>
      <c r="AH1129" s="366"/>
      <c r="AI1129" s="366"/>
      <c r="AJ1129" s="366"/>
      <c r="AK1129" s="366"/>
      <c r="AL1129" s="366"/>
      <c r="AM1129" s="366"/>
      <c r="AN1129" s="366"/>
      <c r="AO1129" s="366"/>
      <c r="AP1129" s="366"/>
      <c r="AQ1129" s="366"/>
      <c r="AR1129" s="366"/>
      <c r="AS1129" s="366"/>
      <c r="AT1129" s="366"/>
      <c r="AU1129" s="266"/>
    </row>
    <row r="1130" spans="1:47" ht="15" hidden="1" customHeight="1" outlineLevel="1">
      <c r="A1130" s="452">
        <v>34</v>
      </c>
      <c r="B1130" s="369" t="s">
        <v>126</v>
      </c>
      <c r="C1130" s="251" t="s">
        <v>25</v>
      </c>
      <c r="D1130" s="255"/>
      <c r="E1130" s="255"/>
      <c r="F1130" s="255"/>
      <c r="G1130" s="255"/>
      <c r="H1130" s="255"/>
      <c r="I1130" s="255"/>
      <c r="J1130" s="255"/>
      <c r="K1130" s="255"/>
      <c r="L1130" s="255"/>
      <c r="M1130" s="255"/>
      <c r="N1130" s="255"/>
      <c r="O1130" s="255"/>
      <c r="P1130" s="255"/>
      <c r="Q1130" s="255"/>
      <c r="R1130" s="255">
        <v>0</v>
      </c>
      <c r="S1130" s="255"/>
      <c r="T1130" s="255"/>
      <c r="U1130" s="255"/>
      <c r="V1130" s="255"/>
      <c r="W1130" s="255"/>
      <c r="X1130" s="255"/>
      <c r="Y1130" s="255"/>
      <c r="Z1130" s="255"/>
      <c r="AA1130" s="255"/>
      <c r="AB1130" s="255"/>
      <c r="AC1130" s="255"/>
      <c r="AD1130" s="255"/>
      <c r="AE1130" s="255"/>
      <c r="AF1130" s="255"/>
      <c r="AG1130" s="367"/>
      <c r="AH1130" s="356"/>
      <c r="AI1130" s="356"/>
      <c r="AJ1130" s="356"/>
      <c r="AK1130" s="356"/>
      <c r="AL1130" s="356"/>
      <c r="AM1130" s="356"/>
      <c r="AN1130" s="356"/>
      <c r="AO1130" s="356"/>
      <c r="AP1130" s="356"/>
      <c r="AQ1130" s="356"/>
      <c r="AR1130" s="356"/>
      <c r="AS1130" s="356"/>
      <c r="AT1130" s="356"/>
      <c r="AU1130" s="256">
        <f>SUM(AG1130:AT1130)</f>
        <v>0</v>
      </c>
    </row>
    <row r="1131" spans="1:47" ht="15" hidden="1" customHeight="1" outlineLevel="1">
      <c r="A1131" s="452"/>
      <c r="B1131" s="254" t="s">
        <v>345</v>
      </c>
      <c r="C1131" s="251" t="s">
        <v>163</v>
      </c>
      <c r="D1131" s="255"/>
      <c r="E1131" s="255"/>
      <c r="F1131" s="255"/>
      <c r="G1131" s="255"/>
      <c r="H1131" s="255"/>
      <c r="I1131" s="255"/>
      <c r="J1131" s="255"/>
      <c r="K1131" s="255"/>
      <c r="L1131" s="255"/>
      <c r="M1131" s="255"/>
      <c r="N1131" s="255"/>
      <c r="O1131" s="255"/>
      <c r="P1131" s="255"/>
      <c r="Q1131" s="255"/>
      <c r="R1131" s="255">
        <f>R1130</f>
        <v>0</v>
      </c>
      <c r="S1131" s="255"/>
      <c r="T1131" s="255"/>
      <c r="U1131" s="255"/>
      <c r="V1131" s="255"/>
      <c r="W1131" s="255"/>
      <c r="X1131" s="255"/>
      <c r="Y1131" s="255"/>
      <c r="Z1131" s="255"/>
      <c r="AA1131" s="255"/>
      <c r="AB1131" s="255"/>
      <c r="AC1131" s="255"/>
      <c r="AD1131" s="255"/>
      <c r="AE1131" s="255"/>
      <c r="AF1131" s="255"/>
      <c r="AG1131" s="352">
        <f>AG1130</f>
        <v>0</v>
      </c>
      <c r="AH1131" s="352">
        <f t="shared" ref="AH1131" si="1921">AH1130</f>
        <v>0</v>
      </c>
      <c r="AI1131" s="352">
        <f t="shared" ref="AI1131" si="1922">AI1130</f>
        <v>0</v>
      </c>
      <c r="AJ1131" s="352">
        <f t="shared" ref="AJ1131" si="1923">AJ1130</f>
        <v>0</v>
      </c>
      <c r="AK1131" s="352">
        <f t="shared" ref="AK1131" si="1924">AK1130</f>
        <v>0</v>
      </c>
      <c r="AL1131" s="352">
        <f t="shared" ref="AL1131" si="1925">AL1130</f>
        <v>0</v>
      </c>
      <c r="AM1131" s="352">
        <f t="shared" ref="AM1131" si="1926">AM1130</f>
        <v>0</v>
      </c>
      <c r="AN1131" s="352">
        <f t="shared" ref="AN1131" si="1927">AN1130</f>
        <v>0</v>
      </c>
      <c r="AO1131" s="352">
        <f t="shared" ref="AO1131" si="1928">AO1130</f>
        <v>0</v>
      </c>
      <c r="AP1131" s="352">
        <f t="shared" ref="AP1131" si="1929">AP1130</f>
        <v>0</v>
      </c>
      <c r="AQ1131" s="352">
        <f t="shared" ref="AQ1131" si="1930">AQ1130</f>
        <v>0</v>
      </c>
      <c r="AR1131" s="352">
        <f t="shared" ref="AR1131" si="1931">AR1130</f>
        <v>0</v>
      </c>
      <c r="AS1131" s="352">
        <f t="shared" ref="AS1131" si="1932">AS1130</f>
        <v>0</v>
      </c>
      <c r="AT1131" s="352">
        <f t="shared" ref="AT1131" si="1933">AT1130</f>
        <v>0</v>
      </c>
      <c r="AU1131" s="266"/>
    </row>
    <row r="1132" spans="1:47" ht="15" hidden="1" customHeight="1" outlineLevel="1">
      <c r="A1132" s="452"/>
      <c r="B1132" s="369"/>
      <c r="C1132" s="251"/>
      <c r="D1132" s="251"/>
      <c r="E1132" s="251"/>
      <c r="F1132" s="251"/>
      <c r="G1132" s="251"/>
      <c r="H1132" s="251"/>
      <c r="I1132" s="251"/>
      <c r="J1132" s="251"/>
      <c r="K1132" s="251"/>
      <c r="L1132" s="251"/>
      <c r="M1132" s="251"/>
      <c r="N1132" s="251"/>
      <c r="O1132" s="251"/>
      <c r="P1132" s="251"/>
      <c r="Q1132" s="251"/>
      <c r="R1132" s="251"/>
      <c r="S1132" s="251"/>
      <c r="T1132" s="251"/>
      <c r="U1132" s="251"/>
      <c r="V1132" s="251"/>
      <c r="W1132" s="251"/>
      <c r="X1132" s="251"/>
      <c r="Y1132" s="251"/>
      <c r="Z1132" s="251"/>
      <c r="AA1132" s="251"/>
      <c r="AB1132" s="251"/>
      <c r="AC1132" s="251"/>
      <c r="AD1132" s="251"/>
      <c r="AE1132" s="251"/>
      <c r="AF1132" s="251"/>
      <c r="AG1132" s="353"/>
      <c r="AH1132" s="366"/>
      <c r="AI1132" s="366"/>
      <c r="AJ1132" s="366"/>
      <c r="AK1132" s="366"/>
      <c r="AL1132" s="366"/>
      <c r="AM1132" s="366"/>
      <c r="AN1132" s="366"/>
      <c r="AO1132" s="366"/>
      <c r="AP1132" s="366"/>
      <c r="AQ1132" s="366"/>
      <c r="AR1132" s="366"/>
      <c r="AS1132" s="366"/>
      <c r="AT1132" s="366"/>
      <c r="AU1132" s="266"/>
    </row>
    <row r="1133" spans="1:47" ht="15" hidden="1" customHeight="1" outlineLevel="1">
      <c r="A1133" s="452">
        <v>35</v>
      </c>
      <c r="B1133" s="369" t="s">
        <v>127</v>
      </c>
      <c r="C1133" s="251" t="s">
        <v>25</v>
      </c>
      <c r="D1133" s="255"/>
      <c r="E1133" s="255"/>
      <c r="F1133" s="255"/>
      <c r="G1133" s="255"/>
      <c r="H1133" s="255"/>
      <c r="I1133" s="255"/>
      <c r="J1133" s="255"/>
      <c r="K1133" s="255"/>
      <c r="L1133" s="255"/>
      <c r="M1133" s="255"/>
      <c r="N1133" s="255"/>
      <c r="O1133" s="255"/>
      <c r="P1133" s="255"/>
      <c r="Q1133" s="255"/>
      <c r="R1133" s="255">
        <v>0</v>
      </c>
      <c r="S1133" s="255"/>
      <c r="T1133" s="255"/>
      <c r="U1133" s="255"/>
      <c r="V1133" s="255"/>
      <c r="W1133" s="255"/>
      <c r="X1133" s="255"/>
      <c r="Y1133" s="255"/>
      <c r="Z1133" s="255"/>
      <c r="AA1133" s="255"/>
      <c r="AB1133" s="255"/>
      <c r="AC1133" s="255"/>
      <c r="AD1133" s="255"/>
      <c r="AE1133" s="255"/>
      <c r="AF1133" s="255"/>
      <c r="AG1133" s="367"/>
      <c r="AH1133" s="356"/>
      <c r="AI1133" s="356"/>
      <c r="AJ1133" s="356"/>
      <c r="AK1133" s="356"/>
      <c r="AL1133" s="356"/>
      <c r="AM1133" s="356"/>
      <c r="AN1133" s="356"/>
      <c r="AO1133" s="356"/>
      <c r="AP1133" s="356"/>
      <c r="AQ1133" s="356"/>
      <c r="AR1133" s="356"/>
      <c r="AS1133" s="356"/>
      <c r="AT1133" s="356"/>
      <c r="AU1133" s="256">
        <f>SUM(AG1133:AT1133)</f>
        <v>0</v>
      </c>
    </row>
    <row r="1134" spans="1:47" ht="15" hidden="1" customHeight="1" outlineLevel="1">
      <c r="A1134" s="452"/>
      <c r="B1134" s="254" t="s">
        <v>345</v>
      </c>
      <c r="C1134" s="251" t="s">
        <v>163</v>
      </c>
      <c r="D1134" s="255"/>
      <c r="E1134" s="255"/>
      <c r="F1134" s="255"/>
      <c r="G1134" s="255"/>
      <c r="H1134" s="255"/>
      <c r="I1134" s="255"/>
      <c r="J1134" s="255"/>
      <c r="K1134" s="255"/>
      <c r="L1134" s="255"/>
      <c r="M1134" s="255"/>
      <c r="N1134" s="255"/>
      <c r="O1134" s="255"/>
      <c r="P1134" s="255"/>
      <c r="Q1134" s="255"/>
      <c r="R1134" s="255">
        <f>R1133</f>
        <v>0</v>
      </c>
      <c r="S1134" s="255"/>
      <c r="T1134" s="255"/>
      <c r="U1134" s="255"/>
      <c r="V1134" s="255"/>
      <c r="W1134" s="255"/>
      <c r="X1134" s="255"/>
      <c r="Y1134" s="255"/>
      <c r="Z1134" s="255"/>
      <c r="AA1134" s="255"/>
      <c r="AB1134" s="255"/>
      <c r="AC1134" s="255"/>
      <c r="AD1134" s="255"/>
      <c r="AE1134" s="255"/>
      <c r="AF1134" s="255"/>
      <c r="AG1134" s="352">
        <f>AG1133</f>
        <v>0</v>
      </c>
      <c r="AH1134" s="352">
        <f t="shared" ref="AH1134" si="1934">AH1133</f>
        <v>0</v>
      </c>
      <c r="AI1134" s="352">
        <f t="shared" ref="AI1134" si="1935">AI1133</f>
        <v>0</v>
      </c>
      <c r="AJ1134" s="352">
        <f t="shared" ref="AJ1134" si="1936">AJ1133</f>
        <v>0</v>
      </c>
      <c r="AK1134" s="352">
        <f t="shared" ref="AK1134" si="1937">AK1133</f>
        <v>0</v>
      </c>
      <c r="AL1134" s="352">
        <f t="shared" ref="AL1134" si="1938">AL1133</f>
        <v>0</v>
      </c>
      <c r="AM1134" s="352">
        <f t="shared" ref="AM1134" si="1939">AM1133</f>
        <v>0</v>
      </c>
      <c r="AN1134" s="352">
        <f t="shared" ref="AN1134" si="1940">AN1133</f>
        <v>0</v>
      </c>
      <c r="AO1134" s="352">
        <f t="shared" ref="AO1134" si="1941">AO1133</f>
        <v>0</v>
      </c>
      <c r="AP1134" s="352">
        <f t="shared" ref="AP1134" si="1942">AP1133</f>
        <v>0</v>
      </c>
      <c r="AQ1134" s="352">
        <f t="shared" ref="AQ1134" si="1943">AQ1133</f>
        <v>0</v>
      </c>
      <c r="AR1134" s="352">
        <f t="shared" ref="AR1134" si="1944">AR1133</f>
        <v>0</v>
      </c>
      <c r="AS1134" s="352">
        <f t="shared" ref="AS1134" si="1945">AS1133</f>
        <v>0</v>
      </c>
      <c r="AT1134" s="352">
        <f t="shared" ref="AT1134" si="1946">AT1133</f>
        <v>0</v>
      </c>
      <c r="AU1134" s="266"/>
    </row>
    <row r="1135" spans="1:47" ht="15" customHeight="1" outlineLevel="1">
      <c r="A1135" s="452"/>
      <c r="B1135" s="372"/>
      <c r="C1135" s="251"/>
      <c r="D1135" s="251"/>
      <c r="E1135" s="251"/>
      <c r="F1135" s="251"/>
      <c r="G1135" s="251"/>
      <c r="H1135" s="251"/>
      <c r="I1135" s="251"/>
      <c r="J1135" s="251"/>
      <c r="K1135" s="251"/>
      <c r="L1135" s="251"/>
      <c r="M1135" s="251"/>
      <c r="N1135" s="251"/>
      <c r="O1135" s="251"/>
      <c r="P1135" s="251"/>
      <c r="Q1135" s="251"/>
      <c r="R1135" s="251"/>
      <c r="S1135" s="251"/>
      <c r="T1135" s="251"/>
      <c r="U1135" s="251"/>
      <c r="V1135" s="251"/>
      <c r="W1135" s="251"/>
      <c r="X1135" s="251"/>
      <c r="Y1135" s="251"/>
      <c r="Z1135" s="251"/>
      <c r="AA1135" s="251"/>
      <c r="AB1135" s="251"/>
      <c r="AC1135" s="251"/>
      <c r="AD1135" s="251"/>
      <c r="AE1135" s="251"/>
      <c r="AF1135" s="251"/>
      <c r="AG1135" s="353"/>
      <c r="AH1135" s="366"/>
      <c r="AI1135" s="366"/>
      <c r="AJ1135" s="366"/>
      <c r="AK1135" s="366"/>
      <c r="AL1135" s="366"/>
      <c r="AM1135" s="366"/>
      <c r="AN1135" s="366"/>
      <c r="AO1135" s="366"/>
      <c r="AP1135" s="366"/>
      <c r="AQ1135" s="366"/>
      <c r="AR1135" s="366"/>
      <c r="AS1135" s="366"/>
      <c r="AT1135" s="366"/>
      <c r="AU1135" s="266"/>
    </row>
    <row r="1136" spans="1:47" ht="15" customHeight="1" outlineLevel="1">
      <c r="A1136" s="452"/>
      <c r="B1136" s="1" t="s">
        <v>1272</v>
      </c>
      <c r="C1136" s="251"/>
      <c r="D1136" s="251"/>
      <c r="E1136" s="251"/>
      <c r="F1136" s="251"/>
      <c r="G1136" s="251"/>
      <c r="H1136" s="251"/>
      <c r="I1136" s="251"/>
      <c r="J1136" s="251"/>
      <c r="K1136" s="251"/>
      <c r="L1136" s="251"/>
      <c r="M1136" s="251"/>
      <c r="N1136" s="251"/>
      <c r="O1136" s="251"/>
      <c r="P1136" s="251"/>
      <c r="Q1136" s="251"/>
      <c r="R1136" s="251"/>
      <c r="S1136" s="251"/>
      <c r="T1136" s="251"/>
      <c r="U1136" s="251"/>
      <c r="V1136" s="251"/>
      <c r="W1136" s="251"/>
      <c r="X1136" s="251"/>
      <c r="Y1136" s="251"/>
      <c r="Z1136" s="251"/>
      <c r="AA1136" s="251"/>
      <c r="AB1136" s="251"/>
      <c r="AC1136" s="251"/>
      <c r="AD1136" s="251"/>
      <c r="AE1136" s="251"/>
      <c r="AF1136" s="251"/>
      <c r="AG1136" s="353"/>
      <c r="AH1136" s="366"/>
      <c r="AI1136" s="366"/>
      <c r="AJ1136" s="366"/>
      <c r="AK1136" s="366"/>
      <c r="AL1136" s="366"/>
      <c r="AM1136" s="366"/>
      <c r="AN1136" s="366"/>
      <c r="AO1136" s="366"/>
      <c r="AP1136" s="366"/>
      <c r="AQ1136" s="366"/>
      <c r="AR1136" s="366"/>
      <c r="AS1136" s="366"/>
      <c r="AT1136" s="366"/>
      <c r="AU1136" s="266"/>
    </row>
    <row r="1137" spans="1:47" ht="16" outlineLevel="1">
      <c r="A1137" s="452"/>
      <c r="B1137" s="443" t="s">
        <v>500</v>
      </c>
      <c r="C1137" s="251"/>
      <c r="D1137" s="251"/>
      <c r="E1137" s="251"/>
      <c r="F1137" s="251"/>
      <c r="G1137" s="251"/>
      <c r="H1137" s="251"/>
      <c r="I1137" s="251"/>
      <c r="J1137" s="251"/>
      <c r="K1137" s="251"/>
      <c r="L1137" s="251"/>
      <c r="M1137" s="251"/>
      <c r="N1137" s="251"/>
      <c r="O1137" s="251"/>
      <c r="P1137" s="251"/>
      <c r="Q1137" s="251"/>
      <c r="R1137" s="251"/>
      <c r="S1137" s="251"/>
      <c r="T1137" s="251"/>
      <c r="U1137" s="251"/>
      <c r="V1137" s="251"/>
      <c r="W1137" s="251"/>
      <c r="X1137" s="251"/>
      <c r="Y1137" s="251"/>
      <c r="Z1137" s="251"/>
      <c r="AA1137" s="251"/>
      <c r="AB1137" s="251"/>
      <c r="AC1137" s="251"/>
      <c r="AD1137" s="251"/>
      <c r="AE1137" s="251"/>
      <c r="AF1137" s="251"/>
      <c r="AG1137" s="363"/>
      <c r="AH1137" s="366"/>
      <c r="AI1137" s="366"/>
      <c r="AJ1137" s="366"/>
      <c r="AK1137" s="366"/>
      <c r="AL1137" s="366"/>
      <c r="AM1137" s="366"/>
      <c r="AN1137" s="366"/>
      <c r="AO1137" s="366"/>
      <c r="AP1137" s="366"/>
      <c r="AQ1137" s="366"/>
      <c r="AR1137" s="366"/>
      <c r="AS1137" s="366"/>
      <c r="AT1137" s="366"/>
      <c r="AU1137" s="266"/>
    </row>
    <row r="1138" spans="1:47" ht="16" hidden="1" outlineLevel="1">
      <c r="A1138" s="452"/>
      <c r="B1138" s="432" t="s">
        <v>496</v>
      </c>
      <c r="C1138" s="251"/>
      <c r="D1138" s="251"/>
      <c r="E1138" s="251"/>
      <c r="F1138" s="251"/>
      <c r="G1138" s="251"/>
      <c r="H1138" s="251"/>
      <c r="I1138" s="251"/>
      <c r="J1138" s="251"/>
      <c r="K1138" s="251"/>
      <c r="L1138" s="251"/>
      <c r="M1138" s="251"/>
      <c r="N1138" s="251"/>
      <c r="O1138" s="251"/>
      <c r="P1138" s="251"/>
      <c r="Q1138" s="251"/>
      <c r="R1138" s="251"/>
      <c r="S1138" s="251"/>
      <c r="T1138" s="251"/>
      <c r="U1138" s="251"/>
      <c r="V1138" s="251"/>
      <c r="W1138" s="251"/>
      <c r="X1138" s="251"/>
      <c r="Y1138" s="251"/>
      <c r="Z1138" s="251"/>
      <c r="AA1138" s="251"/>
      <c r="AB1138" s="251"/>
      <c r="AC1138" s="251"/>
      <c r="AD1138" s="251"/>
      <c r="AE1138" s="251"/>
      <c r="AF1138" s="251"/>
      <c r="AG1138" s="363"/>
      <c r="AH1138" s="366"/>
      <c r="AI1138" s="366"/>
      <c r="AJ1138" s="366"/>
      <c r="AK1138" s="366"/>
      <c r="AL1138" s="366"/>
      <c r="AM1138" s="366"/>
      <c r="AN1138" s="366"/>
      <c r="AO1138" s="366"/>
      <c r="AP1138" s="366"/>
      <c r="AQ1138" s="366"/>
      <c r="AR1138" s="366"/>
      <c r="AS1138" s="366"/>
      <c r="AT1138" s="366"/>
      <c r="AU1138" s="266"/>
    </row>
    <row r="1139" spans="1:47" ht="15" hidden="1" customHeight="1" outlineLevel="1">
      <c r="A1139" s="452">
        <v>21</v>
      </c>
      <c r="B1139" s="369" t="s">
        <v>113</v>
      </c>
      <c r="C1139" s="251" t="s">
        <v>25</v>
      </c>
      <c r="D1139" s="255"/>
      <c r="E1139" s="255"/>
      <c r="F1139" s="255"/>
      <c r="G1139" s="255"/>
      <c r="H1139" s="255"/>
      <c r="I1139" s="255"/>
      <c r="J1139" s="255"/>
      <c r="K1139" s="255"/>
      <c r="L1139" s="255"/>
      <c r="M1139" s="255"/>
      <c r="N1139" s="255"/>
      <c r="O1139" s="255"/>
      <c r="P1139" s="255"/>
      <c r="Q1139" s="255"/>
      <c r="R1139" s="251"/>
      <c r="S1139" s="255"/>
      <c r="T1139" s="255"/>
      <c r="U1139" s="255"/>
      <c r="V1139" s="255"/>
      <c r="W1139" s="255"/>
      <c r="X1139" s="255"/>
      <c r="Y1139" s="255"/>
      <c r="Z1139" s="255"/>
      <c r="AA1139" s="255"/>
      <c r="AB1139" s="255"/>
      <c r="AC1139" s="255"/>
      <c r="AD1139" s="255"/>
      <c r="AE1139" s="255"/>
      <c r="AF1139" s="255"/>
      <c r="AG1139" s="351"/>
      <c r="AH1139" s="351"/>
      <c r="AI1139" s="351"/>
      <c r="AJ1139" s="351"/>
      <c r="AK1139" s="351"/>
      <c r="AL1139" s="351"/>
      <c r="AM1139" s="351"/>
      <c r="AN1139" s="351"/>
      <c r="AO1139" s="351"/>
      <c r="AP1139" s="351"/>
      <c r="AQ1139" s="351"/>
      <c r="AR1139" s="351"/>
      <c r="AS1139" s="351"/>
      <c r="AT1139" s="351"/>
      <c r="AU1139" s="256">
        <f>SUM(AG1139:AT1139)</f>
        <v>0</v>
      </c>
    </row>
    <row r="1140" spans="1:47" ht="15" hidden="1" customHeight="1" outlineLevel="1">
      <c r="A1140" s="452"/>
      <c r="B1140" s="254" t="s">
        <v>345</v>
      </c>
      <c r="C1140" s="251" t="s">
        <v>163</v>
      </c>
      <c r="D1140" s="255"/>
      <c r="E1140" s="255"/>
      <c r="F1140" s="255"/>
      <c r="G1140" s="255"/>
      <c r="H1140" s="255"/>
      <c r="I1140" s="255"/>
      <c r="J1140" s="255"/>
      <c r="K1140" s="255"/>
      <c r="L1140" s="255"/>
      <c r="M1140" s="255"/>
      <c r="N1140" s="255"/>
      <c r="O1140" s="255"/>
      <c r="P1140" s="255"/>
      <c r="Q1140" s="255"/>
      <c r="R1140" s="251"/>
      <c r="S1140" s="255"/>
      <c r="T1140" s="255"/>
      <c r="U1140" s="255"/>
      <c r="V1140" s="255"/>
      <c r="W1140" s="255"/>
      <c r="X1140" s="255"/>
      <c r="Y1140" s="255"/>
      <c r="Z1140" s="255"/>
      <c r="AA1140" s="255"/>
      <c r="AB1140" s="255"/>
      <c r="AC1140" s="255"/>
      <c r="AD1140" s="255"/>
      <c r="AE1140" s="255"/>
      <c r="AF1140" s="255"/>
      <c r="AG1140" s="352">
        <f>AG1139</f>
        <v>0</v>
      </c>
      <c r="AH1140" s="352">
        <f t="shared" ref="AH1140:AT1140" si="1947">AH1139</f>
        <v>0</v>
      </c>
      <c r="AI1140" s="352">
        <f t="shared" si="1947"/>
        <v>0</v>
      </c>
      <c r="AJ1140" s="352">
        <f t="shared" si="1947"/>
        <v>0</v>
      </c>
      <c r="AK1140" s="352">
        <f t="shared" si="1947"/>
        <v>0</v>
      </c>
      <c r="AL1140" s="352">
        <f t="shared" si="1947"/>
        <v>0</v>
      </c>
      <c r="AM1140" s="352">
        <f t="shared" si="1947"/>
        <v>0</v>
      </c>
      <c r="AN1140" s="352">
        <f t="shared" si="1947"/>
        <v>0</v>
      </c>
      <c r="AO1140" s="352">
        <f t="shared" si="1947"/>
        <v>0</v>
      </c>
      <c r="AP1140" s="352">
        <f t="shared" si="1947"/>
        <v>0</v>
      </c>
      <c r="AQ1140" s="352">
        <f t="shared" si="1947"/>
        <v>0</v>
      </c>
      <c r="AR1140" s="352">
        <f t="shared" si="1947"/>
        <v>0</v>
      </c>
      <c r="AS1140" s="352">
        <f t="shared" si="1947"/>
        <v>0</v>
      </c>
      <c r="AT1140" s="352">
        <f t="shared" si="1947"/>
        <v>0</v>
      </c>
      <c r="AU1140" s="266"/>
    </row>
    <row r="1141" spans="1:47" ht="15" hidden="1" customHeight="1" outlineLevel="1">
      <c r="A1141" s="452"/>
      <c r="B1141" s="254"/>
      <c r="C1141" s="251"/>
      <c r="D1141" s="251"/>
      <c r="E1141" s="251"/>
      <c r="F1141" s="251"/>
      <c r="G1141" s="251"/>
      <c r="H1141" s="251"/>
      <c r="I1141" s="251"/>
      <c r="J1141" s="251"/>
      <c r="K1141" s="251"/>
      <c r="L1141" s="251"/>
      <c r="M1141" s="251"/>
      <c r="N1141" s="251"/>
      <c r="O1141" s="251"/>
      <c r="P1141" s="251"/>
      <c r="Q1141" s="251"/>
      <c r="R1141" s="251"/>
      <c r="S1141" s="251"/>
      <c r="T1141" s="251"/>
      <c r="U1141" s="251"/>
      <c r="V1141" s="251"/>
      <c r="W1141" s="251"/>
      <c r="X1141" s="251"/>
      <c r="Y1141" s="251"/>
      <c r="Z1141" s="251"/>
      <c r="AA1141" s="251"/>
      <c r="AB1141" s="251"/>
      <c r="AC1141" s="251"/>
      <c r="AD1141" s="251"/>
      <c r="AE1141" s="251"/>
      <c r="AF1141" s="251"/>
      <c r="AG1141" s="363"/>
      <c r="AH1141" s="366"/>
      <c r="AI1141" s="366"/>
      <c r="AJ1141" s="366"/>
      <c r="AK1141" s="366"/>
      <c r="AL1141" s="366"/>
      <c r="AM1141" s="366"/>
      <c r="AN1141" s="366"/>
      <c r="AO1141" s="366"/>
      <c r="AP1141" s="366"/>
      <c r="AQ1141" s="366"/>
      <c r="AR1141" s="366"/>
      <c r="AS1141" s="366"/>
      <c r="AT1141" s="366"/>
      <c r="AU1141" s="266"/>
    </row>
    <row r="1142" spans="1:47" ht="15" hidden="1" customHeight="1" outlineLevel="1">
      <c r="A1142" s="452">
        <v>22</v>
      </c>
      <c r="B1142" s="369" t="s">
        <v>114</v>
      </c>
      <c r="C1142" s="251" t="s">
        <v>25</v>
      </c>
      <c r="D1142" s="255"/>
      <c r="E1142" s="255"/>
      <c r="F1142" s="255"/>
      <c r="G1142" s="255"/>
      <c r="H1142" s="255"/>
      <c r="I1142" s="255"/>
      <c r="J1142" s="255"/>
      <c r="K1142" s="255"/>
      <c r="L1142" s="255"/>
      <c r="M1142" s="255"/>
      <c r="N1142" s="255"/>
      <c r="O1142" s="255"/>
      <c r="P1142" s="255"/>
      <c r="Q1142" s="255"/>
      <c r="R1142" s="251"/>
      <c r="S1142" s="255"/>
      <c r="T1142" s="255"/>
      <c r="U1142" s="255"/>
      <c r="V1142" s="255"/>
      <c r="W1142" s="255"/>
      <c r="X1142" s="255"/>
      <c r="Y1142" s="255"/>
      <c r="Z1142" s="255"/>
      <c r="AA1142" s="255"/>
      <c r="AB1142" s="255"/>
      <c r="AC1142" s="255"/>
      <c r="AD1142" s="255"/>
      <c r="AE1142" s="255"/>
      <c r="AF1142" s="255"/>
      <c r="AG1142" s="351"/>
      <c r="AH1142" s="351"/>
      <c r="AI1142" s="351"/>
      <c r="AJ1142" s="351"/>
      <c r="AK1142" s="351"/>
      <c r="AL1142" s="351"/>
      <c r="AM1142" s="351"/>
      <c r="AN1142" s="351"/>
      <c r="AO1142" s="351"/>
      <c r="AP1142" s="351"/>
      <c r="AQ1142" s="351"/>
      <c r="AR1142" s="351"/>
      <c r="AS1142" s="351"/>
      <c r="AT1142" s="351"/>
      <c r="AU1142" s="256">
        <f>SUM(AG1142:AT1142)</f>
        <v>0</v>
      </c>
    </row>
    <row r="1143" spans="1:47" ht="15" hidden="1" customHeight="1" outlineLevel="1">
      <c r="A1143" s="452"/>
      <c r="B1143" s="254" t="s">
        <v>345</v>
      </c>
      <c r="C1143" s="251" t="s">
        <v>163</v>
      </c>
      <c r="D1143" s="255"/>
      <c r="E1143" s="255"/>
      <c r="F1143" s="255"/>
      <c r="G1143" s="255"/>
      <c r="H1143" s="255"/>
      <c r="I1143" s="255"/>
      <c r="J1143" s="255"/>
      <c r="K1143" s="255"/>
      <c r="L1143" s="255"/>
      <c r="M1143" s="255"/>
      <c r="N1143" s="255"/>
      <c r="O1143" s="255"/>
      <c r="P1143" s="255"/>
      <c r="Q1143" s="255"/>
      <c r="R1143" s="251"/>
      <c r="S1143" s="255"/>
      <c r="T1143" s="255"/>
      <c r="U1143" s="255"/>
      <c r="V1143" s="255"/>
      <c r="W1143" s="255"/>
      <c r="X1143" s="255"/>
      <c r="Y1143" s="255"/>
      <c r="Z1143" s="255"/>
      <c r="AA1143" s="255"/>
      <c r="AB1143" s="255"/>
      <c r="AC1143" s="255"/>
      <c r="AD1143" s="255"/>
      <c r="AE1143" s="255"/>
      <c r="AF1143" s="255"/>
      <c r="AG1143" s="352">
        <f>AG1142</f>
        <v>0</v>
      </c>
      <c r="AH1143" s="352">
        <f t="shared" ref="AH1143:AT1143" si="1948">AH1142</f>
        <v>0</v>
      </c>
      <c r="AI1143" s="352">
        <f t="shared" si="1948"/>
        <v>0</v>
      </c>
      <c r="AJ1143" s="352">
        <f t="shared" si="1948"/>
        <v>0</v>
      </c>
      <c r="AK1143" s="352">
        <f t="shared" si="1948"/>
        <v>0</v>
      </c>
      <c r="AL1143" s="352">
        <f t="shared" si="1948"/>
        <v>0</v>
      </c>
      <c r="AM1143" s="352">
        <f t="shared" si="1948"/>
        <v>0</v>
      </c>
      <c r="AN1143" s="352">
        <f t="shared" si="1948"/>
        <v>0</v>
      </c>
      <c r="AO1143" s="352">
        <f t="shared" si="1948"/>
        <v>0</v>
      </c>
      <c r="AP1143" s="352">
        <f t="shared" si="1948"/>
        <v>0</v>
      </c>
      <c r="AQ1143" s="352">
        <f t="shared" si="1948"/>
        <v>0</v>
      </c>
      <c r="AR1143" s="352">
        <f t="shared" si="1948"/>
        <v>0</v>
      </c>
      <c r="AS1143" s="352">
        <f t="shared" si="1948"/>
        <v>0</v>
      </c>
      <c r="AT1143" s="352">
        <f t="shared" si="1948"/>
        <v>0</v>
      </c>
      <c r="AU1143" s="266"/>
    </row>
    <row r="1144" spans="1:47" ht="15" hidden="1" customHeight="1" outlineLevel="1">
      <c r="A1144" s="452"/>
      <c r="B1144" s="254"/>
      <c r="C1144" s="251"/>
      <c r="D1144" s="251"/>
      <c r="E1144" s="251"/>
      <c r="F1144" s="251"/>
      <c r="G1144" s="251"/>
      <c r="H1144" s="251"/>
      <c r="I1144" s="251"/>
      <c r="J1144" s="251"/>
      <c r="K1144" s="251"/>
      <c r="L1144" s="251"/>
      <c r="M1144" s="251"/>
      <c r="N1144" s="251"/>
      <c r="O1144" s="251"/>
      <c r="P1144" s="251"/>
      <c r="Q1144" s="251"/>
      <c r="R1144" s="251"/>
      <c r="S1144" s="251"/>
      <c r="T1144" s="251"/>
      <c r="U1144" s="251"/>
      <c r="V1144" s="251"/>
      <c r="W1144" s="251"/>
      <c r="X1144" s="251"/>
      <c r="Y1144" s="251"/>
      <c r="Z1144" s="251"/>
      <c r="AA1144" s="251"/>
      <c r="AB1144" s="251"/>
      <c r="AC1144" s="251"/>
      <c r="AD1144" s="251"/>
      <c r="AE1144" s="251"/>
      <c r="AF1144" s="251"/>
      <c r="AG1144" s="363"/>
      <c r="AH1144" s="366"/>
      <c r="AI1144" s="366"/>
      <c r="AJ1144" s="366"/>
      <c r="AK1144" s="366"/>
      <c r="AL1144" s="366"/>
      <c r="AM1144" s="366"/>
      <c r="AN1144" s="366"/>
      <c r="AO1144" s="366"/>
      <c r="AP1144" s="366"/>
      <c r="AQ1144" s="366"/>
      <c r="AR1144" s="366"/>
      <c r="AS1144" s="366"/>
      <c r="AT1144" s="366"/>
      <c r="AU1144" s="266"/>
    </row>
    <row r="1145" spans="1:47" ht="15" hidden="1" customHeight="1" outlineLevel="1">
      <c r="A1145" s="452">
        <v>23</v>
      </c>
      <c r="B1145" s="369" t="s">
        <v>115</v>
      </c>
      <c r="C1145" s="251" t="s">
        <v>25</v>
      </c>
      <c r="D1145" s="255"/>
      <c r="E1145" s="255"/>
      <c r="F1145" s="255"/>
      <c r="G1145" s="255"/>
      <c r="H1145" s="255"/>
      <c r="I1145" s="255"/>
      <c r="J1145" s="255"/>
      <c r="K1145" s="255"/>
      <c r="L1145" s="255"/>
      <c r="M1145" s="255"/>
      <c r="N1145" s="255"/>
      <c r="O1145" s="255"/>
      <c r="P1145" s="255"/>
      <c r="Q1145" s="255"/>
      <c r="R1145" s="251"/>
      <c r="S1145" s="255"/>
      <c r="T1145" s="255"/>
      <c r="U1145" s="255"/>
      <c r="V1145" s="255"/>
      <c r="W1145" s="255"/>
      <c r="X1145" s="255"/>
      <c r="Y1145" s="255"/>
      <c r="Z1145" s="255"/>
      <c r="AA1145" s="255"/>
      <c r="AB1145" s="255"/>
      <c r="AC1145" s="255"/>
      <c r="AD1145" s="255"/>
      <c r="AE1145" s="255"/>
      <c r="AF1145" s="255"/>
      <c r="AG1145" s="351"/>
      <c r="AH1145" s="351"/>
      <c r="AI1145" s="351"/>
      <c r="AJ1145" s="351"/>
      <c r="AK1145" s="351"/>
      <c r="AL1145" s="351"/>
      <c r="AM1145" s="351"/>
      <c r="AN1145" s="351"/>
      <c r="AO1145" s="351"/>
      <c r="AP1145" s="351"/>
      <c r="AQ1145" s="351"/>
      <c r="AR1145" s="351"/>
      <c r="AS1145" s="351"/>
      <c r="AT1145" s="351"/>
      <c r="AU1145" s="256">
        <f>SUM(AG1145:AT1145)</f>
        <v>0</v>
      </c>
    </row>
    <row r="1146" spans="1:47" ht="15" hidden="1" customHeight="1" outlineLevel="1">
      <c r="A1146" s="452"/>
      <c r="B1146" s="254" t="s">
        <v>345</v>
      </c>
      <c r="C1146" s="251" t="s">
        <v>163</v>
      </c>
      <c r="D1146" s="255"/>
      <c r="E1146" s="255"/>
      <c r="F1146" s="255"/>
      <c r="G1146" s="255"/>
      <c r="H1146" s="255"/>
      <c r="I1146" s="255"/>
      <c r="J1146" s="255"/>
      <c r="K1146" s="255"/>
      <c r="L1146" s="255"/>
      <c r="M1146" s="255"/>
      <c r="N1146" s="255"/>
      <c r="O1146" s="255"/>
      <c r="P1146" s="255"/>
      <c r="Q1146" s="255"/>
      <c r="R1146" s="251"/>
      <c r="S1146" s="255"/>
      <c r="T1146" s="255"/>
      <c r="U1146" s="255"/>
      <c r="V1146" s="255"/>
      <c r="W1146" s="255"/>
      <c r="X1146" s="255"/>
      <c r="Y1146" s="255"/>
      <c r="Z1146" s="255"/>
      <c r="AA1146" s="255"/>
      <c r="AB1146" s="255"/>
      <c r="AC1146" s="255"/>
      <c r="AD1146" s="255"/>
      <c r="AE1146" s="255"/>
      <c r="AF1146" s="255"/>
      <c r="AG1146" s="352">
        <f>AG1145</f>
        <v>0</v>
      </c>
      <c r="AH1146" s="352">
        <f t="shared" ref="AH1146:AT1146" si="1949">AH1145</f>
        <v>0</v>
      </c>
      <c r="AI1146" s="352">
        <f t="shared" si="1949"/>
        <v>0</v>
      </c>
      <c r="AJ1146" s="352">
        <f t="shared" si="1949"/>
        <v>0</v>
      </c>
      <c r="AK1146" s="352">
        <f t="shared" si="1949"/>
        <v>0</v>
      </c>
      <c r="AL1146" s="352">
        <f t="shared" si="1949"/>
        <v>0</v>
      </c>
      <c r="AM1146" s="352">
        <f t="shared" si="1949"/>
        <v>0</v>
      </c>
      <c r="AN1146" s="352">
        <f t="shared" si="1949"/>
        <v>0</v>
      </c>
      <c r="AO1146" s="352">
        <f t="shared" si="1949"/>
        <v>0</v>
      </c>
      <c r="AP1146" s="352">
        <f t="shared" si="1949"/>
        <v>0</v>
      </c>
      <c r="AQ1146" s="352">
        <f t="shared" si="1949"/>
        <v>0</v>
      </c>
      <c r="AR1146" s="352">
        <f t="shared" si="1949"/>
        <v>0</v>
      </c>
      <c r="AS1146" s="352">
        <f t="shared" si="1949"/>
        <v>0</v>
      </c>
      <c r="AT1146" s="352">
        <f t="shared" si="1949"/>
        <v>0</v>
      </c>
      <c r="AU1146" s="266"/>
    </row>
    <row r="1147" spans="1:47" ht="15" hidden="1" customHeight="1" outlineLevel="1">
      <c r="A1147" s="452"/>
      <c r="B1147" s="371"/>
      <c r="C1147" s="251"/>
      <c r="D1147" s="251"/>
      <c r="E1147" s="251"/>
      <c r="F1147" s="251"/>
      <c r="G1147" s="251"/>
      <c r="H1147" s="251"/>
      <c r="I1147" s="251"/>
      <c r="J1147" s="251"/>
      <c r="K1147" s="251"/>
      <c r="L1147" s="251"/>
      <c r="M1147" s="251"/>
      <c r="N1147" s="251"/>
      <c r="O1147" s="251"/>
      <c r="P1147" s="251"/>
      <c r="Q1147" s="251"/>
      <c r="R1147" s="251"/>
      <c r="S1147" s="251"/>
      <c r="T1147" s="251"/>
      <c r="U1147" s="251"/>
      <c r="V1147" s="251"/>
      <c r="W1147" s="251"/>
      <c r="X1147" s="251"/>
      <c r="Y1147" s="251"/>
      <c r="Z1147" s="251"/>
      <c r="AA1147" s="251"/>
      <c r="AB1147" s="251"/>
      <c r="AC1147" s="251"/>
      <c r="AD1147" s="251"/>
      <c r="AE1147" s="251"/>
      <c r="AF1147" s="251"/>
      <c r="AG1147" s="363"/>
      <c r="AH1147" s="366"/>
      <c r="AI1147" s="366"/>
      <c r="AJ1147" s="366"/>
      <c r="AK1147" s="366"/>
      <c r="AL1147" s="366"/>
      <c r="AM1147" s="366"/>
      <c r="AN1147" s="366"/>
      <c r="AO1147" s="366"/>
      <c r="AP1147" s="366"/>
      <c r="AQ1147" s="366"/>
      <c r="AR1147" s="366"/>
      <c r="AS1147" s="366"/>
      <c r="AT1147" s="366"/>
      <c r="AU1147" s="266"/>
    </row>
    <row r="1148" spans="1:47" ht="15" hidden="1" customHeight="1" outlineLevel="1">
      <c r="A1148" s="452">
        <v>24</v>
      </c>
      <c r="B1148" s="369" t="s">
        <v>116</v>
      </c>
      <c r="C1148" s="251" t="s">
        <v>25</v>
      </c>
      <c r="D1148" s="255"/>
      <c r="E1148" s="255"/>
      <c r="F1148" s="255"/>
      <c r="G1148" s="255"/>
      <c r="H1148" s="255"/>
      <c r="I1148" s="255"/>
      <c r="J1148" s="255"/>
      <c r="K1148" s="255"/>
      <c r="L1148" s="255"/>
      <c r="M1148" s="255"/>
      <c r="N1148" s="255"/>
      <c r="O1148" s="255"/>
      <c r="P1148" s="255"/>
      <c r="Q1148" s="255"/>
      <c r="R1148" s="251"/>
      <c r="S1148" s="255"/>
      <c r="T1148" s="255"/>
      <c r="U1148" s="255"/>
      <c r="V1148" s="255"/>
      <c r="W1148" s="255"/>
      <c r="X1148" s="255"/>
      <c r="Y1148" s="255"/>
      <c r="Z1148" s="255"/>
      <c r="AA1148" s="255"/>
      <c r="AB1148" s="255"/>
      <c r="AC1148" s="255"/>
      <c r="AD1148" s="255"/>
      <c r="AE1148" s="255"/>
      <c r="AF1148" s="255"/>
      <c r="AG1148" s="351"/>
      <c r="AH1148" s="351"/>
      <c r="AI1148" s="351"/>
      <c r="AJ1148" s="351"/>
      <c r="AK1148" s="351"/>
      <c r="AL1148" s="351"/>
      <c r="AM1148" s="351"/>
      <c r="AN1148" s="351"/>
      <c r="AO1148" s="351"/>
      <c r="AP1148" s="351"/>
      <c r="AQ1148" s="351"/>
      <c r="AR1148" s="351"/>
      <c r="AS1148" s="351"/>
      <c r="AT1148" s="351"/>
      <c r="AU1148" s="256">
        <f>SUM(AG1148:AT1148)</f>
        <v>0</v>
      </c>
    </row>
    <row r="1149" spans="1:47" ht="15" hidden="1" customHeight="1" outlineLevel="1">
      <c r="A1149" s="452"/>
      <c r="B1149" s="254" t="s">
        <v>345</v>
      </c>
      <c r="C1149" s="251" t="s">
        <v>163</v>
      </c>
      <c r="D1149" s="255"/>
      <c r="E1149" s="255"/>
      <c r="F1149" s="255"/>
      <c r="G1149" s="255"/>
      <c r="H1149" s="255"/>
      <c r="I1149" s="255"/>
      <c r="J1149" s="255"/>
      <c r="K1149" s="255"/>
      <c r="L1149" s="255"/>
      <c r="M1149" s="255"/>
      <c r="N1149" s="255"/>
      <c r="O1149" s="255"/>
      <c r="P1149" s="255"/>
      <c r="Q1149" s="255"/>
      <c r="R1149" s="251"/>
      <c r="S1149" s="255"/>
      <c r="T1149" s="255"/>
      <c r="U1149" s="255"/>
      <c r="V1149" s="255"/>
      <c r="W1149" s="255"/>
      <c r="X1149" s="255"/>
      <c r="Y1149" s="255"/>
      <c r="Z1149" s="255"/>
      <c r="AA1149" s="255"/>
      <c r="AB1149" s="255"/>
      <c r="AC1149" s="255"/>
      <c r="AD1149" s="255"/>
      <c r="AE1149" s="255"/>
      <c r="AF1149" s="255"/>
      <c r="AG1149" s="352">
        <f>AG1148</f>
        <v>0</v>
      </c>
      <c r="AH1149" s="352">
        <f t="shared" ref="AH1149:AT1149" si="1950">AH1148</f>
        <v>0</v>
      </c>
      <c r="AI1149" s="352">
        <f t="shared" si="1950"/>
        <v>0</v>
      </c>
      <c r="AJ1149" s="352">
        <f t="shared" si="1950"/>
        <v>0</v>
      </c>
      <c r="AK1149" s="352">
        <f t="shared" si="1950"/>
        <v>0</v>
      </c>
      <c r="AL1149" s="352">
        <f t="shared" si="1950"/>
        <v>0</v>
      </c>
      <c r="AM1149" s="352">
        <f t="shared" si="1950"/>
        <v>0</v>
      </c>
      <c r="AN1149" s="352">
        <f t="shared" si="1950"/>
        <v>0</v>
      </c>
      <c r="AO1149" s="352">
        <f t="shared" si="1950"/>
        <v>0</v>
      </c>
      <c r="AP1149" s="352">
        <f t="shared" si="1950"/>
        <v>0</v>
      </c>
      <c r="AQ1149" s="352">
        <f t="shared" si="1950"/>
        <v>0</v>
      </c>
      <c r="AR1149" s="352">
        <f t="shared" si="1950"/>
        <v>0</v>
      </c>
      <c r="AS1149" s="352">
        <f t="shared" si="1950"/>
        <v>0</v>
      </c>
      <c r="AT1149" s="352">
        <f t="shared" si="1950"/>
        <v>0</v>
      </c>
      <c r="AU1149" s="266"/>
    </row>
    <row r="1150" spans="1:47" ht="15" hidden="1" customHeight="1" outlineLevel="1">
      <c r="A1150" s="452"/>
      <c r="B1150" s="254"/>
      <c r="C1150" s="251"/>
      <c r="D1150" s="251"/>
      <c r="E1150" s="251"/>
      <c r="F1150" s="251"/>
      <c r="G1150" s="251"/>
      <c r="H1150" s="251"/>
      <c r="I1150" s="251"/>
      <c r="J1150" s="251"/>
      <c r="K1150" s="251"/>
      <c r="L1150" s="251"/>
      <c r="M1150" s="251"/>
      <c r="N1150" s="251"/>
      <c r="O1150" s="251"/>
      <c r="P1150" s="251"/>
      <c r="Q1150" s="251"/>
      <c r="R1150" s="251"/>
      <c r="S1150" s="251"/>
      <c r="T1150" s="251"/>
      <c r="U1150" s="251"/>
      <c r="V1150" s="251"/>
      <c r="W1150" s="251"/>
      <c r="X1150" s="251"/>
      <c r="Y1150" s="251"/>
      <c r="Z1150" s="251"/>
      <c r="AA1150" s="251"/>
      <c r="AB1150" s="251"/>
      <c r="AC1150" s="251"/>
      <c r="AD1150" s="251"/>
      <c r="AE1150" s="251"/>
      <c r="AF1150" s="251"/>
      <c r="AG1150" s="353"/>
      <c r="AH1150" s="366"/>
      <c r="AI1150" s="366"/>
      <c r="AJ1150" s="366"/>
      <c r="AK1150" s="366"/>
      <c r="AL1150" s="366"/>
      <c r="AM1150" s="366"/>
      <c r="AN1150" s="366"/>
      <c r="AO1150" s="366"/>
      <c r="AP1150" s="366"/>
      <c r="AQ1150" s="366"/>
      <c r="AR1150" s="366"/>
      <c r="AS1150" s="366"/>
      <c r="AT1150" s="366"/>
      <c r="AU1150" s="266"/>
    </row>
    <row r="1151" spans="1:47" ht="15" customHeight="1" outlineLevel="1">
      <c r="A1151" s="452"/>
      <c r="B1151" s="248" t="s">
        <v>497</v>
      </c>
      <c r="C1151" s="251"/>
      <c r="D1151" s="251"/>
      <c r="E1151" s="251"/>
      <c r="F1151" s="251"/>
      <c r="G1151" s="251"/>
      <c r="H1151" s="251"/>
      <c r="I1151" s="251"/>
      <c r="J1151" s="251"/>
      <c r="K1151" s="251"/>
      <c r="L1151" s="251"/>
      <c r="M1151" s="251"/>
      <c r="N1151" s="251"/>
      <c r="O1151" s="251"/>
      <c r="P1151" s="251"/>
      <c r="Q1151" s="251"/>
      <c r="R1151" s="251"/>
      <c r="S1151" s="251"/>
      <c r="T1151" s="251"/>
      <c r="U1151" s="251"/>
      <c r="V1151" s="251"/>
      <c r="W1151" s="251"/>
      <c r="X1151" s="251"/>
      <c r="Y1151" s="251"/>
      <c r="Z1151" s="251"/>
      <c r="AA1151" s="251"/>
      <c r="AB1151" s="251"/>
      <c r="AC1151" s="251"/>
      <c r="AD1151" s="251"/>
      <c r="AE1151" s="251"/>
      <c r="AF1151" s="251"/>
      <c r="AG1151" s="353"/>
      <c r="AH1151" s="366"/>
      <c r="AI1151" s="366"/>
      <c r="AJ1151" s="366"/>
      <c r="AK1151" s="366"/>
      <c r="AL1151" s="366"/>
      <c r="AM1151" s="366"/>
      <c r="AN1151" s="366"/>
      <c r="AO1151" s="366"/>
      <c r="AP1151" s="366"/>
      <c r="AQ1151" s="366"/>
      <c r="AR1151" s="366"/>
      <c r="AS1151" s="366"/>
      <c r="AT1151" s="366"/>
      <c r="AU1151" s="266"/>
    </row>
    <row r="1152" spans="1:47" ht="15" hidden="1" customHeight="1" outlineLevel="1">
      <c r="A1152" s="452">
        <v>25</v>
      </c>
      <c r="B1152" s="369" t="s">
        <v>117</v>
      </c>
      <c r="C1152" s="251" t="s">
        <v>25</v>
      </c>
      <c r="D1152" s="255"/>
      <c r="E1152" s="255"/>
      <c r="F1152" s="255"/>
      <c r="G1152" s="255"/>
      <c r="H1152" s="255"/>
      <c r="I1152" s="255"/>
      <c r="J1152" s="255"/>
      <c r="K1152" s="255"/>
      <c r="L1152" s="255"/>
      <c r="M1152" s="255"/>
      <c r="N1152" s="255"/>
      <c r="O1152" s="255"/>
      <c r="P1152" s="255"/>
      <c r="Q1152" s="255"/>
      <c r="R1152" s="255">
        <v>12</v>
      </c>
      <c r="S1152" s="255"/>
      <c r="T1152" s="255"/>
      <c r="U1152" s="255"/>
      <c r="V1152" s="255"/>
      <c r="W1152" s="255"/>
      <c r="X1152" s="255"/>
      <c r="Y1152" s="255"/>
      <c r="Z1152" s="255"/>
      <c r="AA1152" s="255"/>
      <c r="AB1152" s="255"/>
      <c r="AC1152" s="656"/>
      <c r="AD1152" s="656"/>
      <c r="AE1152" s="656"/>
      <c r="AF1152" s="656"/>
      <c r="AG1152" s="367"/>
      <c r="AH1152" s="356"/>
      <c r="AI1152" s="356"/>
      <c r="AJ1152" s="356"/>
      <c r="AK1152" s="356"/>
      <c r="AL1152" s="356"/>
      <c r="AM1152" s="356"/>
      <c r="AN1152" s="356"/>
      <c r="AO1152" s="356"/>
      <c r="AP1152" s="356"/>
      <c r="AQ1152" s="356"/>
      <c r="AR1152" s="356"/>
      <c r="AS1152" s="356"/>
      <c r="AT1152" s="356"/>
      <c r="AU1152" s="256">
        <f>SUM(AG1152:AT1152)</f>
        <v>0</v>
      </c>
    </row>
    <row r="1153" spans="1:47" ht="15" hidden="1" customHeight="1" outlineLevel="1">
      <c r="A1153" s="452"/>
      <c r="B1153" s="254" t="s">
        <v>345</v>
      </c>
      <c r="C1153" s="251" t="s">
        <v>163</v>
      </c>
      <c r="D1153" s="255"/>
      <c r="E1153" s="255"/>
      <c r="F1153" s="255"/>
      <c r="G1153" s="255"/>
      <c r="H1153" s="255"/>
      <c r="I1153" s="255"/>
      <c r="J1153" s="255"/>
      <c r="K1153" s="255"/>
      <c r="L1153" s="255"/>
      <c r="M1153" s="255"/>
      <c r="N1153" s="255"/>
      <c r="O1153" s="255"/>
      <c r="P1153" s="255"/>
      <c r="Q1153" s="255"/>
      <c r="R1153" s="255">
        <f>R1152</f>
        <v>12</v>
      </c>
      <c r="S1153" s="255"/>
      <c r="T1153" s="255"/>
      <c r="U1153" s="255"/>
      <c r="V1153" s="255"/>
      <c r="W1153" s="255"/>
      <c r="X1153" s="255"/>
      <c r="Y1153" s="255"/>
      <c r="Z1153" s="255"/>
      <c r="AA1153" s="255"/>
      <c r="AB1153" s="255"/>
      <c r="AC1153" s="656"/>
      <c r="AD1153" s="656"/>
      <c r="AE1153" s="656"/>
      <c r="AF1153" s="656"/>
      <c r="AG1153" s="352">
        <f>AG1152</f>
        <v>0</v>
      </c>
      <c r="AH1153" s="352">
        <f t="shared" ref="AH1153:AT1153" si="1951">AH1152</f>
        <v>0</v>
      </c>
      <c r="AI1153" s="352">
        <f t="shared" si="1951"/>
        <v>0</v>
      </c>
      <c r="AJ1153" s="352">
        <f t="shared" si="1951"/>
        <v>0</v>
      </c>
      <c r="AK1153" s="352">
        <f t="shared" si="1951"/>
        <v>0</v>
      </c>
      <c r="AL1153" s="352">
        <f t="shared" si="1951"/>
        <v>0</v>
      </c>
      <c r="AM1153" s="352">
        <f t="shared" si="1951"/>
        <v>0</v>
      </c>
      <c r="AN1153" s="352">
        <f t="shared" si="1951"/>
        <v>0</v>
      </c>
      <c r="AO1153" s="352">
        <f t="shared" si="1951"/>
        <v>0</v>
      </c>
      <c r="AP1153" s="352">
        <f t="shared" si="1951"/>
        <v>0</v>
      </c>
      <c r="AQ1153" s="352">
        <f t="shared" si="1951"/>
        <v>0</v>
      </c>
      <c r="AR1153" s="352">
        <f t="shared" si="1951"/>
        <v>0</v>
      </c>
      <c r="AS1153" s="352">
        <f t="shared" si="1951"/>
        <v>0</v>
      </c>
      <c r="AT1153" s="352">
        <f t="shared" si="1951"/>
        <v>0</v>
      </c>
      <c r="AU1153" s="266"/>
    </row>
    <row r="1154" spans="1:47" ht="15" hidden="1" customHeight="1" outlineLevel="1">
      <c r="A1154" s="452"/>
      <c r="B1154" s="254"/>
      <c r="C1154" s="251"/>
      <c r="D1154" s="251"/>
      <c r="E1154" s="251"/>
      <c r="F1154" s="251"/>
      <c r="G1154" s="251"/>
      <c r="H1154" s="251"/>
      <c r="I1154" s="251"/>
      <c r="J1154" s="251"/>
      <c r="K1154" s="251"/>
      <c r="L1154" s="251"/>
      <c r="M1154" s="251"/>
      <c r="N1154" s="251"/>
      <c r="O1154" s="251"/>
      <c r="P1154" s="251"/>
      <c r="Q1154" s="251"/>
      <c r="R1154" s="251"/>
      <c r="S1154" s="251"/>
      <c r="T1154" s="251"/>
      <c r="U1154" s="251"/>
      <c r="V1154" s="251"/>
      <c r="W1154" s="251"/>
      <c r="X1154" s="251"/>
      <c r="Y1154" s="251"/>
      <c r="Z1154" s="251"/>
      <c r="AA1154" s="251"/>
      <c r="AB1154" s="251"/>
      <c r="AC1154" s="251"/>
      <c r="AD1154" s="251"/>
      <c r="AE1154" s="251"/>
      <c r="AF1154" s="251"/>
      <c r="AG1154" s="353"/>
      <c r="AH1154" s="366"/>
      <c r="AI1154" s="366"/>
      <c r="AJ1154" s="366"/>
      <c r="AK1154" s="366"/>
      <c r="AL1154" s="366"/>
      <c r="AM1154" s="366"/>
      <c r="AN1154" s="366"/>
      <c r="AO1154" s="366"/>
      <c r="AP1154" s="366"/>
      <c r="AQ1154" s="366"/>
      <c r="AR1154" s="366"/>
      <c r="AS1154" s="366"/>
      <c r="AT1154" s="366"/>
      <c r="AU1154" s="266"/>
    </row>
    <row r="1155" spans="1:47" ht="15" customHeight="1" outlineLevel="1">
      <c r="A1155" s="452">
        <v>26</v>
      </c>
      <c r="B1155" s="369" t="s">
        <v>118</v>
      </c>
      <c r="C1155" s="251" t="s">
        <v>1103</v>
      </c>
      <c r="D1155" s="255">
        <v>202110.54682747429</v>
      </c>
      <c r="E1155" s="255">
        <f t="shared" ref="E1155:Q1155" si="1952">E566/D566*D1155</f>
        <v>202110.54682747429</v>
      </c>
      <c r="F1155" s="255">
        <f t="shared" si="1952"/>
        <v>202110.54682747429</v>
      </c>
      <c r="G1155" s="255">
        <f t="shared" si="1952"/>
        <v>202110.54682747429</v>
      </c>
      <c r="H1155" s="255">
        <f t="shared" si="1952"/>
        <v>202110.54682747429</v>
      </c>
      <c r="I1155" s="255">
        <f t="shared" si="1952"/>
        <v>187770.20016438726</v>
      </c>
      <c r="J1155" s="255">
        <f t="shared" si="1952"/>
        <v>187770.20016438726</v>
      </c>
      <c r="K1155" s="255">
        <f t="shared" si="1952"/>
        <v>187770.20016438726</v>
      </c>
      <c r="L1155" s="255">
        <f t="shared" si="1952"/>
        <v>187633.90001440636</v>
      </c>
      <c r="M1155" s="255">
        <f t="shared" si="1952"/>
        <v>187633.90001440636</v>
      </c>
      <c r="N1155" s="255">
        <f t="shared" si="1952"/>
        <v>186668.46413495229</v>
      </c>
      <c r="O1155" s="255">
        <f t="shared" si="1952"/>
        <v>186668.46413495229</v>
      </c>
      <c r="P1155" s="255">
        <f t="shared" si="1952"/>
        <v>117830.16274882601</v>
      </c>
      <c r="Q1155" s="255">
        <f t="shared" si="1952"/>
        <v>106498.06104534157</v>
      </c>
      <c r="R1155" s="255">
        <v>12</v>
      </c>
      <c r="S1155" s="255">
        <v>77.739028400597917</v>
      </c>
      <c r="T1155" s="255">
        <f t="shared" ref="T1155:AF1155" si="1953">T566/S566*S1155</f>
        <v>77.739028400597917</v>
      </c>
      <c r="U1155" s="255">
        <f t="shared" si="1953"/>
        <v>77.739028400597917</v>
      </c>
      <c r="V1155" s="255">
        <f t="shared" si="1953"/>
        <v>77.739028400597917</v>
      </c>
      <c r="W1155" s="255">
        <f t="shared" si="1953"/>
        <v>77.739028400597917</v>
      </c>
      <c r="X1155" s="255">
        <f t="shared" si="1953"/>
        <v>73.187144992526171</v>
      </c>
      <c r="Y1155" s="255">
        <f t="shared" si="1953"/>
        <v>73.187144992526171</v>
      </c>
      <c r="Z1155" s="255">
        <f t="shared" si="1953"/>
        <v>73.187144992526171</v>
      </c>
      <c r="AA1155" s="255">
        <f t="shared" si="1953"/>
        <v>73.187144992526171</v>
      </c>
      <c r="AB1155" s="255">
        <f t="shared" si="1953"/>
        <v>73.187144992526171</v>
      </c>
      <c r="AC1155" s="255">
        <f t="shared" si="1953"/>
        <v>72.919387144992541</v>
      </c>
      <c r="AD1155" s="255">
        <f t="shared" si="1953"/>
        <v>72.919387144992541</v>
      </c>
      <c r="AE1155" s="255">
        <f t="shared" si="1953"/>
        <v>47.393139013452924</v>
      </c>
      <c r="AF1155" s="255">
        <f t="shared" si="1953"/>
        <v>42.752002989536628</v>
      </c>
      <c r="AG1155" s="367"/>
      <c r="AH1155" s="356"/>
      <c r="AI1155" s="356"/>
      <c r="AJ1155" s="356"/>
      <c r="AK1155" s="356"/>
      <c r="AL1155" s="356"/>
      <c r="AM1155" s="356"/>
      <c r="AN1155" s="356"/>
      <c r="AO1155" s="356"/>
      <c r="AP1155" s="356">
        <f>'3-b. WRZ Rate Class Alloc.'!K65</f>
        <v>0</v>
      </c>
      <c r="AQ1155" s="356">
        <f>'3-b. WRZ Rate Class Alloc.'!L65</f>
        <v>1</v>
      </c>
      <c r="AR1155" s="356"/>
      <c r="AS1155" s="356"/>
      <c r="AT1155" s="356"/>
      <c r="AU1155" s="256">
        <f>SUM(AG1155:AT1155)</f>
        <v>1</v>
      </c>
    </row>
    <row r="1156" spans="1:47" ht="15" customHeight="1" outlineLevel="1">
      <c r="A1156" s="452"/>
      <c r="B1156" s="254" t="s">
        <v>345</v>
      </c>
      <c r="C1156" s="251" t="s">
        <v>163</v>
      </c>
      <c r="D1156" s="255"/>
      <c r="E1156" s="255"/>
      <c r="F1156" s="255"/>
      <c r="G1156" s="255"/>
      <c r="H1156" s="255"/>
      <c r="I1156" s="255"/>
      <c r="J1156" s="255"/>
      <c r="K1156" s="255"/>
      <c r="L1156" s="255"/>
      <c r="M1156" s="255"/>
      <c r="N1156" s="255"/>
      <c r="O1156" s="255"/>
      <c r="P1156" s="255"/>
      <c r="Q1156" s="255"/>
      <c r="R1156" s="255">
        <f>R1155</f>
        <v>12</v>
      </c>
      <c r="S1156" s="255"/>
      <c r="T1156" s="255"/>
      <c r="U1156" s="255"/>
      <c r="V1156" s="255"/>
      <c r="W1156" s="255"/>
      <c r="X1156" s="255"/>
      <c r="Y1156" s="255"/>
      <c r="Z1156" s="255"/>
      <c r="AA1156" s="255"/>
      <c r="AB1156" s="255"/>
      <c r="AC1156" s="255"/>
      <c r="AD1156" s="255"/>
      <c r="AE1156" s="255"/>
      <c r="AF1156" s="255"/>
      <c r="AG1156" s="352">
        <f>AG1155</f>
        <v>0</v>
      </c>
      <c r="AH1156" s="352">
        <f t="shared" ref="AH1156:AT1156" si="1954">AH1155</f>
        <v>0</v>
      </c>
      <c r="AI1156" s="352">
        <f t="shared" si="1954"/>
        <v>0</v>
      </c>
      <c r="AJ1156" s="352">
        <f t="shared" si="1954"/>
        <v>0</v>
      </c>
      <c r="AK1156" s="352">
        <f t="shared" si="1954"/>
        <v>0</v>
      </c>
      <c r="AL1156" s="352">
        <f t="shared" si="1954"/>
        <v>0</v>
      </c>
      <c r="AM1156" s="352">
        <f t="shared" si="1954"/>
        <v>0</v>
      </c>
      <c r="AN1156" s="352">
        <f t="shared" si="1954"/>
        <v>0</v>
      </c>
      <c r="AO1156" s="352">
        <f t="shared" si="1954"/>
        <v>0</v>
      </c>
      <c r="AP1156" s="352">
        <f t="shared" si="1954"/>
        <v>0</v>
      </c>
      <c r="AQ1156" s="352">
        <f t="shared" si="1954"/>
        <v>1</v>
      </c>
      <c r="AR1156" s="352">
        <f t="shared" si="1954"/>
        <v>0</v>
      </c>
      <c r="AS1156" s="352">
        <f t="shared" si="1954"/>
        <v>0</v>
      </c>
      <c r="AT1156" s="352">
        <f t="shared" si="1954"/>
        <v>0</v>
      </c>
      <c r="AU1156" s="266"/>
    </row>
    <row r="1157" spans="1:47" ht="15" customHeight="1" outlineLevel="1">
      <c r="A1157" s="452"/>
      <c r="B1157" s="369"/>
      <c r="C1157" s="251"/>
      <c r="D1157" s="251"/>
      <c r="E1157" s="251"/>
      <c r="F1157" s="251"/>
      <c r="G1157" s="251"/>
      <c r="H1157" s="251"/>
      <c r="I1157" s="251"/>
      <c r="J1157" s="251"/>
      <c r="K1157" s="251"/>
      <c r="L1157" s="251"/>
      <c r="M1157" s="251"/>
      <c r="N1157" s="251"/>
      <c r="O1157" s="251"/>
      <c r="P1157" s="251"/>
      <c r="Q1157" s="251"/>
      <c r="R1157" s="251"/>
      <c r="S1157" s="251"/>
      <c r="T1157" s="251"/>
      <c r="U1157" s="251"/>
      <c r="V1157" s="251"/>
      <c r="W1157" s="251"/>
      <c r="X1157" s="251"/>
      <c r="Y1157" s="251"/>
      <c r="Z1157" s="251"/>
      <c r="AA1157" s="251"/>
      <c r="AB1157" s="251"/>
      <c r="AC1157" s="251"/>
      <c r="AD1157" s="251"/>
      <c r="AE1157" s="251"/>
      <c r="AF1157" s="251"/>
      <c r="AG1157" s="353"/>
      <c r="AH1157" s="366"/>
      <c r="AI1157" s="366"/>
      <c r="AJ1157" s="366"/>
      <c r="AK1157" s="366"/>
      <c r="AL1157" s="366"/>
      <c r="AM1157" s="366"/>
      <c r="AN1157" s="366"/>
      <c r="AO1157" s="366"/>
      <c r="AP1157" s="366"/>
      <c r="AQ1157" s="366"/>
      <c r="AR1157" s="366"/>
      <c r="AS1157" s="366"/>
      <c r="AT1157" s="366"/>
      <c r="AU1157" s="266"/>
    </row>
    <row r="1158" spans="1:47" ht="15" hidden="1" customHeight="1" outlineLevel="1">
      <c r="A1158" s="452">
        <v>43</v>
      </c>
      <c r="B1158" s="369" t="s">
        <v>135</v>
      </c>
      <c r="C1158" s="251" t="s">
        <v>25</v>
      </c>
      <c r="D1158" s="255"/>
      <c r="E1158" s="255"/>
      <c r="F1158" s="255"/>
      <c r="G1158" s="255"/>
      <c r="H1158" s="255"/>
      <c r="I1158" s="255"/>
      <c r="J1158" s="255"/>
      <c r="K1158" s="255"/>
      <c r="L1158" s="255"/>
      <c r="M1158" s="255"/>
      <c r="N1158" s="255"/>
      <c r="O1158" s="255"/>
      <c r="P1158" s="255"/>
      <c r="Q1158" s="255"/>
      <c r="R1158" s="255">
        <v>12</v>
      </c>
      <c r="S1158" s="255"/>
      <c r="T1158" s="255"/>
      <c r="U1158" s="255"/>
      <c r="V1158" s="255"/>
      <c r="W1158" s="255"/>
      <c r="X1158" s="255"/>
      <c r="Y1158" s="255"/>
      <c r="Z1158" s="255"/>
      <c r="AA1158" s="255"/>
      <c r="AB1158" s="255"/>
      <c r="AC1158" s="255"/>
      <c r="AD1158" s="255"/>
      <c r="AE1158" s="255"/>
      <c r="AF1158" s="255"/>
      <c r="AG1158" s="367"/>
      <c r="AH1158" s="356"/>
      <c r="AI1158" s="356"/>
      <c r="AJ1158" s="356"/>
      <c r="AK1158" s="356"/>
      <c r="AL1158" s="356"/>
      <c r="AM1158" s="356"/>
      <c r="AN1158" s="356"/>
      <c r="AO1158" s="356"/>
      <c r="AP1158" s="356"/>
      <c r="AQ1158" s="356"/>
      <c r="AR1158" s="356"/>
      <c r="AS1158" s="356"/>
      <c r="AT1158" s="356"/>
      <c r="AU1158" s="256">
        <f>SUM(AG1158:AT1158)</f>
        <v>0</v>
      </c>
    </row>
    <row r="1159" spans="1:47" ht="15" hidden="1" customHeight="1" outlineLevel="1">
      <c r="A1159" s="452"/>
      <c r="B1159" s="254" t="s">
        <v>345</v>
      </c>
      <c r="C1159" s="251" t="s">
        <v>163</v>
      </c>
      <c r="D1159" s="255"/>
      <c r="E1159" s="255"/>
      <c r="F1159" s="255"/>
      <c r="G1159" s="255"/>
      <c r="H1159" s="255"/>
      <c r="I1159" s="255"/>
      <c r="J1159" s="255"/>
      <c r="K1159" s="255"/>
      <c r="L1159" s="255"/>
      <c r="M1159" s="255"/>
      <c r="N1159" s="255"/>
      <c r="O1159" s="255"/>
      <c r="P1159" s="255"/>
      <c r="Q1159" s="255"/>
      <c r="R1159" s="255">
        <f>R1158</f>
        <v>12</v>
      </c>
      <c r="S1159" s="255"/>
      <c r="T1159" s="255"/>
      <c r="U1159" s="255"/>
      <c r="V1159" s="255"/>
      <c r="W1159" s="255"/>
      <c r="X1159" s="255"/>
      <c r="Y1159" s="255"/>
      <c r="Z1159" s="255"/>
      <c r="AA1159" s="255"/>
      <c r="AB1159" s="255"/>
      <c r="AC1159" s="255"/>
      <c r="AD1159" s="255"/>
      <c r="AE1159" s="255"/>
      <c r="AF1159" s="255"/>
      <c r="AG1159" s="352">
        <f>AG1158</f>
        <v>0</v>
      </c>
      <c r="AH1159" s="352">
        <f t="shared" ref="AH1159" si="1955">AH1158</f>
        <v>0</v>
      </c>
      <c r="AI1159" s="352">
        <f t="shared" ref="AI1159" si="1956">AI1158</f>
        <v>0</v>
      </c>
      <c r="AJ1159" s="352">
        <f t="shared" ref="AJ1159" si="1957">AJ1158</f>
        <v>0</v>
      </c>
      <c r="AK1159" s="352">
        <f t="shared" ref="AK1159" si="1958">AK1158</f>
        <v>0</v>
      </c>
      <c r="AL1159" s="352">
        <f t="shared" ref="AL1159" si="1959">AL1158</f>
        <v>0</v>
      </c>
      <c r="AM1159" s="352">
        <f t="shared" ref="AM1159" si="1960">AM1158</f>
        <v>0</v>
      </c>
      <c r="AN1159" s="352">
        <f t="shared" ref="AN1159" si="1961">AN1158</f>
        <v>0</v>
      </c>
      <c r="AO1159" s="352">
        <f t="shared" ref="AO1159" si="1962">AO1158</f>
        <v>0</v>
      </c>
      <c r="AP1159" s="352">
        <f t="shared" ref="AP1159" si="1963">AP1158</f>
        <v>0</v>
      </c>
      <c r="AQ1159" s="352">
        <f t="shared" ref="AQ1159" si="1964">AQ1158</f>
        <v>0</v>
      </c>
      <c r="AR1159" s="352">
        <f t="shared" ref="AR1159" si="1965">AR1158</f>
        <v>0</v>
      </c>
      <c r="AS1159" s="352">
        <f t="shared" ref="AS1159" si="1966">AS1158</f>
        <v>0</v>
      </c>
      <c r="AT1159" s="352">
        <f t="shared" ref="AT1159" si="1967">AT1158</f>
        <v>0</v>
      </c>
      <c r="AU1159" s="266"/>
    </row>
    <row r="1160" spans="1:47" ht="15" hidden="1" customHeight="1" outlineLevel="1">
      <c r="A1160" s="452"/>
      <c r="B1160" s="369"/>
      <c r="C1160" s="251"/>
      <c r="D1160" s="251"/>
      <c r="E1160" s="251"/>
      <c r="F1160" s="251"/>
      <c r="G1160" s="251"/>
      <c r="H1160" s="251"/>
      <c r="I1160" s="251"/>
      <c r="J1160" s="251"/>
      <c r="K1160" s="251"/>
      <c r="L1160" s="251"/>
      <c r="M1160" s="251"/>
      <c r="N1160" s="251"/>
      <c r="O1160" s="251"/>
      <c r="P1160" s="251"/>
      <c r="Q1160" s="251"/>
      <c r="R1160" s="251"/>
      <c r="S1160" s="251"/>
      <c r="T1160" s="251"/>
      <c r="U1160" s="251"/>
      <c r="V1160" s="251"/>
      <c r="W1160" s="251"/>
      <c r="X1160" s="251"/>
      <c r="Y1160" s="251"/>
      <c r="Z1160" s="251"/>
      <c r="AA1160" s="251"/>
      <c r="AB1160" s="251"/>
      <c r="AC1160" s="251"/>
      <c r="AD1160" s="251"/>
      <c r="AE1160" s="251"/>
      <c r="AF1160" s="251"/>
      <c r="AG1160" s="353"/>
      <c r="AH1160" s="366"/>
      <c r="AI1160" s="366"/>
      <c r="AJ1160" s="366"/>
      <c r="AK1160" s="366"/>
      <c r="AL1160" s="366"/>
      <c r="AM1160" s="366"/>
      <c r="AN1160" s="366"/>
      <c r="AO1160" s="366"/>
      <c r="AP1160" s="366"/>
      <c r="AQ1160" s="366"/>
      <c r="AR1160" s="366"/>
      <c r="AS1160" s="366"/>
      <c r="AT1160" s="366"/>
      <c r="AU1160" s="266"/>
    </row>
    <row r="1161" spans="1:47" ht="28.5" hidden="1" customHeight="1" outlineLevel="1">
      <c r="A1161" s="452">
        <v>44</v>
      </c>
      <c r="B1161" s="369" t="s">
        <v>136</v>
      </c>
      <c r="C1161" s="251" t="s">
        <v>25</v>
      </c>
      <c r="D1161" s="255"/>
      <c r="E1161" s="255"/>
      <c r="F1161" s="255"/>
      <c r="G1161" s="255"/>
      <c r="H1161" s="255"/>
      <c r="I1161" s="255"/>
      <c r="J1161" s="255"/>
      <c r="K1161" s="255"/>
      <c r="L1161" s="255"/>
      <c r="M1161" s="255"/>
      <c r="N1161" s="255"/>
      <c r="O1161" s="255"/>
      <c r="P1161" s="255"/>
      <c r="Q1161" s="255"/>
      <c r="R1161" s="255">
        <v>12</v>
      </c>
      <c r="S1161" s="255"/>
      <c r="T1161" s="255"/>
      <c r="U1161" s="255"/>
      <c r="V1161" s="255"/>
      <c r="W1161" s="255"/>
      <c r="X1161" s="255"/>
      <c r="Y1161" s="255"/>
      <c r="Z1161" s="255"/>
      <c r="AA1161" s="255"/>
      <c r="AB1161" s="255"/>
      <c r="AC1161" s="255"/>
      <c r="AD1161" s="255"/>
      <c r="AE1161" s="255"/>
      <c r="AF1161" s="255"/>
      <c r="AG1161" s="367"/>
      <c r="AH1161" s="356"/>
      <c r="AI1161" s="356"/>
      <c r="AJ1161" s="356"/>
      <c r="AK1161" s="356"/>
      <c r="AL1161" s="356"/>
      <c r="AM1161" s="356"/>
      <c r="AN1161" s="356"/>
      <c r="AO1161" s="356"/>
      <c r="AP1161" s="356"/>
      <c r="AQ1161" s="356"/>
      <c r="AR1161" s="356"/>
      <c r="AS1161" s="356"/>
      <c r="AT1161" s="356"/>
      <c r="AU1161" s="256">
        <f>SUM(AG1161:AT1161)</f>
        <v>0</v>
      </c>
    </row>
    <row r="1162" spans="1:47" ht="15" hidden="1" customHeight="1" outlineLevel="1">
      <c r="A1162" s="452"/>
      <c r="B1162" s="254" t="s">
        <v>345</v>
      </c>
      <c r="C1162" s="251" t="s">
        <v>163</v>
      </c>
      <c r="D1162" s="255"/>
      <c r="E1162" s="255"/>
      <c r="F1162" s="255"/>
      <c r="G1162" s="255"/>
      <c r="H1162" s="255"/>
      <c r="I1162" s="255"/>
      <c r="J1162" s="255"/>
      <c r="K1162" s="255"/>
      <c r="L1162" s="255"/>
      <c r="M1162" s="255"/>
      <c r="N1162" s="255"/>
      <c r="O1162" s="255"/>
      <c r="P1162" s="255"/>
      <c r="Q1162" s="255"/>
      <c r="R1162" s="255">
        <f>R1161</f>
        <v>12</v>
      </c>
      <c r="S1162" s="255"/>
      <c r="T1162" s="255"/>
      <c r="U1162" s="255"/>
      <c r="V1162" s="255"/>
      <c r="W1162" s="255"/>
      <c r="X1162" s="255"/>
      <c r="Y1162" s="255"/>
      <c r="Z1162" s="255"/>
      <c r="AA1162" s="255"/>
      <c r="AB1162" s="255"/>
      <c r="AC1162" s="255"/>
      <c r="AD1162" s="255"/>
      <c r="AE1162" s="255"/>
      <c r="AF1162" s="255"/>
      <c r="AG1162" s="352">
        <f>AG1161</f>
        <v>0</v>
      </c>
      <c r="AH1162" s="352">
        <f t="shared" ref="AH1162" si="1968">AH1161</f>
        <v>0</v>
      </c>
      <c r="AI1162" s="352">
        <f t="shared" ref="AI1162" si="1969">AI1161</f>
        <v>0</v>
      </c>
      <c r="AJ1162" s="352">
        <f t="shared" ref="AJ1162" si="1970">AJ1161</f>
        <v>0</v>
      </c>
      <c r="AK1162" s="352">
        <f t="shared" ref="AK1162" si="1971">AK1161</f>
        <v>0</v>
      </c>
      <c r="AL1162" s="352">
        <f t="shared" ref="AL1162" si="1972">AL1161</f>
        <v>0</v>
      </c>
      <c r="AM1162" s="352">
        <f t="shared" ref="AM1162" si="1973">AM1161</f>
        <v>0</v>
      </c>
      <c r="AN1162" s="352">
        <f t="shared" ref="AN1162" si="1974">AN1161</f>
        <v>0</v>
      </c>
      <c r="AO1162" s="352">
        <f t="shared" ref="AO1162" si="1975">AO1161</f>
        <v>0</v>
      </c>
      <c r="AP1162" s="352">
        <f t="shared" ref="AP1162" si="1976">AP1161</f>
        <v>0</v>
      </c>
      <c r="AQ1162" s="352">
        <f t="shared" ref="AQ1162" si="1977">AQ1161</f>
        <v>0</v>
      </c>
      <c r="AR1162" s="352">
        <f t="shared" ref="AR1162" si="1978">AR1161</f>
        <v>0</v>
      </c>
      <c r="AS1162" s="352">
        <f t="shared" ref="AS1162" si="1979">AS1161</f>
        <v>0</v>
      </c>
      <c r="AT1162" s="352">
        <f t="shared" ref="AT1162" si="1980">AT1161</f>
        <v>0</v>
      </c>
      <c r="AU1162" s="266"/>
    </row>
    <row r="1163" spans="1:47" ht="15" hidden="1" customHeight="1" outlineLevel="1">
      <c r="A1163" s="452"/>
      <c r="B1163" s="369"/>
      <c r="C1163" s="251"/>
      <c r="D1163" s="251"/>
      <c r="E1163" s="251"/>
      <c r="F1163" s="251"/>
      <c r="G1163" s="251"/>
      <c r="H1163" s="251"/>
      <c r="I1163" s="251"/>
      <c r="J1163" s="251"/>
      <c r="K1163" s="251"/>
      <c r="L1163" s="251"/>
      <c r="M1163" s="251"/>
      <c r="N1163" s="251"/>
      <c r="O1163" s="251"/>
      <c r="P1163" s="251"/>
      <c r="Q1163" s="251"/>
      <c r="R1163" s="251"/>
      <c r="S1163" s="251"/>
      <c r="T1163" s="251"/>
      <c r="U1163" s="251"/>
      <c r="V1163" s="251"/>
      <c r="W1163" s="251"/>
      <c r="X1163" s="251"/>
      <c r="Y1163" s="251"/>
      <c r="Z1163" s="251"/>
      <c r="AA1163" s="251"/>
      <c r="AB1163" s="251"/>
      <c r="AC1163" s="251"/>
      <c r="AD1163" s="251"/>
      <c r="AE1163" s="251"/>
      <c r="AF1163" s="251"/>
      <c r="AG1163" s="353"/>
      <c r="AH1163" s="366"/>
      <c r="AI1163" s="366"/>
      <c r="AJ1163" s="366"/>
      <c r="AK1163" s="366"/>
      <c r="AL1163" s="366"/>
      <c r="AM1163" s="366"/>
      <c r="AN1163" s="366"/>
      <c r="AO1163" s="366"/>
      <c r="AP1163" s="366"/>
      <c r="AQ1163" s="366"/>
      <c r="AR1163" s="366"/>
      <c r="AS1163" s="366"/>
      <c r="AT1163" s="366"/>
      <c r="AU1163" s="266"/>
    </row>
    <row r="1164" spans="1:47" ht="32.5" hidden="1" customHeight="1" outlineLevel="1">
      <c r="A1164" s="452">
        <v>45</v>
      </c>
      <c r="B1164" s="369" t="s">
        <v>137</v>
      </c>
      <c r="C1164" s="251" t="s">
        <v>25</v>
      </c>
      <c r="D1164" s="255"/>
      <c r="E1164" s="255"/>
      <c r="F1164" s="255"/>
      <c r="G1164" s="255"/>
      <c r="H1164" s="255"/>
      <c r="I1164" s="255"/>
      <c r="J1164" s="255"/>
      <c r="K1164" s="255"/>
      <c r="L1164" s="255"/>
      <c r="M1164" s="255"/>
      <c r="N1164" s="255"/>
      <c r="O1164" s="255"/>
      <c r="P1164" s="255"/>
      <c r="Q1164" s="255"/>
      <c r="R1164" s="255">
        <v>12</v>
      </c>
      <c r="S1164" s="255"/>
      <c r="T1164" s="255"/>
      <c r="U1164" s="255"/>
      <c r="V1164" s="255"/>
      <c r="W1164" s="255"/>
      <c r="X1164" s="255"/>
      <c r="Y1164" s="255"/>
      <c r="Z1164" s="255"/>
      <c r="AA1164" s="255"/>
      <c r="AB1164" s="255"/>
      <c r="AC1164" s="255"/>
      <c r="AD1164" s="255"/>
      <c r="AE1164" s="255"/>
      <c r="AF1164" s="255"/>
      <c r="AG1164" s="367"/>
      <c r="AH1164" s="356"/>
      <c r="AI1164" s="356"/>
      <c r="AJ1164" s="356"/>
      <c r="AK1164" s="356"/>
      <c r="AL1164" s="356"/>
      <c r="AM1164" s="356"/>
      <c r="AN1164" s="356"/>
      <c r="AO1164" s="356"/>
      <c r="AP1164" s="356"/>
      <c r="AQ1164" s="356"/>
      <c r="AR1164" s="356"/>
      <c r="AS1164" s="356"/>
      <c r="AT1164" s="356"/>
      <c r="AU1164" s="256">
        <f>SUM(AG1164:AT1164)</f>
        <v>0</v>
      </c>
    </row>
    <row r="1165" spans="1:47" ht="15" hidden="1" customHeight="1" outlineLevel="1">
      <c r="A1165" s="452"/>
      <c r="B1165" s="254" t="s">
        <v>345</v>
      </c>
      <c r="C1165" s="251" t="s">
        <v>163</v>
      </c>
      <c r="D1165" s="255"/>
      <c r="E1165" s="255"/>
      <c r="F1165" s="255"/>
      <c r="G1165" s="255"/>
      <c r="H1165" s="255"/>
      <c r="I1165" s="255"/>
      <c r="J1165" s="255"/>
      <c r="K1165" s="255"/>
      <c r="L1165" s="255"/>
      <c r="M1165" s="255"/>
      <c r="N1165" s="255"/>
      <c r="O1165" s="255"/>
      <c r="P1165" s="255"/>
      <c r="Q1165" s="255"/>
      <c r="R1165" s="255">
        <f>R1164</f>
        <v>12</v>
      </c>
      <c r="S1165" s="255"/>
      <c r="T1165" s="255"/>
      <c r="U1165" s="255"/>
      <c r="V1165" s="255"/>
      <c r="W1165" s="255"/>
      <c r="X1165" s="255"/>
      <c r="Y1165" s="255"/>
      <c r="Z1165" s="255"/>
      <c r="AA1165" s="255"/>
      <c r="AB1165" s="255"/>
      <c r="AC1165" s="255"/>
      <c r="AD1165" s="255"/>
      <c r="AE1165" s="255"/>
      <c r="AF1165" s="255"/>
      <c r="AG1165" s="352">
        <f>AG1164</f>
        <v>0</v>
      </c>
      <c r="AH1165" s="352">
        <f t="shared" ref="AH1165" si="1981">AH1164</f>
        <v>0</v>
      </c>
      <c r="AI1165" s="352">
        <f t="shared" ref="AI1165" si="1982">AI1164</f>
        <v>0</v>
      </c>
      <c r="AJ1165" s="352">
        <f t="shared" ref="AJ1165" si="1983">AJ1164</f>
        <v>0</v>
      </c>
      <c r="AK1165" s="352">
        <f t="shared" ref="AK1165" si="1984">AK1164</f>
        <v>0</v>
      </c>
      <c r="AL1165" s="352">
        <f t="shared" ref="AL1165" si="1985">AL1164</f>
        <v>0</v>
      </c>
      <c r="AM1165" s="352">
        <f t="shared" ref="AM1165" si="1986">AM1164</f>
        <v>0</v>
      </c>
      <c r="AN1165" s="352">
        <f t="shared" ref="AN1165" si="1987">AN1164</f>
        <v>0</v>
      </c>
      <c r="AO1165" s="352">
        <f t="shared" ref="AO1165" si="1988">AO1164</f>
        <v>0</v>
      </c>
      <c r="AP1165" s="352">
        <f t="shared" ref="AP1165" si="1989">AP1164</f>
        <v>0</v>
      </c>
      <c r="AQ1165" s="352">
        <f t="shared" ref="AQ1165" si="1990">AQ1164</f>
        <v>0</v>
      </c>
      <c r="AR1165" s="352">
        <f t="shared" ref="AR1165" si="1991">AR1164</f>
        <v>0</v>
      </c>
      <c r="AS1165" s="352">
        <f t="shared" ref="AS1165" si="1992">AS1164</f>
        <v>0</v>
      </c>
      <c r="AT1165" s="352">
        <f t="shared" ref="AT1165" si="1993">AT1164</f>
        <v>0</v>
      </c>
      <c r="AU1165" s="266"/>
    </row>
    <row r="1166" spans="1:47" ht="15" hidden="1" customHeight="1" outlineLevel="1">
      <c r="A1166" s="452"/>
      <c r="B1166" s="369"/>
      <c r="C1166" s="251"/>
      <c r="D1166" s="251"/>
      <c r="E1166" s="251"/>
      <c r="F1166" s="251"/>
      <c r="G1166" s="251"/>
      <c r="H1166" s="251"/>
      <c r="I1166" s="251"/>
      <c r="J1166" s="251"/>
      <c r="K1166" s="251"/>
      <c r="L1166" s="251"/>
      <c r="M1166" s="251"/>
      <c r="N1166" s="251"/>
      <c r="O1166" s="251"/>
      <c r="P1166" s="251"/>
      <c r="Q1166" s="251"/>
      <c r="R1166" s="251"/>
      <c r="S1166" s="251"/>
      <c r="T1166" s="251"/>
      <c r="U1166" s="251"/>
      <c r="V1166" s="251"/>
      <c r="W1166" s="251"/>
      <c r="X1166" s="251"/>
      <c r="Y1166" s="251"/>
      <c r="Z1166" s="251"/>
      <c r="AA1166" s="251"/>
      <c r="AB1166" s="251"/>
      <c r="AC1166" s="251"/>
      <c r="AD1166" s="251"/>
      <c r="AE1166" s="251"/>
      <c r="AF1166" s="251"/>
      <c r="AG1166" s="353"/>
      <c r="AH1166" s="366"/>
      <c r="AI1166" s="366"/>
      <c r="AJ1166" s="366"/>
      <c r="AK1166" s="366"/>
      <c r="AL1166" s="366"/>
      <c r="AM1166" s="366"/>
      <c r="AN1166" s="366"/>
      <c r="AO1166" s="366"/>
      <c r="AP1166" s="366"/>
      <c r="AQ1166" s="366"/>
      <c r="AR1166" s="366"/>
      <c r="AS1166" s="366"/>
      <c r="AT1166" s="366"/>
      <c r="AU1166" s="266"/>
    </row>
    <row r="1167" spans="1:47" ht="32.25" hidden="1" customHeight="1" outlineLevel="1">
      <c r="A1167" s="452">
        <v>46</v>
      </c>
      <c r="B1167" s="369" t="s">
        <v>138</v>
      </c>
      <c r="C1167" s="251" t="s">
        <v>25</v>
      </c>
      <c r="D1167" s="255"/>
      <c r="E1167" s="255"/>
      <c r="F1167" s="255"/>
      <c r="G1167" s="255"/>
      <c r="H1167" s="255"/>
      <c r="I1167" s="255"/>
      <c r="J1167" s="255"/>
      <c r="K1167" s="255"/>
      <c r="L1167" s="255"/>
      <c r="M1167" s="255"/>
      <c r="N1167" s="255"/>
      <c r="O1167" s="255"/>
      <c r="P1167" s="255"/>
      <c r="Q1167" s="255"/>
      <c r="R1167" s="255">
        <v>12</v>
      </c>
      <c r="S1167" s="255"/>
      <c r="T1167" s="255"/>
      <c r="U1167" s="255"/>
      <c r="V1167" s="255"/>
      <c r="W1167" s="255"/>
      <c r="X1167" s="255"/>
      <c r="Y1167" s="255"/>
      <c r="Z1167" s="255"/>
      <c r="AA1167" s="255"/>
      <c r="AB1167" s="255"/>
      <c r="AC1167" s="255"/>
      <c r="AD1167" s="255"/>
      <c r="AE1167" s="255"/>
      <c r="AF1167" s="255"/>
      <c r="AG1167" s="367"/>
      <c r="AH1167" s="356"/>
      <c r="AI1167" s="356"/>
      <c r="AJ1167" s="356"/>
      <c r="AK1167" s="356"/>
      <c r="AL1167" s="356"/>
      <c r="AM1167" s="356"/>
      <c r="AN1167" s="356"/>
      <c r="AO1167" s="356"/>
      <c r="AP1167" s="356"/>
      <c r="AQ1167" s="356"/>
      <c r="AR1167" s="356"/>
      <c r="AS1167" s="356"/>
      <c r="AT1167" s="356"/>
      <c r="AU1167" s="256">
        <f>SUM(AG1167:AT1167)</f>
        <v>0</v>
      </c>
    </row>
    <row r="1168" spans="1:47" ht="15" hidden="1" customHeight="1" outlineLevel="1">
      <c r="A1168" s="452"/>
      <c r="B1168" s="254" t="s">
        <v>345</v>
      </c>
      <c r="C1168" s="251" t="s">
        <v>163</v>
      </c>
      <c r="D1168" s="255"/>
      <c r="E1168" s="255"/>
      <c r="F1168" s="255"/>
      <c r="G1168" s="255"/>
      <c r="H1168" s="255"/>
      <c r="I1168" s="255"/>
      <c r="J1168" s="255"/>
      <c r="K1168" s="255"/>
      <c r="L1168" s="255"/>
      <c r="M1168" s="255"/>
      <c r="N1168" s="255"/>
      <c r="O1168" s="255"/>
      <c r="P1168" s="255"/>
      <c r="Q1168" s="255"/>
      <c r="R1168" s="255">
        <f>R1167</f>
        <v>12</v>
      </c>
      <c r="S1168" s="255"/>
      <c r="T1168" s="255"/>
      <c r="U1168" s="255"/>
      <c r="V1168" s="255"/>
      <c r="W1168" s="255"/>
      <c r="X1168" s="255"/>
      <c r="Y1168" s="255"/>
      <c r="Z1168" s="255"/>
      <c r="AA1168" s="255"/>
      <c r="AB1168" s="255"/>
      <c r="AC1168" s="255"/>
      <c r="AD1168" s="255"/>
      <c r="AE1168" s="255"/>
      <c r="AF1168" s="255"/>
      <c r="AG1168" s="352">
        <f>AG1167</f>
        <v>0</v>
      </c>
      <c r="AH1168" s="352">
        <f t="shared" ref="AH1168" si="1994">AH1167</f>
        <v>0</v>
      </c>
      <c r="AI1168" s="352">
        <f t="shared" ref="AI1168" si="1995">AI1167</f>
        <v>0</v>
      </c>
      <c r="AJ1168" s="352">
        <f t="shared" ref="AJ1168" si="1996">AJ1167</f>
        <v>0</v>
      </c>
      <c r="AK1168" s="352">
        <f t="shared" ref="AK1168" si="1997">AK1167</f>
        <v>0</v>
      </c>
      <c r="AL1168" s="352">
        <f t="shared" ref="AL1168" si="1998">AL1167</f>
        <v>0</v>
      </c>
      <c r="AM1168" s="352">
        <f t="shared" ref="AM1168" si="1999">AM1167</f>
        <v>0</v>
      </c>
      <c r="AN1168" s="352">
        <f t="shared" ref="AN1168" si="2000">AN1167</f>
        <v>0</v>
      </c>
      <c r="AO1168" s="352">
        <f t="shared" ref="AO1168" si="2001">AO1167</f>
        <v>0</v>
      </c>
      <c r="AP1168" s="352">
        <f t="shared" ref="AP1168" si="2002">AP1167</f>
        <v>0</v>
      </c>
      <c r="AQ1168" s="352">
        <f t="shared" ref="AQ1168" si="2003">AQ1167</f>
        <v>0</v>
      </c>
      <c r="AR1168" s="352">
        <f t="shared" ref="AR1168" si="2004">AR1167</f>
        <v>0</v>
      </c>
      <c r="AS1168" s="352">
        <f t="shared" ref="AS1168" si="2005">AS1167</f>
        <v>0</v>
      </c>
      <c r="AT1168" s="352">
        <f t="shared" ref="AT1168" si="2006">AT1167</f>
        <v>0</v>
      </c>
      <c r="AU1168" s="266"/>
    </row>
    <row r="1169" spans="1:47" ht="15" hidden="1" customHeight="1" outlineLevel="1">
      <c r="A1169" s="452"/>
      <c r="B1169" s="369"/>
      <c r="C1169" s="251"/>
      <c r="D1169" s="251"/>
      <c r="E1169" s="251"/>
      <c r="F1169" s="251"/>
      <c r="G1169" s="251"/>
      <c r="H1169" s="251"/>
      <c r="I1169" s="251"/>
      <c r="J1169" s="251"/>
      <c r="K1169" s="251"/>
      <c r="L1169" s="251"/>
      <c r="M1169" s="251"/>
      <c r="N1169" s="251"/>
      <c r="O1169" s="251"/>
      <c r="P1169" s="251"/>
      <c r="Q1169" s="251"/>
      <c r="R1169" s="251"/>
      <c r="S1169" s="251"/>
      <c r="T1169" s="251"/>
      <c r="U1169" s="251"/>
      <c r="V1169" s="251"/>
      <c r="W1169" s="251"/>
      <c r="X1169" s="251"/>
      <c r="Y1169" s="251"/>
      <c r="Z1169" s="251"/>
      <c r="AA1169" s="251"/>
      <c r="AB1169" s="251"/>
      <c r="AC1169" s="251"/>
      <c r="AD1169" s="251"/>
      <c r="AE1169" s="251"/>
      <c r="AF1169" s="251"/>
      <c r="AG1169" s="353"/>
      <c r="AH1169" s="366"/>
      <c r="AI1169" s="366"/>
      <c r="AJ1169" s="366"/>
      <c r="AK1169" s="366"/>
      <c r="AL1169" s="366"/>
      <c r="AM1169" s="366"/>
      <c r="AN1169" s="366"/>
      <c r="AO1169" s="366"/>
      <c r="AP1169" s="366"/>
      <c r="AQ1169" s="366"/>
      <c r="AR1169" s="366"/>
      <c r="AS1169" s="366"/>
      <c r="AT1169" s="366"/>
      <c r="AU1169" s="266"/>
    </row>
    <row r="1170" spans="1:47" ht="35.5" hidden="1" customHeight="1" outlineLevel="1">
      <c r="A1170" s="452">
        <v>47</v>
      </c>
      <c r="B1170" s="369" t="s">
        <v>139</v>
      </c>
      <c r="C1170" s="251" t="s">
        <v>25</v>
      </c>
      <c r="D1170" s="255"/>
      <c r="E1170" s="255"/>
      <c r="F1170" s="255"/>
      <c r="G1170" s="255"/>
      <c r="H1170" s="255"/>
      <c r="I1170" s="255"/>
      <c r="J1170" s="255"/>
      <c r="K1170" s="255"/>
      <c r="L1170" s="255"/>
      <c r="M1170" s="255"/>
      <c r="N1170" s="255"/>
      <c r="O1170" s="255"/>
      <c r="P1170" s="255"/>
      <c r="Q1170" s="255"/>
      <c r="R1170" s="255">
        <v>12</v>
      </c>
      <c r="S1170" s="255"/>
      <c r="T1170" s="255"/>
      <c r="U1170" s="255"/>
      <c r="V1170" s="255"/>
      <c r="W1170" s="255"/>
      <c r="X1170" s="255"/>
      <c r="Y1170" s="255"/>
      <c r="Z1170" s="255"/>
      <c r="AA1170" s="255"/>
      <c r="AB1170" s="255"/>
      <c r="AC1170" s="255"/>
      <c r="AD1170" s="255"/>
      <c r="AE1170" s="255"/>
      <c r="AF1170" s="255"/>
      <c r="AG1170" s="367"/>
      <c r="AH1170" s="356"/>
      <c r="AI1170" s="356"/>
      <c r="AJ1170" s="356"/>
      <c r="AK1170" s="356"/>
      <c r="AL1170" s="356"/>
      <c r="AM1170" s="356"/>
      <c r="AN1170" s="356"/>
      <c r="AO1170" s="356"/>
      <c r="AP1170" s="356"/>
      <c r="AQ1170" s="356"/>
      <c r="AR1170" s="356"/>
      <c r="AS1170" s="356"/>
      <c r="AT1170" s="356"/>
      <c r="AU1170" s="256">
        <f>SUM(AG1170:AT1170)</f>
        <v>0</v>
      </c>
    </row>
    <row r="1171" spans="1:47" ht="15" hidden="1" customHeight="1" outlineLevel="1">
      <c r="A1171" s="452"/>
      <c r="B1171" s="254" t="s">
        <v>345</v>
      </c>
      <c r="C1171" s="251" t="s">
        <v>163</v>
      </c>
      <c r="D1171" s="255"/>
      <c r="E1171" s="255"/>
      <c r="F1171" s="255"/>
      <c r="G1171" s="255"/>
      <c r="H1171" s="255"/>
      <c r="I1171" s="255"/>
      <c r="J1171" s="255"/>
      <c r="K1171" s="255"/>
      <c r="L1171" s="255"/>
      <c r="M1171" s="255"/>
      <c r="N1171" s="255"/>
      <c r="O1171" s="255"/>
      <c r="P1171" s="255"/>
      <c r="Q1171" s="255"/>
      <c r="R1171" s="255">
        <f>R1170</f>
        <v>12</v>
      </c>
      <c r="S1171" s="255"/>
      <c r="T1171" s="255"/>
      <c r="U1171" s="255"/>
      <c r="V1171" s="255"/>
      <c r="W1171" s="255"/>
      <c r="X1171" s="255"/>
      <c r="Y1171" s="255"/>
      <c r="Z1171" s="255"/>
      <c r="AA1171" s="255"/>
      <c r="AB1171" s="255"/>
      <c r="AC1171" s="255"/>
      <c r="AD1171" s="255"/>
      <c r="AE1171" s="255"/>
      <c r="AF1171" s="255"/>
      <c r="AG1171" s="352">
        <f>AG1170</f>
        <v>0</v>
      </c>
      <c r="AH1171" s="352">
        <f t="shared" ref="AH1171" si="2007">AH1170</f>
        <v>0</v>
      </c>
      <c r="AI1171" s="352">
        <f t="shared" ref="AI1171" si="2008">AI1170</f>
        <v>0</v>
      </c>
      <c r="AJ1171" s="352">
        <f t="shared" ref="AJ1171" si="2009">AJ1170</f>
        <v>0</v>
      </c>
      <c r="AK1171" s="352">
        <f t="shared" ref="AK1171" si="2010">AK1170</f>
        <v>0</v>
      </c>
      <c r="AL1171" s="352">
        <f t="shared" ref="AL1171" si="2011">AL1170</f>
        <v>0</v>
      </c>
      <c r="AM1171" s="352">
        <f t="shared" ref="AM1171" si="2012">AM1170</f>
        <v>0</v>
      </c>
      <c r="AN1171" s="352">
        <f t="shared" ref="AN1171" si="2013">AN1170</f>
        <v>0</v>
      </c>
      <c r="AO1171" s="352">
        <f t="shared" ref="AO1171" si="2014">AO1170</f>
        <v>0</v>
      </c>
      <c r="AP1171" s="352">
        <f t="shared" ref="AP1171" si="2015">AP1170</f>
        <v>0</v>
      </c>
      <c r="AQ1171" s="352">
        <f t="shared" ref="AQ1171" si="2016">AQ1170</f>
        <v>0</v>
      </c>
      <c r="AR1171" s="352">
        <f t="shared" ref="AR1171" si="2017">AR1170</f>
        <v>0</v>
      </c>
      <c r="AS1171" s="352">
        <f t="shared" ref="AS1171" si="2018">AS1170</f>
        <v>0</v>
      </c>
      <c r="AT1171" s="352">
        <f t="shared" ref="AT1171" si="2019">AT1170</f>
        <v>0</v>
      </c>
      <c r="AU1171" s="266"/>
    </row>
    <row r="1172" spans="1:47" ht="15" hidden="1" customHeight="1" outlineLevel="1">
      <c r="A1172" s="452"/>
      <c r="B1172" s="369"/>
      <c r="C1172" s="251"/>
      <c r="D1172" s="251"/>
      <c r="E1172" s="251"/>
      <c r="F1172" s="251"/>
      <c r="G1172" s="251"/>
      <c r="H1172" s="251"/>
      <c r="I1172" s="251"/>
      <c r="J1172" s="251"/>
      <c r="K1172" s="251"/>
      <c r="L1172" s="251"/>
      <c r="M1172" s="251"/>
      <c r="N1172" s="251"/>
      <c r="O1172" s="251"/>
      <c r="P1172" s="251"/>
      <c r="Q1172" s="251"/>
      <c r="R1172" s="251"/>
      <c r="S1172" s="251"/>
      <c r="T1172" s="251"/>
      <c r="U1172" s="251"/>
      <c r="V1172" s="251"/>
      <c r="W1172" s="251"/>
      <c r="X1172" s="251"/>
      <c r="Y1172" s="251"/>
      <c r="Z1172" s="251"/>
      <c r="AA1172" s="251"/>
      <c r="AB1172" s="251"/>
      <c r="AC1172" s="251"/>
      <c r="AD1172" s="251"/>
      <c r="AE1172" s="251"/>
      <c r="AF1172" s="251"/>
      <c r="AG1172" s="353"/>
      <c r="AH1172" s="366"/>
      <c r="AI1172" s="366"/>
      <c r="AJ1172" s="366"/>
      <c r="AK1172" s="366"/>
      <c r="AL1172" s="366"/>
      <c r="AM1172" s="366"/>
      <c r="AN1172" s="366"/>
      <c r="AO1172" s="366"/>
      <c r="AP1172" s="366"/>
      <c r="AQ1172" s="366"/>
      <c r="AR1172" s="366"/>
      <c r="AS1172" s="366"/>
      <c r="AT1172" s="366"/>
      <c r="AU1172" s="266"/>
    </row>
    <row r="1173" spans="1:47" ht="39.75" hidden="1" customHeight="1" outlineLevel="1">
      <c r="A1173" s="452">
        <v>48</v>
      </c>
      <c r="B1173" s="369" t="s">
        <v>140</v>
      </c>
      <c r="C1173" s="251" t="s">
        <v>25</v>
      </c>
      <c r="D1173" s="255"/>
      <c r="E1173" s="255"/>
      <c r="F1173" s="255"/>
      <c r="G1173" s="255"/>
      <c r="H1173" s="255"/>
      <c r="I1173" s="255"/>
      <c r="J1173" s="255"/>
      <c r="K1173" s="255"/>
      <c r="L1173" s="255"/>
      <c r="M1173" s="255"/>
      <c r="N1173" s="255"/>
      <c r="O1173" s="255"/>
      <c r="P1173" s="255"/>
      <c r="Q1173" s="255"/>
      <c r="R1173" s="255">
        <v>12</v>
      </c>
      <c r="S1173" s="255"/>
      <c r="T1173" s="255"/>
      <c r="U1173" s="255"/>
      <c r="V1173" s="255"/>
      <c r="W1173" s="255"/>
      <c r="X1173" s="255"/>
      <c r="Y1173" s="255"/>
      <c r="Z1173" s="255"/>
      <c r="AA1173" s="255"/>
      <c r="AB1173" s="255"/>
      <c r="AC1173" s="255"/>
      <c r="AD1173" s="255"/>
      <c r="AE1173" s="255"/>
      <c r="AF1173" s="255"/>
      <c r="AG1173" s="367"/>
      <c r="AH1173" s="356"/>
      <c r="AI1173" s="356"/>
      <c r="AJ1173" s="356"/>
      <c r="AK1173" s="356"/>
      <c r="AL1173" s="356"/>
      <c r="AM1173" s="356"/>
      <c r="AN1173" s="356"/>
      <c r="AO1173" s="356"/>
      <c r="AP1173" s="356"/>
      <c r="AQ1173" s="356"/>
      <c r="AR1173" s="356"/>
      <c r="AS1173" s="356"/>
      <c r="AT1173" s="356"/>
      <c r="AU1173" s="256">
        <f>SUM(AG1173:AT1173)</f>
        <v>0</v>
      </c>
    </row>
    <row r="1174" spans="1:47" ht="15" hidden="1" customHeight="1" outlineLevel="1">
      <c r="A1174" s="452"/>
      <c r="B1174" s="254" t="s">
        <v>345</v>
      </c>
      <c r="C1174" s="251" t="s">
        <v>163</v>
      </c>
      <c r="D1174" s="255"/>
      <c r="E1174" s="255"/>
      <c r="F1174" s="255"/>
      <c r="G1174" s="255"/>
      <c r="H1174" s="255"/>
      <c r="I1174" s="255"/>
      <c r="J1174" s="255"/>
      <c r="K1174" s="255"/>
      <c r="L1174" s="255"/>
      <c r="M1174" s="255"/>
      <c r="N1174" s="255"/>
      <c r="O1174" s="255"/>
      <c r="P1174" s="255"/>
      <c r="Q1174" s="255"/>
      <c r="R1174" s="255">
        <f>R1173</f>
        <v>12</v>
      </c>
      <c r="S1174" s="255"/>
      <c r="T1174" s="255"/>
      <c r="U1174" s="255"/>
      <c r="V1174" s="255"/>
      <c r="W1174" s="255"/>
      <c r="X1174" s="255"/>
      <c r="Y1174" s="255"/>
      <c r="Z1174" s="255"/>
      <c r="AA1174" s="255"/>
      <c r="AB1174" s="255"/>
      <c r="AC1174" s="255"/>
      <c r="AD1174" s="255"/>
      <c r="AE1174" s="255"/>
      <c r="AF1174" s="255"/>
      <c r="AG1174" s="352">
        <f>AG1173</f>
        <v>0</v>
      </c>
      <c r="AH1174" s="352">
        <f t="shared" ref="AH1174" si="2020">AH1173</f>
        <v>0</v>
      </c>
      <c r="AI1174" s="352">
        <f t="shared" ref="AI1174" si="2021">AI1173</f>
        <v>0</v>
      </c>
      <c r="AJ1174" s="352">
        <f t="shared" ref="AJ1174" si="2022">AJ1173</f>
        <v>0</v>
      </c>
      <c r="AK1174" s="352">
        <f t="shared" ref="AK1174" si="2023">AK1173</f>
        <v>0</v>
      </c>
      <c r="AL1174" s="352">
        <f t="shared" ref="AL1174" si="2024">AL1173</f>
        <v>0</v>
      </c>
      <c r="AM1174" s="352">
        <f t="shared" ref="AM1174" si="2025">AM1173</f>
        <v>0</v>
      </c>
      <c r="AN1174" s="352">
        <f t="shared" ref="AN1174" si="2026">AN1173</f>
        <v>0</v>
      </c>
      <c r="AO1174" s="352">
        <f t="shared" ref="AO1174" si="2027">AO1173</f>
        <v>0</v>
      </c>
      <c r="AP1174" s="352">
        <f t="shared" ref="AP1174" si="2028">AP1173</f>
        <v>0</v>
      </c>
      <c r="AQ1174" s="352">
        <f t="shared" ref="AQ1174" si="2029">AQ1173</f>
        <v>0</v>
      </c>
      <c r="AR1174" s="352">
        <f t="shared" ref="AR1174" si="2030">AR1173</f>
        <v>0</v>
      </c>
      <c r="AS1174" s="352">
        <f t="shared" ref="AS1174" si="2031">AS1173</f>
        <v>0</v>
      </c>
      <c r="AT1174" s="352">
        <f t="shared" ref="AT1174" si="2032">AT1173</f>
        <v>0</v>
      </c>
      <c r="AU1174" s="266"/>
    </row>
    <row r="1175" spans="1:47" ht="15" hidden="1" customHeight="1" outlineLevel="1">
      <c r="A1175" s="452"/>
      <c r="B1175" s="369"/>
      <c r="C1175" s="251"/>
      <c r="D1175" s="251"/>
      <c r="E1175" s="251"/>
      <c r="F1175" s="251"/>
      <c r="G1175" s="251"/>
      <c r="H1175" s="251"/>
      <c r="I1175" s="251"/>
      <c r="J1175" s="251"/>
      <c r="K1175" s="251"/>
      <c r="L1175" s="251"/>
      <c r="M1175" s="251"/>
      <c r="N1175" s="251"/>
      <c r="O1175" s="251"/>
      <c r="P1175" s="251"/>
      <c r="Q1175" s="251"/>
      <c r="R1175" s="251"/>
      <c r="S1175" s="251"/>
      <c r="T1175" s="251"/>
      <c r="U1175" s="251"/>
      <c r="V1175" s="251"/>
      <c r="W1175" s="251"/>
      <c r="X1175" s="251"/>
      <c r="Y1175" s="251"/>
      <c r="Z1175" s="251"/>
      <c r="AA1175" s="251"/>
      <c r="AB1175" s="251"/>
      <c r="AC1175" s="251"/>
      <c r="AD1175" s="251"/>
      <c r="AE1175" s="251"/>
      <c r="AF1175" s="251"/>
      <c r="AG1175" s="353"/>
      <c r="AH1175" s="366"/>
      <c r="AI1175" s="366"/>
      <c r="AJ1175" s="366"/>
      <c r="AK1175" s="366"/>
      <c r="AL1175" s="366"/>
      <c r="AM1175" s="366"/>
      <c r="AN1175" s="366"/>
      <c r="AO1175" s="366"/>
      <c r="AP1175" s="366"/>
      <c r="AQ1175" s="366"/>
      <c r="AR1175" s="366"/>
      <c r="AS1175" s="366"/>
      <c r="AT1175" s="366"/>
      <c r="AU1175" s="266"/>
    </row>
    <row r="1176" spans="1:47" ht="33" hidden="1" customHeight="1" outlineLevel="1">
      <c r="A1176" s="452">
        <v>49</v>
      </c>
      <c r="B1176" s="369" t="s">
        <v>141</v>
      </c>
      <c r="C1176" s="251" t="s">
        <v>25</v>
      </c>
      <c r="D1176" s="255"/>
      <c r="E1176" s="255"/>
      <c r="F1176" s="255"/>
      <c r="G1176" s="255"/>
      <c r="H1176" s="255"/>
      <c r="I1176" s="255"/>
      <c r="J1176" s="255"/>
      <c r="K1176" s="255"/>
      <c r="L1176" s="255"/>
      <c r="M1176" s="255"/>
      <c r="N1176" s="255"/>
      <c r="O1176" s="255"/>
      <c r="P1176" s="255"/>
      <c r="Q1176" s="255"/>
      <c r="R1176" s="255">
        <v>12</v>
      </c>
      <c r="S1176" s="255"/>
      <c r="T1176" s="255"/>
      <c r="U1176" s="255"/>
      <c r="V1176" s="255"/>
      <c r="W1176" s="255"/>
      <c r="X1176" s="255"/>
      <c r="Y1176" s="255"/>
      <c r="Z1176" s="255"/>
      <c r="AA1176" s="255"/>
      <c r="AB1176" s="255"/>
      <c r="AC1176" s="255"/>
      <c r="AD1176" s="255"/>
      <c r="AE1176" s="255"/>
      <c r="AF1176" s="255"/>
      <c r="AG1176" s="367"/>
      <c r="AH1176" s="356"/>
      <c r="AI1176" s="356"/>
      <c r="AJ1176" s="356"/>
      <c r="AK1176" s="356"/>
      <c r="AL1176" s="356"/>
      <c r="AM1176" s="356"/>
      <c r="AN1176" s="356"/>
      <c r="AO1176" s="356"/>
      <c r="AP1176" s="356"/>
      <c r="AQ1176" s="356"/>
      <c r="AR1176" s="356"/>
      <c r="AS1176" s="356"/>
      <c r="AT1176" s="356"/>
      <c r="AU1176" s="256">
        <f>SUM(AG1176:AT1176)</f>
        <v>0</v>
      </c>
    </row>
    <row r="1177" spans="1:47" ht="15" hidden="1" customHeight="1" outlineLevel="1">
      <c r="A1177" s="452"/>
      <c r="B1177" s="254" t="s">
        <v>345</v>
      </c>
      <c r="C1177" s="251" t="s">
        <v>163</v>
      </c>
      <c r="D1177" s="255"/>
      <c r="E1177" s="255"/>
      <c r="F1177" s="255"/>
      <c r="G1177" s="255"/>
      <c r="H1177" s="255"/>
      <c r="I1177" s="255"/>
      <c r="J1177" s="255"/>
      <c r="K1177" s="255"/>
      <c r="L1177" s="255"/>
      <c r="M1177" s="255"/>
      <c r="N1177" s="255"/>
      <c r="O1177" s="255"/>
      <c r="P1177" s="255"/>
      <c r="Q1177" s="255"/>
      <c r="R1177" s="255">
        <f>R1176</f>
        <v>12</v>
      </c>
      <c r="S1177" s="255"/>
      <c r="T1177" s="255"/>
      <c r="U1177" s="255"/>
      <c r="V1177" s="255"/>
      <c r="W1177" s="255"/>
      <c r="X1177" s="255"/>
      <c r="Y1177" s="255"/>
      <c r="Z1177" s="255"/>
      <c r="AA1177" s="255"/>
      <c r="AB1177" s="255"/>
      <c r="AC1177" s="255"/>
      <c r="AD1177" s="255"/>
      <c r="AE1177" s="255"/>
      <c r="AF1177" s="255"/>
      <c r="AG1177" s="352">
        <f>AG1176</f>
        <v>0</v>
      </c>
      <c r="AH1177" s="352">
        <f t="shared" ref="AH1177" si="2033">AH1176</f>
        <v>0</v>
      </c>
      <c r="AI1177" s="352">
        <f t="shared" ref="AI1177" si="2034">AI1176</f>
        <v>0</v>
      </c>
      <c r="AJ1177" s="352">
        <f t="shared" ref="AJ1177" si="2035">AJ1176</f>
        <v>0</v>
      </c>
      <c r="AK1177" s="352">
        <f t="shared" ref="AK1177" si="2036">AK1176</f>
        <v>0</v>
      </c>
      <c r="AL1177" s="352">
        <f t="shared" ref="AL1177" si="2037">AL1176</f>
        <v>0</v>
      </c>
      <c r="AM1177" s="352">
        <f t="shared" ref="AM1177" si="2038">AM1176</f>
        <v>0</v>
      </c>
      <c r="AN1177" s="352">
        <f t="shared" ref="AN1177" si="2039">AN1176</f>
        <v>0</v>
      </c>
      <c r="AO1177" s="352">
        <f t="shared" ref="AO1177" si="2040">AO1176</f>
        <v>0</v>
      </c>
      <c r="AP1177" s="352">
        <f t="shared" ref="AP1177" si="2041">AP1176</f>
        <v>0</v>
      </c>
      <c r="AQ1177" s="352">
        <f t="shared" ref="AQ1177" si="2042">AQ1176</f>
        <v>0</v>
      </c>
      <c r="AR1177" s="352">
        <f t="shared" ref="AR1177" si="2043">AR1176</f>
        <v>0</v>
      </c>
      <c r="AS1177" s="352">
        <f t="shared" ref="AS1177" si="2044">AS1176</f>
        <v>0</v>
      </c>
      <c r="AT1177" s="352">
        <f t="shared" ref="AT1177" si="2045">AT1176</f>
        <v>0</v>
      </c>
      <c r="AU1177" s="266"/>
    </row>
    <row r="1178" spans="1:47" ht="15" hidden="1" customHeight="1" outlineLevel="1">
      <c r="A1178" s="452"/>
      <c r="B1178" s="254"/>
      <c r="C1178" s="251"/>
      <c r="D1178" s="656"/>
      <c r="E1178" s="656"/>
      <c r="F1178" s="656"/>
      <c r="G1178" s="656"/>
      <c r="H1178" s="656"/>
      <c r="I1178" s="656"/>
      <c r="J1178" s="656"/>
      <c r="K1178" s="656"/>
      <c r="L1178" s="656"/>
      <c r="M1178" s="656"/>
      <c r="N1178" s="656"/>
      <c r="O1178" s="656"/>
      <c r="P1178" s="656"/>
      <c r="Q1178" s="656"/>
      <c r="R1178" s="656"/>
      <c r="S1178" s="656"/>
      <c r="T1178" s="656"/>
      <c r="U1178" s="656"/>
      <c r="V1178" s="656"/>
      <c r="W1178" s="656"/>
      <c r="X1178" s="656"/>
      <c r="Y1178" s="656"/>
      <c r="Z1178" s="656"/>
      <c r="AA1178" s="656"/>
      <c r="AB1178" s="656"/>
      <c r="AC1178" s="656"/>
      <c r="AD1178" s="656"/>
      <c r="AE1178" s="656"/>
      <c r="AF1178" s="656"/>
      <c r="AG1178" s="352"/>
      <c r="AH1178" s="352"/>
      <c r="AI1178" s="352"/>
      <c r="AJ1178" s="352"/>
      <c r="AK1178" s="352"/>
      <c r="AL1178" s="352"/>
      <c r="AM1178" s="352"/>
      <c r="AN1178" s="352"/>
      <c r="AO1178" s="352"/>
      <c r="AP1178" s="352"/>
      <c r="AQ1178" s="352"/>
      <c r="AR1178" s="352"/>
      <c r="AS1178" s="352"/>
      <c r="AT1178" s="352"/>
      <c r="AU1178" s="266"/>
    </row>
    <row r="1179" spans="1:47" ht="17" hidden="1" outlineLevel="1">
      <c r="A1179" s="452"/>
      <c r="B1179" s="661" t="s">
        <v>923</v>
      </c>
      <c r="AU1179" s="657"/>
    </row>
    <row r="1180" spans="1:47" ht="16" hidden="1" outlineLevel="1">
      <c r="A1180" s="452">
        <v>50</v>
      </c>
      <c r="B1180" s="254"/>
      <c r="AU1180" s="657"/>
    </row>
    <row r="1181" spans="1:47" ht="17" hidden="1" outlineLevel="1">
      <c r="A1181" s="452"/>
      <c r="B1181" s="369" t="s">
        <v>922</v>
      </c>
      <c r="C1181" s="251" t="s">
        <v>25</v>
      </c>
      <c r="D1181" s="255"/>
      <c r="E1181" s="255"/>
      <c r="F1181" s="255"/>
      <c r="G1181" s="255"/>
      <c r="H1181" s="255"/>
      <c r="I1181" s="255"/>
      <c r="J1181" s="255"/>
      <c r="K1181" s="255"/>
      <c r="L1181" s="255"/>
      <c r="M1181" s="255"/>
      <c r="N1181" s="255"/>
      <c r="O1181" s="255"/>
      <c r="P1181" s="255"/>
      <c r="Q1181" s="255"/>
      <c r="R1181" s="255">
        <v>12</v>
      </c>
      <c r="S1181" s="255"/>
      <c r="T1181" s="255"/>
      <c r="U1181" s="255"/>
      <c r="V1181" s="255"/>
      <c r="W1181" s="255"/>
      <c r="X1181" s="255"/>
      <c r="Y1181" s="255"/>
      <c r="Z1181" s="255"/>
      <c r="AA1181" s="255"/>
      <c r="AB1181" s="255"/>
      <c r="AC1181" s="255"/>
      <c r="AD1181" s="255"/>
      <c r="AE1181" s="255"/>
      <c r="AF1181" s="255"/>
      <c r="AG1181" s="367"/>
      <c r="AH1181" s="356"/>
      <c r="AI1181" s="356"/>
      <c r="AJ1181" s="356"/>
      <c r="AK1181" s="356"/>
      <c r="AL1181" s="356"/>
      <c r="AM1181" s="356"/>
      <c r="AN1181" s="356"/>
      <c r="AO1181" s="356"/>
      <c r="AP1181" s="356"/>
      <c r="AQ1181" s="356"/>
      <c r="AR1181" s="356"/>
      <c r="AS1181" s="356"/>
      <c r="AT1181" s="356"/>
      <c r="AU1181" s="256">
        <f>SUM(AG1181:AT1181)</f>
        <v>0</v>
      </c>
    </row>
    <row r="1182" spans="1:47" ht="16" hidden="1" outlineLevel="1">
      <c r="A1182" s="452"/>
      <c r="B1182" s="254" t="s">
        <v>345</v>
      </c>
      <c r="C1182" s="251" t="s">
        <v>163</v>
      </c>
      <c r="D1182" s="255"/>
      <c r="E1182" s="255"/>
      <c r="F1182" s="255"/>
      <c r="G1182" s="255"/>
      <c r="H1182" s="255"/>
      <c r="I1182" s="255"/>
      <c r="J1182" s="255"/>
      <c r="K1182" s="255"/>
      <c r="L1182" s="255"/>
      <c r="M1182" s="255"/>
      <c r="N1182" s="255"/>
      <c r="O1182" s="255"/>
      <c r="P1182" s="255"/>
      <c r="Q1182" s="255"/>
      <c r="R1182" s="255">
        <f>R1181</f>
        <v>12</v>
      </c>
      <c r="S1182" s="255"/>
      <c r="T1182" s="255"/>
      <c r="U1182" s="255"/>
      <c r="V1182" s="255"/>
      <c r="W1182" s="255"/>
      <c r="X1182" s="255"/>
      <c r="Y1182" s="255"/>
      <c r="Z1182" s="255"/>
      <c r="AA1182" s="255"/>
      <c r="AB1182" s="255"/>
      <c r="AC1182" s="255"/>
      <c r="AD1182" s="255"/>
      <c r="AE1182" s="255"/>
      <c r="AF1182" s="255"/>
      <c r="AG1182" s="352">
        <f>AG1181</f>
        <v>0</v>
      </c>
      <c r="AH1182" s="352">
        <f t="shared" ref="AH1182:AT1182" si="2046">AH1181</f>
        <v>0</v>
      </c>
      <c r="AI1182" s="352">
        <f t="shared" si="2046"/>
        <v>0</v>
      </c>
      <c r="AJ1182" s="352">
        <f t="shared" si="2046"/>
        <v>0</v>
      </c>
      <c r="AK1182" s="352">
        <f t="shared" si="2046"/>
        <v>0</v>
      </c>
      <c r="AL1182" s="352">
        <f t="shared" si="2046"/>
        <v>0</v>
      </c>
      <c r="AM1182" s="352">
        <f t="shared" si="2046"/>
        <v>0</v>
      </c>
      <c r="AN1182" s="352">
        <f t="shared" si="2046"/>
        <v>0</v>
      </c>
      <c r="AO1182" s="352">
        <f t="shared" si="2046"/>
        <v>0</v>
      </c>
      <c r="AP1182" s="352">
        <f t="shared" si="2046"/>
        <v>0</v>
      </c>
      <c r="AQ1182" s="352">
        <f t="shared" si="2046"/>
        <v>0</v>
      </c>
      <c r="AR1182" s="352">
        <f t="shared" si="2046"/>
        <v>0</v>
      </c>
      <c r="AS1182" s="352">
        <f t="shared" si="2046"/>
        <v>0</v>
      </c>
      <c r="AT1182" s="352">
        <f t="shared" si="2046"/>
        <v>0</v>
      </c>
      <c r="AU1182" s="266"/>
    </row>
    <row r="1183" spans="1:47" ht="16" hidden="1" outlineLevel="1">
      <c r="A1183" s="452"/>
      <c r="B1183" s="254"/>
      <c r="C1183" s="265"/>
      <c r="D1183" s="251"/>
      <c r="E1183" s="251"/>
      <c r="F1183" s="251"/>
      <c r="G1183" s="251"/>
      <c r="H1183" s="251"/>
      <c r="I1183" s="251"/>
      <c r="J1183" s="251"/>
      <c r="K1183" s="251"/>
      <c r="L1183" s="251"/>
      <c r="M1183" s="251"/>
      <c r="N1183" s="251"/>
      <c r="O1183" s="251"/>
      <c r="P1183" s="251"/>
      <c r="Q1183" s="251"/>
      <c r="R1183" s="251"/>
      <c r="S1183" s="251"/>
      <c r="T1183" s="251"/>
      <c r="U1183" s="251"/>
      <c r="V1183" s="251"/>
      <c r="W1183" s="251"/>
      <c r="X1183" s="251"/>
      <c r="Y1183" s="251"/>
      <c r="Z1183" s="251"/>
      <c r="AA1183" s="251"/>
      <c r="AB1183" s="251"/>
      <c r="AC1183" s="251"/>
      <c r="AD1183" s="251"/>
      <c r="AE1183" s="251"/>
      <c r="AF1183" s="251"/>
      <c r="AG1183" s="261"/>
      <c r="AH1183" s="261"/>
      <c r="AI1183" s="261"/>
      <c r="AJ1183" s="261"/>
      <c r="AK1183" s="261"/>
      <c r="AL1183" s="261"/>
      <c r="AM1183" s="261"/>
      <c r="AN1183" s="261"/>
      <c r="AO1183" s="261"/>
      <c r="AP1183" s="261"/>
      <c r="AQ1183" s="261"/>
      <c r="AR1183" s="261"/>
      <c r="AS1183" s="261"/>
      <c r="AT1183" s="261"/>
      <c r="AU1183" s="266"/>
    </row>
    <row r="1184" spans="1:47" ht="16">
      <c r="B1184" s="286" t="s">
        <v>346</v>
      </c>
      <c r="C1184" s="288"/>
      <c r="D1184" s="288">
        <f>SUM(D1022:D1177)</f>
        <v>2497718.1381674367</v>
      </c>
      <c r="E1184" s="288"/>
      <c r="F1184" s="288"/>
      <c r="G1184" s="288"/>
      <c r="H1184" s="288"/>
      <c r="I1184" s="288"/>
      <c r="J1184" s="288"/>
      <c r="K1184" s="288"/>
      <c r="L1184" s="288"/>
      <c r="M1184" s="288"/>
      <c r="N1184" s="288"/>
      <c r="O1184" s="288"/>
      <c r="P1184" s="288"/>
      <c r="Q1184" s="288"/>
      <c r="R1184" s="288"/>
      <c r="S1184" s="288">
        <f>SUM(S1022:S1177)</f>
        <v>483.54607842760629</v>
      </c>
      <c r="T1184" s="288"/>
      <c r="U1184" s="288"/>
      <c r="V1184" s="288"/>
      <c r="W1184" s="288"/>
      <c r="X1184" s="288"/>
      <c r="Y1184" s="288"/>
      <c r="Z1184" s="288"/>
      <c r="AA1184" s="288"/>
      <c r="AB1184" s="288"/>
      <c r="AC1184" s="288"/>
      <c r="AD1184" s="288"/>
      <c r="AE1184" s="288"/>
      <c r="AF1184" s="288"/>
      <c r="AG1184" s="288">
        <f>IF(AG1019="kWh",SUMPRODUCT(D1022:D1182,AG1022:AG1182))</f>
        <v>114651.58112305065</v>
      </c>
      <c r="AH1184" s="288">
        <f>IF(AH1019="kWh",SUMPRODUCT(E1022:E1182,AH1022:AH1182))</f>
        <v>423317.53449542867</v>
      </c>
      <c r="AI1184" s="288">
        <f t="shared" ref="AI1184:AT1184" si="2047">IF(AI1019="kw",SUMPRODUCT($R$1022:$R$1182,$S$1022:$S$1182,AI1022:AI1182),SUMPRODUCT($D$1022:$D$1182,AI1022:AI1182))</f>
        <v>1565.4583018867922</v>
      </c>
      <c r="AJ1184" s="288">
        <f t="shared" si="2047"/>
        <v>71.838421955403092</v>
      </c>
      <c r="AK1184" s="288">
        <f t="shared" si="2047"/>
        <v>1909.4157118353348</v>
      </c>
      <c r="AL1184" s="288">
        <f t="shared" si="2047"/>
        <v>0</v>
      </c>
      <c r="AM1184" s="288">
        <f t="shared" si="2047"/>
        <v>0</v>
      </c>
      <c r="AN1184" s="288">
        <f t="shared" si="2047"/>
        <v>0</v>
      </c>
      <c r="AO1184" s="288">
        <f t="shared" si="2047"/>
        <v>0</v>
      </c>
      <c r="AP1184" s="288">
        <f t="shared" si="2047"/>
        <v>0</v>
      </c>
      <c r="AQ1184" s="288">
        <f t="shared" si="2047"/>
        <v>932.86834080717495</v>
      </c>
      <c r="AR1184" s="288">
        <f t="shared" si="2047"/>
        <v>0</v>
      </c>
      <c r="AS1184" s="288">
        <f t="shared" si="2047"/>
        <v>0</v>
      </c>
      <c r="AT1184" s="288">
        <f t="shared" si="2047"/>
        <v>0</v>
      </c>
      <c r="AU1184" s="289"/>
    </row>
    <row r="1185" spans="2:47" ht="16">
      <c r="B1185" s="337" t="s">
        <v>347</v>
      </c>
      <c r="C1185" s="338"/>
      <c r="D1185" s="338"/>
      <c r="E1185" s="338"/>
      <c r="F1185" s="338"/>
      <c r="G1185" s="338"/>
      <c r="H1185" s="338"/>
      <c r="I1185" s="338"/>
      <c r="J1185" s="338"/>
      <c r="K1185" s="338"/>
      <c r="L1185" s="338"/>
      <c r="M1185" s="338"/>
      <c r="N1185" s="338"/>
      <c r="O1185" s="338"/>
      <c r="P1185" s="338"/>
      <c r="Q1185" s="338"/>
      <c r="R1185" s="338"/>
      <c r="S1185" s="338"/>
      <c r="T1185" s="338"/>
      <c r="U1185" s="338"/>
      <c r="V1185" s="338"/>
      <c r="W1185" s="338"/>
      <c r="X1185" s="338"/>
      <c r="Y1185" s="338"/>
      <c r="Z1185" s="338"/>
      <c r="AA1185" s="338"/>
      <c r="AB1185" s="338"/>
      <c r="AC1185" s="338"/>
      <c r="AD1185" s="338"/>
      <c r="AE1185" s="338"/>
      <c r="AF1185" s="338"/>
      <c r="AG1185" s="338">
        <f>HLOOKUP(AG1018,'2. LRAMVA Threshold'!$B$42:$Q$60,12,FALSE)</f>
        <v>8730096.5944305398</v>
      </c>
      <c r="AH1185" s="338">
        <f>HLOOKUP(AH1018,'2. LRAMVA Threshold'!$B$42:$Q$53,12,FALSE)</f>
        <v>7519432.0553718666</v>
      </c>
      <c r="AI1185" s="338">
        <f>HLOOKUP(AI819,'2. LRAMVA Threshold'!$B$42:$Q$53,12,FALSE)</f>
        <v>19267</v>
      </c>
      <c r="AJ1185" s="338">
        <f>HLOOKUP(AJ819,'2. LRAMVA Threshold'!$B$42:$Q$53,12,FALSE)</f>
        <v>54</v>
      </c>
      <c r="AK1185" s="338">
        <f>HLOOKUP(AK819,'2. LRAMVA Threshold'!$B$42:$Q$53,12,FALSE)</f>
        <v>450</v>
      </c>
      <c r="AL1185" s="338">
        <f>HLOOKUP(AL819,'2. LRAMVA Threshold'!$B$42:$Q$53,12,FALSE)</f>
        <v>0</v>
      </c>
      <c r="AM1185" s="338">
        <f>HLOOKUP(AM819,'2. LRAMVA Threshold'!$B$42:$Q$53,12,FALSE)</f>
        <v>0</v>
      </c>
      <c r="AN1185" s="338">
        <f>HLOOKUP(AN819,'2. LRAMVA Threshold'!$B$42:$Q$53,12,FALSE)</f>
        <v>0</v>
      </c>
      <c r="AO1185" s="338">
        <f>HLOOKUP(AO819,'2. LRAMVA Threshold'!$B$42:$Q$53,12,FALSE)</f>
        <v>0</v>
      </c>
      <c r="AP1185" s="338">
        <f>HLOOKUP(AP819,'2. LRAMVA Threshold'!$B$42:$Q$53,12,FALSE)</f>
        <v>0</v>
      </c>
      <c r="AQ1185" s="338">
        <f>HLOOKUP(AQ819,'2. LRAMVA Threshold'!$B$42:$Q$53,12,FALSE)</f>
        <v>0</v>
      </c>
      <c r="AR1185" s="338">
        <f>HLOOKUP(AR819,'2. LRAMVA Threshold'!$B$42:$Q$53,12,FALSE)</f>
        <v>0</v>
      </c>
      <c r="AS1185" s="338">
        <f>HLOOKUP(AS819,'2. LRAMVA Threshold'!$B$42:$Q$53,12,FALSE)</f>
        <v>0</v>
      </c>
      <c r="AT1185" s="338">
        <f>HLOOKUP(AT819,'2. LRAMVA Threshold'!$B$42:$Q$53,12,FALSE)</f>
        <v>0</v>
      </c>
      <c r="AU1185" s="383"/>
    </row>
    <row r="1186" spans="2:47" ht="16">
      <c r="B1186" s="340"/>
      <c r="C1186" s="373"/>
      <c r="D1186" s="374"/>
      <c r="E1186" s="374"/>
      <c r="F1186" s="374"/>
      <c r="G1186" s="374"/>
      <c r="H1186" s="374"/>
      <c r="I1186" s="374"/>
      <c r="J1186" s="374"/>
      <c r="K1186" s="374"/>
      <c r="L1186" s="374"/>
      <c r="M1186" s="374"/>
      <c r="N1186" s="342"/>
      <c r="O1186" s="342"/>
      <c r="P1186" s="342"/>
      <c r="Q1186" s="342"/>
      <c r="R1186" s="374"/>
      <c r="S1186" s="375"/>
      <c r="T1186" s="374"/>
      <c r="U1186" s="374"/>
      <c r="V1186" s="374"/>
      <c r="W1186" s="376"/>
      <c r="X1186" s="376"/>
      <c r="Y1186" s="376"/>
      <c r="Z1186" s="376"/>
      <c r="AA1186" s="374"/>
      <c r="AB1186" s="374"/>
      <c r="AC1186" s="342"/>
      <c r="AD1186" s="342"/>
      <c r="AE1186" s="342"/>
      <c r="AF1186" s="342"/>
      <c r="AG1186" s="377"/>
      <c r="AH1186" s="377"/>
      <c r="AI1186" s="377"/>
      <c r="AJ1186" s="377"/>
      <c r="AK1186" s="377"/>
      <c r="AL1186" s="377"/>
      <c r="AM1186" s="377"/>
      <c r="AN1186" s="345"/>
      <c r="AO1186" s="345"/>
      <c r="AP1186" s="345"/>
      <c r="AQ1186" s="345"/>
      <c r="AR1186" s="345"/>
      <c r="AS1186" s="345"/>
      <c r="AT1186" s="345"/>
      <c r="AU1186" s="678"/>
    </row>
    <row r="1187" spans="2:47" ht="16">
      <c r="B1187" s="283" t="s">
        <v>348</v>
      </c>
      <c r="C1187" s="296"/>
      <c r="D1187" s="296"/>
      <c r="E1187" s="323"/>
      <c r="F1187" s="323"/>
      <c r="G1187" s="323"/>
      <c r="H1187" s="323"/>
      <c r="I1187" s="323"/>
      <c r="J1187" s="323"/>
      <c r="K1187" s="323"/>
      <c r="L1187" s="323"/>
      <c r="M1187" s="323"/>
      <c r="N1187" s="323"/>
      <c r="O1187" s="323"/>
      <c r="P1187" s="323"/>
      <c r="Q1187" s="323"/>
      <c r="R1187" s="323"/>
      <c r="S1187" s="251"/>
      <c r="T1187" s="298"/>
      <c r="U1187" s="298"/>
      <c r="V1187" s="298"/>
      <c r="W1187" s="297"/>
      <c r="X1187" s="297"/>
      <c r="Y1187" s="297"/>
      <c r="Z1187" s="297"/>
      <c r="AA1187" s="298"/>
      <c r="AB1187" s="298"/>
      <c r="AC1187" s="298"/>
      <c r="AD1187" s="298"/>
      <c r="AE1187" s="298"/>
      <c r="AF1187" s="298"/>
      <c r="AG1187" s="719">
        <f>HLOOKUP(AG$35,'3.  Distribution Rates'!$C$122:$P$135,12,FALSE)</f>
        <v>0</v>
      </c>
      <c r="AH1187" s="719">
        <f>HLOOKUP(AH$35,'3.  Distribution Rates'!$C$122:$P$135,12,FALSE)</f>
        <v>1.7399999999999999E-2</v>
      </c>
      <c r="AI1187" s="299">
        <f>HLOOKUP(AI$35,'3.  Distribution Rates'!$C$122:$P$135,12,FALSE)</f>
        <v>3.4016999999999999</v>
      </c>
      <c r="AJ1187" s="299">
        <f>HLOOKUP(AJ$35,'3.  Distribution Rates'!$C$122:$P$135,12,FALSE)</f>
        <v>2.1551999999999998</v>
      </c>
      <c r="AK1187" s="299">
        <f>HLOOKUP(AK$35,'3.  Distribution Rates'!$C$122:$P$135,12,FALSE)</f>
        <v>3.0352000000000001</v>
      </c>
      <c r="AL1187" s="299">
        <f>HLOOKUP(AL$35,'3.  Distribution Rates'!$C$122:$P$135,12,FALSE)</f>
        <v>1.7299999999999999E-2</v>
      </c>
      <c r="AM1187" s="299">
        <f>HLOOKUP(AM$35,'3.  Distribution Rates'!$C$122:$P$135,12,FALSE)</f>
        <v>14.012600000000001</v>
      </c>
      <c r="AN1187" s="299">
        <f>HLOOKUP(AN$35,'3.  Distribution Rates'!$C$122:$P$135,12,FALSE)</f>
        <v>3.8315999999999999</v>
      </c>
      <c r="AO1187" s="299">
        <f>HLOOKUP(AO$35,'3.  Distribution Rates'!$C$122:$P$135,12,FALSE)</f>
        <v>0</v>
      </c>
      <c r="AP1187" s="299">
        <f>HLOOKUP(AP$35,'3.  Distribution Rates'!$C$122:$P$135,12,FALSE)</f>
        <v>0.02</v>
      </c>
      <c r="AQ1187" s="299">
        <f>HLOOKUP(AQ$35,'3.  Distribution Rates'!$C$122:$P$135,12,FALSE)</f>
        <v>4.0938999999999997</v>
      </c>
      <c r="AR1187" s="299">
        <f>HLOOKUP(AR$35,'3.  Distribution Rates'!$C$122:$P$135,12,FALSE)</f>
        <v>6.8960999999999997</v>
      </c>
      <c r="AS1187" s="299">
        <f>HLOOKUP(AS$35,'3.  Distribution Rates'!$C$122:$P$135,12,FALSE)</f>
        <v>0</v>
      </c>
      <c r="AT1187" s="299">
        <f>HLOOKUP(AT$35,'3.  Distribution Rates'!$C$122:$P$135,12,FALSE)</f>
        <v>0</v>
      </c>
      <c r="AU1187" s="679"/>
    </row>
    <row r="1188" spans="2:47" ht="16">
      <c r="B1188" s="283" t="s">
        <v>352</v>
      </c>
      <c r="C1188" s="301"/>
      <c r="D1188" s="243"/>
      <c r="E1188" s="240"/>
      <c r="F1188" s="240"/>
      <c r="G1188" s="240"/>
      <c r="H1188" s="240"/>
      <c r="I1188" s="240"/>
      <c r="J1188" s="240"/>
      <c r="K1188" s="240"/>
      <c r="L1188" s="240"/>
      <c r="M1188" s="240"/>
      <c r="N1188" s="240"/>
      <c r="O1188" s="240"/>
      <c r="P1188" s="240"/>
      <c r="Q1188" s="240"/>
      <c r="R1188" s="240"/>
      <c r="S1188" s="251"/>
      <c r="T1188" s="240"/>
      <c r="U1188" s="240"/>
      <c r="V1188" s="240"/>
      <c r="W1188" s="243"/>
      <c r="X1188" s="243"/>
      <c r="Y1188" s="243"/>
      <c r="Z1188" s="243"/>
      <c r="AA1188" s="240"/>
      <c r="AB1188" s="240"/>
      <c r="AC1188" s="240"/>
      <c r="AD1188" s="240"/>
      <c r="AE1188" s="240"/>
      <c r="AF1188" s="240"/>
      <c r="AG1188" s="325">
        <f>'4.  2011-2014 LRAM'!AO143*AG1187</f>
        <v>0</v>
      </c>
      <c r="AH1188" s="325">
        <f>'4.  2011-2014 LRAM'!AP143*AH1187</f>
        <v>0</v>
      </c>
      <c r="AI1188" s="325">
        <f>'4.  2011-2014 LRAM'!AQ143*AI1187</f>
        <v>0</v>
      </c>
      <c r="AJ1188" s="325">
        <f>'4.  2011-2014 LRAM'!AR143*AJ1187</f>
        <v>0</v>
      </c>
      <c r="AK1188" s="325">
        <f>'4.  2011-2014 LRAM'!AS143*AK1187</f>
        <v>0</v>
      </c>
      <c r="AL1188" s="325">
        <f>'4.  2011-2014 LRAM'!AT143*AL1187</f>
        <v>0</v>
      </c>
      <c r="AM1188" s="325">
        <f>'4.  2011-2014 LRAM'!AU143*AM1187</f>
        <v>0</v>
      </c>
      <c r="AN1188" s="325">
        <f>'4.  2011-2014 LRAM'!AV143*AN1187</f>
        <v>0</v>
      </c>
      <c r="AO1188" s="325">
        <f>'4.  2011-2014 LRAM'!AW143*AO1187</f>
        <v>0</v>
      </c>
      <c r="AP1188" s="325">
        <f>'4.  2011-2014 LRAM'!AX143*AP1187</f>
        <v>168.31572768106801</v>
      </c>
      <c r="AQ1188" s="325">
        <f>'4.  2011-2014 LRAM'!AY143*AQ1187</f>
        <v>12453.318713827221</v>
      </c>
      <c r="AR1188" s="325">
        <f>'4.  2011-2014 LRAM'!AZ143*AR1187</f>
        <v>0</v>
      </c>
      <c r="AS1188" s="325">
        <f>'4.  2011-2014 LRAM'!BA143*AS1187</f>
        <v>0</v>
      </c>
      <c r="AT1188" s="325">
        <f>'4.  2011-2014 LRAM'!BB143*AT1187</f>
        <v>0</v>
      </c>
      <c r="AU1188" s="680">
        <f t="shared" ref="AU1188:AU1197" si="2048">SUM(AG1188:AT1188)</f>
        <v>12621.634441508289</v>
      </c>
    </row>
    <row r="1189" spans="2:47" ht="16">
      <c r="B1189" s="283" t="s">
        <v>353</v>
      </c>
      <c r="C1189" s="301"/>
      <c r="D1189" s="243"/>
      <c r="E1189" s="240"/>
      <c r="F1189" s="240"/>
      <c r="G1189" s="240"/>
      <c r="H1189" s="240"/>
      <c r="I1189" s="240"/>
      <c r="J1189" s="240"/>
      <c r="K1189" s="240"/>
      <c r="L1189" s="240"/>
      <c r="M1189" s="240"/>
      <c r="N1189" s="240"/>
      <c r="O1189" s="240"/>
      <c r="P1189" s="240"/>
      <c r="Q1189" s="240"/>
      <c r="R1189" s="240"/>
      <c r="S1189" s="251"/>
      <c r="T1189" s="240"/>
      <c r="U1189" s="240"/>
      <c r="V1189" s="240"/>
      <c r="W1189" s="243"/>
      <c r="X1189" s="243"/>
      <c r="Y1189" s="243"/>
      <c r="Z1189" s="243"/>
      <c r="AA1189" s="240"/>
      <c r="AB1189" s="240"/>
      <c r="AC1189" s="240"/>
      <c r="AD1189" s="240"/>
      <c r="AE1189" s="240"/>
      <c r="AF1189" s="240"/>
      <c r="AG1189" s="325">
        <f>'4.  2011-2014 LRAM'!AO282*AG1187</f>
        <v>0</v>
      </c>
      <c r="AH1189" s="325">
        <f>'4.  2011-2014 LRAM'!AP282*AH1187</f>
        <v>12208.674321135275</v>
      </c>
      <c r="AI1189" s="325">
        <f>'4.  2011-2014 LRAM'!AQ282*AI1187</f>
        <v>41758.634246095433</v>
      </c>
      <c r="AJ1189" s="325">
        <f>'4.  2011-2014 LRAM'!AR282*AJ1187</f>
        <v>85.210568696761115</v>
      </c>
      <c r="AK1189" s="325">
        <f>'4.  2011-2014 LRAM'!AS282*AK1187</f>
        <v>878.74758935976968</v>
      </c>
      <c r="AL1189" s="325">
        <f>'4.  2011-2014 LRAM'!AT282*AL1187</f>
        <v>0</v>
      </c>
      <c r="AM1189" s="325">
        <f>'4.  2011-2014 LRAM'!AU282*AM1187</f>
        <v>0</v>
      </c>
      <c r="AN1189" s="325">
        <f>'4.  2011-2014 LRAM'!AV282*AN1187</f>
        <v>0</v>
      </c>
      <c r="AO1189" s="325">
        <f>'4.  2011-2014 LRAM'!AW282*AO1187</f>
        <v>0</v>
      </c>
      <c r="AP1189" s="325">
        <f>'4.  2011-2014 LRAM'!AX282*AP1187</f>
        <v>443.81409932426959</v>
      </c>
      <c r="AQ1189" s="325">
        <f>'4.  2011-2014 LRAM'!AY282*AQ1187</f>
        <v>16016.268358915844</v>
      </c>
      <c r="AR1189" s="325">
        <f>'4.  2011-2014 LRAM'!AZ282*AR1187</f>
        <v>0</v>
      </c>
      <c r="AS1189" s="325">
        <f>'4.  2011-2014 LRAM'!BA282*AS1187</f>
        <v>0</v>
      </c>
      <c r="AT1189" s="325">
        <f>'4.  2011-2014 LRAM'!BB282*AT1187</f>
        <v>0</v>
      </c>
      <c r="AU1189" s="680">
        <f t="shared" si="2048"/>
        <v>71391.34918352736</v>
      </c>
    </row>
    <row r="1190" spans="2:47" ht="16">
      <c r="B1190" s="283" t="s">
        <v>354</v>
      </c>
      <c r="C1190" s="301"/>
      <c r="D1190" s="243"/>
      <c r="E1190" s="240"/>
      <c r="F1190" s="240"/>
      <c r="G1190" s="240"/>
      <c r="H1190" s="240"/>
      <c r="I1190" s="240"/>
      <c r="J1190" s="240"/>
      <c r="K1190" s="240"/>
      <c r="L1190" s="240"/>
      <c r="M1190" s="240"/>
      <c r="N1190" s="240"/>
      <c r="O1190" s="240"/>
      <c r="P1190" s="240"/>
      <c r="Q1190" s="240"/>
      <c r="R1190" s="240"/>
      <c r="S1190" s="251"/>
      <c r="T1190" s="240"/>
      <c r="U1190" s="240"/>
      <c r="V1190" s="240"/>
      <c r="W1190" s="243"/>
      <c r="X1190" s="243"/>
      <c r="Y1190" s="243"/>
      <c r="Z1190" s="243"/>
      <c r="AA1190" s="240"/>
      <c r="AB1190" s="240"/>
      <c r="AC1190" s="240"/>
      <c r="AD1190" s="240"/>
      <c r="AE1190" s="240"/>
      <c r="AF1190" s="240"/>
      <c r="AG1190" s="325">
        <f>'4.  2011-2014 LRAM'!AO427*AG1187</f>
        <v>0</v>
      </c>
      <c r="AH1190" s="325">
        <f>'4.  2011-2014 LRAM'!AP427*AH1187</f>
        <v>28268.046935861701</v>
      </c>
      <c r="AI1190" s="325">
        <f>'4.  2011-2014 LRAM'!AQ427*AI1187</f>
        <v>30445.446771616636</v>
      </c>
      <c r="AJ1190" s="325">
        <f>'4.  2011-2014 LRAM'!AR427*AJ1187</f>
        <v>712.9822324243288</v>
      </c>
      <c r="AK1190" s="325">
        <f>'4.  2011-2014 LRAM'!AS427*AK1187</f>
        <v>3029.0452905038392</v>
      </c>
      <c r="AL1190" s="325">
        <f>'4.  2011-2014 LRAM'!AT427*AL1187</f>
        <v>0</v>
      </c>
      <c r="AM1190" s="325">
        <f>'4.  2011-2014 LRAM'!AU427*AM1187</f>
        <v>0</v>
      </c>
      <c r="AN1190" s="325">
        <f>'4.  2011-2014 LRAM'!AV427*AN1187</f>
        <v>0</v>
      </c>
      <c r="AO1190" s="325">
        <f>'4.  2011-2014 LRAM'!AW427*AO1187</f>
        <v>0</v>
      </c>
      <c r="AP1190" s="325">
        <f>'4.  2011-2014 LRAM'!AX427*AP1187</f>
        <v>723.62479724594004</v>
      </c>
      <c r="AQ1190" s="325">
        <f>'4.  2011-2014 LRAM'!AY427*AQ1187</f>
        <v>17100.734887050909</v>
      </c>
      <c r="AR1190" s="325">
        <f>'4.  2011-2014 LRAM'!AZ427*AR1187</f>
        <v>0</v>
      </c>
      <c r="AS1190" s="325">
        <f>'4.  2011-2014 LRAM'!BA427*AS1187</f>
        <v>0</v>
      </c>
      <c r="AT1190" s="325">
        <f>'4.  2011-2014 LRAM'!BB427*AT1187</f>
        <v>0</v>
      </c>
      <c r="AU1190" s="680">
        <f t="shared" si="2048"/>
        <v>80279.880914703361</v>
      </c>
    </row>
    <row r="1191" spans="2:47" ht="16">
      <c r="B1191" s="283" t="s">
        <v>355</v>
      </c>
      <c r="C1191" s="301"/>
      <c r="D1191" s="243"/>
      <c r="E1191" s="240"/>
      <c r="F1191" s="240"/>
      <c r="G1191" s="240"/>
      <c r="H1191" s="240"/>
      <c r="I1191" s="240"/>
      <c r="J1191" s="240"/>
      <c r="K1191" s="240"/>
      <c r="L1191" s="240"/>
      <c r="M1191" s="240"/>
      <c r="N1191" s="240"/>
      <c r="O1191" s="240"/>
      <c r="P1191" s="240"/>
      <c r="Q1191" s="240"/>
      <c r="R1191" s="240"/>
      <c r="S1191" s="251"/>
      <c r="T1191" s="240"/>
      <c r="U1191" s="240"/>
      <c r="V1191" s="240"/>
      <c r="W1191" s="243"/>
      <c r="X1191" s="243"/>
      <c r="Y1191" s="243"/>
      <c r="Z1191" s="243"/>
      <c r="AA1191" s="240"/>
      <c r="AB1191" s="240"/>
      <c r="AC1191" s="240"/>
      <c r="AD1191" s="240"/>
      <c r="AE1191" s="240"/>
      <c r="AF1191" s="240"/>
      <c r="AG1191" s="325">
        <f>'4.  2011-2014 LRAM'!AO568*AG1187</f>
        <v>0</v>
      </c>
      <c r="AH1191" s="325">
        <f>'4.  2011-2014 LRAM'!AP568*AH1187</f>
        <v>30309.851553240002</v>
      </c>
      <c r="AI1191" s="325">
        <f>'4.  2011-2014 LRAM'!AQ568*AI1187</f>
        <v>51637.165993114359</v>
      </c>
      <c r="AJ1191" s="325">
        <f>'4.  2011-2014 LRAM'!AR568*AJ1187</f>
        <v>29.267842226378203</v>
      </c>
      <c r="AK1191" s="325">
        <f>'4.  2011-2014 LRAM'!AS568*AK1187</f>
        <v>6992.7375297467852</v>
      </c>
      <c r="AL1191" s="325">
        <f>'4.  2011-2014 LRAM'!AT568*AL1187</f>
        <v>0</v>
      </c>
      <c r="AM1191" s="325">
        <f>'4.  2011-2014 LRAM'!AU568*AM1187</f>
        <v>0</v>
      </c>
      <c r="AN1191" s="325">
        <f>'4.  2011-2014 LRAM'!AV568*AN1187</f>
        <v>4963.4759743487984</v>
      </c>
      <c r="AO1191" s="325">
        <f>'4.  2011-2014 LRAM'!AW568*AO1187</f>
        <v>0</v>
      </c>
      <c r="AP1191" s="325">
        <f>'4.  2011-2014 LRAM'!AX568*AP1187</f>
        <v>11304.574794</v>
      </c>
      <c r="AQ1191" s="325">
        <f>'4.  2011-2014 LRAM'!AY568*AQ1187</f>
        <v>15509.410895636158</v>
      </c>
      <c r="AR1191" s="325">
        <f>'4.  2011-2014 LRAM'!AZ568*AR1187</f>
        <v>0</v>
      </c>
      <c r="AS1191" s="325">
        <f>'4.  2011-2014 LRAM'!BA568*AS1187</f>
        <v>0</v>
      </c>
      <c r="AT1191" s="325">
        <f>'4.  2011-2014 LRAM'!BB568*AT1187</f>
        <v>0</v>
      </c>
      <c r="AU1191" s="680">
        <f>SUM(AG1191:AT1191)</f>
        <v>120746.48458231248</v>
      </c>
    </row>
    <row r="1192" spans="2:47" ht="16">
      <c r="B1192" s="283" t="s">
        <v>356</v>
      </c>
      <c r="C1192" s="301"/>
      <c r="D1192" s="243"/>
      <c r="E1192" s="240"/>
      <c r="F1192" s="240"/>
      <c r="G1192" s="240"/>
      <c r="H1192" s="240"/>
      <c r="I1192" s="240"/>
      <c r="J1192" s="240"/>
      <c r="K1192" s="240"/>
      <c r="L1192" s="240"/>
      <c r="M1192" s="240"/>
      <c r="N1192" s="240"/>
      <c r="O1192" s="240"/>
      <c r="P1192" s="240"/>
      <c r="Q1192" s="240"/>
      <c r="R1192" s="240"/>
      <c r="S1192" s="251"/>
      <c r="T1192" s="240"/>
      <c r="U1192" s="240"/>
      <c r="V1192" s="240"/>
      <c r="W1192" s="243"/>
      <c r="X1192" s="243"/>
      <c r="Y1192" s="243"/>
      <c r="Z1192" s="243"/>
      <c r="AA1192" s="240"/>
      <c r="AB1192" s="240"/>
      <c r="AC1192" s="240"/>
      <c r="AD1192" s="240"/>
      <c r="AE1192" s="240"/>
      <c r="AF1192" s="240"/>
      <c r="AG1192" s="325">
        <f t="shared" ref="AG1192:AT1192" si="2049">AG216*AG1187</f>
        <v>0</v>
      </c>
      <c r="AH1192" s="325">
        <f t="shared" si="2049"/>
        <v>49645.032666905405</v>
      </c>
      <c r="AI1192" s="325">
        <f t="shared" si="2049"/>
        <v>66734.383896932952</v>
      </c>
      <c r="AJ1192" s="325">
        <f t="shared" si="2049"/>
        <v>222.43772512681764</v>
      </c>
      <c r="AK1192" s="325">
        <f t="shared" si="2049"/>
        <v>14750.18314748062</v>
      </c>
      <c r="AL1192" s="325">
        <f t="shared" si="2049"/>
        <v>19.627384286727665</v>
      </c>
      <c r="AM1192" s="325">
        <f t="shared" si="2049"/>
        <v>0</v>
      </c>
      <c r="AN1192" s="325">
        <f t="shared" si="2049"/>
        <v>0</v>
      </c>
      <c r="AO1192" s="325">
        <f t="shared" si="2049"/>
        <v>0</v>
      </c>
      <c r="AP1192" s="325">
        <f t="shared" si="2049"/>
        <v>13157.435893440001</v>
      </c>
      <c r="AQ1192" s="325">
        <f t="shared" si="2049"/>
        <v>15970.581892185603</v>
      </c>
      <c r="AR1192" s="325">
        <f t="shared" si="2049"/>
        <v>20306.76297987541</v>
      </c>
      <c r="AS1192" s="325">
        <f t="shared" si="2049"/>
        <v>0</v>
      </c>
      <c r="AT1192" s="325">
        <f t="shared" si="2049"/>
        <v>0</v>
      </c>
      <c r="AU1192" s="680">
        <f t="shared" si="2048"/>
        <v>180806.44558623355</v>
      </c>
    </row>
    <row r="1193" spans="2:47" ht="16">
      <c r="B1193" s="283" t="s">
        <v>357</v>
      </c>
      <c r="C1193" s="301"/>
      <c r="D1193" s="243"/>
      <c r="E1193" s="240"/>
      <c r="F1193" s="240"/>
      <c r="G1193" s="240"/>
      <c r="H1193" s="240"/>
      <c r="I1193" s="240"/>
      <c r="J1193" s="240"/>
      <c r="K1193" s="240"/>
      <c r="L1193" s="240"/>
      <c r="M1193" s="240"/>
      <c r="N1193" s="240"/>
      <c r="O1193" s="240"/>
      <c r="P1193" s="240"/>
      <c r="Q1193" s="240"/>
      <c r="R1193" s="240"/>
      <c r="S1193" s="251"/>
      <c r="T1193" s="240"/>
      <c r="U1193" s="240"/>
      <c r="V1193" s="240"/>
      <c r="W1193" s="243"/>
      <c r="X1193" s="243"/>
      <c r="Y1193" s="243"/>
      <c r="Z1193" s="243"/>
      <c r="AA1193" s="240"/>
      <c r="AB1193" s="240"/>
      <c r="AC1193" s="240"/>
      <c r="AD1193" s="240"/>
      <c r="AE1193" s="240"/>
      <c r="AF1193" s="240"/>
      <c r="AG1193" s="325">
        <f t="shared" ref="AG1193:AT1193" si="2050">AG413*AG1187</f>
        <v>0</v>
      </c>
      <c r="AH1193" s="325">
        <f t="shared" si="2050"/>
        <v>38209.785813586976</v>
      </c>
      <c r="AI1193" s="325">
        <f t="shared" si="2050"/>
        <v>43254.189676706927</v>
      </c>
      <c r="AJ1193" s="325">
        <f t="shared" si="2050"/>
        <v>2781.9722327628615</v>
      </c>
      <c r="AK1193" s="325">
        <f t="shared" si="2050"/>
        <v>8732.6654148117814</v>
      </c>
      <c r="AL1193" s="325">
        <f t="shared" si="2050"/>
        <v>46.600140046705505</v>
      </c>
      <c r="AM1193" s="325">
        <f t="shared" si="2050"/>
        <v>0</v>
      </c>
      <c r="AN1193" s="325">
        <f t="shared" si="2050"/>
        <v>0</v>
      </c>
      <c r="AO1193" s="325">
        <f t="shared" si="2050"/>
        <v>0</v>
      </c>
      <c r="AP1193" s="325">
        <f t="shared" si="2050"/>
        <v>2304.8301482908741</v>
      </c>
      <c r="AQ1193" s="325">
        <f t="shared" si="2050"/>
        <v>14948.084444437449</v>
      </c>
      <c r="AR1193" s="325">
        <f t="shared" si="2050"/>
        <v>26711.939115143356</v>
      </c>
      <c r="AS1193" s="325">
        <f t="shared" si="2050"/>
        <v>0</v>
      </c>
      <c r="AT1193" s="325">
        <f t="shared" si="2050"/>
        <v>0</v>
      </c>
      <c r="AU1193" s="680">
        <f t="shared" si="2048"/>
        <v>136990.06698578692</v>
      </c>
    </row>
    <row r="1194" spans="2:47" ht="16">
      <c r="B1194" s="283" t="s">
        <v>358</v>
      </c>
      <c r="C1194" s="301"/>
      <c r="D1194" s="243"/>
      <c r="E1194" s="240"/>
      <c r="F1194" s="240"/>
      <c r="G1194" s="240"/>
      <c r="H1194" s="240"/>
      <c r="I1194" s="240"/>
      <c r="J1194" s="240"/>
      <c r="K1194" s="240"/>
      <c r="L1194" s="240"/>
      <c r="M1194" s="240"/>
      <c r="N1194" s="240"/>
      <c r="O1194" s="240"/>
      <c r="P1194" s="240"/>
      <c r="Q1194" s="240"/>
      <c r="R1194" s="240"/>
      <c r="S1194" s="251"/>
      <c r="T1194" s="240"/>
      <c r="U1194" s="240"/>
      <c r="V1194" s="240"/>
      <c r="W1194" s="243"/>
      <c r="X1194" s="243"/>
      <c r="Y1194" s="243"/>
      <c r="Z1194" s="243"/>
      <c r="AA1194" s="240"/>
      <c r="AB1194" s="240"/>
      <c r="AC1194" s="240"/>
      <c r="AD1194" s="240"/>
      <c r="AE1194" s="240"/>
      <c r="AF1194" s="240"/>
      <c r="AG1194" s="325">
        <f t="shared" ref="AG1194:AT1194" si="2051">AG613*AG1187</f>
        <v>0</v>
      </c>
      <c r="AH1194" s="325">
        <f t="shared" si="2051"/>
        <v>54608.387188718341</v>
      </c>
      <c r="AI1194" s="325">
        <f t="shared" si="2051"/>
        <v>87958.884042764301</v>
      </c>
      <c r="AJ1194" s="325">
        <f t="shared" si="2051"/>
        <v>7061.1439560320405</v>
      </c>
      <c r="AK1194" s="325">
        <f t="shared" si="2051"/>
        <v>53664.500690668276</v>
      </c>
      <c r="AL1194" s="325">
        <f t="shared" si="2051"/>
        <v>0</v>
      </c>
      <c r="AM1194" s="325">
        <f t="shared" si="2051"/>
        <v>0</v>
      </c>
      <c r="AN1194" s="325">
        <f t="shared" si="2051"/>
        <v>47182.559305922063</v>
      </c>
      <c r="AO1194" s="325">
        <f t="shared" si="2051"/>
        <v>0</v>
      </c>
      <c r="AP1194" s="325">
        <f t="shared" si="2051"/>
        <v>12088.561634326876</v>
      </c>
      <c r="AQ1194" s="325">
        <f t="shared" si="2051"/>
        <v>58786.613802066211</v>
      </c>
      <c r="AR1194" s="325">
        <f t="shared" si="2051"/>
        <v>16503.715719481614</v>
      </c>
      <c r="AS1194" s="325">
        <f t="shared" si="2051"/>
        <v>0</v>
      </c>
      <c r="AT1194" s="325">
        <f t="shared" si="2051"/>
        <v>0</v>
      </c>
      <c r="AU1194" s="680">
        <f t="shared" si="2048"/>
        <v>337854.36633997969</v>
      </c>
    </row>
    <row r="1195" spans="2:47" ht="16">
      <c r="B1195" s="283" t="s">
        <v>359</v>
      </c>
      <c r="C1195" s="301"/>
      <c r="D1195" s="243"/>
      <c r="E1195" s="240"/>
      <c r="F1195" s="240"/>
      <c r="G1195" s="240"/>
      <c r="H1195" s="240"/>
      <c r="I1195" s="240"/>
      <c r="J1195" s="240"/>
      <c r="K1195" s="240"/>
      <c r="L1195" s="240"/>
      <c r="M1195" s="240"/>
      <c r="N1195" s="240"/>
      <c r="O1195" s="240"/>
      <c r="P1195" s="240"/>
      <c r="Q1195" s="240"/>
      <c r="R1195" s="240"/>
      <c r="S1195" s="251"/>
      <c r="T1195" s="240"/>
      <c r="U1195" s="240"/>
      <c r="V1195" s="240"/>
      <c r="W1195" s="243"/>
      <c r="X1195" s="243"/>
      <c r="Y1195" s="243"/>
      <c r="Z1195" s="243"/>
      <c r="AA1195" s="240"/>
      <c r="AB1195" s="240"/>
      <c r="AC1195" s="240"/>
      <c r="AD1195" s="240"/>
      <c r="AE1195" s="240"/>
      <c r="AF1195" s="240"/>
      <c r="AG1195" s="325">
        <f t="shared" ref="AG1195:AT1195" si="2052">AG805*AG1187</f>
        <v>0</v>
      </c>
      <c r="AH1195" s="325">
        <f t="shared" si="2052"/>
        <v>69956.777903051727</v>
      </c>
      <c r="AI1195" s="325">
        <f t="shared" si="2052"/>
        <v>90333.466751132131</v>
      </c>
      <c r="AJ1195" s="325">
        <f t="shared" si="2052"/>
        <v>6472.7826657600535</v>
      </c>
      <c r="AK1195" s="325">
        <f t="shared" si="2052"/>
        <v>38608.622716143436</v>
      </c>
      <c r="AL1195" s="325">
        <f t="shared" si="2052"/>
        <v>0</v>
      </c>
      <c r="AM1195" s="325">
        <f t="shared" si="2052"/>
        <v>0</v>
      </c>
      <c r="AN1195" s="325">
        <f t="shared" si="2052"/>
        <v>0</v>
      </c>
      <c r="AO1195" s="325">
        <f t="shared" si="2052"/>
        <v>0</v>
      </c>
      <c r="AP1195" s="325">
        <f t="shared" si="2052"/>
        <v>7209.180519579043</v>
      </c>
      <c r="AQ1195" s="325">
        <f t="shared" si="2052"/>
        <v>34530.677239334742</v>
      </c>
      <c r="AR1195" s="325">
        <f t="shared" si="2052"/>
        <v>14336.20308511749</v>
      </c>
      <c r="AS1195" s="325">
        <f t="shared" si="2052"/>
        <v>0</v>
      </c>
      <c r="AT1195" s="325">
        <f t="shared" si="2052"/>
        <v>0</v>
      </c>
      <c r="AU1195" s="680">
        <f t="shared" si="2048"/>
        <v>261447.7108801186</v>
      </c>
    </row>
    <row r="1196" spans="2:47" ht="16">
      <c r="B1196" s="283" t="s">
        <v>360</v>
      </c>
      <c r="C1196" s="301"/>
      <c r="D1196" s="243"/>
      <c r="E1196" s="240"/>
      <c r="F1196" s="240"/>
      <c r="G1196" s="240"/>
      <c r="H1196" s="240"/>
      <c r="I1196" s="240"/>
      <c r="J1196" s="240"/>
      <c r="K1196" s="240"/>
      <c r="L1196" s="240"/>
      <c r="M1196" s="240"/>
      <c r="N1196" s="240"/>
      <c r="O1196" s="240"/>
      <c r="P1196" s="240"/>
      <c r="Q1196" s="240"/>
      <c r="R1196" s="240"/>
      <c r="S1196" s="251"/>
      <c r="T1196" s="240"/>
      <c r="U1196" s="240"/>
      <c r="V1196" s="240"/>
      <c r="W1196" s="243"/>
      <c r="X1196" s="243"/>
      <c r="Y1196" s="243"/>
      <c r="Z1196" s="243"/>
      <c r="AA1196" s="240"/>
      <c r="AB1196" s="240"/>
      <c r="AC1196" s="240"/>
      <c r="AD1196" s="240"/>
      <c r="AE1196" s="240"/>
      <c r="AF1196" s="240"/>
      <c r="AG1196" s="325">
        <f>AG1004*AG1187</f>
        <v>0</v>
      </c>
      <c r="AH1196" s="325">
        <f t="shared" ref="AH1196:AT1196" si="2053">AH1004*AH1187</f>
        <v>36130.208676446091</v>
      </c>
      <c r="AI1196" s="325">
        <f t="shared" si="2053"/>
        <v>62091.942011211046</v>
      </c>
      <c r="AJ1196" s="325">
        <f t="shared" si="2053"/>
        <v>972.51835493633439</v>
      </c>
      <c r="AK1196" s="325">
        <f t="shared" si="2053"/>
        <v>7163.9779310658823</v>
      </c>
      <c r="AL1196" s="325">
        <f t="shared" si="2053"/>
        <v>0</v>
      </c>
      <c r="AM1196" s="325">
        <f t="shared" si="2053"/>
        <v>0</v>
      </c>
      <c r="AN1196" s="325">
        <f t="shared" si="2053"/>
        <v>30721.862996238422</v>
      </c>
      <c r="AO1196" s="325">
        <f t="shared" si="2053"/>
        <v>0</v>
      </c>
      <c r="AP1196" s="325">
        <f t="shared" si="2053"/>
        <v>6134.6331640793869</v>
      </c>
      <c r="AQ1196" s="325">
        <f t="shared" si="2053"/>
        <v>33881.552341312214</v>
      </c>
      <c r="AR1196" s="325">
        <f t="shared" si="2053"/>
        <v>2381.9151665434979</v>
      </c>
      <c r="AS1196" s="325">
        <f t="shared" si="2053"/>
        <v>0</v>
      </c>
      <c r="AT1196" s="325">
        <f t="shared" si="2053"/>
        <v>0</v>
      </c>
      <c r="AU1196" s="680">
        <f t="shared" si="2048"/>
        <v>179478.61064183287</v>
      </c>
    </row>
    <row r="1197" spans="2:47" ht="16">
      <c r="B1197" s="283" t="s">
        <v>361</v>
      </c>
      <c r="C1197" s="301"/>
      <c r="D1197" s="243"/>
      <c r="E1197" s="240"/>
      <c r="F1197" s="240"/>
      <c r="G1197" s="240"/>
      <c r="H1197" s="240"/>
      <c r="I1197" s="240"/>
      <c r="J1197" s="240"/>
      <c r="K1197" s="240"/>
      <c r="L1197" s="240"/>
      <c r="M1197" s="240"/>
      <c r="N1197" s="240"/>
      <c r="O1197" s="240"/>
      <c r="P1197" s="240"/>
      <c r="Q1197" s="240"/>
      <c r="R1197" s="240"/>
      <c r="S1197" s="251"/>
      <c r="T1197" s="240"/>
      <c r="U1197" s="240"/>
      <c r="V1197" s="240"/>
      <c r="W1197" s="243"/>
      <c r="X1197" s="243"/>
      <c r="Y1197" s="243"/>
      <c r="Z1197" s="243"/>
      <c r="AA1197" s="240"/>
      <c r="AB1197" s="240"/>
      <c r="AC1197" s="240"/>
      <c r="AD1197" s="240"/>
      <c r="AE1197" s="240"/>
      <c r="AF1197" s="240"/>
      <c r="AG1197" s="325">
        <f>AG1184*AG1187</f>
        <v>0</v>
      </c>
      <c r="AH1197" s="325">
        <f t="shared" ref="AH1197:AT1197" si="2054">AH1184*AH1187</f>
        <v>7365.7251002204584</v>
      </c>
      <c r="AI1197" s="325">
        <f t="shared" si="2054"/>
        <v>5325.2195055283009</v>
      </c>
      <c r="AJ1197" s="325">
        <f t="shared" si="2054"/>
        <v>154.82616699828472</v>
      </c>
      <c r="AK1197" s="325">
        <f t="shared" si="2054"/>
        <v>5795.4585685626089</v>
      </c>
      <c r="AL1197" s="325">
        <f t="shared" si="2054"/>
        <v>0</v>
      </c>
      <c r="AM1197" s="325">
        <f t="shared" si="2054"/>
        <v>0</v>
      </c>
      <c r="AN1197" s="325">
        <f t="shared" si="2054"/>
        <v>0</v>
      </c>
      <c r="AO1197" s="325">
        <f t="shared" si="2054"/>
        <v>0</v>
      </c>
      <c r="AP1197" s="325">
        <f t="shared" si="2054"/>
        <v>0</v>
      </c>
      <c r="AQ1197" s="325">
        <f t="shared" si="2054"/>
        <v>3819.069700430493</v>
      </c>
      <c r="AR1197" s="325">
        <f t="shared" si="2054"/>
        <v>0</v>
      </c>
      <c r="AS1197" s="325">
        <f t="shared" si="2054"/>
        <v>0</v>
      </c>
      <c r="AT1197" s="325">
        <f t="shared" si="2054"/>
        <v>0</v>
      </c>
      <c r="AU1197" s="680">
        <f t="shared" si="2048"/>
        <v>22460.299041740145</v>
      </c>
    </row>
    <row r="1198" spans="2:47" ht="16">
      <c r="B1198" s="305" t="s">
        <v>351</v>
      </c>
      <c r="C1198" s="301"/>
      <c r="D1198" s="263"/>
      <c r="E1198" s="293"/>
      <c r="F1198" s="293"/>
      <c r="G1198" s="293"/>
      <c r="H1198" s="293"/>
      <c r="I1198" s="293"/>
      <c r="J1198" s="293"/>
      <c r="K1198" s="293"/>
      <c r="L1198" s="293"/>
      <c r="M1198" s="293"/>
      <c r="N1198" s="293"/>
      <c r="O1198" s="293"/>
      <c r="P1198" s="293"/>
      <c r="Q1198" s="293"/>
      <c r="R1198" s="293"/>
      <c r="S1198" s="260"/>
      <c r="T1198" s="293"/>
      <c r="U1198" s="293"/>
      <c r="V1198" s="293"/>
      <c r="W1198" s="263"/>
      <c r="X1198" s="263"/>
      <c r="Y1198" s="263"/>
      <c r="Z1198" s="263"/>
      <c r="AA1198" s="293"/>
      <c r="AB1198" s="293"/>
      <c r="AC1198" s="293"/>
      <c r="AD1198" s="293"/>
      <c r="AE1198" s="293"/>
      <c r="AF1198" s="293"/>
      <c r="AG1198" s="302">
        <f>SUM(AG1188:AG1197)</f>
        <v>0</v>
      </c>
      <c r="AH1198" s="302">
        <f>SUM(AH1188:AH1197)</f>
        <v>326702.49015916599</v>
      </c>
      <c r="AI1198" s="302">
        <f t="shared" ref="AI1198:AM1198" si="2055">SUM(AI1188:AI1197)</f>
        <v>479539.33289510204</v>
      </c>
      <c r="AJ1198" s="302">
        <f t="shared" si="2055"/>
        <v>18493.141744963861</v>
      </c>
      <c r="AK1198" s="302">
        <f t="shared" si="2055"/>
        <v>139615.938878343</v>
      </c>
      <c r="AL1198" s="302">
        <f t="shared" si="2055"/>
        <v>66.227524333433166</v>
      </c>
      <c r="AM1198" s="302">
        <f t="shared" si="2055"/>
        <v>0</v>
      </c>
      <c r="AN1198" s="302">
        <f>SUM(AN1188:AN1197)</f>
        <v>82867.898276509281</v>
      </c>
      <c r="AO1198" s="302">
        <f t="shared" ref="AO1198:AT1198" si="2056">SUM(AO1188:AO1197)</f>
        <v>0</v>
      </c>
      <c r="AP1198" s="302">
        <f t="shared" si="2056"/>
        <v>53534.970777967457</v>
      </c>
      <c r="AQ1198" s="302">
        <f t="shared" si="2056"/>
        <v>223016.31227519683</v>
      </c>
      <c r="AR1198" s="302">
        <f t="shared" si="2056"/>
        <v>80240.536066161367</v>
      </c>
      <c r="AS1198" s="302">
        <f t="shared" si="2056"/>
        <v>0</v>
      </c>
      <c r="AT1198" s="302">
        <f t="shared" si="2056"/>
        <v>0</v>
      </c>
      <c r="AU1198" s="681">
        <f>SUM(AU1188:AU1197)</f>
        <v>1404076.8485977433</v>
      </c>
    </row>
    <row r="1199" spans="2:47" ht="16">
      <c r="B1199" s="305" t="s">
        <v>350</v>
      </c>
      <c r="C1199" s="301"/>
      <c r="D1199" s="306"/>
      <c r="E1199" s="293"/>
      <c r="F1199" s="293"/>
      <c r="G1199" s="293"/>
      <c r="H1199" s="293"/>
      <c r="I1199" s="293"/>
      <c r="J1199" s="293"/>
      <c r="K1199" s="293"/>
      <c r="L1199" s="293"/>
      <c r="M1199" s="293"/>
      <c r="N1199" s="293"/>
      <c r="O1199" s="293"/>
      <c r="P1199" s="293"/>
      <c r="Q1199" s="293"/>
      <c r="R1199" s="293"/>
      <c r="S1199" s="260"/>
      <c r="T1199" s="293"/>
      <c r="U1199" s="293"/>
      <c r="V1199" s="293"/>
      <c r="W1199" s="263"/>
      <c r="X1199" s="263"/>
      <c r="Y1199" s="263"/>
      <c r="Z1199" s="263"/>
      <c r="AA1199" s="293"/>
      <c r="AB1199" s="293"/>
      <c r="AC1199" s="293"/>
      <c r="AD1199" s="293"/>
      <c r="AE1199" s="293"/>
      <c r="AF1199" s="293"/>
      <c r="AG1199" s="303">
        <f>AG1185*AG1187</f>
        <v>0</v>
      </c>
      <c r="AH1199" s="303">
        <f t="shared" ref="AH1199:AM1199" si="2057">AH1185*AH1187</f>
        <v>130838.11776347047</v>
      </c>
      <c r="AI1199" s="303">
        <f>AI1185*AI1187</f>
        <v>65540.553899999999</v>
      </c>
      <c r="AJ1199" s="303">
        <f t="shared" si="2057"/>
        <v>116.38079999999999</v>
      </c>
      <c r="AK1199" s="303">
        <f t="shared" si="2057"/>
        <v>1365.8400000000001</v>
      </c>
      <c r="AL1199" s="303">
        <f t="shared" si="2057"/>
        <v>0</v>
      </c>
      <c r="AM1199" s="303">
        <f t="shared" si="2057"/>
        <v>0</v>
      </c>
      <c r="AN1199" s="303">
        <f t="shared" ref="AN1199:AT1199" si="2058">AN1185*AN1187</f>
        <v>0</v>
      </c>
      <c r="AO1199" s="303">
        <f t="shared" si="2058"/>
        <v>0</v>
      </c>
      <c r="AP1199" s="303">
        <f t="shared" si="2058"/>
        <v>0</v>
      </c>
      <c r="AQ1199" s="303">
        <f t="shared" si="2058"/>
        <v>0</v>
      </c>
      <c r="AR1199" s="303">
        <f t="shared" si="2058"/>
        <v>0</v>
      </c>
      <c r="AS1199" s="303">
        <f t="shared" si="2058"/>
        <v>0</v>
      </c>
      <c r="AT1199" s="303">
        <f t="shared" si="2058"/>
        <v>0</v>
      </c>
      <c r="AU1199" s="349">
        <f>SUM(AG1199:AT1199)</f>
        <v>197860.89246347046</v>
      </c>
    </row>
    <row r="1200" spans="2:47" ht="16">
      <c r="B1200" s="305" t="s">
        <v>349</v>
      </c>
      <c r="C1200" s="301"/>
      <c r="D1200" s="306"/>
      <c r="E1200" s="293"/>
      <c r="F1200" s="293"/>
      <c r="G1200" s="293"/>
      <c r="H1200" s="293"/>
      <c r="I1200" s="293"/>
      <c r="J1200" s="293"/>
      <c r="K1200" s="293"/>
      <c r="L1200" s="293"/>
      <c r="M1200" s="293"/>
      <c r="N1200" s="293"/>
      <c r="O1200" s="293"/>
      <c r="P1200" s="293"/>
      <c r="Q1200" s="293"/>
      <c r="R1200" s="293"/>
      <c r="S1200" s="260"/>
      <c r="T1200" s="293"/>
      <c r="U1200" s="293"/>
      <c r="V1200" s="293"/>
      <c r="W1200" s="306"/>
      <c r="X1200" s="306"/>
      <c r="Y1200" s="306"/>
      <c r="Z1200" s="306"/>
      <c r="AA1200" s="293"/>
      <c r="AB1200" s="293"/>
      <c r="AC1200" s="293"/>
      <c r="AD1200" s="293"/>
      <c r="AE1200" s="293"/>
      <c r="AF1200" s="293"/>
      <c r="AG1200" s="307"/>
      <c r="AH1200" s="307"/>
      <c r="AI1200" s="307"/>
      <c r="AJ1200" s="307"/>
      <c r="AK1200" s="307"/>
      <c r="AL1200" s="307"/>
      <c r="AM1200" s="307"/>
      <c r="AN1200" s="307"/>
      <c r="AO1200" s="307"/>
      <c r="AP1200" s="307"/>
      <c r="AQ1200" s="307"/>
      <c r="AR1200" s="307"/>
      <c r="AS1200" s="307"/>
      <c r="AT1200" s="307"/>
      <c r="AU1200" s="349">
        <f>AU1198-AU1199</f>
        <v>1206215.9561342727</v>
      </c>
    </row>
    <row r="1201" spans="1:47" ht="16">
      <c r="B1201" s="305"/>
      <c r="C1201" s="301"/>
      <c r="D1201" s="306"/>
      <c r="E1201" s="293"/>
      <c r="F1201" s="293"/>
      <c r="G1201" s="293"/>
      <c r="H1201" s="293"/>
      <c r="I1201" s="293"/>
      <c r="J1201" s="293"/>
      <c r="K1201" s="293"/>
      <c r="L1201" s="293"/>
      <c r="M1201" s="293"/>
      <c r="N1201" s="293"/>
      <c r="O1201" s="293"/>
      <c r="P1201" s="293"/>
      <c r="Q1201" s="293"/>
      <c r="R1201" s="293"/>
      <c r="S1201" s="260"/>
      <c r="T1201" s="293"/>
      <c r="U1201" s="293"/>
      <c r="V1201" s="293"/>
      <c r="W1201" s="306"/>
      <c r="X1201" s="306"/>
      <c r="Y1201" s="306"/>
      <c r="Z1201" s="306"/>
      <c r="AA1201" s="293"/>
      <c r="AB1201" s="293"/>
      <c r="AC1201" s="293"/>
      <c r="AD1201" s="293"/>
      <c r="AE1201" s="293"/>
      <c r="AF1201" s="293"/>
      <c r="AG1201" s="307"/>
      <c r="AH1201" s="307"/>
      <c r="AI1201" s="307"/>
      <c r="AJ1201" s="307"/>
      <c r="AK1201" s="307"/>
      <c r="AL1201" s="307"/>
      <c r="AM1201" s="307"/>
      <c r="AN1201" s="307"/>
      <c r="AO1201" s="307"/>
      <c r="AP1201" s="307"/>
      <c r="AQ1201" s="307"/>
      <c r="AR1201" s="307"/>
      <c r="AS1201" s="307"/>
      <c r="AT1201" s="307"/>
      <c r="AU1201" s="349"/>
    </row>
    <row r="1202" spans="1:47" ht="16">
      <c r="B1202" s="283" t="s">
        <v>865</v>
      </c>
      <c r="C1202" s="306"/>
      <c r="D1202" s="306"/>
      <c r="E1202" s="293"/>
      <c r="F1202" s="293"/>
      <c r="G1202" s="293"/>
      <c r="H1202" s="293"/>
      <c r="I1202" s="293"/>
      <c r="J1202" s="293"/>
      <c r="K1202" s="293"/>
      <c r="L1202" s="293"/>
      <c r="M1202" s="293"/>
      <c r="N1202" s="293"/>
      <c r="O1202" s="293"/>
      <c r="P1202" s="293"/>
      <c r="Q1202" s="293"/>
      <c r="R1202" s="293"/>
      <c r="S1202" s="260"/>
      <c r="T1202" s="293"/>
      <c r="U1202" s="293"/>
      <c r="V1202" s="293"/>
      <c r="W1202" s="306"/>
      <c r="X1202" s="301"/>
      <c r="Y1202" s="306"/>
      <c r="Z1202" s="306"/>
      <c r="AA1202" s="293"/>
      <c r="AB1202" s="293"/>
      <c r="AC1202" s="293"/>
      <c r="AD1202" s="293"/>
      <c r="AE1202" s="293"/>
      <c r="AF1202" s="293"/>
      <c r="AG1202" s="908">
        <f>SUMPRODUCT($E$1022:$E$1182,AG1022:AG1182)</f>
        <v>114651.58112305065</v>
      </c>
      <c r="AH1202" s="908">
        <f>SUMPRODUCT($E$1022:$E$1182,AH1022:AH1182)</f>
        <v>423317.53449542867</v>
      </c>
      <c r="AI1202" s="908">
        <f t="shared" ref="AI1202:AT1202" si="2059">IF(AI1019="kw",SUMPRODUCT($R$1022:$R$1182,$T$1022:$T$1182,AI1022:AI1182),SUMPRODUCT($E$1022:$E$1182,AI1022:AI1182))</f>
        <v>1588.2215094339622</v>
      </c>
      <c r="AJ1202" s="908">
        <f t="shared" si="2059"/>
        <v>72.883018867924534</v>
      </c>
      <c r="AK1202" s="908">
        <f t="shared" si="2059"/>
        <v>1937.1803773584909</v>
      </c>
      <c r="AL1202" s="908">
        <f t="shared" si="2059"/>
        <v>0</v>
      </c>
      <c r="AM1202" s="668">
        <f t="shared" si="2059"/>
        <v>0</v>
      </c>
      <c r="AN1202" s="668">
        <f t="shared" si="2059"/>
        <v>0</v>
      </c>
      <c r="AO1202" s="668">
        <f t="shared" si="2059"/>
        <v>0</v>
      </c>
      <c r="AP1202" s="668">
        <f t="shared" si="2059"/>
        <v>0</v>
      </c>
      <c r="AQ1202" s="668">
        <f t="shared" si="2059"/>
        <v>932.86834080717495</v>
      </c>
      <c r="AR1202" s="668">
        <f t="shared" si="2059"/>
        <v>0</v>
      </c>
      <c r="AS1202" s="668">
        <f t="shared" si="2059"/>
        <v>0</v>
      </c>
      <c r="AT1202" s="668">
        <f t="shared" si="2059"/>
        <v>0</v>
      </c>
      <c r="AU1202" s="295"/>
    </row>
    <row r="1203" spans="1:47" ht="16">
      <c r="B1203" s="283" t="s">
        <v>866</v>
      </c>
      <c r="C1203" s="306"/>
      <c r="D1203" s="306"/>
      <c r="E1203" s="293"/>
      <c r="F1203" s="293"/>
      <c r="G1203" s="293"/>
      <c r="H1203" s="293"/>
      <c r="I1203" s="293"/>
      <c r="J1203" s="293"/>
      <c r="K1203" s="293"/>
      <c r="L1203" s="293"/>
      <c r="M1203" s="293"/>
      <c r="N1203" s="293"/>
      <c r="O1203" s="293"/>
      <c r="P1203" s="293"/>
      <c r="Q1203" s="293"/>
      <c r="R1203" s="293"/>
      <c r="S1203" s="260"/>
      <c r="T1203" s="293"/>
      <c r="U1203" s="293"/>
      <c r="V1203" s="293"/>
      <c r="W1203" s="306"/>
      <c r="X1203" s="301"/>
      <c r="Y1203" s="306"/>
      <c r="Z1203" s="306"/>
      <c r="AA1203" s="293"/>
      <c r="AB1203" s="293"/>
      <c r="AC1203" s="293"/>
      <c r="AD1203" s="293"/>
      <c r="AE1203" s="293"/>
      <c r="AF1203" s="293"/>
      <c r="AG1203" s="908">
        <f>SUMPRODUCT($F$1022:$F$1182,AG1022:AG1182)</f>
        <v>114651.58112305065</v>
      </c>
      <c r="AH1203" s="908">
        <f>SUMPRODUCT($F$1022:$F$1182,AH1022:AH1182)</f>
        <v>423317.53449542867</v>
      </c>
      <c r="AI1203" s="908">
        <f t="shared" ref="AI1203:AT1203" si="2060">IF(AI1019="kw",SUMPRODUCT($R$1022:$R$1182,$U$1022:$U$1182,AI1022:AI1182),SUMPRODUCT($F$1022:$F$1182,AI1022:AI1182))</f>
        <v>1588.2215094339622</v>
      </c>
      <c r="AJ1203" s="908">
        <f t="shared" si="2060"/>
        <v>72.883018867924534</v>
      </c>
      <c r="AK1203" s="908">
        <f t="shared" si="2060"/>
        <v>1937.1803773584909</v>
      </c>
      <c r="AL1203" s="908">
        <f t="shared" si="2060"/>
        <v>0</v>
      </c>
      <c r="AM1203" s="668">
        <f t="shared" si="2060"/>
        <v>0</v>
      </c>
      <c r="AN1203" s="668">
        <f t="shared" si="2060"/>
        <v>0</v>
      </c>
      <c r="AO1203" s="668">
        <f t="shared" si="2060"/>
        <v>0</v>
      </c>
      <c r="AP1203" s="668">
        <f t="shared" si="2060"/>
        <v>0</v>
      </c>
      <c r="AQ1203" s="668">
        <f t="shared" si="2060"/>
        <v>932.86834080717495</v>
      </c>
      <c r="AR1203" s="668">
        <f t="shared" si="2060"/>
        <v>0</v>
      </c>
      <c r="AS1203" s="668">
        <f t="shared" si="2060"/>
        <v>0</v>
      </c>
      <c r="AT1203" s="668">
        <f t="shared" si="2060"/>
        <v>0</v>
      </c>
      <c r="AU1203" s="295"/>
    </row>
    <row r="1204" spans="1:47" ht="16">
      <c r="B1204" s="283" t="s">
        <v>867</v>
      </c>
      <c r="C1204" s="306"/>
      <c r="D1204" s="306"/>
      <c r="E1204" s="293"/>
      <c r="F1204" s="293"/>
      <c r="G1204" s="293"/>
      <c r="H1204" s="293"/>
      <c r="I1204" s="293"/>
      <c r="J1204" s="293"/>
      <c r="K1204" s="293"/>
      <c r="L1204" s="293"/>
      <c r="M1204" s="293"/>
      <c r="N1204" s="293"/>
      <c r="O1204" s="293"/>
      <c r="P1204" s="293"/>
      <c r="Q1204" s="293"/>
      <c r="R1204" s="293"/>
      <c r="S1204" s="260"/>
      <c r="T1204" s="293"/>
      <c r="U1204" s="293"/>
      <c r="V1204" s="293"/>
      <c r="W1204" s="306"/>
      <c r="X1204" s="301"/>
      <c r="Y1204" s="306"/>
      <c r="Z1204" s="306"/>
      <c r="AA1204" s="293"/>
      <c r="AB1204" s="293"/>
      <c r="AC1204" s="293"/>
      <c r="AD1204" s="293"/>
      <c r="AE1204" s="293"/>
      <c r="AF1204" s="293"/>
      <c r="AG1204" s="908">
        <f>SUMPRODUCT($G$1022:$G$1182,AG1022:AG1182)</f>
        <v>114651.58112305065</v>
      </c>
      <c r="AH1204" s="908">
        <f>SUMPRODUCT($G$1022:$G$1182,AH1022:AH1182)</f>
        <v>423317.53449542867</v>
      </c>
      <c r="AI1204" s="908">
        <f t="shared" ref="AI1204:AT1204" si="2061">IF(AI1019="kw",SUMPRODUCT($R$1022:$R$1182,$V$1022:$V$1182,AI1022:AI1182),SUMPRODUCT($G$1022:$G$1182,AI1022:AI1182))</f>
        <v>1588.2215094339622</v>
      </c>
      <c r="AJ1204" s="908">
        <f t="shared" si="2061"/>
        <v>72.883018867924534</v>
      </c>
      <c r="AK1204" s="908">
        <f t="shared" si="2061"/>
        <v>1937.1803773584909</v>
      </c>
      <c r="AL1204" s="908">
        <f t="shared" si="2061"/>
        <v>0</v>
      </c>
      <c r="AM1204" s="668">
        <f t="shared" si="2061"/>
        <v>0</v>
      </c>
      <c r="AN1204" s="668">
        <f t="shared" si="2061"/>
        <v>0</v>
      </c>
      <c r="AO1204" s="668">
        <f t="shared" si="2061"/>
        <v>0</v>
      </c>
      <c r="AP1204" s="668">
        <f t="shared" si="2061"/>
        <v>0</v>
      </c>
      <c r="AQ1204" s="668">
        <f t="shared" si="2061"/>
        <v>932.86834080717495</v>
      </c>
      <c r="AR1204" s="668">
        <f t="shared" si="2061"/>
        <v>0</v>
      </c>
      <c r="AS1204" s="668">
        <f t="shared" si="2061"/>
        <v>0</v>
      </c>
      <c r="AT1204" s="668">
        <f t="shared" si="2061"/>
        <v>0</v>
      </c>
      <c r="AU1204" s="295"/>
    </row>
    <row r="1205" spans="1:47" ht="16">
      <c r="B1205" s="283" t="s">
        <v>868</v>
      </c>
      <c r="C1205" s="306"/>
      <c r="D1205" s="306"/>
      <c r="E1205" s="293"/>
      <c r="F1205" s="293"/>
      <c r="G1205" s="293"/>
      <c r="H1205" s="293"/>
      <c r="I1205" s="293"/>
      <c r="J1205" s="293"/>
      <c r="K1205" s="293"/>
      <c r="L1205" s="293"/>
      <c r="M1205" s="293"/>
      <c r="N1205" s="293"/>
      <c r="O1205" s="293"/>
      <c r="P1205" s="293"/>
      <c r="Q1205" s="293"/>
      <c r="R1205" s="293"/>
      <c r="S1205" s="260"/>
      <c r="T1205" s="293"/>
      <c r="U1205" s="293"/>
      <c r="V1205" s="293"/>
      <c r="W1205" s="306"/>
      <c r="X1205" s="301"/>
      <c r="Y1205" s="306"/>
      <c r="Z1205" s="306"/>
      <c r="AA1205" s="293"/>
      <c r="AB1205" s="293"/>
      <c r="AC1205" s="293"/>
      <c r="AD1205" s="293"/>
      <c r="AE1205" s="293"/>
      <c r="AF1205" s="293"/>
      <c r="AG1205" s="908">
        <f>SUMPRODUCT($H$1022:$H$1182,AG1022:AG1182)</f>
        <v>114651.58112305065</v>
      </c>
      <c r="AH1205" s="908">
        <f>SUMPRODUCT($H$1022:$H$1182,AH1022:AH1182)</f>
        <v>423317.53449542867</v>
      </c>
      <c r="AI1205" s="908">
        <f t="shared" ref="AI1205:AT1205" si="2062">IF(AI1019="kw",SUMPRODUCT($R$1022:$R$1182,$W$1022:$W$1182,AI1022:AI1182),SUMPRODUCT($H$1022:$H$1182,AI1022:AI1182))</f>
        <v>1588.2215094339622</v>
      </c>
      <c r="AJ1205" s="908">
        <f t="shared" si="2062"/>
        <v>72.883018867924534</v>
      </c>
      <c r="AK1205" s="908">
        <f t="shared" si="2062"/>
        <v>1937.1803773584909</v>
      </c>
      <c r="AL1205" s="908">
        <f t="shared" si="2062"/>
        <v>0</v>
      </c>
      <c r="AM1205" s="668">
        <f t="shared" si="2062"/>
        <v>0</v>
      </c>
      <c r="AN1205" s="668">
        <f t="shared" si="2062"/>
        <v>0</v>
      </c>
      <c r="AO1205" s="668">
        <f t="shared" si="2062"/>
        <v>0</v>
      </c>
      <c r="AP1205" s="668">
        <f t="shared" si="2062"/>
        <v>0</v>
      </c>
      <c r="AQ1205" s="668">
        <f t="shared" si="2062"/>
        <v>932.86834080717495</v>
      </c>
      <c r="AR1205" s="668">
        <f t="shared" si="2062"/>
        <v>0</v>
      </c>
      <c r="AS1205" s="668">
        <f t="shared" si="2062"/>
        <v>0</v>
      </c>
      <c r="AT1205" s="668">
        <f t="shared" si="2062"/>
        <v>0</v>
      </c>
      <c r="AU1205" s="295"/>
    </row>
    <row r="1206" spans="1:47" ht="16">
      <c r="B1206" s="283" t="s">
        <v>869</v>
      </c>
      <c r="C1206" s="306"/>
      <c r="D1206" s="306"/>
      <c r="E1206" s="293"/>
      <c r="F1206" s="293"/>
      <c r="G1206" s="293"/>
      <c r="H1206" s="293"/>
      <c r="I1206" s="293"/>
      <c r="J1206" s="293"/>
      <c r="K1206" s="293"/>
      <c r="L1206" s="293"/>
      <c r="M1206" s="293"/>
      <c r="N1206" s="293"/>
      <c r="O1206" s="293"/>
      <c r="P1206" s="293"/>
      <c r="Q1206" s="293"/>
      <c r="R1206" s="293"/>
      <c r="S1206" s="260"/>
      <c r="T1206" s="293"/>
      <c r="U1206" s="293"/>
      <c r="V1206" s="293"/>
      <c r="W1206" s="306"/>
      <c r="X1206" s="301"/>
      <c r="Y1206" s="306"/>
      <c r="Z1206" s="306"/>
      <c r="AA1206" s="293"/>
      <c r="AB1206" s="293"/>
      <c r="AC1206" s="293"/>
      <c r="AD1206" s="293"/>
      <c r="AE1206" s="293"/>
      <c r="AF1206" s="293"/>
      <c r="AG1206" s="908">
        <f>SUMPRODUCT($I$1022:$I$1182,AG1022:AG1182)</f>
        <v>114651.58112305065</v>
      </c>
      <c r="AH1206" s="908">
        <f>SUMPRODUCT($I$1022:$I$1182,AH1022:AH1182)</f>
        <v>402366.67302644398</v>
      </c>
      <c r="AI1206" s="908">
        <f t="shared" ref="AI1206:AT1206" si="2063">IF(AI1019="kw",SUMPRODUCT($R$1022:$R$1182,$X$1022:$X$1182,AI1022:AI1182),SUMPRODUCT($I$1022:$I$1182,AI1022:AI1182))</f>
        <v>1495.2175471698113</v>
      </c>
      <c r="AJ1206" s="908">
        <f t="shared" si="2063"/>
        <v>68.615094339622644</v>
      </c>
      <c r="AK1206" s="908">
        <f t="shared" si="2063"/>
        <v>1823.7418867924532</v>
      </c>
      <c r="AL1206" s="908">
        <f t="shared" si="2063"/>
        <v>0</v>
      </c>
      <c r="AM1206" s="668">
        <f t="shared" si="2063"/>
        <v>0</v>
      </c>
      <c r="AN1206" s="668">
        <f t="shared" si="2063"/>
        <v>0</v>
      </c>
      <c r="AO1206" s="668">
        <f t="shared" si="2063"/>
        <v>0</v>
      </c>
      <c r="AP1206" s="668">
        <f t="shared" si="2063"/>
        <v>0</v>
      </c>
      <c r="AQ1206" s="668">
        <f t="shared" si="2063"/>
        <v>878.24573991031411</v>
      </c>
      <c r="AR1206" s="668">
        <f t="shared" si="2063"/>
        <v>0</v>
      </c>
      <c r="AS1206" s="668">
        <f t="shared" si="2063"/>
        <v>0</v>
      </c>
      <c r="AT1206" s="668">
        <f t="shared" si="2063"/>
        <v>0</v>
      </c>
      <c r="AU1206" s="295"/>
    </row>
    <row r="1207" spans="1:47" ht="16">
      <c r="B1207" s="283" t="s">
        <v>870</v>
      </c>
      <c r="C1207" s="306"/>
      <c r="D1207" s="306"/>
      <c r="E1207" s="293"/>
      <c r="F1207" s="293"/>
      <c r="G1207" s="293"/>
      <c r="H1207" s="293"/>
      <c r="I1207" s="293"/>
      <c r="J1207" s="293"/>
      <c r="K1207" s="293"/>
      <c r="L1207" s="293"/>
      <c r="M1207" s="293"/>
      <c r="N1207" s="293"/>
      <c r="O1207" s="293"/>
      <c r="P1207" s="293"/>
      <c r="Q1207" s="293"/>
      <c r="R1207" s="293"/>
      <c r="S1207" s="260"/>
      <c r="T1207" s="293"/>
      <c r="U1207" s="293"/>
      <c r="V1207" s="293"/>
      <c r="W1207" s="306"/>
      <c r="X1207" s="301"/>
      <c r="Y1207" s="306"/>
      <c r="Z1207" s="306"/>
      <c r="AA1207" s="293"/>
      <c r="AB1207" s="293"/>
      <c r="AC1207" s="293"/>
      <c r="AD1207" s="293"/>
      <c r="AE1207" s="293"/>
      <c r="AF1207" s="293"/>
      <c r="AG1207" s="908">
        <f>SUMPRODUCT($J$1022:$J$1182,AG1022:AG1182)</f>
        <v>114651.58112305065</v>
      </c>
      <c r="AH1207" s="908">
        <f>SUMPRODUCT($J$1022:$J$1182,AH1022:AH1182)</f>
        <v>402366.67302644398</v>
      </c>
      <c r="AI1207" s="908">
        <f t="shared" ref="AI1207:AT1207" si="2064">IF(AI1019="kw",SUMPRODUCT($R$1022:$R$1182,$Y$1022:$Y$1182,AI1022:AI1182),SUMPRODUCT($J$1022:$J$1182,AI1022:AI1182))</f>
        <v>1495.2175471698113</v>
      </c>
      <c r="AJ1207" s="908">
        <f t="shared" si="2064"/>
        <v>68.615094339622644</v>
      </c>
      <c r="AK1207" s="908">
        <f t="shared" si="2064"/>
        <v>1823.7418867924532</v>
      </c>
      <c r="AL1207" s="908">
        <f t="shared" si="2064"/>
        <v>0</v>
      </c>
      <c r="AM1207" s="668">
        <f t="shared" si="2064"/>
        <v>0</v>
      </c>
      <c r="AN1207" s="668">
        <f t="shared" si="2064"/>
        <v>0</v>
      </c>
      <c r="AO1207" s="668">
        <f t="shared" si="2064"/>
        <v>0</v>
      </c>
      <c r="AP1207" s="668">
        <f t="shared" si="2064"/>
        <v>0</v>
      </c>
      <c r="AQ1207" s="668">
        <f t="shared" si="2064"/>
        <v>878.24573991031411</v>
      </c>
      <c r="AR1207" s="668">
        <f t="shared" si="2064"/>
        <v>0</v>
      </c>
      <c r="AS1207" s="668">
        <f t="shared" si="2064"/>
        <v>0</v>
      </c>
      <c r="AT1207" s="668">
        <f t="shared" si="2064"/>
        <v>0</v>
      </c>
      <c r="AU1207" s="295"/>
    </row>
    <row r="1208" spans="1:47" ht="16">
      <c r="B1208" s="380" t="s">
        <v>871</v>
      </c>
      <c r="C1208" s="264"/>
      <c r="D1208" s="240"/>
      <c r="E1208" s="240"/>
      <c r="F1208" s="240"/>
      <c r="G1208" s="240"/>
      <c r="H1208" s="240"/>
      <c r="I1208" s="240"/>
      <c r="J1208" s="240"/>
      <c r="K1208" s="240"/>
      <c r="L1208" s="240"/>
      <c r="M1208" s="240"/>
      <c r="N1208" s="240"/>
      <c r="O1208" s="240"/>
      <c r="P1208" s="240"/>
      <c r="Q1208" s="240"/>
      <c r="R1208" s="240"/>
      <c r="S1208" s="312"/>
      <c r="T1208" s="240"/>
      <c r="U1208" s="240"/>
      <c r="V1208" s="240"/>
      <c r="W1208" s="264"/>
      <c r="X1208" s="243"/>
      <c r="Y1208" s="243"/>
      <c r="Z1208" s="240"/>
      <c r="AA1208" s="240"/>
      <c r="AB1208" s="243"/>
      <c r="AC1208" s="243"/>
      <c r="AD1208" s="243"/>
      <c r="AE1208" s="243"/>
      <c r="AF1208" s="243"/>
      <c r="AG1208" s="908">
        <f>SUMPRODUCT($K$1022:$K$1182,AG1022:AG1182)</f>
        <v>114651.58112305065</v>
      </c>
      <c r="AH1208" s="908">
        <f>SUMPRODUCT($K$1022:$K$1182,AH1022:AH1182)</f>
        <v>402366.67302644398</v>
      </c>
      <c r="AI1208" s="908">
        <f>IF(AI$1019="kw",SUMPRODUCT($R$1022:$R$1182,$Z$1022:$Z$1182,AI$1022:AI$1182),SUMPRODUCT($K$1022:$K$1182,AI$1022:AI$1182))</f>
        <v>1495.2175471698113</v>
      </c>
      <c r="AJ1208" s="908">
        <f t="shared" ref="AJ1208:AT1208" si="2065">IF(AJ1019="kw",SUMPRODUCT($R$1022:$R$1182,$Z$1022:$Z$1182,AJ1022:AJ1182),SUMPRODUCT($K$1022:$K$1182,AJ1022:AJ1182))</f>
        <v>68.615094339622644</v>
      </c>
      <c r="AK1208" s="908">
        <f t="shared" si="2065"/>
        <v>1823.7418867924532</v>
      </c>
      <c r="AL1208" s="908">
        <f t="shared" si="2065"/>
        <v>0</v>
      </c>
      <c r="AM1208" s="668">
        <f t="shared" si="2065"/>
        <v>0</v>
      </c>
      <c r="AN1208" s="668">
        <f t="shared" si="2065"/>
        <v>0</v>
      </c>
      <c r="AO1208" s="668">
        <f t="shared" si="2065"/>
        <v>0</v>
      </c>
      <c r="AP1208" s="668">
        <f t="shared" si="2065"/>
        <v>0</v>
      </c>
      <c r="AQ1208" s="668">
        <f t="shared" si="2065"/>
        <v>878.24573991031411</v>
      </c>
      <c r="AR1208" s="668">
        <f t="shared" si="2065"/>
        <v>0</v>
      </c>
      <c r="AS1208" s="668">
        <f t="shared" si="2065"/>
        <v>0</v>
      </c>
      <c r="AT1208" s="668">
        <f t="shared" si="2065"/>
        <v>0</v>
      </c>
      <c r="AU1208" s="295"/>
    </row>
    <row r="1209" spans="1:47" ht="16">
      <c r="B1209" s="381" t="s">
        <v>1149</v>
      </c>
      <c r="C1209" s="895"/>
      <c r="D1209" s="896"/>
      <c r="E1209" s="896"/>
      <c r="F1209" s="896"/>
      <c r="G1209" s="896"/>
      <c r="H1209" s="896"/>
      <c r="I1209" s="896"/>
      <c r="J1209" s="896"/>
      <c r="K1209" s="896"/>
      <c r="L1209" s="896"/>
      <c r="M1209" s="896"/>
      <c r="N1209" s="896"/>
      <c r="O1209" s="896"/>
      <c r="P1209" s="896"/>
      <c r="Q1209" s="896"/>
      <c r="R1209" s="896"/>
      <c r="S1209" s="897"/>
      <c r="T1209" s="896"/>
      <c r="U1209" s="896"/>
      <c r="V1209" s="896"/>
      <c r="W1209" s="895"/>
      <c r="X1209" s="898"/>
      <c r="Y1209" s="898"/>
      <c r="Z1209" s="896"/>
      <c r="AA1209" s="896"/>
      <c r="AB1209" s="898"/>
      <c r="AC1209" s="898"/>
      <c r="AD1209" s="898"/>
      <c r="AE1209" s="898"/>
      <c r="AF1209" s="898"/>
      <c r="AG1209" s="909">
        <f t="shared" ref="AG1209:AH1209" si="2066">IF(AG$1019="kw",SUMPRODUCT($R$1022:$R$1182,$AA$1022:$AA$1182,AG$1022:AG$1182),SUMPRODUCT($L$1022:$L$1182,AG$1022:AG$1182))</f>
        <v>114651.58112305065</v>
      </c>
      <c r="AH1209" s="909">
        <f t="shared" si="2066"/>
        <v>400224.14965358592</v>
      </c>
      <c r="AI1209" s="909">
        <f>IF(AI$1019="kw",SUMPRODUCT($R$1022:$R$1182,$AA$1022:$AA$1182,AI$1022:AI$1182),SUMPRODUCT($L$1022:$L$1182,AI$1022:AI$1182))</f>
        <v>1489.364150943396</v>
      </c>
      <c r="AJ1209" s="909">
        <f t="shared" ref="AJ1209:AT1209" si="2067">IF(AJ$1019="kw",SUMPRODUCT($R$1022:$R$1182,$AA$1022:$AA$1182,AJ$1022:AJ$1182),SUMPRODUCT($L$1022:$L$1182,AJ$1022:AJ$1182))</f>
        <v>68.346483704974275</v>
      </c>
      <c r="AK1209" s="909">
        <f t="shared" si="2067"/>
        <v>1816.6024013722129</v>
      </c>
      <c r="AL1209" s="909">
        <f t="shared" si="2067"/>
        <v>0</v>
      </c>
      <c r="AM1209" s="899">
        <f t="shared" si="2067"/>
        <v>0</v>
      </c>
      <c r="AN1209" s="899">
        <f t="shared" si="2067"/>
        <v>0</v>
      </c>
      <c r="AO1209" s="899">
        <f t="shared" si="2067"/>
        <v>0</v>
      </c>
      <c r="AP1209" s="899">
        <f t="shared" si="2067"/>
        <v>0</v>
      </c>
      <c r="AQ1209" s="899">
        <f t="shared" si="2067"/>
        <v>878.24573991031411</v>
      </c>
      <c r="AR1209" s="899">
        <f t="shared" si="2067"/>
        <v>0</v>
      </c>
      <c r="AS1209" s="899">
        <f t="shared" si="2067"/>
        <v>0</v>
      </c>
      <c r="AT1209" s="899">
        <f t="shared" si="2067"/>
        <v>0</v>
      </c>
      <c r="AU1209" s="750"/>
    </row>
    <row r="1210" spans="1:47" ht="19.5" customHeight="1">
      <c r="B1210" s="316" t="s">
        <v>587</v>
      </c>
      <c r="C1210" s="334"/>
      <c r="D1210" s="335"/>
      <c r="E1210" s="335"/>
      <c r="F1210" s="335"/>
      <c r="G1210" s="335"/>
      <c r="H1210" s="335"/>
      <c r="I1210" s="335"/>
      <c r="J1210" s="335"/>
      <c r="K1210" s="335"/>
      <c r="L1210" s="335"/>
      <c r="M1210" s="335"/>
      <c r="N1210" s="335"/>
      <c r="O1210" s="335"/>
      <c r="P1210" s="335"/>
      <c r="Q1210" s="335"/>
      <c r="R1210" s="335"/>
      <c r="S1210" s="335"/>
      <c r="T1210" s="335"/>
      <c r="U1210" s="335"/>
      <c r="V1210" s="335"/>
      <c r="W1210" s="319"/>
      <c r="X1210" s="320"/>
      <c r="Y1210" s="335"/>
      <c r="Z1210" s="335"/>
      <c r="AA1210" s="335"/>
      <c r="AB1210" s="335"/>
      <c r="AC1210" s="335"/>
      <c r="AD1210" s="335"/>
      <c r="AE1210" s="335"/>
      <c r="AF1210" s="335"/>
      <c r="AG1210" s="336"/>
      <c r="AH1210" s="336"/>
      <c r="AI1210" s="336"/>
      <c r="AJ1210" s="336"/>
      <c r="AK1210" s="336"/>
      <c r="AL1210" s="336"/>
      <c r="AM1210" s="336"/>
      <c r="AN1210" s="336"/>
      <c r="AO1210" s="336"/>
      <c r="AP1210" s="336"/>
      <c r="AQ1210" s="336"/>
      <c r="AR1210" s="336"/>
      <c r="AS1210" s="336"/>
      <c r="AT1210" s="336"/>
      <c r="AU1210" s="336"/>
    </row>
    <row r="1212" spans="1:47">
      <c r="B1212" s="499" t="s">
        <v>523</v>
      </c>
    </row>
    <row r="1213" spans="1:47" ht="16">
      <c r="B1213" s="241" t="s">
        <v>801</v>
      </c>
      <c r="C1213" s="242"/>
      <c r="D1213" s="499" t="s">
        <v>523</v>
      </c>
      <c r="E1213" s="217"/>
      <c r="F1213" s="499"/>
      <c r="G1213" s="217"/>
      <c r="H1213" s="217"/>
      <c r="I1213" s="217"/>
      <c r="J1213" s="217"/>
      <c r="K1213" s="217"/>
      <c r="L1213" s="217"/>
      <c r="M1213" s="217"/>
      <c r="N1213" s="217"/>
      <c r="O1213" s="217"/>
      <c r="P1213" s="217"/>
      <c r="Q1213" s="217"/>
      <c r="R1213" s="217"/>
      <c r="S1213" s="242"/>
      <c r="T1213" s="217"/>
      <c r="U1213" s="217"/>
      <c r="V1213" s="217"/>
      <c r="W1213" s="217"/>
      <c r="X1213" s="217"/>
      <c r="Y1213" s="217"/>
      <c r="Z1213" s="217"/>
      <c r="AA1213" s="217"/>
      <c r="AB1213" s="217"/>
      <c r="AC1213" s="217"/>
      <c r="AD1213" s="217"/>
      <c r="AE1213" s="217"/>
      <c r="AF1213" s="217"/>
      <c r="AG1213" s="231"/>
      <c r="AH1213" s="229"/>
      <c r="AI1213" s="229"/>
      <c r="AJ1213" s="229"/>
      <c r="AK1213" s="229"/>
      <c r="AL1213" s="229"/>
      <c r="AM1213" s="229"/>
      <c r="AN1213" s="229"/>
      <c r="AO1213" s="229"/>
      <c r="AP1213" s="229"/>
      <c r="AQ1213" s="229"/>
      <c r="AR1213" s="229"/>
      <c r="AS1213" s="229"/>
      <c r="AT1213" s="229"/>
    </row>
    <row r="1214" spans="1:47" ht="39.75" customHeight="1">
      <c r="B1214" s="1133" t="s">
        <v>211</v>
      </c>
      <c r="C1214" s="1135" t="s">
        <v>33</v>
      </c>
      <c r="D1214" s="244" t="s">
        <v>421</v>
      </c>
      <c r="E1214" s="1143" t="s">
        <v>209</v>
      </c>
      <c r="F1214" s="1144"/>
      <c r="G1214" s="1144"/>
      <c r="H1214" s="1144"/>
      <c r="I1214" s="1144"/>
      <c r="J1214" s="1144"/>
      <c r="K1214" s="1144"/>
      <c r="L1214" s="1144"/>
      <c r="M1214" s="1144"/>
      <c r="N1214" s="1144"/>
      <c r="O1214" s="1144"/>
      <c r="P1214" s="1145"/>
      <c r="Q1214" s="644"/>
      <c r="R1214" s="1137" t="s">
        <v>213</v>
      </c>
      <c r="S1214" s="244" t="s">
        <v>422</v>
      </c>
      <c r="T1214" s="1130" t="s">
        <v>212</v>
      </c>
      <c r="U1214" s="1131"/>
      <c r="V1214" s="1131"/>
      <c r="W1214" s="1131"/>
      <c r="X1214" s="1131"/>
      <c r="Y1214" s="1131"/>
      <c r="Z1214" s="1131"/>
      <c r="AA1214" s="1131"/>
      <c r="AB1214" s="1131"/>
      <c r="AC1214" s="1131"/>
      <c r="AD1214" s="1131"/>
      <c r="AE1214" s="1142"/>
      <c r="AF1214" s="742"/>
      <c r="AG1214" s="1130" t="s">
        <v>242</v>
      </c>
      <c r="AH1214" s="1131"/>
      <c r="AI1214" s="1131"/>
      <c r="AJ1214" s="1131"/>
      <c r="AK1214" s="1131"/>
      <c r="AL1214" s="1131"/>
      <c r="AM1214" s="1131"/>
      <c r="AN1214" s="1131"/>
      <c r="AO1214" s="1131"/>
      <c r="AP1214" s="1131"/>
      <c r="AQ1214" s="1131"/>
      <c r="AR1214" s="1131"/>
      <c r="AS1214" s="1131"/>
      <c r="AT1214" s="1131"/>
      <c r="AU1214" s="1132"/>
    </row>
    <row r="1215" spans="1:47" ht="65.25" customHeight="1">
      <c r="B1215" s="1134"/>
      <c r="C1215" s="1136"/>
      <c r="D1215" s="245">
        <v>2021</v>
      </c>
      <c r="E1215" s="245">
        <v>2022</v>
      </c>
      <c r="F1215" s="245">
        <v>2023</v>
      </c>
      <c r="G1215" s="245">
        <v>2024</v>
      </c>
      <c r="H1215" s="245">
        <v>2025</v>
      </c>
      <c r="I1215" s="245">
        <v>2026</v>
      </c>
      <c r="J1215" s="245">
        <v>2027</v>
      </c>
      <c r="K1215" s="245">
        <v>2028</v>
      </c>
      <c r="L1215" s="245">
        <v>2029</v>
      </c>
      <c r="M1215" s="245">
        <v>2030</v>
      </c>
      <c r="N1215" s="245">
        <v>2031</v>
      </c>
      <c r="O1215" s="245">
        <v>2032</v>
      </c>
      <c r="P1215" s="245">
        <v>2033</v>
      </c>
      <c r="Q1215" s="370"/>
      <c r="R1215" s="1138"/>
      <c r="S1215" s="245">
        <v>2021</v>
      </c>
      <c r="T1215" s="245">
        <v>2022</v>
      </c>
      <c r="U1215" s="245">
        <v>2023</v>
      </c>
      <c r="V1215" s="245">
        <v>2024</v>
      </c>
      <c r="W1215" s="245">
        <v>2025</v>
      </c>
      <c r="X1215" s="245">
        <v>2026</v>
      </c>
      <c r="Y1215" s="245">
        <v>2027</v>
      </c>
      <c r="Z1215" s="245">
        <v>2028</v>
      </c>
      <c r="AA1215" s="245">
        <v>2029</v>
      </c>
      <c r="AB1215" s="245">
        <v>2030</v>
      </c>
      <c r="AC1215" s="245">
        <v>2031</v>
      </c>
      <c r="AD1215" s="245">
        <v>2032</v>
      </c>
      <c r="AE1215" s="245">
        <v>2033</v>
      </c>
      <c r="AF1215" s="245"/>
      <c r="AG1215" s="245" t="str">
        <f>'1.  LRAMVA Summary'!$D$53</f>
        <v>Residential - VRZ</v>
      </c>
      <c r="AH1215" s="245" t="str">
        <f>'1.  LRAMVA Summary'!$E$53</f>
        <v>GS&lt;50 kW - VRZ</v>
      </c>
      <c r="AI1215" s="245" t="str">
        <f>'1.  LRAMVA Summary'!$F$53</f>
        <v>GS 50 to 2,999 kW - VRZ</v>
      </c>
      <c r="AJ1215" s="245" t="str">
        <f>'1.  LRAMVA Summary'!$G$53</f>
        <v>GS 3,000 to 4,999 kW - VRZ</v>
      </c>
      <c r="AK1215" s="245" t="str">
        <f>'1.  LRAMVA Summary'!$H$53</f>
        <v>Large Use - VRZ</v>
      </c>
      <c r="AL1215" s="245" t="str">
        <f>'1.  LRAMVA Summary'!$I$53</f>
        <v>Unmetered Scattered Load - VRZ</v>
      </c>
      <c r="AM1215" s="245" t="str">
        <f>'1.  LRAMVA Summary'!$J$53</f>
        <v>Sentinel Lighting - VRZ</v>
      </c>
      <c r="AN1215" s="245" t="str">
        <f>'1.  LRAMVA Summary'!$K$53</f>
        <v>Street Lighting - VRZ</v>
      </c>
      <c r="AO1215" s="245" t="str">
        <f>'1.  LRAMVA Summary'!$L$53</f>
        <v>Residential - WRZ</v>
      </c>
      <c r="AP1215" s="245" t="str">
        <f>'1.  LRAMVA Summary'!$M$53</f>
        <v>GS&lt;50 kW - WRZ</v>
      </c>
      <c r="AQ1215" s="245" t="str">
        <f>'1.  LRAMVA Summary'!$N$53</f>
        <v>GS&gt;50 kw - WRZ</v>
      </c>
      <c r="AR1215" s="245" t="str">
        <f>'1.  LRAMVA Summary'!$O$53</f>
        <v>Street Lighting - WRZ</v>
      </c>
      <c r="AS1215" s="245" t="str">
        <f>'1.  LRAMVA Summary'!$P$53</f>
        <v/>
      </c>
      <c r="AT1215" s="245" t="str">
        <f>'1.  LRAMVA Summary'!$Q$53</f>
        <v/>
      </c>
      <c r="AU1215" s="247" t="str">
        <f>'1.  LRAMVA Summary'!$R$53</f>
        <v>Total</v>
      </c>
    </row>
    <row r="1216" spans="1:47" ht="15" customHeight="1">
      <c r="A1216" s="452"/>
      <c r="B1216" s="1054" t="s">
        <v>1273</v>
      </c>
      <c r="C1216" s="249"/>
      <c r="D1216" s="249"/>
      <c r="E1216" s="249"/>
      <c r="F1216" s="249"/>
      <c r="G1216" s="249"/>
      <c r="H1216" s="249"/>
      <c r="I1216" s="249"/>
      <c r="J1216" s="249"/>
      <c r="K1216" s="249"/>
      <c r="L1216" s="249"/>
      <c r="M1216" s="249"/>
      <c r="N1216" s="249"/>
      <c r="O1216" s="249"/>
      <c r="P1216" s="249"/>
      <c r="Q1216" s="249"/>
      <c r="R1216" s="250"/>
      <c r="S1216" s="249"/>
      <c r="T1216" s="249"/>
      <c r="U1216" s="249"/>
      <c r="V1216" s="249"/>
      <c r="W1216" s="249"/>
      <c r="X1216" s="249"/>
      <c r="Y1216" s="249"/>
      <c r="Z1216" s="249"/>
      <c r="AA1216" s="249"/>
      <c r="AB1216" s="249"/>
      <c r="AC1216" s="249"/>
      <c r="AD1216" s="249"/>
      <c r="AE1216" s="249"/>
      <c r="AF1216" s="249"/>
      <c r="AG1216" s="251" t="str">
        <f>'1.  LRAMVA Summary'!$D$54</f>
        <v>kWh</v>
      </c>
      <c r="AH1216" s="251" t="str">
        <f>'1.  LRAMVA Summary'!$E$54</f>
        <v>kWh</v>
      </c>
      <c r="AI1216" s="251" t="str">
        <f>'1.  LRAMVA Summary'!$F$54</f>
        <v>kW</v>
      </c>
      <c r="AJ1216" s="251" t="str">
        <f>'1.  LRAMVA Summary'!$G$54</f>
        <v>kW</v>
      </c>
      <c r="AK1216" s="251" t="str">
        <f>'1.  LRAMVA Summary'!$H$54</f>
        <v>kW</v>
      </c>
      <c r="AL1216" s="251" t="str">
        <f>'1.  LRAMVA Summary'!$I$54</f>
        <v>kWh</v>
      </c>
      <c r="AM1216" s="251" t="str">
        <f>'1.  LRAMVA Summary'!$J$54</f>
        <v>kW</v>
      </c>
      <c r="AN1216" s="251" t="str">
        <f>'1.  LRAMVA Summary'!$K$54</f>
        <v>kW</v>
      </c>
      <c r="AO1216" s="251" t="str">
        <f>'1.  LRAMVA Summary'!$L$54</f>
        <v>kWh</v>
      </c>
      <c r="AP1216" s="251" t="str">
        <f>'1.  LRAMVA Summary'!$M$54</f>
        <v>kWh</v>
      </c>
      <c r="AQ1216" s="251" t="str">
        <f>'1.  LRAMVA Summary'!$N$54</f>
        <v>kW</v>
      </c>
      <c r="AR1216" s="251" t="str">
        <f>'1.  LRAMVA Summary'!$O$54</f>
        <v>kW</v>
      </c>
      <c r="AS1216" s="251">
        <f>'1.  LRAMVA Summary'!$P$54</f>
        <v>0</v>
      </c>
      <c r="AT1216" s="251">
        <f>'1.  LRAMVA Summary'!$Q$54</f>
        <v>0</v>
      </c>
      <c r="AU1216" s="252"/>
    </row>
    <row r="1217" spans="1:47" ht="15" hidden="1" customHeight="1">
      <c r="A1217" s="452"/>
      <c r="B1217" s="443" t="s">
        <v>501</v>
      </c>
      <c r="C1217" s="249"/>
      <c r="D1217" s="249"/>
      <c r="E1217" s="249"/>
      <c r="F1217" s="249"/>
      <c r="G1217" s="249"/>
      <c r="H1217" s="249"/>
      <c r="I1217" s="249"/>
      <c r="J1217" s="249"/>
      <c r="K1217" s="249"/>
      <c r="L1217" s="249"/>
      <c r="M1217" s="249"/>
      <c r="N1217" s="249"/>
      <c r="O1217" s="249"/>
      <c r="P1217" s="249"/>
      <c r="Q1217" s="249"/>
      <c r="R1217" s="250"/>
      <c r="S1217" s="249"/>
      <c r="T1217" s="249"/>
      <c r="U1217" s="249"/>
      <c r="V1217" s="249"/>
      <c r="W1217" s="249"/>
      <c r="X1217" s="249"/>
      <c r="Y1217" s="249"/>
      <c r="Z1217" s="249"/>
      <c r="AA1217" s="249"/>
      <c r="AB1217" s="249"/>
      <c r="AC1217" s="249"/>
      <c r="AD1217" s="249"/>
      <c r="AE1217" s="249"/>
      <c r="AF1217" s="249"/>
      <c r="AG1217" s="251"/>
      <c r="AH1217" s="251"/>
      <c r="AI1217" s="251"/>
      <c r="AJ1217" s="251"/>
      <c r="AK1217" s="251"/>
      <c r="AL1217" s="251"/>
      <c r="AM1217" s="251"/>
      <c r="AN1217" s="251"/>
      <c r="AO1217" s="251"/>
      <c r="AP1217" s="251"/>
      <c r="AQ1217" s="251"/>
      <c r="AR1217" s="251"/>
      <c r="AS1217" s="251"/>
      <c r="AT1217" s="251"/>
      <c r="AU1217" s="252"/>
    </row>
    <row r="1218" spans="1:47" ht="15" hidden="1" customHeight="1" outlineLevel="1">
      <c r="A1218" s="452"/>
      <c r="B1218" s="432" t="s">
        <v>494</v>
      </c>
      <c r="C1218" s="249"/>
      <c r="D1218" s="249"/>
      <c r="E1218" s="249"/>
      <c r="F1218" s="249"/>
      <c r="G1218" s="249"/>
      <c r="H1218" s="249"/>
      <c r="I1218" s="249"/>
      <c r="J1218" s="249"/>
      <c r="K1218" s="249"/>
      <c r="L1218" s="249"/>
      <c r="M1218" s="249"/>
      <c r="N1218" s="249"/>
      <c r="O1218" s="249"/>
      <c r="P1218" s="249"/>
      <c r="Q1218" s="249"/>
      <c r="R1218" s="250"/>
      <c r="S1218" s="249"/>
      <c r="T1218" s="249"/>
      <c r="U1218" s="249"/>
      <c r="V1218" s="249"/>
      <c r="W1218" s="249"/>
      <c r="X1218" s="249"/>
      <c r="Y1218" s="249"/>
      <c r="Z1218" s="249"/>
      <c r="AA1218" s="249"/>
      <c r="AB1218" s="249"/>
      <c r="AC1218" s="249"/>
      <c r="AD1218" s="249"/>
      <c r="AE1218" s="249"/>
      <c r="AF1218" s="249"/>
      <c r="AG1218" s="251"/>
      <c r="AH1218" s="251"/>
      <c r="AI1218" s="251"/>
      <c r="AJ1218" s="251"/>
      <c r="AK1218" s="251"/>
      <c r="AL1218" s="251"/>
      <c r="AM1218" s="251"/>
      <c r="AN1218" s="251"/>
      <c r="AO1218" s="251"/>
      <c r="AP1218" s="251"/>
      <c r="AQ1218" s="251"/>
      <c r="AR1218" s="251"/>
      <c r="AS1218" s="251"/>
      <c r="AT1218" s="251"/>
      <c r="AU1218" s="252"/>
    </row>
    <row r="1219" spans="1:47" ht="15" hidden="1" customHeight="1" outlineLevel="1">
      <c r="A1219" s="452">
        <v>1</v>
      </c>
      <c r="B1219" s="369" t="s">
        <v>95</v>
      </c>
      <c r="C1219" s="251" t="s">
        <v>25</v>
      </c>
      <c r="D1219" s="255"/>
      <c r="E1219" s="255"/>
      <c r="F1219" s="255"/>
      <c r="G1219" s="255"/>
      <c r="H1219" s="255"/>
      <c r="I1219" s="255"/>
      <c r="J1219" s="255"/>
      <c r="K1219" s="255"/>
      <c r="L1219" s="255"/>
      <c r="M1219" s="255"/>
      <c r="N1219" s="255"/>
      <c r="O1219" s="255"/>
      <c r="P1219" s="255"/>
      <c r="Q1219" s="656"/>
      <c r="R1219" s="251"/>
      <c r="S1219" s="255"/>
      <c r="T1219" s="255"/>
      <c r="U1219" s="255"/>
      <c r="V1219" s="255"/>
      <c r="W1219" s="255"/>
      <c r="X1219" s="255"/>
      <c r="Y1219" s="255"/>
      <c r="Z1219" s="255"/>
      <c r="AA1219" s="255"/>
      <c r="AB1219" s="255"/>
      <c r="AC1219" s="255"/>
      <c r="AD1219" s="255"/>
      <c r="AE1219" s="255"/>
      <c r="AF1219" s="656"/>
      <c r="AG1219" s="356"/>
      <c r="AH1219" s="356"/>
      <c r="AI1219" s="356"/>
      <c r="AJ1219" s="356"/>
      <c r="AK1219" s="356"/>
      <c r="AL1219" s="356"/>
      <c r="AM1219" s="356"/>
      <c r="AN1219" s="351"/>
      <c r="AO1219" s="351"/>
      <c r="AP1219" s="351"/>
      <c r="AQ1219" s="351"/>
      <c r="AR1219" s="351"/>
      <c r="AS1219" s="351"/>
      <c r="AT1219" s="351"/>
      <c r="AU1219" s="256">
        <f>SUM(AG1219:AT1219)</f>
        <v>0</v>
      </c>
    </row>
    <row r="1220" spans="1:47" ht="15" hidden="1" customHeight="1" outlineLevel="1">
      <c r="A1220" s="452"/>
      <c r="B1220" s="254" t="s">
        <v>712</v>
      </c>
      <c r="C1220" s="251" t="s">
        <v>163</v>
      </c>
      <c r="D1220" s="255"/>
      <c r="E1220" s="255"/>
      <c r="F1220" s="255"/>
      <c r="G1220" s="255"/>
      <c r="H1220" s="255"/>
      <c r="I1220" s="255"/>
      <c r="J1220" s="255"/>
      <c r="K1220" s="255"/>
      <c r="L1220" s="255"/>
      <c r="M1220" s="255"/>
      <c r="N1220" s="255"/>
      <c r="O1220" s="255"/>
      <c r="P1220" s="255"/>
      <c r="Q1220" s="656"/>
      <c r="R1220" s="404"/>
      <c r="S1220" s="255"/>
      <c r="T1220" s="255"/>
      <c r="U1220" s="255"/>
      <c r="V1220" s="255"/>
      <c r="W1220" s="255"/>
      <c r="X1220" s="255"/>
      <c r="Y1220" s="255"/>
      <c r="Z1220" s="255"/>
      <c r="AA1220" s="255"/>
      <c r="AB1220" s="255"/>
      <c r="AC1220" s="255"/>
      <c r="AD1220" s="255"/>
      <c r="AE1220" s="255"/>
      <c r="AF1220" s="656"/>
      <c r="AG1220" s="352">
        <f>AG1219</f>
        <v>0</v>
      </c>
      <c r="AH1220" s="352">
        <f t="shared" ref="AH1220:AT1220" si="2068">AH1219</f>
        <v>0</v>
      </c>
      <c r="AI1220" s="352">
        <f t="shared" si="2068"/>
        <v>0</v>
      </c>
      <c r="AJ1220" s="352">
        <f t="shared" si="2068"/>
        <v>0</v>
      </c>
      <c r="AK1220" s="352">
        <f t="shared" si="2068"/>
        <v>0</v>
      </c>
      <c r="AL1220" s="352">
        <f t="shared" si="2068"/>
        <v>0</v>
      </c>
      <c r="AM1220" s="352">
        <f t="shared" si="2068"/>
        <v>0</v>
      </c>
      <c r="AN1220" s="352">
        <f t="shared" si="2068"/>
        <v>0</v>
      </c>
      <c r="AO1220" s="352">
        <f t="shared" si="2068"/>
        <v>0</v>
      </c>
      <c r="AP1220" s="352">
        <f t="shared" si="2068"/>
        <v>0</v>
      </c>
      <c r="AQ1220" s="352">
        <f t="shared" si="2068"/>
        <v>0</v>
      </c>
      <c r="AR1220" s="352">
        <f t="shared" si="2068"/>
        <v>0</v>
      </c>
      <c r="AS1220" s="352">
        <f t="shared" si="2068"/>
        <v>0</v>
      </c>
      <c r="AT1220" s="352">
        <f t="shared" si="2068"/>
        <v>0</v>
      </c>
      <c r="AU1220" s="257"/>
    </row>
    <row r="1221" spans="1:47" ht="15" hidden="1" customHeight="1" outlineLevel="1">
      <c r="A1221" s="452"/>
      <c r="B1221" s="258"/>
      <c r="C1221" s="259"/>
      <c r="D1221" s="259"/>
      <c r="E1221" s="259"/>
      <c r="F1221" s="259"/>
      <c r="G1221" s="259"/>
      <c r="H1221" s="259"/>
      <c r="I1221" s="259"/>
      <c r="J1221" s="645"/>
      <c r="K1221" s="259"/>
      <c r="L1221" s="259"/>
      <c r="M1221" s="259"/>
      <c r="N1221" s="259"/>
      <c r="O1221" s="259"/>
      <c r="P1221" s="259"/>
      <c r="Q1221" s="259"/>
      <c r="R1221" s="260"/>
      <c r="S1221" s="259"/>
      <c r="T1221" s="259"/>
      <c r="U1221" s="259"/>
      <c r="V1221" s="259"/>
      <c r="W1221" s="259"/>
      <c r="X1221" s="259"/>
      <c r="Y1221" s="259"/>
      <c r="Z1221" s="259"/>
      <c r="AA1221" s="259"/>
      <c r="AB1221" s="259"/>
      <c r="AC1221" s="259"/>
      <c r="AD1221" s="259"/>
      <c r="AE1221" s="259"/>
      <c r="AF1221" s="259"/>
      <c r="AG1221" s="353"/>
      <c r="AH1221" s="354"/>
      <c r="AI1221" s="354"/>
      <c r="AJ1221" s="354"/>
      <c r="AK1221" s="354"/>
      <c r="AL1221" s="354"/>
      <c r="AM1221" s="354"/>
      <c r="AN1221" s="354"/>
      <c r="AO1221" s="354"/>
      <c r="AP1221" s="354"/>
      <c r="AQ1221" s="354"/>
      <c r="AR1221" s="354"/>
      <c r="AS1221" s="354"/>
      <c r="AT1221" s="354"/>
      <c r="AU1221" s="262"/>
    </row>
    <row r="1222" spans="1:47" ht="15" hidden="1" customHeight="1" outlineLevel="1">
      <c r="A1222" s="452">
        <v>2</v>
      </c>
      <c r="B1222" s="369" t="s">
        <v>96</v>
      </c>
      <c r="C1222" s="251" t="s">
        <v>25</v>
      </c>
      <c r="D1222" s="255"/>
      <c r="E1222" s="255"/>
      <c r="F1222" s="255"/>
      <c r="G1222" s="255"/>
      <c r="H1222" s="255"/>
      <c r="I1222" s="255"/>
      <c r="J1222" s="255"/>
      <c r="K1222" s="255"/>
      <c r="L1222" s="255"/>
      <c r="M1222" s="255"/>
      <c r="N1222" s="255"/>
      <c r="O1222" s="255"/>
      <c r="P1222" s="255"/>
      <c r="Q1222" s="656"/>
      <c r="R1222" s="251"/>
      <c r="S1222" s="255"/>
      <c r="T1222" s="255"/>
      <c r="U1222" s="255"/>
      <c r="V1222" s="255"/>
      <c r="W1222" s="255"/>
      <c r="X1222" s="255"/>
      <c r="Y1222" s="255"/>
      <c r="Z1222" s="255"/>
      <c r="AA1222" s="255"/>
      <c r="AB1222" s="255"/>
      <c r="AC1222" s="255"/>
      <c r="AD1222" s="255"/>
      <c r="AE1222" s="255"/>
      <c r="AF1222" s="656"/>
      <c r="AG1222" s="356"/>
      <c r="AH1222" s="356"/>
      <c r="AI1222" s="356"/>
      <c r="AJ1222" s="356"/>
      <c r="AK1222" s="356"/>
      <c r="AL1222" s="356"/>
      <c r="AM1222" s="356"/>
      <c r="AN1222" s="351"/>
      <c r="AO1222" s="351"/>
      <c r="AP1222" s="351"/>
      <c r="AQ1222" s="351"/>
      <c r="AR1222" s="351"/>
      <c r="AS1222" s="351"/>
      <c r="AT1222" s="351"/>
      <c r="AU1222" s="256">
        <f>SUM(AG1222:AT1222)</f>
        <v>0</v>
      </c>
    </row>
    <row r="1223" spans="1:47" ht="15" hidden="1" customHeight="1" outlineLevel="1">
      <c r="A1223" s="452"/>
      <c r="B1223" s="254" t="s">
        <v>712</v>
      </c>
      <c r="C1223" s="251" t="s">
        <v>163</v>
      </c>
      <c r="D1223" s="255"/>
      <c r="E1223" s="255"/>
      <c r="F1223" s="255"/>
      <c r="G1223" s="255"/>
      <c r="H1223" s="255"/>
      <c r="I1223" s="255"/>
      <c r="J1223" s="255"/>
      <c r="K1223" s="255"/>
      <c r="L1223" s="255"/>
      <c r="M1223" s="255"/>
      <c r="N1223" s="255"/>
      <c r="O1223" s="255"/>
      <c r="P1223" s="255"/>
      <c r="Q1223" s="656"/>
      <c r="R1223" s="404"/>
      <c r="S1223" s="255"/>
      <c r="T1223" s="255"/>
      <c r="U1223" s="255"/>
      <c r="V1223" s="255"/>
      <c r="W1223" s="255"/>
      <c r="X1223" s="255"/>
      <c r="Y1223" s="255"/>
      <c r="Z1223" s="255"/>
      <c r="AA1223" s="255"/>
      <c r="AB1223" s="255"/>
      <c r="AC1223" s="255"/>
      <c r="AD1223" s="255"/>
      <c r="AE1223" s="255"/>
      <c r="AF1223" s="656"/>
      <c r="AG1223" s="352">
        <f>AG1222</f>
        <v>0</v>
      </c>
      <c r="AH1223" s="352">
        <f t="shared" ref="AH1223:AT1223" si="2069">AH1222</f>
        <v>0</v>
      </c>
      <c r="AI1223" s="352">
        <f t="shared" si="2069"/>
        <v>0</v>
      </c>
      <c r="AJ1223" s="352">
        <f t="shared" si="2069"/>
        <v>0</v>
      </c>
      <c r="AK1223" s="352">
        <f t="shared" si="2069"/>
        <v>0</v>
      </c>
      <c r="AL1223" s="352">
        <f t="shared" si="2069"/>
        <v>0</v>
      </c>
      <c r="AM1223" s="352">
        <f t="shared" si="2069"/>
        <v>0</v>
      </c>
      <c r="AN1223" s="352">
        <f t="shared" si="2069"/>
        <v>0</v>
      </c>
      <c r="AO1223" s="352">
        <f t="shared" si="2069"/>
        <v>0</v>
      </c>
      <c r="AP1223" s="352">
        <f t="shared" si="2069"/>
        <v>0</v>
      </c>
      <c r="AQ1223" s="352">
        <f t="shared" si="2069"/>
        <v>0</v>
      </c>
      <c r="AR1223" s="352">
        <f t="shared" si="2069"/>
        <v>0</v>
      </c>
      <c r="AS1223" s="352">
        <f t="shared" si="2069"/>
        <v>0</v>
      </c>
      <c r="AT1223" s="352">
        <f t="shared" si="2069"/>
        <v>0</v>
      </c>
      <c r="AU1223" s="257"/>
    </row>
    <row r="1224" spans="1:47" ht="15" hidden="1" customHeight="1" outlineLevel="1">
      <c r="A1224" s="452"/>
      <c r="B1224" s="258"/>
      <c r="C1224" s="259"/>
      <c r="D1224" s="264"/>
      <c r="E1224" s="264"/>
      <c r="F1224" s="264"/>
      <c r="G1224" s="264"/>
      <c r="H1224" s="264"/>
      <c r="I1224" s="264"/>
      <c r="J1224" s="264"/>
      <c r="K1224" s="264"/>
      <c r="L1224" s="264"/>
      <c r="M1224" s="264"/>
      <c r="N1224" s="264"/>
      <c r="O1224" s="264"/>
      <c r="P1224" s="264"/>
      <c r="Q1224" s="264"/>
      <c r="R1224" s="260"/>
      <c r="S1224" s="264"/>
      <c r="T1224" s="264"/>
      <c r="U1224" s="264"/>
      <c r="V1224" s="264"/>
      <c r="W1224" s="264"/>
      <c r="X1224" s="264"/>
      <c r="Y1224" s="264"/>
      <c r="Z1224" s="264"/>
      <c r="AA1224" s="264"/>
      <c r="AB1224" s="264"/>
      <c r="AC1224" s="264"/>
      <c r="AD1224" s="264"/>
      <c r="AE1224" s="264"/>
      <c r="AF1224" s="264"/>
      <c r="AG1224" s="353"/>
      <c r="AH1224" s="354"/>
      <c r="AI1224" s="354"/>
      <c r="AJ1224" s="354"/>
      <c r="AK1224" s="354"/>
      <c r="AL1224" s="354"/>
      <c r="AM1224" s="354"/>
      <c r="AN1224" s="354"/>
      <c r="AO1224" s="354"/>
      <c r="AP1224" s="354"/>
      <c r="AQ1224" s="354"/>
      <c r="AR1224" s="354"/>
      <c r="AS1224" s="354"/>
      <c r="AT1224" s="354"/>
      <c r="AU1224" s="262"/>
    </row>
    <row r="1225" spans="1:47" ht="15" hidden="1" customHeight="1" outlineLevel="1">
      <c r="A1225" s="452">
        <v>3</v>
      </c>
      <c r="B1225" s="369" t="s">
        <v>97</v>
      </c>
      <c r="C1225" s="251" t="s">
        <v>25</v>
      </c>
      <c r="D1225" s="255"/>
      <c r="E1225" s="255"/>
      <c r="F1225" s="255"/>
      <c r="G1225" s="255"/>
      <c r="H1225" s="255"/>
      <c r="I1225" s="255"/>
      <c r="J1225" s="255"/>
      <c r="K1225" s="255"/>
      <c r="L1225" s="255"/>
      <c r="M1225" s="255"/>
      <c r="N1225" s="255"/>
      <c r="O1225" s="255"/>
      <c r="P1225" s="255"/>
      <c r="Q1225" s="656"/>
      <c r="R1225" s="251"/>
      <c r="S1225" s="255"/>
      <c r="T1225" s="255"/>
      <c r="U1225" s="255"/>
      <c r="V1225" s="255"/>
      <c r="W1225" s="255"/>
      <c r="X1225" s="255"/>
      <c r="Y1225" s="255"/>
      <c r="Z1225" s="255"/>
      <c r="AA1225" s="255"/>
      <c r="AB1225" s="255"/>
      <c r="AC1225" s="255"/>
      <c r="AD1225" s="255"/>
      <c r="AE1225" s="255"/>
      <c r="AF1225" s="656"/>
      <c r="AG1225" s="356"/>
      <c r="AH1225" s="356"/>
      <c r="AI1225" s="356"/>
      <c r="AJ1225" s="356"/>
      <c r="AK1225" s="356"/>
      <c r="AL1225" s="356"/>
      <c r="AM1225" s="356"/>
      <c r="AN1225" s="351"/>
      <c r="AO1225" s="351"/>
      <c r="AP1225" s="351"/>
      <c r="AQ1225" s="351"/>
      <c r="AR1225" s="351"/>
      <c r="AS1225" s="351"/>
      <c r="AT1225" s="351"/>
      <c r="AU1225" s="256">
        <f>SUM(AG1225:AT1225)</f>
        <v>0</v>
      </c>
    </row>
    <row r="1226" spans="1:47" ht="15" hidden="1" customHeight="1" outlineLevel="1">
      <c r="A1226" s="452"/>
      <c r="B1226" s="254" t="s">
        <v>712</v>
      </c>
      <c r="C1226" s="251" t="s">
        <v>163</v>
      </c>
      <c r="D1226" s="255"/>
      <c r="E1226" s="255"/>
      <c r="F1226" s="255"/>
      <c r="G1226" s="255"/>
      <c r="H1226" s="255"/>
      <c r="I1226" s="255"/>
      <c r="J1226" s="255"/>
      <c r="K1226" s="255"/>
      <c r="L1226" s="255"/>
      <c r="M1226" s="255"/>
      <c r="N1226" s="255"/>
      <c r="O1226" s="255"/>
      <c r="P1226" s="255"/>
      <c r="Q1226" s="656"/>
      <c r="R1226" s="404"/>
      <c r="S1226" s="255"/>
      <c r="T1226" s="255"/>
      <c r="U1226" s="255"/>
      <c r="V1226" s="255"/>
      <c r="W1226" s="255"/>
      <c r="X1226" s="255"/>
      <c r="Y1226" s="255"/>
      <c r="Z1226" s="255"/>
      <c r="AA1226" s="255"/>
      <c r="AB1226" s="255"/>
      <c r="AC1226" s="255"/>
      <c r="AD1226" s="255"/>
      <c r="AE1226" s="255"/>
      <c r="AF1226" s="656"/>
      <c r="AG1226" s="352">
        <f>AG1225</f>
        <v>0</v>
      </c>
      <c r="AH1226" s="352">
        <f t="shared" ref="AH1226:AT1226" si="2070">AH1225</f>
        <v>0</v>
      </c>
      <c r="AI1226" s="352">
        <f t="shared" si="2070"/>
        <v>0</v>
      </c>
      <c r="AJ1226" s="352">
        <f t="shared" si="2070"/>
        <v>0</v>
      </c>
      <c r="AK1226" s="352">
        <f t="shared" si="2070"/>
        <v>0</v>
      </c>
      <c r="AL1226" s="352">
        <f t="shared" si="2070"/>
        <v>0</v>
      </c>
      <c r="AM1226" s="352">
        <f t="shared" si="2070"/>
        <v>0</v>
      </c>
      <c r="AN1226" s="352">
        <f t="shared" si="2070"/>
        <v>0</v>
      </c>
      <c r="AO1226" s="352">
        <f t="shared" si="2070"/>
        <v>0</v>
      </c>
      <c r="AP1226" s="352">
        <f t="shared" si="2070"/>
        <v>0</v>
      </c>
      <c r="AQ1226" s="352">
        <f t="shared" si="2070"/>
        <v>0</v>
      </c>
      <c r="AR1226" s="352">
        <f t="shared" si="2070"/>
        <v>0</v>
      </c>
      <c r="AS1226" s="352">
        <f t="shared" si="2070"/>
        <v>0</v>
      </c>
      <c r="AT1226" s="352">
        <f t="shared" si="2070"/>
        <v>0</v>
      </c>
      <c r="AU1226" s="257"/>
    </row>
    <row r="1227" spans="1:47" ht="15" hidden="1" customHeight="1" outlineLevel="1">
      <c r="A1227" s="452"/>
      <c r="B1227" s="254"/>
      <c r="C1227" s="265"/>
      <c r="D1227" s="251"/>
      <c r="E1227" s="251"/>
      <c r="F1227" s="251"/>
      <c r="G1227" s="251"/>
      <c r="H1227" s="251"/>
      <c r="I1227" s="251"/>
      <c r="J1227" s="251"/>
      <c r="K1227" s="251"/>
      <c r="L1227" s="251"/>
      <c r="M1227" s="251"/>
      <c r="N1227" s="251"/>
      <c r="O1227" s="251"/>
      <c r="P1227" s="251"/>
      <c r="Q1227" s="251"/>
      <c r="R1227" s="251"/>
      <c r="S1227" s="251"/>
      <c r="T1227" s="251"/>
      <c r="U1227" s="251"/>
      <c r="V1227" s="251"/>
      <c r="W1227" s="251"/>
      <c r="X1227" s="251"/>
      <c r="Y1227" s="251"/>
      <c r="Z1227" s="251"/>
      <c r="AA1227" s="251"/>
      <c r="AB1227" s="251"/>
      <c r="AC1227" s="251"/>
      <c r="AD1227" s="251"/>
      <c r="AE1227" s="251"/>
      <c r="AF1227" s="251"/>
      <c r="AG1227" s="353"/>
      <c r="AH1227" s="353"/>
      <c r="AI1227" s="353"/>
      <c r="AJ1227" s="353"/>
      <c r="AK1227" s="353"/>
      <c r="AL1227" s="353"/>
      <c r="AM1227" s="353"/>
      <c r="AN1227" s="353"/>
      <c r="AO1227" s="353"/>
      <c r="AP1227" s="353"/>
      <c r="AQ1227" s="353"/>
      <c r="AR1227" s="353"/>
      <c r="AS1227" s="353"/>
      <c r="AT1227" s="353"/>
      <c r="AU1227" s="266"/>
    </row>
    <row r="1228" spans="1:47" ht="15" hidden="1" customHeight="1" outlineLevel="1">
      <c r="A1228" s="452">
        <v>4</v>
      </c>
      <c r="B1228" s="273" t="s">
        <v>660</v>
      </c>
      <c r="C1228" s="251" t="s">
        <v>25</v>
      </c>
      <c r="D1228" s="255"/>
      <c r="E1228" s="255"/>
      <c r="F1228" s="255"/>
      <c r="G1228" s="255"/>
      <c r="H1228" s="255"/>
      <c r="I1228" s="255"/>
      <c r="J1228" s="255"/>
      <c r="K1228" s="255"/>
      <c r="L1228" s="255"/>
      <c r="M1228" s="255"/>
      <c r="N1228" s="255"/>
      <c r="O1228" s="255"/>
      <c r="P1228" s="255"/>
      <c r="Q1228" s="656"/>
      <c r="R1228" s="251"/>
      <c r="S1228" s="255"/>
      <c r="T1228" s="255"/>
      <c r="U1228" s="255"/>
      <c r="V1228" s="255"/>
      <c r="W1228" s="255"/>
      <c r="X1228" s="255"/>
      <c r="Y1228" s="255"/>
      <c r="Z1228" s="255"/>
      <c r="AA1228" s="255"/>
      <c r="AB1228" s="255"/>
      <c r="AC1228" s="255"/>
      <c r="AD1228" s="255"/>
      <c r="AE1228" s="255"/>
      <c r="AF1228" s="656"/>
      <c r="AG1228" s="356"/>
      <c r="AH1228" s="356"/>
      <c r="AI1228" s="356"/>
      <c r="AJ1228" s="356"/>
      <c r="AK1228" s="356"/>
      <c r="AL1228" s="356"/>
      <c r="AM1228" s="356"/>
      <c r="AN1228" s="351"/>
      <c r="AO1228" s="351"/>
      <c r="AP1228" s="351"/>
      <c r="AQ1228" s="351"/>
      <c r="AR1228" s="351"/>
      <c r="AS1228" s="351"/>
      <c r="AT1228" s="351"/>
      <c r="AU1228" s="256">
        <f>SUM(AG1228:AT1228)</f>
        <v>0</v>
      </c>
    </row>
    <row r="1229" spans="1:47" ht="15" hidden="1" customHeight="1" outlineLevel="1">
      <c r="A1229" s="452"/>
      <c r="B1229" s="254" t="s">
        <v>712</v>
      </c>
      <c r="C1229" s="251" t="s">
        <v>163</v>
      </c>
      <c r="D1229" s="255"/>
      <c r="E1229" s="255"/>
      <c r="F1229" s="255"/>
      <c r="G1229" s="255"/>
      <c r="H1229" s="255"/>
      <c r="I1229" s="255"/>
      <c r="J1229" s="255"/>
      <c r="K1229" s="255"/>
      <c r="L1229" s="255"/>
      <c r="M1229" s="255"/>
      <c r="N1229" s="255"/>
      <c r="O1229" s="255"/>
      <c r="P1229" s="255"/>
      <c r="Q1229" s="656"/>
      <c r="R1229" s="404"/>
      <c r="S1229" s="255"/>
      <c r="T1229" s="255"/>
      <c r="U1229" s="255"/>
      <c r="V1229" s="255"/>
      <c r="W1229" s="255"/>
      <c r="X1229" s="255"/>
      <c r="Y1229" s="255"/>
      <c r="Z1229" s="255"/>
      <c r="AA1229" s="255"/>
      <c r="AB1229" s="255"/>
      <c r="AC1229" s="255"/>
      <c r="AD1229" s="255"/>
      <c r="AE1229" s="255"/>
      <c r="AF1229" s="656"/>
      <c r="AG1229" s="352">
        <f>AG1228</f>
        <v>0</v>
      </c>
      <c r="AH1229" s="352">
        <f t="shared" ref="AH1229:AT1229" si="2071">AH1228</f>
        <v>0</v>
      </c>
      <c r="AI1229" s="352">
        <f t="shared" si="2071"/>
        <v>0</v>
      </c>
      <c r="AJ1229" s="352">
        <f t="shared" si="2071"/>
        <v>0</v>
      </c>
      <c r="AK1229" s="352">
        <f t="shared" si="2071"/>
        <v>0</v>
      </c>
      <c r="AL1229" s="352">
        <f t="shared" si="2071"/>
        <v>0</v>
      </c>
      <c r="AM1229" s="352">
        <f t="shared" si="2071"/>
        <v>0</v>
      </c>
      <c r="AN1229" s="352">
        <f t="shared" si="2071"/>
        <v>0</v>
      </c>
      <c r="AO1229" s="352">
        <f t="shared" si="2071"/>
        <v>0</v>
      </c>
      <c r="AP1229" s="352">
        <f t="shared" si="2071"/>
        <v>0</v>
      </c>
      <c r="AQ1229" s="352">
        <f t="shared" si="2071"/>
        <v>0</v>
      </c>
      <c r="AR1229" s="352">
        <f t="shared" si="2071"/>
        <v>0</v>
      </c>
      <c r="AS1229" s="352">
        <f t="shared" si="2071"/>
        <v>0</v>
      </c>
      <c r="AT1229" s="352">
        <f t="shared" si="2071"/>
        <v>0</v>
      </c>
      <c r="AU1229" s="257"/>
    </row>
    <row r="1230" spans="1:47" ht="15" hidden="1" customHeight="1" outlineLevel="1">
      <c r="A1230" s="452"/>
      <c r="B1230" s="254"/>
      <c r="C1230" s="265"/>
      <c r="D1230" s="264"/>
      <c r="E1230" s="264"/>
      <c r="F1230" s="264"/>
      <c r="G1230" s="264"/>
      <c r="H1230" s="264"/>
      <c r="I1230" s="264"/>
      <c r="J1230" s="264"/>
      <c r="K1230" s="264"/>
      <c r="L1230" s="264"/>
      <c r="M1230" s="264"/>
      <c r="N1230" s="264"/>
      <c r="O1230" s="264"/>
      <c r="P1230" s="264"/>
      <c r="Q1230" s="264"/>
      <c r="R1230" s="251"/>
      <c r="S1230" s="264"/>
      <c r="T1230" s="264"/>
      <c r="U1230" s="264"/>
      <c r="V1230" s="264"/>
      <c r="W1230" s="264"/>
      <c r="X1230" s="264"/>
      <c r="Y1230" s="264"/>
      <c r="Z1230" s="264"/>
      <c r="AA1230" s="264"/>
      <c r="AB1230" s="264"/>
      <c r="AC1230" s="264"/>
      <c r="AD1230" s="264"/>
      <c r="AE1230" s="264"/>
      <c r="AF1230" s="264"/>
      <c r="AG1230" s="353"/>
      <c r="AH1230" s="353"/>
      <c r="AI1230" s="353"/>
      <c r="AJ1230" s="353"/>
      <c r="AK1230" s="353"/>
      <c r="AL1230" s="353"/>
      <c r="AM1230" s="353"/>
      <c r="AN1230" s="353"/>
      <c r="AO1230" s="353"/>
      <c r="AP1230" s="353"/>
      <c r="AQ1230" s="353"/>
      <c r="AR1230" s="353"/>
      <c r="AS1230" s="353"/>
      <c r="AT1230" s="353"/>
      <c r="AU1230" s="266"/>
    </row>
    <row r="1231" spans="1:47" ht="15" hidden="1" customHeight="1" outlineLevel="1">
      <c r="A1231" s="452">
        <v>5</v>
      </c>
      <c r="B1231" s="369" t="s">
        <v>98</v>
      </c>
      <c r="C1231" s="251" t="s">
        <v>25</v>
      </c>
      <c r="D1231" s="255"/>
      <c r="E1231" s="255"/>
      <c r="F1231" s="255"/>
      <c r="G1231" s="255"/>
      <c r="H1231" s="255"/>
      <c r="I1231" s="255"/>
      <c r="J1231" s="255"/>
      <c r="K1231" s="255"/>
      <c r="L1231" s="255"/>
      <c r="M1231" s="255"/>
      <c r="N1231" s="255"/>
      <c r="O1231" s="255"/>
      <c r="P1231" s="255"/>
      <c r="Q1231" s="656"/>
      <c r="R1231" s="251"/>
      <c r="S1231" s="255"/>
      <c r="T1231" s="255"/>
      <c r="U1231" s="255"/>
      <c r="V1231" s="255"/>
      <c r="W1231" s="255"/>
      <c r="X1231" s="255"/>
      <c r="Y1231" s="255"/>
      <c r="Z1231" s="255"/>
      <c r="AA1231" s="255"/>
      <c r="AB1231" s="255"/>
      <c r="AC1231" s="255"/>
      <c r="AD1231" s="255"/>
      <c r="AE1231" s="255"/>
      <c r="AF1231" s="656"/>
      <c r="AG1231" s="356"/>
      <c r="AH1231" s="356"/>
      <c r="AI1231" s="356"/>
      <c r="AJ1231" s="356"/>
      <c r="AK1231" s="356"/>
      <c r="AL1231" s="356"/>
      <c r="AM1231" s="356"/>
      <c r="AN1231" s="351"/>
      <c r="AO1231" s="351"/>
      <c r="AP1231" s="351"/>
      <c r="AQ1231" s="351"/>
      <c r="AR1231" s="351"/>
      <c r="AS1231" s="351"/>
      <c r="AT1231" s="351"/>
      <c r="AU1231" s="256">
        <f>SUM(AG1231:AT1231)</f>
        <v>0</v>
      </c>
    </row>
    <row r="1232" spans="1:47" ht="15" hidden="1" customHeight="1" outlineLevel="1">
      <c r="A1232" s="452"/>
      <c r="B1232" s="254" t="s">
        <v>712</v>
      </c>
      <c r="C1232" s="251" t="s">
        <v>163</v>
      </c>
      <c r="D1232" s="255"/>
      <c r="E1232" s="255"/>
      <c r="F1232" s="255"/>
      <c r="G1232" s="255"/>
      <c r="H1232" s="255"/>
      <c r="I1232" s="255"/>
      <c r="J1232" s="255"/>
      <c r="K1232" s="255"/>
      <c r="L1232" s="255"/>
      <c r="M1232" s="255"/>
      <c r="N1232" s="255"/>
      <c r="O1232" s="255"/>
      <c r="P1232" s="255"/>
      <c r="Q1232" s="656"/>
      <c r="R1232" s="404"/>
      <c r="S1232" s="255"/>
      <c r="T1232" s="255"/>
      <c r="U1232" s="255"/>
      <c r="V1232" s="255"/>
      <c r="W1232" s="255"/>
      <c r="X1232" s="255"/>
      <c r="Y1232" s="255"/>
      <c r="Z1232" s="255"/>
      <c r="AA1232" s="255"/>
      <c r="AB1232" s="255"/>
      <c r="AC1232" s="255"/>
      <c r="AD1232" s="255"/>
      <c r="AE1232" s="255"/>
      <c r="AF1232" s="656"/>
      <c r="AG1232" s="352">
        <f>AG1231</f>
        <v>0</v>
      </c>
      <c r="AH1232" s="352">
        <f t="shared" ref="AH1232:AT1232" si="2072">AH1231</f>
        <v>0</v>
      </c>
      <c r="AI1232" s="352">
        <f t="shared" si="2072"/>
        <v>0</v>
      </c>
      <c r="AJ1232" s="352">
        <f t="shared" si="2072"/>
        <v>0</v>
      </c>
      <c r="AK1232" s="352">
        <f t="shared" si="2072"/>
        <v>0</v>
      </c>
      <c r="AL1232" s="352">
        <f t="shared" si="2072"/>
        <v>0</v>
      </c>
      <c r="AM1232" s="352">
        <f t="shared" si="2072"/>
        <v>0</v>
      </c>
      <c r="AN1232" s="352">
        <f t="shared" si="2072"/>
        <v>0</v>
      </c>
      <c r="AO1232" s="352">
        <f t="shared" si="2072"/>
        <v>0</v>
      </c>
      <c r="AP1232" s="352">
        <f t="shared" si="2072"/>
        <v>0</v>
      </c>
      <c r="AQ1232" s="352">
        <f t="shared" si="2072"/>
        <v>0</v>
      </c>
      <c r="AR1232" s="352">
        <f t="shared" si="2072"/>
        <v>0</v>
      </c>
      <c r="AS1232" s="352">
        <f t="shared" si="2072"/>
        <v>0</v>
      </c>
      <c r="AT1232" s="352">
        <f t="shared" si="2072"/>
        <v>0</v>
      </c>
      <c r="AU1232" s="257"/>
    </row>
    <row r="1233" spans="1:47" ht="15" hidden="1" customHeight="1" outlineLevel="1">
      <c r="A1233" s="452"/>
      <c r="B1233" s="254"/>
      <c r="C1233" s="251"/>
      <c r="D1233" s="251"/>
      <c r="E1233" s="251"/>
      <c r="F1233" s="251"/>
      <c r="G1233" s="251"/>
      <c r="H1233" s="251"/>
      <c r="I1233" s="251"/>
      <c r="J1233" s="251"/>
      <c r="K1233" s="251"/>
      <c r="L1233" s="251"/>
      <c r="M1233" s="251"/>
      <c r="N1233" s="251"/>
      <c r="O1233" s="251"/>
      <c r="P1233" s="251"/>
      <c r="Q1233" s="251"/>
      <c r="R1233" s="251"/>
      <c r="S1233" s="251"/>
      <c r="T1233" s="251"/>
      <c r="U1233" s="251"/>
      <c r="V1233" s="251"/>
      <c r="W1233" s="251"/>
      <c r="X1233" s="251"/>
      <c r="Y1233" s="251"/>
      <c r="Z1233" s="251"/>
      <c r="AA1233" s="251"/>
      <c r="AB1233" s="251"/>
      <c r="AC1233" s="251"/>
      <c r="AD1233" s="251"/>
      <c r="AE1233" s="251"/>
      <c r="AF1233" s="251"/>
      <c r="AG1233" s="363"/>
      <c r="AH1233" s="364"/>
      <c r="AI1233" s="364"/>
      <c r="AJ1233" s="364"/>
      <c r="AK1233" s="364"/>
      <c r="AL1233" s="364"/>
      <c r="AM1233" s="364"/>
      <c r="AN1233" s="364"/>
      <c r="AO1233" s="364"/>
      <c r="AP1233" s="364"/>
      <c r="AQ1233" s="364"/>
      <c r="AR1233" s="364"/>
      <c r="AS1233" s="364"/>
      <c r="AT1233" s="364"/>
      <c r="AU1233" s="257"/>
    </row>
    <row r="1234" spans="1:47" ht="17" hidden="1" outlineLevel="1">
      <c r="A1234" s="452"/>
      <c r="B1234" s="278" t="s">
        <v>495</v>
      </c>
      <c r="C1234" s="249"/>
      <c r="D1234" s="249"/>
      <c r="E1234" s="249"/>
      <c r="F1234" s="249"/>
      <c r="G1234" s="249"/>
      <c r="H1234" s="249"/>
      <c r="I1234" s="249"/>
      <c r="J1234" s="249"/>
      <c r="K1234" s="249"/>
      <c r="L1234" s="249"/>
      <c r="M1234" s="249"/>
      <c r="N1234" s="249"/>
      <c r="O1234" s="249"/>
      <c r="P1234" s="249"/>
      <c r="Q1234" s="249"/>
      <c r="R1234" s="250"/>
      <c r="S1234" s="249"/>
      <c r="T1234" s="249"/>
      <c r="U1234" s="249"/>
      <c r="V1234" s="249"/>
      <c r="W1234" s="249"/>
      <c r="X1234" s="249"/>
      <c r="Y1234" s="249"/>
      <c r="Z1234" s="249"/>
      <c r="AA1234" s="249"/>
      <c r="AB1234" s="249"/>
      <c r="AC1234" s="249"/>
      <c r="AD1234" s="249"/>
      <c r="AE1234" s="249"/>
      <c r="AF1234" s="249"/>
      <c r="AG1234" s="355"/>
      <c r="AH1234" s="355"/>
      <c r="AI1234" s="355"/>
      <c r="AJ1234" s="355"/>
      <c r="AK1234" s="355"/>
      <c r="AL1234" s="355"/>
      <c r="AM1234" s="355"/>
      <c r="AN1234" s="355"/>
      <c r="AO1234" s="355"/>
      <c r="AP1234" s="355"/>
      <c r="AQ1234" s="355"/>
      <c r="AR1234" s="355"/>
      <c r="AS1234" s="355"/>
      <c r="AT1234" s="355"/>
      <c r="AU1234" s="252"/>
    </row>
    <row r="1235" spans="1:47" ht="15" hidden="1" customHeight="1" outlineLevel="1">
      <c r="A1235" s="452">
        <v>6</v>
      </c>
      <c r="B1235" s="369" t="s">
        <v>99</v>
      </c>
      <c r="C1235" s="251" t="s">
        <v>25</v>
      </c>
      <c r="D1235" s="255"/>
      <c r="E1235" s="255"/>
      <c r="F1235" s="255"/>
      <c r="G1235" s="255"/>
      <c r="H1235" s="255"/>
      <c r="I1235" s="255"/>
      <c r="J1235" s="255"/>
      <c r="K1235" s="255"/>
      <c r="L1235" s="255"/>
      <c r="M1235" s="255"/>
      <c r="N1235" s="255"/>
      <c r="O1235" s="255"/>
      <c r="P1235" s="255"/>
      <c r="Q1235" s="255"/>
      <c r="R1235" s="255">
        <v>12</v>
      </c>
      <c r="S1235" s="255"/>
      <c r="T1235" s="255"/>
      <c r="U1235" s="255"/>
      <c r="V1235" s="255"/>
      <c r="W1235" s="255"/>
      <c r="X1235" s="255"/>
      <c r="Y1235" s="255"/>
      <c r="Z1235" s="255"/>
      <c r="AA1235" s="255"/>
      <c r="AB1235" s="255"/>
      <c r="AC1235" s="255"/>
      <c r="AD1235" s="255"/>
      <c r="AE1235" s="255"/>
      <c r="AF1235" s="656"/>
      <c r="AG1235" s="356"/>
      <c r="AH1235" s="356"/>
      <c r="AI1235" s="356"/>
      <c r="AJ1235" s="356"/>
      <c r="AK1235" s="356"/>
      <c r="AL1235" s="356"/>
      <c r="AM1235" s="356"/>
      <c r="AN1235" s="356"/>
      <c r="AO1235" s="356"/>
      <c r="AP1235" s="356"/>
      <c r="AQ1235" s="356"/>
      <c r="AR1235" s="356"/>
      <c r="AS1235" s="356"/>
      <c r="AT1235" s="356"/>
      <c r="AU1235" s="256">
        <f>SUM(AG1235:AT1235)</f>
        <v>0</v>
      </c>
    </row>
    <row r="1236" spans="1:47" ht="15" hidden="1" customHeight="1" outlineLevel="1">
      <c r="A1236" s="452"/>
      <c r="B1236" s="254" t="s">
        <v>712</v>
      </c>
      <c r="C1236" s="251" t="s">
        <v>163</v>
      </c>
      <c r="D1236" s="255"/>
      <c r="E1236" s="255"/>
      <c r="F1236" s="255"/>
      <c r="G1236" s="255"/>
      <c r="H1236" s="255"/>
      <c r="I1236" s="255"/>
      <c r="J1236" s="255"/>
      <c r="K1236" s="255"/>
      <c r="L1236" s="255"/>
      <c r="M1236" s="255"/>
      <c r="N1236" s="255"/>
      <c r="O1236" s="255"/>
      <c r="P1236" s="255"/>
      <c r="Q1236" s="255"/>
      <c r="R1236" s="255">
        <f>R1235</f>
        <v>12</v>
      </c>
      <c r="S1236" s="255"/>
      <c r="T1236" s="255"/>
      <c r="U1236" s="255"/>
      <c r="V1236" s="255"/>
      <c r="W1236" s="255"/>
      <c r="X1236" s="255"/>
      <c r="Y1236" s="255"/>
      <c r="Z1236" s="255"/>
      <c r="AA1236" s="255"/>
      <c r="AB1236" s="255"/>
      <c r="AC1236" s="255"/>
      <c r="AD1236" s="255"/>
      <c r="AE1236" s="255"/>
      <c r="AF1236" s="656"/>
      <c r="AG1236" s="352">
        <f>AG1235</f>
        <v>0</v>
      </c>
      <c r="AH1236" s="352">
        <f t="shared" ref="AH1236:AT1236" si="2073">AH1235</f>
        <v>0</v>
      </c>
      <c r="AI1236" s="352">
        <f t="shared" si="2073"/>
        <v>0</v>
      </c>
      <c r="AJ1236" s="352">
        <f t="shared" si="2073"/>
        <v>0</v>
      </c>
      <c r="AK1236" s="352">
        <f t="shared" si="2073"/>
        <v>0</v>
      </c>
      <c r="AL1236" s="352">
        <f t="shared" si="2073"/>
        <v>0</v>
      </c>
      <c r="AM1236" s="352">
        <f t="shared" si="2073"/>
        <v>0</v>
      </c>
      <c r="AN1236" s="352">
        <f t="shared" si="2073"/>
        <v>0</v>
      </c>
      <c r="AO1236" s="352">
        <f t="shared" si="2073"/>
        <v>0</v>
      </c>
      <c r="AP1236" s="352">
        <f t="shared" si="2073"/>
        <v>0</v>
      </c>
      <c r="AQ1236" s="352">
        <f t="shared" si="2073"/>
        <v>0</v>
      </c>
      <c r="AR1236" s="352">
        <f t="shared" si="2073"/>
        <v>0</v>
      </c>
      <c r="AS1236" s="352">
        <f t="shared" si="2073"/>
        <v>0</v>
      </c>
      <c r="AT1236" s="352">
        <f t="shared" si="2073"/>
        <v>0</v>
      </c>
      <c r="AU1236" s="270"/>
    </row>
    <row r="1237" spans="1:47" ht="15" hidden="1" customHeight="1" outlineLevel="1">
      <c r="A1237" s="452"/>
      <c r="B1237" s="269"/>
      <c r="C1237" s="271"/>
      <c r="D1237" s="251"/>
      <c r="E1237" s="251"/>
      <c r="F1237" s="251"/>
      <c r="G1237" s="251"/>
      <c r="H1237" s="251"/>
      <c r="I1237" s="251"/>
      <c r="J1237" s="251"/>
      <c r="K1237" s="251"/>
      <c r="L1237" s="251"/>
      <c r="M1237" s="251"/>
      <c r="N1237" s="251"/>
      <c r="O1237" s="251"/>
      <c r="P1237" s="251"/>
      <c r="Q1237" s="251"/>
      <c r="R1237" s="251"/>
      <c r="S1237" s="251"/>
      <c r="T1237" s="251"/>
      <c r="U1237" s="251"/>
      <c r="V1237" s="251"/>
      <c r="W1237" s="251"/>
      <c r="X1237" s="251"/>
      <c r="Y1237" s="251"/>
      <c r="Z1237" s="251"/>
      <c r="AA1237" s="251"/>
      <c r="AB1237" s="251"/>
      <c r="AC1237" s="251"/>
      <c r="AD1237" s="251"/>
      <c r="AE1237" s="251"/>
      <c r="AF1237" s="251"/>
      <c r="AG1237" s="357"/>
      <c r="AH1237" s="357"/>
      <c r="AI1237" s="357"/>
      <c r="AJ1237" s="357"/>
      <c r="AK1237" s="357"/>
      <c r="AL1237" s="357"/>
      <c r="AM1237" s="357"/>
      <c r="AN1237" s="357"/>
      <c r="AO1237" s="357"/>
      <c r="AP1237" s="357"/>
      <c r="AQ1237" s="357"/>
      <c r="AR1237" s="357"/>
      <c r="AS1237" s="357"/>
      <c r="AT1237" s="357"/>
      <c r="AU1237" s="272"/>
    </row>
    <row r="1238" spans="1:47" ht="15" hidden="1" customHeight="1" outlineLevel="1">
      <c r="A1238" s="452">
        <v>7</v>
      </c>
      <c r="B1238" s="369" t="s">
        <v>100</v>
      </c>
      <c r="C1238" s="251" t="s">
        <v>25</v>
      </c>
      <c r="D1238" s="255"/>
      <c r="E1238" s="255"/>
      <c r="F1238" s="255"/>
      <c r="G1238" s="255"/>
      <c r="H1238" s="255"/>
      <c r="I1238" s="255"/>
      <c r="J1238" s="255"/>
      <c r="K1238" s="255"/>
      <c r="L1238" s="255"/>
      <c r="M1238" s="255"/>
      <c r="N1238" s="255"/>
      <c r="O1238" s="255"/>
      <c r="P1238" s="255"/>
      <c r="Q1238" s="255"/>
      <c r="R1238" s="255">
        <v>12</v>
      </c>
      <c r="S1238" s="255"/>
      <c r="T1238" s="255"/>
      <c r="U1238" s="255"/>
      <c r="V1238" s="255"/>
      <c r="W1238" s="255"/>
      <c r="X1238" s="255"/>
      <c r="Y1238" s="255"/>
      <c r="Z1238" s="255"/>
      <c r="AA1238" s="255"/>
      <c r="AB1238" s="255"/>
      <c r="AC1238" s="255"/>
      <c r="AD1238" s="255"/>
      <c r="AE1238" s="255"/>
      <c r="AF1238" s="656"/>
      <c r="AG1238" s="356"/>
      <c r="AH1238" s="356"/>
      <c r="AI1238" s="356"/>
      <c r="AJ1238" s="356"/>
      <c r="AK1238" s="356"/>
      <c r="AL1238" s="356"/>
      <c r="AM1238" s="356"/>
      <c r="AN1238" s="356"/>
      <c r="AO1238" s="356"/>
      <c r="AP1238" s="356"/>
      <c r="AQ1238" s="356"/>
      <c r="AR1238" s="356"/>
      <c r="AS1238" s="356"/>
      <c r="AT1238" s="356"/>
      <c r="AU1238" s="256">
        <f>SUM(AG1238:AT1238)</f>
        <v>0</v>
      </c>
    </row>
    <row r="1239" spans="1:47" ht="15" hidden="1" customHeight="1" outlineLevel="1">
      <c r="A1239" s="452"/>
      <c r="B1239" s="254" t="s">
        <v>712</v>
      </c>
      <c r="C1239" s="251" t="s">
        <v>163</v>
      </c>
      <c r="D1239" s="255"/>
      <c r="E1239" s="255"/>
      <c r="F1239" s="255"/>
      <c r="G1239" s="255"/>
      <c r="H1239" s="255"/>
      <c r="I1239" s="255"/>
      <c r="J1239" s="255"/>
      <c r="K1239" s="255"/>
      <c r="L1239" s="255"/>
      <c r="M1239" s="255"/>
      <c r="N1239" s="255"/>
      <c r="O1239" s="255"/>
      <c r="P1239" s="255"/>
      <c r="Q1239" s="255"/>
      <c r="R1239" s="255">
        <f>R1238</f>
        <v>12</v>
      </c>
      <c r="S1239" s="255"/>
      <c r="T1239" s="255"/>
      <c r="U1239" s="255"/>
      <c r="V1239" s="255"/>
      <c r="W1239" s="255"/>
      <c r="X1239" s="255"/>
      <c r="Y1239" s="255"/>
      <c r="Z1239" s="255"/>
      <c r="AA1239" s="255"/>
      <c r="AB1239" s="255"/>
      <c r="AC1239" s="255"/>
      <c r="AD1239" s="255"/>
      <c r="AE1239" s="255"/>
      <c r="AF1239" s="656"/>
      <c r="AG1239" s="352">
        <f>AG1238</f>
        <v>0</v>
      </c>
      <c r="AH1239" s="352">
        <f t="shared" ref="AH1239:AT1239" si="2074">AH1238</f>
        <v>0</v>
      </c>
      <c r="AI1239" s="352">
        <f t="shared" si="2074"/>
        <v>0</v>
      </c>
      <c r="AJ1239" s="352">
        <f t="shared" si="2074"/>
        <v>0</v>
      </c>
      <c r="AK1239" s="352">
        <f t="shared" si="2074"/>
        <v>0</v>
      </c>
      <c r="AL1239" s="352">
        <f t="shared" si="2074"/>
        <v>0</v>
      </c>
      <c r="AM1239" s="352">
        <f t="shared" si="2074"/>
        <v>0</v>
      </c>
      <c r="AN1239" s="352">
        <f t="shared" si="2074"/>
        <v>0</v>
      </c>
      <c r="AO1239" s="352">
        <f t="shared" si="2074"/>
        <v>0</v>
      </c>
      <c r="AP1239" s="352">
        <f t="shared" si="2074"/>
        <v>0</v>
      </c>
      <c r="AQ1239" s="352">
        <f t="shared" si="2074"/>
        <v>0</v>
      </c>
      <c r="AR1239" s="352">
        <f t="shared" si="2074"/>
        <v>0</v>
      </c>
      <c r="AS1239" s="352">
        <f t="shared" si="2074"/>
        <v>0</v>
      </c>
      <c r="AT1239" s="352">
        <f t="shared" si="2074"/>
        <v>0</v>
      </c>
      <c r="AU1239" s="270"/>
    </row>
    <row r="1240" spans="1:47" ht="15" hidden="1" customHeight="1" outlineLevel="1">
      <c r="A1240" s="452"/>
      <c r="B1240" s="273"/>
      <c r="C1240" s="271"/>
      <c r="D1240" s="251"/>
      <c r="E1240" s="251"/>
      <c r="F1240" s="251"/>
      <c r="G1240" s="251"/>
      <c r="H1240" s="251"/>
      <c r="I1240" s="251"/>
      <c r="J1240" s="251"/>
      <c r="K1240" s="251"/>
      <c r="L1240" s="251"/>
      <c r="M1240" s="251"/>
      <c r="N1240" s="251"/>
      <c r="O1240" s="251"/>
      <c r="P1240" s="251"/>
      <c r="Q1240" s="251"/>
      <c r="R1240" s="251"/>
      <c r="S1240" s="251"/>
      <c r="T1240" s="251"/>
      <c r="U1240" s="251"/>
      <c r="V1240" s="251"/>
      <c r="W1240" s="251"/>
      <c r="X1240" s="251"/>
      <c r="Y1240" s="251"/>
      <c r="Z1240" s="251"/>
      <c r="AA1240" s="251"/>
      <c r="AB1240" s="251"/>
      <c r="AC1240" s="251"/>
      <c r="AD1240" s="251"/>
      <c r="AE1240" s="251"/>
      <c r="AF1240" s="251"/>
      <c r="AG1240" s="357"/>
      <c r="AH1240" s="358"/>
      <c r="AI1240" s="357"/>
      <c r="AJ1240" s="357"/>
      <c r="AK1240" s="357"/>
      <c r="AL1240" s="357"/>
      <c r="AM1240" s="357"/>
      <c r="AN1240" s="357"/>
      <c r="AO1240" s="357"/>
      <c r="AP1240" s="357"/>
      <c r="AQ1240" s="357"/>
      <c r="AR1240" s="357"/>
      <c r="AS1240" s="357"/>
      <c r="AT1240" s="357"/>
      <c r="AU1240" s="272"/>
    </row>
    <row r="1241" spans="1:47" ht="15" hidden="1" customHeight="1" outlineLevel="1">
      <c r="A1241" s="452">
        <v>8</v>
      </c>
      <c r="B1241" s="369" t="s">
        <v>101</v>
      </c>
      <c r="C1241" s="251" t="s">
        <v>25</v>
      </c>
      <c r="D1241" s="255"/>
      <c r="E1241" s="255"/>
      <c r="F1241" s="255"/>
      <c r="G1241" s="255"/>
      <c r="H1241" s="255"/>
      <c r="I1241" s="255"/>
      <c r="J1241" s="255"/>
      <c r="K1241" s="255"/>
      <c r="L1241" s="255"/>
      <c r="M1241" s="255"/>
      <c r="N1241" s="255"/>
      <c r="O1241" s="255"/>
      <c r="P1241" s="255"/>
      <c r="Q1241" s="255"/>
      <c r="R1241" s="255">
        <v>12</v>
      </c>
      <c r="S1241" s="255"/>
      <c r="T1241" s="255"/>
      <c r="U1241" s="255"/>
      <c r="V1241" s="255"/>
      <c r="W1241" s="255"/>
      <c r="X1241" s="255"/>
      <c r="Y1241" s="255"/>
      <c r="Z1241" s="255"/>
      <c r="AA1241" s="255"/>
      <c r="AB1241" s="255"/>
      <c r="AC1241" s="255"/>
      <c r="AD1241" s="255"/>
      <c r="AE1241" s="255"/>
      <c r="AF1241" s="656"/>
      <c r="AG1241" s="356"/>
      <c r="AH1241" s="356"/>
      <c r="AI1241" s="356"/>
      <c r="AJ1241" s="356"/>
      <c r="AK1241" s="356"/>
      <c r="AL1241" s="356"/>
      <c r="AM1241" s="356"/>
      <c r="AN1241" s="356"/>
      <c r="AO1241" s="356"/>
      <c r="AP1241" s="356"/>
      <c r="AQ1241" s="356"/>
      <c r="AR1241" s="356"/>
      <c r="AS1241" s="356"/>
      <c r="AT1241" s="356"/>
      <c r="AU1241" s="256">
        <f>SUM(AG1241:AT1241)</f>
        <v>0</v>
      </c>
    </row>
    <row r="1242" spans="1:47" ht="15" hidden="1" customHeight="1" outlineLevel="1">
      <c r="A1242" s="452"/>
      <c r="B1242" s="254" t="s">
        <v>712</v>
      </c>
      <c r="C1242" s="251" t="s">
        <v>163</v>
      </c>
      <c r="D1242" s="255"/>
      <c r="E1242" s="255"/>
      <c r="F1242" s="255"/>
      <c r="G1242" s="255"/>
      <c r="H1242" s="255"/>
      <c r="I1242" s="255"/>
      <c r="J1242" s="255"/>
      <c r="K1242" s="255"/>
      <c r="L1242" s="255"/>
      <c r="M1242" s="255"/>
      <c r="N1242" s="255"/>
      <c r="O1242" s="255"/>
      <c r="P1242" s="255"/>
      <c r="Q1242" s="255"/>
      <c r="R1242" s="255">
        <f>R1241</f>
        <v>12</v>
      </c>
      <c r="S1242" s="255"/>
      <c r="T1242" s="255"/>
      <c r="U1242" s="255"/>
      <c r="V1242" s="255"/>
      <c r="W1242" s="255"/>
      <c r="X1242" s="255"/>
      <c r="Y1242" s="255"/>
      <c r="Z1242" s="255"/>
      <c r="AA1242" s="255"/>
      <c r="AB1242" s="255"/>
      <c r="AC1242" s="255"/>
      <c r="AD1242" s="255"/>
      <c r="AE1242" s="255"/>
      <c r="AF1242" s="656"/>
      <c r="AG1242" s="352">
        <f>AG1241</f>
        <v>0</v>
      </c>
      <c r="AH1242" s="352">
        <f t="shared" ref="AH1242:AT1242" si="2075">AH1241</f>
        <v>0</v>
      </c>
      <c r="AI1242" s="352">
        <f t="shared" si="2075"/>
        <v>0</v>
      </c>
      <c r="AJ1242" s="352">
        <f t="shared" si="2075"/>
        <v>0</v>
      </c>
      <c r="AK1242" s="352">
        <f t="shared" si="2075"/>
        <v>0</v>
      </c>
      <c r="AL1242" s="352">
        <f t="shared" si="2075"/>
        <v>0</v>
      </c>
      <c r="AM1242" s="352">
        <f t="shared" si="2075"/>
        <v>0</v>
      </c>
      <c r="AN1242" s="352">
        <f t="shared" si="2075"/>
        <v>0</v>
      </c>
      <c r="AO1242" s="352">
        <f t="shared" si="2075"/>
        <v>0</v>
      </c>
      <c r="AP1242" s="352">
        <f t="shared" si="2075"/>
        <v>0</v>
      </c>
      <c r="AQ1242" s="352">
        <f t="shared" si="2075"/>
        <v>0</v>
      </c>
      <c r="AR1242" s="352">
        <f t="shared" si="2075"/>
        <v>0</v>
      </c>
      <c r="AS1242" s="352">
        <f t="shared" si="2075"/>
        <v>0</v>
      </c>
      <c r="AT1242" s="352">
        <f t="shared" si="2075"/>
        <v>0</v>
      </c>
      <c r="AU1242" s="270"/>
    </row>
    <row r="1243" spans="1:47" ht="15" hidden="1" customHeight="1" outlineLevel="1">
      <c r="A1243" s="452"/>
      <c r="B1243" s="273"/>
      <c r="C1243" s="271"/>
      <c r="D1243" s="275"/>
      <c r="E1243" s="275"/>
      <c r="F1243" s="275"/>
      <c r="G1243" s="275"/>
      <c r="H1243" s="275"/>
      <c r="I1243" s="275"/>
      <c r="J1243" s="275"/>
      <c r="K1243" s="275"/>
      <c r="L1243" s="275"/>
      <c r="M1243" s="275"/>
      <c r="N1243" s="275"/>
      <c r="O1243" s="275"/>
      <c r="P1243" s="275"/>
      <c r="Q1243" s="275"/>
      <c r="R1243" s="251"/>
      <c r="S1243" s="275"/>
      <c r="T1243" s="275"/>
      <c r="U1243" s="275"/>
      <c r="V1243" s="275"/>
      <c r="W1243" s="275"/>
      <c r="X1243" s="275"/>
      <c r="Y1243" s="275"/>
      <c r="Z1243" s="275"/>
      <c r="AA1243" s="275"/>
      <c r="AB1243" s="275"/>
      <c r="AC1243" s="275"/>
      <c r="AD1243" s="275"/>
      <c r="AE1243" s="275"/>
      <c r="AF1243" s="275"/>
      <c r="AG1243" s="357"/>
      <c r="AH1243" s="358"/>
      <c r="AI1243" s="357"/>
      <c r="AJ1243" s="357"/>
      <c r="AK1243" s="357"/>
      <c r="AL1243" s="357"/>
      <c r="AM1243" s="357"/>
      <c r="AN1243" s="357"/>
      <c r="AO1243" s="357"/>
      <c r="AP1243" s="357"/>
      <c r="AQ1243" s="357"/>
      <c r="AR1243" s="357"/>
      <c r="AS1243" s="357"/>
      <c r="AT1243" s="357"/>
      <c r="AU1243" s="272"/>
    </row>
    <row r="1244" spans="1:47" ht="15" hidden="1" customHeight="1" outlineLevel="1">
      <c r="A1244" s="452">
        <v>9</v>
      </c>
      <c r="B1244" s="369" t="s">
        <v>102</v>
      </c>
      <c r="C1244" s="251" t="s">
        <v>25</v>
      </c>
      <c r="D1244" s="255"/>
      <c r="E1244" s="255"/>
      <c r="F1244" s="255"/>
      <c r="G1244" s="255"/>
      <c r="H1244" s="255"/>
      <c r="I1244" s="255"/>
      <c r="J1244" s="255"/>
      <c r="K1244" s="255"/>
      <c r="L1244" s="255"/>
      <c r="M1244" s="255"/>
      <c r="N1244" s="255"/>
      <c r="O1244" s="255"/>
      <c r="P1244" s="255"/>
      <c r="Q1244" s="255"/>
      <c r="R1244" s="255">
        <v>12</v>
      </c>
      <c r="S1244" s="255"/>
      <c r="T1244" s="255"/>
      <c r="U1244" s="255"/>
      <c r="V1244" s="255"/>
      <c r="W1244" s="255"/>
      <c r="X1244" s="255"/>
      <c r="Y1244" s="255"/>
      <c r="Z1244" s="255"/>
      <c r="AA1244" s="255"/>
      <c r="AB1244" s="255"/>
      <c r="AC1244" s="255"/>
      <c r="AD1244" s="255"/>
      <c r="AE1244" s="255"/>
      <c r="AF1244" s="656"/>
      <c r="AG1244" s="356"/>
      <c r="AH1244" s="356"/>
      <c r="AI1244" s="356"/>
      <c r="AJ1244" s="356"/>
      <c r="AK1244" s="356"/>
      <c r="AL1244" s="356"/>
      <c r="AM1244" s="356"/>
      <c r="AN1244" s="356"/>
      <c r="AO1244" s="356"/>
      <c r="AP1244" s="356"/>
      <c r="AQ1244" s="356"/>
      <c r="AR1244" s="356"/>
      <c r="AS1244" s="356"/>
      <c r="AT1244" s="356"/>
      <c r="AU1244" s="256">
        <f>SUM(AG1244:AT1244)</f>
        <v>0</v>
      </c>
    </row>
    <row r="1245" spans="1:47" ht="15" hidden="1" customHeight="1" outlineLevel="1">
      <c r="A1245" s="452"/>
      <c r="B1245" s="254" t="s">
        <v>712</v>
      </c>
      <c r="C1245" s="251" t="s">
        <v>163</v>
      </c>
      <c r="D1245" s="255"/>
      <c r="E1245" s="255"/>
      <c r="F1245" s="255"/>
      <c r="G1245" s="255"/>
      <c r="H1245" s="255"/>
      <c r="I1245" s="255"/>
      <c r="J1245" s="255"/>
      <c r="K1245" s="255"/>
      <c r="L1245" s="255"/>
      <c r="M1245" s="255"/>
      <c r="N1245" s="255"/>
      <c r="O1245" s="255"/>
      <c r="P1245" s="255"/>
      <c r="Q1245" s="255"/>
      <c r="R1245" s="255">
        <f>R1244</f>
        <v>12</v>
      </c>
      <c r="S1245" s="255"/>
      <c r="T1245" s="255"/>
      <c r="U1245" s="255"/>
      <c r="V1245" s="255"/>
      <c r="W1245" s="255"/>
      <c r="X1245" s="255"/>
      <c r="Y1245" s="255"/>
      <c r="Z1245" s="255"/>
      <c r="AA1245" s="255"/>
      <c r="AB1245" s="255"/>
      <c r="AC1245" s="255"/>
      <c r="AD1245" s="255"/>
      <c r="AE1245" s="255"/>
      <c r="AF1245" s="656"/>
      <c r="AG1245" s="352">
        <f>AG1244</f>
        <v>0</v>
      </c>
      <c r="AH1245" s="352">
        <f t="shared" ref="AH1245:AT1245" si="2076">AH1244</f>
        <v>0</v>
      </c>
      <c r="AI1245" s="352">
        <f t="shared" si="2076"/>
        <v>0</v>
      </c>
      <c r="AJ1245" s="352">
        <f t="shared" si="2076"/>
        <v>0</v>
      </c>
      <c r="AK1245" s="352">
        <f t="shared" si="2076"/>
        <v>0</v>
      </c>
      <c r="AL1245" s="352">
        <f t="shared" si="2076"/>
        <v>0</v>
      </c>
      <c r="AM1245" s="352">
        <f t="shared" si="2076"/>
        <v>0</v>
      </c>
      <c r="AN1245" s="352">
        <f t="shared" si="2076"/>
        <v>0</v>
      </c>
      <c r="AO1245" s="352">
        <f t="shared" si="2076"/>
        <v>0</v>
      </c>
      <c r="AP1245" s="352">
        <f t="shared" si="2076"/>
        <v>0</v>
      </c>
      <c r="AQ1245" s="352">
        <f t="shared" si="2076"/>
        <v>0</v>
      </c>
      <c r="AR1245" s="352">
        <f t="shared" si="2076"/>
        <v>0</v>
      </c>
      <c r="AS1245" s="352">
        <f t="shared" si="2076"/>
        <v>0</v>
      </c>
      <c r="AT1245" s="352">
        <f t="shared" si="2076"/>
        <v>0</v>
      </c>
      <c r="AU1245" s="270"/>
    </row>
    <row r="1246" spans="1:47" ht="15" hidden="1" customHeight="1" outlineLevel="1">
      <c r="A1246" s="452"/>
      <c r="B1246" s="273"/>
      <c r="C1246" s="271"/>
      <c r="D1246" s="275"/>
      <c r="E1246" s="275"/>
      <c r="F1246" s="275"/>
      <c r="G1246" s="275"/>
      <c r="H1246" s="275"/>
      <c r="I1246" s="275"/>
      <c r="J1246" s="275"/>
      <c r="K1246" s="275"/>
      <c r="L1246" s="275"/>
      <c r="M1246" s="275"/>
      <c r="N1246" s="275"/>
      <c r="O1246" s="275"/>
      <c r="P1246" s="275"/>
      <c r="Q1246" s="275"/>
      <c r="R1246" s="251"/>
      <c r="S1246" s="275"/>
      <c r="T1246" s="275"/>
      <c r="U1246" s="275"/>
      <c r="V1246" s="275"/>
      <c r="W1246" s="275"/>
      <c r="X1246" s="275"/>
      <c r="Y1246" s="275"/>
      <c r="Z1246" s="275"/>
      <c r="AA1246" s="275"/>
      <c r="AB1246" s="275"/>
      <c r="AC1246" s="275"/>
      <c r="AD1246" s="275"/>
      <c r="AE1246" s="275"/>
      <c r="AF1246" s="275"/>
      <c r="AG1246" s="357"/>
      <c r="AH1246" s="357"/>
      <c r="AI1246" s="357"/>
      <c r="AJ1246" s="357"/>
      <c r="AK1246" s="357"/>
      <c r="AL1246" s="357"/>
      <c r="AM1246" s="357"/>
      <c r="AN1246" s="357"/>
      <c r="AO1246" s="357"/>
      <c r="AP1246" s="357"/>
      <c r="AQ1246" s="357"/>
      <c r="AR1246" s="357"/>
      <c r="AS1246" s="357"/>
      <c r="AT1246" s="357"/>
      <c r="AU1246" s="272"/>
    </row>
    <row r="1247" spans="1:47" ht="15" hidden="1" customHeight="1" outlineLevel="1">
      <c r="A1247" s="452">
        <v>10</v>
      </c>
      <c r="B1247" s="369" t="s">
        <v>103</v>
      </c>
      <c r="C1247" s="251" t="s">
        <v>25</v>
      </c>
      <c r="D1247" s="255"/>
      <c r="E1247" s="255"/>
      <c r="F1247" s="255"/>
      <c r="G1247" s="255"/>
      <c r="H1247" s="255"/>
      <c r="I1247" s="255"/>
      <c r="J1247" s="255"/>
      <c r="K1247" s="255"/>
      <c r="L1247" s="255"/>
      <c r="M1247" s="255"/>
      <c r="N1247" s="255"/>
      <c r="O1247" s="255"/>
      <c r="P1247" s="255"/>
      <c r="Q1247" s="255"/>
      <c r="R1247" s="255">
        <v>3</v>
      </c>
      <c r="S1247" s="255"/>
      <c r="T1247" s="255"/>
      <c r="U1247" s="255"/>
      <c r="V1247" s="255"/>
      <c r="W1247" s="255"/>
      <c r="X1247" s="255"/>
      <c r="Y1247" s="255"/>
      <c r="Z1247" s="255"/>
      <c r="AA1247" s="255"/>
      <c r="AB1247" s="255"/>
      <c r="AC1247" s="255"/>
      <c r="AD1247" s="255"/>
      <c r="AE1247" s="255"/>
      <c r="AF1247" s="656"/>
      <c r="AG1247" s="356"/>
      <c r="AH1247" s="356"/>
      <c r="AI1247" s="356"/>
      <c r="AJ1247" s="356"/>
      <c r="AK1247" s="356"/>
      <c r="AL1247" s="356"/>
      <c r="AM1247" s="356"/>
      <c r="AN1247" s="356"/>
      <c r="AO1247" s="356"/>
      <c r="AP1247" s="356"/>
      <c r="AQ1247" s="356"/>
      <c r="AR1247" s="356"/>
      <c r="AS1247" s="356"/>
      <c r="AT1247" s="356"/>
      <c r="AU1247" s="256">
        <f>SUM(AG1247:AT1247)</f>
        <v>0</v>
      </c>
    </row>
    <row r="1248" spans="1:47" ht="15" hidden="1" customHeight="1" outlineLevel="1">
      <c r="A1248" s="452"/>
      <c r="B1248" s="254" t="s">
        <v>712</v>
      </c>
      <c r="C1248" s="251" t="s">
        <v>163</v>
      </c>
      <c r="D1248" s="255"/>
      <c r="E1248" s="255"/>
      <c r="F1248" s="255"/>
      <c r="G1248" s="255"/>
      <c r="H1248" s="255"/>
      <c r="I1248" s="255"/>
      <c r="J1248" s="255"/>
      <c r="K1248" s="255"/>
      <c r="L1248" s="255"/>
      <c r="M1248" s="255"/>
      <c r="N1248" s="255"/>
      <c r="O1248" s="255"/>
      <c r="P1248" s="255"/>
      <c r="Q1248" s="255"/>
      <c r="R1248" s="255">
        <f>R1247</f>
        <v>3</v>
      </c>
      <c r="S1248" s="255"/>
      <c r="T1248" s="255"/>
      <c r="U1248" s="255"/>
      <c r="V1248" s="255"/>
      <c r="W1248" s="255"/>
      <c r="X1248" s="255"/>
      <c r="Y1248" s="255"/>
      <c r="Z1248" s="255"/>
      <c r="AA1248" s="255"/>
      <c r="AB1248" s="255"/>
      <c r="AC1248" s="255"/>
      <c r="AD1248" s="255"/>
      <c r="AE1248" s="255"/>
      <c r="AF1248" s="656"/>
      <c r="AG1248" s="352">
        <f>AG1247</f>
        <v>0</v>
      </c>
      <c r="AH1248" s="352">
        <f t="shared" ref="AH1248:AT1248" si="2077">AH1247</f>
        <v>0</v>
      </c>
      <c r="AI1248" s="352">
        <f t="shared" si="2077"/>
        <v>0</v>
      </c>
      <c r="AJ1248" s="352">
        <f t="shared" si="2077"/>
        <v>0</v>
      </c>
      <c r="AK1248" s="352">
        <f t="shared" si="2077"/>
        <v>0</v>
      </c>
      <c r="AL1248" s="352">
        <f t="shared" si="2077"/>
        <v>0</v>
      </c>
      <c r="AM1248" s="352">
        <f t="shared" si="2077"/>
        <v>0</v>
      </c>
      <c r="AN1248" s="352">
        <f t="shared" si="2077"/>
        <v>0</v>
      </c>
      <c r="AO1248" s="352">
        <f t="shared" si="2077"/>
        <v>0</v>
      </c>
      <c r="AP1248" s="352">
        <f t="shared" si="2077"/>
        <v>0</v>
      </c>
      <c r="AQ1248" s="352">
        <f t="shared" si="2077"/>
        <v>0</v>
      </c>
      <c r="AR1248" s="352">
        <f t="shared" si="2077"/>
        <v>0</v>
      </c>
      <c r="AS1248" s="352">
        <f t="shared" si="2077"/>
        <v>0</v>
      </c>
      <c r="AT1248" s="352">
        <f t="shared" si="2077"/>
        <v>0</v>
      </c>
      <c r="AU1248" s="270"/>
    </row>
    <row r="1249" spans="1:48" ht="15" hidden="1" customHeight="1" outlineLevel="1">
      <c r="A1249" s="452"/>
      <c r="B1249" s="273"/>
      <c r="C1249" s="271"/>
      <c r="D1249" s="275"/>
      <c r="E1249" s="275"/>
      <c r="F1249" s="275"/>
      <c r="G1249" s="275"/>
      <c r="H1249" s="275"/>
      <c r="I1249" s="275"/>
      <c r="J1249" s="275"/>
      <c r="K1249" s="275"/>
      <c r="L1249" s="275"/>
      <c r="M1249" s="275"/>
      <c r="N1249" s="275"/>
      <c r="O1249" s="275"/>
      <c r="P1249" s="275"/>
      <c r="Q1249" s="275"/>
      <c r="R1249" s="251"/>
      <c r="S1249" s="275"/>
      <c r="T1249" s="275"/>
      <c r="U1249" s="275"/>
      <c r="V1249" s="275"/>
      <c r="W1249" s="275"/>
      <c r="X1249" s="275"/>
      <c r="Y1249" s="275"/>
      <c r="Z1249" s="275"/>
      <c r="AA1249" s="275"/>
      <c r="AB1249" s="275"/>
      <c r="AC1249" s="275"/>
      <c r="AD1249" s="275"/>
      <c r="AE1249" s="275"/>
      <c r="AF1249" s="275"/>
      <c r="AG1249" s="357"/>
      <c r="AH1249" s="358"/>
      <c r="AI1249" s="357"/>
      <c r="AJ1249" s="357"/>
      <c r="AK1249" s="357"/>
      <c r="AL1249" s="357"/>
      <c r="AM1249" s="357"/>
      <c r="AN1249" s="357"/>
      <c r="AO1249" s="357"/>
      <c r="AP1249" s="357"/>
      <c r="AQ1249" s="357"/>
      <c r="AR1249" s="357"/>
      <c r="AS1249" s="357"/>
      <c r="AT1249" s="357"/>
      <c r="AU1249" s="272"/>
    </row>
    <row r="1250" spans="1:48" ht="15" hidden="1" customHeight="1" outlineLevel="1">
      <c r="A1250" s="452"/>
      <c r="B1250" s="248" t="s">
        <v>10</v>
      </c>
      <c r="C1250" s="249"/>
      <c r="D1250" s="249"/>
      <c r="E1250" s="249"/>
      <c r="F1250" s="249"/>
      <c r="G1250" s="249"/>
      <c r="H1250" s="249"/>
      <c r="I1250" s="249"/>
      <c r="J1250" s="249"/>
      <c r="K1250" s="249"/>
      <c r="L1250" s="249"/>
      <c r="M1250" s="249"/>
      <c r="N1250" s="249"/>
      <c r="O1250" s="249"/>
      <c r="P1250" s="249"/>
      <c r="Q1250" s="249"/>
      <c r="R1250" s="250"/>
      <c r="S1250" s="249"/>
      <c r="T1250" s="249"/>
      <c r="U1250" s="249"/>
      <c r="V1250" s="249"/>
      <c r="W1250" s="249"/>
      <c r="X1250" s="249"/>
      <c r="Y1250" s="249"/>
      <c r="Z1250" s="249"/>
      <c r="AA1250" s="249"/>
      <c r="AB1250" s="249"/>
      <c r="AC1250" s="249"/>
      <c r="AD1250" s="249"/>
      <c r="AE1250" s="249"/>
      <c r="AF1250" s="249"/>
      <c r="AG1250" s="355"/>
      <c r="AH1250" s="355"/>
      <c r="AI1250" s="355"/>
      <c r="AJ1250" s="355"/>
      <c r="AK1250" s="355"/>
      <c r="AL1250" s="355"/>
      <c r="AM1250" s="355"/>
      <c r="AN1250" s="355"/>
      <c r="AO1250" s="355"/>
      <c r="AP1250" s="355"/>
      <c r="AQ1250" s="355"/>
      <c r="AR1250" s="355"/>
      <c r="AS1250" s="355"/>
      <c r="AT1250" s="355"/>
      <c r="AU1250" s="252"/>
    </row>
    <row r="1251" spans="1:48" ht="15" hidden="1" customHeight="1" outlineLevel="1">
      <c r="A1251" s="452">
        <v>11</v>
      </c>
      <c r="B1251" s="369" t="s">
        <v>104</v>
      </c>
      <c r="C1251" s="251" t="s">
        <v>25</v>
      </c>
      <c r="D1251" s="255"/>
      <c r="E1251" s="255"/>
      <c r="F1251" s="255"/>
      <c r="G1251" s="255"/>
      <c r="H1251" s="255"/>
      <c r="I1251" s="255"/>
      <c r="J1251" s="255"/>
      <c r="K1251" s="255"/>
      <c r="L1251" s="255"/>
      <c r="M1251" s="255"/>
      <c r="N1251" s="255"/>
      <c r="O1251" s="255"/>
      <c r="P1251" s="255"/>
      <c r="Q1251" s="255"/>
      <c r="R1251" s="255">
        <v>12</v>
      </c>
      <c r="S1251" s="255"/>
      <c r="T1251" s="255"/>
      <c r="U1251" s="255"/>
      <c r="V1251" s="255"/>
      <c r="W1251" s="255"/>
      <c r="X1251" s="255"/>
      <c r="Y1251" s="255"/>
      <c r="Z1251" s="255"/>
      <c r="AA1251" s="255"/>
      <c r="AB1251" s="255"/>
      <c r="AC1251" s="255"/>
      <c r="AD1251" s="255"/>
      <c r="AE1251" s="255"/>
      <c r="AF1251" s="656"/>
      <c r="AG1251" s="367"/>
      <c r="AH1251" s="356"/>
      <c r="AI1251" s="356"/>
      <c r="AJ1251" s="356"/>
      <c r="AK1251" s="356"/>
      <c r="AL1251" s="356"/>
      <c r="AM1251" s="356"/>
      <c r="AN1251" s="356"/>
      <c r="AO1251" s="356"/>
      <c r="AP1251" s="356"/>
      <c r="AQ1251" s="356"/>
      <c r="AR1251" s="356"/>
      <c r="AS1251" s="356"/>
      <c r="AT1251" s="356"/>
      <c r="AU1251" s="256">
        <f>SUM(AG1251:AT1251)</f>
        <v>0</v>
      </c>
    </row>
    <row r="1252" spans="1:48" ht="15" hidden="1" customHeight="1" outlineLevel="1">
      <c r="A1252" s="452"/>
      <c r="B1252" s="254" t="s">
        <v>712</v>
      </c>
      <c r="C1252" s="251" t="s">
        <v>163</v>
      </c>
      <c r="D1252" s="255"/>
      <c r="E1252" s="255"/>
      <c r="F1252" s="255"/>
      <c r="G1252" s="255"/>
      <c r="H1252" s="255"/>
      <c r="I1252" s="255"/>
      <c r="J1252" s="255"/>
      <c r="K1252" s="255"/>
      <c r="L1252" s="255"/>
      <c r="M1252" s="255"/>
      <c r="N1252" s="255"/>
      <c r="O1252" s="255"/>
      <c r="P1252" s="255"/>
      <c r="Q1252" s="255"/>
      <c r="R1252" s="255">
        <f>R1251</f>
        <v>12</v>
      </c>
      <c r="S1252" s="255"/>
      <c r="T1252" s="255"/>
      <c r="U1252" s="255"/>
      <c r="V1252" s="255"/>
      <c r="W1252" s="255"/>
      <c r="X1252" s="255"/>
      <c r="Y1252" s="255"/>
      <c r="Z1252" s="255"/>
      <c r="AA1252" s="255"/>
      <c r="AB1252" s="255"/>
      <c r="AC1252" s="255"/>
      <c r="AD1252" s="255"/>
      <c r="AE1252" s="255"/>
      <c r="AF1252" s="656"/>
      <c r="AG1252" s="352">
        <f>AG1251</f>
        <v>0</v>
      </c>
      <c r="AH1252" s="352">
        <f t="shared" ref="AH1252:AT1252" si="2078">AH1251</f>
        <v>0</v>
      </c>
      <c r="AI1252" s="352">
        <f t="shared" si="2078"/>
        <v>0</v>
      </c>
      <c r="AJ1252" s="352">
        <f t="shared" si="2078"/>
        <v>0</v>
      </c>
      <c r="AK1252" s="352">
        <f t="shared" si="2078"/>
        <v>0</v>
      </c>
      <c r="AL1252" s="352">
        <f t="shared" si="2078"/>
        <v>0</v>
      </c>
      <c r="AM1252" s="352">
        <f t="shared" si="2078"/>
        <v>0</v>
      </c>
      <c r="AN1252" s="352">
        <f t="shared" si="2078"/>
        <v>0</v>
      </c>
      <c r="AO1252" s="352">
        <f t="shared" si="2078"/>
        <v>0</v>
      </c>
      <c r="AP1252" s="352">
        <f t="shared" si="2078"/>
        <v>0</v>
      </c>
      <c r="AQ1252" s="352">
        <f t="shared" si="2078"/>
        <v>0</v>
      </c>
      <c r="AR1252" s="352">
        <f t="shared" si="2078"/>
        <v>0</v>
      </c>
      <c r="AS1252" s="352">
        <f t="shared" si="2078"/>
        <v>0</v>
      </c>
      <c r="AT1252" s="352">
        <f t="shared" si="2078"/>
        <v>0</v>
      </c>
      <c r="AU1252" s="257"/>
    </row>
    <row r="1253" spans="1:48" ht="15" hidden="1" customHeight="1" outlineLevel="1">
      <c r="A1253" s="452"/>
      <c r="B1253" s="274"/>
      <c r="C1253" s="265"/>
      <c r="D1253" s="251"/>
      <c r="E1253" s="251"/>
      <c r="F1253" s="251"/>
      <c r="G1253" s="251"/>
      <c r="H1253" s="251"/>
      <c r="I1253" s="251"/>
      <c r="J1253" s="251"/>
      <c r="K1253" s="251"/>
      <c r="L1253" s="251"/>
      <c r="M1253" s="251"/>
      <c r="N1253" s="251"/>
      <c r="O1253" s="251"/>
      <c r="P1253" s="251"/>
      <c r="Q1253" s="251"/>
      <c r="R1253" s="251"/>
      <c r="S1253" s="251"/>
      <c r="T1253" s="251"/>
      <c r="U1253" s="251"/>
      <c r="V1253" s="251"/>
      <c r="W1253" s="251"/>
      <c r="X1253" s="251"/>
      <c r="Y1253" s="251"/>
      <c r="Z1253" s="251"/>
      <c r="AA1253" s="251"/>
      <c r="AB1253" s="251"/>
      <c r="AC1253" s="251"/>
      <c r="AD1253" s="251"/>
      <c r="AE1253" s="251"/>
      <c r="AF1253" s="251"/>
      <c r="AG1253" s="353"/>
      <c r="AH1253" s="362"/>
      <c r="AI1253" s="362"/>
      <c r="AJ1253" s="362"/>
      <c r="AK1253" s="362"/>
      <c r="AL1253" s="362"/>
      <c r="AM1253" s="362"/>
      <c r="AN1253" s="362"/>
      <c r="AO1253" s="362"/>
      <c r="AP1253" s="362"/>
      <c r="AQ1253" s="362"/>
      <c r="AR1253" s="362"/>
      <c r="AS1253" s="362"/>
      <c r="AT1253" s="362"/>
      <c r="AU1253" s="266"/>
    </row>
    <row r="1254" spans="1:48" ht="28.5" hidden="1" customHeight="1" outlineLevel="1">
      <c r="A1254" s="452">
        <v>12</v>
      </c>
      <c r="B1254" s="369" t="s">
        <v>105</v>
      </c>
      <c r="C1254" s="251" t="s">
        <v>25</v>
      </c>
      <c r="D1254" s="255"/>
      <c r="E1254" s="255"/>
      <c r="F1254" s="255"/>
      <c r="G1254" s="255"/>
      <c r="H1254" s="255"/>
      <c r="I1254" s="255"/>
      <c r="J1254" s="255"/>
      <c r="K1254" s="255"/>
      <c r="L1254" s="255"/>
      <c r="M1254" s="255"/>
      <c r="N1254" s="255"/>
      <c r="O1254" s="255"/>
      <c r="P1254" s="255"/>
      <c r="Q1254" s="255"/>
      <c r="R1254" s="255">
        <v>12</v>
      </c>
      <c r="S1254" s="255"/>
      <c r="T1254" s="255"/>
      <c r="U1254" s="255"/>
      <c r="V1254" s="255"/>
      <c r="W1254" s="255"/>
      <c r="X1254" s="255"/>
      <c r="Y1254" s="255"/>
      <c r="Z1254" s="255"/>
      <c r="AA1254" s="255"/>
      <c r="AB1254" s="255"/>
      <c r="AC1254" s="255"/>
      <c r="AD1254" s="255"/>
      <c r="AE1254" s="255"/>
      <c r="AF1254" s="656"/>
      <c r="AG1254" s="351"/>
      <c r="AH1254" s="356"/>
      <c r="AI1254" s="356"/>
      <c r="AJ1254" s="356"/>
      <c r="AK1254" s="356"/>
      <c r="AL1254" s="356"/>
      <c r="AM1254" s="356"/>
      <c r="AN1254" s="356"/>
      <c r="AO1254" s="356"/>
      <c r="AP1254" s="356"/>
      <c r="AQ1254" s="356"/>
      <c r="AR1254" s="356"/>
      <c r="AS1254" s="356"/>
      <c r="AT1254" s="356"/>
      <c r="AU1254" s="256">
        <f>SUM(AG1254:AT1254)</f>
        <v>0</v>
      </c>
    </row>
    <row r="1255" spans="1:48" ht="15" hidden="1" customHeight="1" outlineLevel="1">
      <c r="A1255" s="452"/>
      <c r="B1255" s="254" t="s">
        <v>712</v>
      </c>
      <c r="C1255" s="251" t="s">
        <v>163</v>
      </c>
      <c r="D1255" s="255"/>
      <c r="E1255" s="255"/>
      <c r="F1255" s="255"/>
      <c r="G1255" s="255"/>
      <c r="H1255" s="255"/>
      <c r="I1255" s="255"/>
      <c r="J1255" s="255"/>
      <c r="K1255" s="255"/>
      <c r="L1255" s="255"/>
      <c r="M1255" s="255"/>
      <c r="N1255" s="255"/>
      <c r="O1255" s="255"/>
      <c r="P1255" s="255"/>
      <c r="Q1255" s="255"/>
      <c r="R1255" s="255">
        <f>R1254</f>
        <v>12</v>
      </c>
      <c r="S1255" s="255"/>
      <c r="T1255" s="255"/>
      <c r="U1255" s="255"/>
      <c r="V1255" s="255"/>
      <c r="W1255" s="255"/>
      <c r="X1255" s="255"/>
      <c r="Y1255" s="255"/>
      <c r="Z1255" s="255"/>
      <c r="AA1255" s="255"/>
      <c r="AB1255" s="255"/>
      <c r="AC1255" s="255"/>
      <c r="AD1255" s="255"/>
      <c r="AE1255" s="255"/>
      <c r="AF1255" s="656"/>
      <c r="AG1255" s="352">
        <f>AG1254</f>
        <v>0</v>
      </c>
      <c r="AH1255" s="352">
        <f t="shared" ref="AH1255:AT1255" si="2079">AH1254</f>
        <v>0</v>
      </c>
      <c r="AI1255" s="352">
        <f t="shared" si="2079"/>
        <v>0</v>
      </c>
      <c r="AJ1255" s="352">
        <f t="shared" si="2079"/>
        <v>0</v>
      </c>
      <c r="AK1255" s="352">
        <f t="shared" si="2079"/>
        <v>0</v>
      </c>
      <c r="AL1255" s="352">
        <f t="shared" si="2079"/>
        <v>0</v>
      </c>
      <c r="AM1255" s="352">
        <f t="shared" si="2079"/>
        <v>0</v>
      </c>
      <c r="AN1255" s="352">
        <f t="shared" si="2079"/>
        <v>0</v>
      </c>
      <c r="AO1255" s="352">
        <f t="shared" si="2079"/>
        <v>0</v>
      </c>
      <c r="AP1255" s="352">
        <f t="shared" si="2079"/>
        <v>0</v>
      </c>
      <c r="AQ1255" s="352">
        <f t="shared" si="2079"/>
        <v>0</v>
      </c>
      <c r="AR1255" s="352">
        <f t="shared" si="2079"/>
        <v>0</v>
      </c>
      <c r="AS1255" s="352">
        <f t="shared" si="2079"/>
        <v>0</v>
      </c>
      <c r="AT1255" s="352">
        <f t="shared" si="2079"/>
        <v>0</v>
      </c>
      <c r="AU1255" s="257"/>
    </row>
    <row r="1256" spans="1:48" ht="15" hidden="1" customHeight="1" outlineLevel="1">
      <c r="A1256" s="452"/>
      <c r="B1256" s="274"/>
      <c r="C1256" s="265"/>
      <c r="D1256" s="251"/>
      <c r="E1256" s="251"/>
      <c r="F1256" s="251"/>
      <c r="G1256" s="251"/>
      <c r="H1256" s="251"/>
      <c r="I1256" s="251"/>
      <c r="J1256" s="251"/>
      <c r="K1256" s="251"/>
      <c r="L1256" s="251"/>
      <c r="M1256" s="251"/>
      <c r="N1256" s="251"/>
      <c r="O1256" s="251"/>
      <c r="P1256" s="251"/>
      <c r="Q1256" s="251"/>
      <c r="R1256" s="251"/>
      <c r="S1256" s="251"/>
      <c r="T1256" s="251"/>
      <c r="U1256" s="251"/>
      <c r="V1256" s="251"/>
      <c r="W1256" s="251"/>
      <c r="X1256" s="251"/>
      <c r="Y1256" s="251"/>
      <c r="Z1256" s="251"/>
      <c r="AA1256" s="251"/>
      <c r="AB1256" s="251"/>
      <c r="AC1256" s="251"/>
      <c r="AD1256" s="251"/>
      <c r="AE1256" s="251"/>
      <c r="AF1256" s="251"/>
      <c r="AG1256" s="363"/>
      <c r="AH1256" s="363"/>
      <c r="AI1256" s="353"/>
      <c r="AJ1256" s="353"/>
      <c r="AK1256" s="353"/>
      <c r="AL1256" s="353"/>
      <c r="AM1256" s="353"/>
      <c r="AN1256" s="353"/>
      <c r="AO1256" s="353"/>
      <c r="AP1256" s="353"/>
      <c r="AQ1256" s="353"/>
      <c r="AR1256" s="353"/>
      <c r="AS1256" s="353"/>
      <c r="AT1256" s="353"/>
      <c r="AU1256" s="266"/>
    </row>
    <row r="1257" spans="1:48" ht="15" hidden="1" customHeight="1" outlineLevel="1">
      <c r="A1257" s="452">
        <v>13</v>
      </c>
      <c r="B1257" s="369" t="s">
        <v>106</v>
      </c>
      <c r="C1257" s="251" t="s">
        <v>25</v>
      </c>
      <c r="D1257" s="255"/>
      <c r="E1257" s="255"/>
      <c r="F1257" s="255"/>
      <c r="G1257" s="255"/>
      <c r="H1257" s="255"/>
      <c r="I1257" s="255"/>
      <c r="J1257" s="255"/>
      <c r="K1257" s="255"/>
      <c r="L1257" s="255"/>
      <c r="M1257" s="255"/>
      <c r="N1257" s="255"/>
      <c r="O1257" s="255"/>
      <c r="P1257" s="255"/>
      <c r="Q1257" s="255"/>
      <c r="R1257" s="255">
        <v>12</v>
      </c>
      <c r="S1257" s="255"/>
      <c r="T1257" s="255"/>
      <c r="U1257" s="255"/>
      <c r="V1257" s="255"/>
      <c r="W1257" s="255"/>
      <c r="X1257" s="255"/>
      <c r="Y1257" s="255"/>
      <c r="Z1257" s="255"/>
      <c r="AA1257" s="255"/>
      <c r="AB1257" s="255"/>
      <c r="AC1257" s="255"/>
      <c r="AD1257" s="255"/>
      <c r="AE1257" s="255"/>
      <c r="AF1257" s="656"/>
      <c r="AG1257" s="351"/>
      <c r="AH1257" s="356"/>
      <c r="AI1257" s="356"/>
      <c r="AJ1257" s="356"/>
      <c r="AK1257" s="356"/>
      <c r="AL1257" s="356"/>
      <c r="AM1257" s="356"/>
      <c r="AN1257" s="356"/>
      <c r="AO1257" s="356"/>
      <c r="AP1257" s="356"/>
      <c r="AQ1257" s="356"/>
      <c r="AR1257" s="356"/>
      <c r="AS1257" s="356"/>
      <c r="AT1257" s="356"/>
      <c r="AU1257" s="256">
        <f>SUM(AG1257:AT1257)</f>
        <v>0</v>
      </c>
    </row>
    <row r="1258" spans="1:48" ht="15" hidden="1" customHeight="1" outlineLevel="1">
      <c r="A1258" s="452"/>
      <c r="B1258" s="254" t="s">
        <v>712</v>
      </c>
      <c r="C1258" s="251" t="s">
        <v>163</v>
      </c>
      <c r="D1258" s="255"/>
      <c r="E1258" s="255"/>
      <c r="F1258" s="255"/>
      <c r="G1258" s="255"/>
      <c r="H1258" s="255"/>
      <c r="I1258" s="255"/>
      <c r="J1258" s="255"/>
      <c r="K1258" s="255"/>
      <c r="L1258" s="255"/>
      <c r="M1258" s="255"/>
      <c r="N1258" s="255"/>
      <c r="O1258" s="255"/>
      <c r="P1258" s="255"/>
      <c r="Q1258" s="255"/>
      <c r="R1258" s="255">
        <f>R1257</f>
        <v>12</v>
      </c>
      <c r="S1258" s="255"/>
      <c r="T1258" s="255"/>
      <c r="U1258" s="255"/>
      <c r="V1258" s="255"/>
      <c r="W1258" s="255"/>
      <c r="X1258" s="255"/>
      <c r="Y1258" s="255"/>
      <c r="Z1258" s="255"/>
      <c r="AA1258" s="255"/>
      <c r="AB1258" s="255"/>
      <c r="AC1258" s="255"/>
      <c r="AD1258" s="255"/>
      <c r="AE1258" s="255"/>
      <c r="AF1258" s="656"/>
      <c r="AG1258" s="352">
        <f>AG1257</f>
        <v>0</v>
      </c>
      <c r="AH1258" s="352">
        <f t="shared" ref="AH1258:AT1258" si="2080">AH1257</f>
        <v>0</v>
      </c>
      <c r="AI1258" s="352">
        <f t="shared" si="2080"/>
        <v>0</v>
      </c>
      <c r="AJ1258" s="352">
        <f t="shared" si="2080"/>
        <v>0</v>
      </c>
      <c r="AK1258" s="352">
        <f t="shared" si="2080"/>
        <v>0</v>
      </c>
      <c r="AL1258" s="352">
        <f t="shared" si="2080"/>
        <v>0</v>
      </c>
      <c r="AM1258" s="352">
        <f t="shared" si="2080"/>
        <v>0</v>
      </c>
      <c r="AN1258" s="352">
        <f t="shared" si="2080"/>
        <v>0</v>
      </c>
      <c r="AO1258" s="352">
        <f t="shared" si="2080"/>
        <v>0</v>
      </c>
      <c r="AP1258" s="352">
        <f t="shared" si="2080"/>
        <v>0</v>
      </c>
      <c r="AQ1258" s="352">
        <f t="shared" si="2080"/>
        <v>0</v>
      </c>
      <c r="AR1258" s="352">
        <f t="shared" si="2080"/>
        <v>0</v>
      </c>
      <c r="AS1258" s="352">
        <f t="shared" si="2080"/>
        <v>0</v>
      </c>
      <c r="AT1258" s="352">
        <f t="shared" si="2080"/>
        <v>0</v>
      </c>
      <c r="AU1258" s="266"/>
    </row>
    <row r="1259" spans="1:48" ht="15" hidden="1" customHeight="1" outlineLevel="1">
      <c r="A1259" s="452"/>
      <c r="B1259" s="274"/>
      <c r="C1259" s="265"/>
      <c r="D1259" s="251"/>
      <c r="E1259" s="251"/>
      <c r="F1259" s="251"/>
      <c r="G1259" s="251"/>
      <c r="H1259" s="251"/>
      <c r="I1259" s="251"/>
      <c r="J1259" s="251"/>
      <c r="K1259" s="251"/>
      <c r="L1259" s="251"/>
      <c r="M1259" s="251"/>
      <c r="N1259" s="251"/>
      <c r="O1259" s="251"/>
      <c r="P1259" s="251"/>
      <c r="Q1259" s="251"/>
      <c r="R1259" s="251"/>
      <c r="S1259" s="251"/>
      <c r="T1259" s="251"/>
      <c r="U1259" s="251"/>
      <c r="V1259" s="251"/>
      <c r="W1259" s="251"/>
      <c r="X1259" s="251"/>
      <c r="Y1259" s="251"/>
      <c r="Z1259" s="251"/>
      <c r="AA1259" s="251"/>
      <c r="AB1259" s="251"/>
      <c r="AC1259" s="251"/>
      <c r="AD1259" s="251"/>
      <c r="AE1259" s="251"/>
      <c r="AF1259" s="251"/>
      <c r="AG1259" s="353"/>
      <c r="AH1259" s="353"/>
      <c r="AI1259" s="353"/>
      <c r="AJ1259" s="353"/>
      <c r="AK1259" s="353"/>
      <c r="AL1259" s="353"/>
      <c r="AM1259" s="353"/>
      <c r="AN1259" s="353"/>
      <c r="AO1259" s="353"/>
      <c r="AP1259" s="353"/>
      <c r="AQ1259" s="353"/>
      <c r="AR1259" s="353"/>
      <c r="AS1259" s="353"/>
      <c r="AT1259" s="353"/>
      <c r="AU1259" s="266"/>
    </row>
    <row r="1260" spans="1:48" ht="15" hidden="1" customHeight="1" outlineLevel="1">
      <c r="A1260" s="452"/>
      <c r="B1260" s="248" t="s">
        <v>107</v>
      </c>
      <c r="C1260" s="249"/>
      <c r="D1260" s="250"/>
      <c r="E1260" s="250"/>
      <c r="F1260" s="250"/>
      <c r="G1260" s="250"/>
      <c r="H1260" s="250"/>
      <c r="I1260" s="250"/>
      <c r="J1260" s="250"/>
      <c r="K1260" s="250"/>
      <c r="L1260" s="250"/>
      <c r="M1260" s="250"/>
      <c r="N1260" s="250"/>
      <c r="O1260" s="250"/>
      <c r="P1260" s="250"/>
      <c r="Q1260" s="250"/>
      <c r="R1260" s="250"/>
      <c r="S1260" s="250"/>
      <c r="T1260" s="249"/>
      <c r="U1260" s="249"/>
      <c r="V1260" s="249"/>
      <c r="W1260" s="249"/>
      <c r="X1260" s="249"/>
      <c r="Y1260" s="249"/>
      <c r="Z1260" s="249"/>
      <c r="AA1260" s="249"/>
      <c r="AB1260" s="249"/>
      <c r="AC1260" s="249"/>
      <c r="AD1260" s="249"/>
      <c r="AE1260" s="249"/>
      <c r="AF1260" s="249"/>
      <c r="AG1260" s="355"/>
      <c r="AH1260" s="355"/>
      <c r="AI1260" s="355"/>
      <c r="AJ1260" s="355"/>
      <c r="AK1260" s="355"/>
      <c r="AL1260" s="355"/>
      <c r="AM1260" s="355"/>
      <c r="AN1260" s="355"/>
      <c r="AO1260" s="355"/>
      <c r="AP1260" s="355"/>
      <c r="AQ1260" s="355"/>
      <c r="AR1260" s="355"/>
      <c r="AS1260" s="355"/>
      <c r="AT1260" s="355"/>
      <c r="AU1260" s="252"/>
    </row>
    <row r="1261" spans="1:48" ht="15" hidden="1" customHeight="1" outlineLevel="1">
      <c r="A1261" s="452">
        <v>14</v>
      </c>
      <c r="B1261" s="274" t="s">
        <v>108</v>
      </c>
      <c r="C1261" s="251" t="s">
        <v>25</v>
      </c>
      <c r="D1261" s="255"/>
      <c r="E1261" s="255"/>
      <c r="F1261" s="255"/>
      <c r="G1261" s="255"/>
      <c r="H1261" s="255"/>
      <c r="I1261" s="255"/>
      <c r="J1261" s="255"/>
      <c r="K1261" s="255"/>
      <c r="L1261" s="255"/>
      <c r="M1261" s="255"/>
      <c r="N1261" s="255"/>
      <c r="O1261" s="255"/>
      <c r="P1261" s="255"/>
      <c r="Q1261" s="255"/>
      <c r="R1261" s="255">
        <v>12</v>
      </c>
      <c r="S1261" s="255"/>
      <c r="T1261" s="255"/>
      <c r="U1261" s="255"/>
      <c r="V1261" s="255"/>
      <c r="W1261" s="255"/>
      <c r="X1261" s="255"/>
      <c r="Y1261" s="255"/>
      <c r="Z1261" s="255"/>
      <c r="AA1261" s="255"/>
      <c r="AB1261" s="255"/>
      <c r="AC1261" s="255"/>
      <c r="AD1261" s="255"/>
      <c r="AE1261" s="255"/>
      <c r="AF1261" s="656"/>
      <c r="AG1261" s="351"/>
      <c r="AH1261" s="351"/>
      <c r="AI1261" s="351"/>
      <c r="AJ1261" s="351"/>
      <c r="AK1261" s="351"/>
      <c r="AL1261" s="351"/>
      <c r="AM1261" s="351"/>
      <c r="AN1261" s="351"/>
      <c r="AO1261" s="351"/>
      <c r="AP1261" s="351"/>
      <c r="AQ1261" s="351"/>
      <c r="AR1261" s="351"/>
      <c r="AS1261" s="351"/>
      <c r="AT1261" s="351"/>
      <c r="AU1261" s="256">
        <f>SUM(AG1261:AT1261)</f>
        <v>0</v>
      </c>
    </row>
    <row r="1262" spans="1:48" ht="15" hidden="1" customHeight="1" outlineLevel="1">
      <c r="A1262" s="452"/>
      <c r="B1262" s="254" t="s">
        <v>712</v>
      </c>
      <c r="C1262" s="251" t="s">
        <v>163</v>
      </c>
      <c r="D1262" s="255"/>
      <c r="E1262" s="255"/>
      <c r="F1262" s="255"/>
      <c r="G1262" s="255"/>
      <c r="H1262" s="255"/>
      <c r="I1262" s="255"/>
      <c r="J1262" s="255"/>
      <c r="K1262" s="255"/>
      <c r="L1262" s="255"/>
      <c r="M1262" s="255"/>
      <c r="N1262" s="255"/>
      <c r="O1262" s="255"/>
      <c r="P1262" s="255"/>
      <c r="Q1262" s="255"/>
      <c r="R1262" s="255">
        <f>R1261</f>
        <v>12</v>
      </c>
      <c r="S1262" s="255"/>
      <c r="T1262" s="255"/>
      <c r="U1262" s="255"/>
      <c r="V1262" s="255"/>
      <c r="W1262" s="255"/>
      <c r="X1262" s="255"/>
      <c r="Y1262" s="255"/>
      <c r="Z1262" s="255"/>
      <c r="AA1262" s="255"/>
      <c r="AB1262" s="255"/>
      <c r="AC1262" s="255"/>
      <c r="AD1262" s="255"/>
      <c r="AE1262" s="255"/>
      <c r="AF1262" s="656"/>
      <c r="AG1262" s="352">
        <f>AG1261</f>
        <v>0</v>
      </c>
      <c r="AH1262" s="352">
        <f t="shared" ref="AH1262:AT1262" si="2081">AH1261</f>
        <v>0</v>
      </c>
      <c r="AI1262" s="352">
        <f t="shared" si="2081"/>
        <v>0</v>
      </c>
      <c r="AJ1262" s="352">
        <f t="shared" si="2081"/>
        <v>0</v>
      </c>
      <c r="AK1262" s="352">
        <f t="shared" si="2081"/>
        <v>0</v>
      </c>
      <c r="AL1262" s="352">
        <f t="shared" si="2081"/>
        <v>0</v>
      </c>
      <c r="AM1262" s="352">
        <f t="shared" si="2081"/>
        <v>0</v>
      </c>
      <c r="AN1262" s="352">
        <f t="shared" si="2081"/>
        <v>0</v>
      </c>
      <c r="AO1262" s="352">
        <f t="shared" si="2081"/>
        <v>0</v>
      </c>
      <c r="AP1262" s="352">
        <f t="shared" si="2081"/>
        <v>0</v>
      </c>
      <c r="AQ1262" s="352">
        <f t="shared" si="2081"/>
        <v>0</v>
      </c>
      <c r="AR1262" s="352">
        <f t="shared" si="2081"/>
        <v>0</v>
      </c>
      <c r="AS1262" s="352">
        <f t="shared" si="2081"/>
        <v>0</v>
      </c>
      <c r="AT1262" s="352">
        <f t="shared" si="2081"/>
        <v>0</v>
      </c>
      <c r="AU1262" s="257"/>
    </row>
    <row r="1263" spans="1:48" ht="15" hidden="1" customHeight="1" outlineLevel="1">
      <c r="A1263" s="452"/>
      <c r="B1263" s="274"/>
      <c r="C1263" s="265"/>
      <c r="D1263" s="251"/>
      <c r="E1263" s="251"/>
      <c r="F1263" s="251"/>
      <c r="G1263" s="251"/>
      <c r="H1263" s="251"/>
      <c r="I1263" s="251"/>
      <c r="J1263" s="251"/>
      <c r="K1263" s="251"/>
      <c r="L1263" s="251"/>
      <c r="M1263" s="251"/>
      <c r="N1263" s="251"/>
      <c r="O1263" s="251"/>
      <c r="P1263" s="251"/>
      <c r="Q1263" s="251"/>
      <c r="R1263" s="404"/>
      <c r="S1263" s="251"/>
      <c r="T1263" s="251"/>
      <c r="U1263" s="251"/>
      <c r="V1263" s="251"/>
      <c r="W1263" s="251"/>
      <c r="X1263" s="251"/>
      <c r="Y1263" s="251"/>
      <c r="Z1263" s="251"/>
      <c r="AA1263" s="251"/>
      <c r="AB1263" s="251"/>
      <c r="AC1263" s="251"/>
      <c r="AD1263" s="251"/>
      <c r="AE1263" s="251"/>
      <c r="AF1263" s="251"/>
      <c r="AG1263" s="353"/>
      <c r="AH1263" s="353"/>
      <c r="AI1263" s="353"/>
      <c r="AJ1263" s="353"/>
      <c r="AK1263" s="353"/>
      <c r="AL1263" s="353"/>
      <c r="AM1263" s="353"/>
      <c r="AN1263" s="353"/>
      <c r="AO1263" s="353"/>
      <c r="AP1263" s="353"/>
      <c r="AQ1263" s="353"/>
      <c r="AR1263" s="353"/>
      <c r="AS1263" s="353"/>
      <c r="AT1263" s="353"/>
      <c r="AU1263" s="261"/>
      <c r="AV1263" s="532"/>
    </row>
    <row r="1264" spans="1:48" s="243" customFormat="1" ht="16" hidden="1" outlineLevel="1">
      <c r="A1264" s="452"/>
      <c r="B1264" s="248" t="s">
        <v>487</v>
      </c>
      <c r="C1264" s="251"/>
      <c r="D1264" s="251"/>
      <c r="E1264" s="251"/>
      <c r="F1264" s="251"/>
      <c r="G1264" s="251"/>
      <c r="H1264" s="251"/>
      <c r="I1264" s="251"/>
      <c r="J1264" s="251"/>
      <c r="K1264" s="251"/>
      <c r="L1264" s="251"/>
      <c r="M1264" s="251"/>
      <c r="N1264" s="251"/>
      <c r="O1264" s="251"/>
      <c r="P1264" s="251"/>
      <c r="Q1264" s="251"/>
      <c r="R1264" s="251"/>
      <c r="S1264" s="251"/>
      <c r="T1264" s="251"/>
      <c r="U1264" s="251"/>
      <c r="V1264" s="251"/>
      <c r="W1264" s="251"/>
      <c r="X1264" s="251"/>
      <c r="Y1264" s="251"/>
      <c r="Z1264" s="251"/>
      <c r="AA1264" s="251"/>
      <c r="AB1264" s="251"/>
      <c r="AC1264" s="251"/>
      <c r="AD1264" s="251"/>
      <c r="AE1264" s="251"/>
      <c r="AF1264" s="251"/>
      <c r="AG1264" s="353"/>
      <c r="AH1264" s="353"/>
      <c r="AI1264" s="353"/>
      <c r="AJ1264" s="353"/>
      <c r="AK1264" s="353"/>
      <c r="AL1264" s="353"/>
      <c r="AM1264" s="357"/>
      <c r="AN1264" s="357"/>
      <c r="AO1264" s="357"/>
      <c r="AP1264" s="357"/>
      <c r="AQ1264" s="357"/>
      <c r="AR1264" s="357"/>
      <c r="AS1264" s="357"/>
      <c r="AT1264" s="357"/>
      <c r="AU1264" s="442"/>
      <c r="AV1264" s="533"/>
    </row>
    <row r="1265" spans="1:48" ht="16" hidden="1" outlineLevel="1">
      <c r="A1265" s="452">
        <v>15</v>
      </c>
      <c r="B1265" s="254" t="s">
        <v>492</v>
      </c>
      <c r="C1265" s="251" t="s">
        <v>25</v>
      </c>
      <c r="D1265" s="255"/>
      <c r="E1265" s="255"/>
      <c r="F1265" s="255"/>
      <c r="G1265" s="255"/>
      <c r="H1265" s="255"/>
      <c r="I1265" s="255"/>
      <c r="J1265" s="255"/>
      <c r="K1265" s="255"/>
      <c r="L1265" s="255"/>
      <c r="M1265" s="255"/>
      <c r="N1265" s="255"/>
      <c r="O1265" s="255"/>
      <c r="P1265" s="255"/>
      <c r="Q1265" s="255"/>
      <c r="R1265" s="255">
        <v>0</v>
      </c>
      <c r="S1265" s="255"/>
      <c r="T1265" s="255"/>
      <c r="U1265" s="255"/>
      <c r="V1265" s="255"/>
      <c r="W1265" s="255"/>
      <c r="X1265" s="255"/>
      <c r="Y1265" s="255"/>
      <c r="Z1265" s="255"/>
      <c r="AA1265" s="255"/>
      <c r="AB1265" s="255"/>
      <c r="AC1265" s="255"/>
      <c r="AD1265" s="255"/>
      <c r="AE1265" s="255"/>
      <c r="AF1265" s="656"/>
      <c r="AG1265" s="351"/>
      <c r="AH1265" s="351"/>
      <c r="AI1265" s="351"/>
      <c r="AJ1265" s="351"/>
      <c r="AK1265" s="351"/>
      <c r="AL1265" s="351"/>
      <c r="AM1265" s="351"/>
      <c r="AN1265" s="351"/>
      <c r="AO1265" s="351"/>
      <c r="AP1265" s="351"/>
      <c r="AQ1265" s="351"/>
      <c r="AR1265" s="351"/>
      <c r="AS1265" s="351"/>
      <c r="AT1265" s="351"/>
      <c r="AU1265" s="534">
        <f>SUM(AG1265:AT1265)</f>
        <v>0</v>
      </c>
      <c r="AV1265" s="532"/>
    </row>
    <row r="1266" spans="1:48" ht="16" hidden="1" outlineLevel="1">
      <c r="A1266" s="452"/>
      <c r="B1266" s="254" t="s">
        <v>712</v>
      </c>
      <c r="C1266" s="251" t="s">
        <v>163</v>
      </c>
      <c r="D1266" s="255"/>
      <c r="E1266" s="255"/>
      <c r="F1266" s="255"/>
      <c r="G1266" s="255"/>
      <c r="H1266" s="255"/>
      <c r="I1266" s="255"/>
      <c r="J1266" s="255"/>
      <c r="K1266" s="255"/>
      <c r="L1266" s="255"/>
      <c r="M1266" s="255"/>
      <c r="N1266" s="255"/>
      <c r="O1266" s="255"/>
      <c r="P1266" s="255"/>
      <c r="Q1266" s="255"/>
      <c r="R1266" s="255">
        <f>R1265</f>
        <v>0</v>
      </c>
      <c r="S1266" s="255"/>
      <c r="T1266" s="255"/>
      <c r="U1266" s="255"/>
      <c r="V1266" s="255"/>
      <c r="W1266" s="255"/>
      <c r="X1266" s="255"/>
      <c r="Y1266" s="255"/>
      <c r="Z1266" s="255"/>
      <c r="AA1266" s="255"/>
      <c r="AB1266" s="255"/>
      <c r="AC1266" s="255"/>
      <c r="AD1266" s="255"/>
      <c r="AE1266" s="255"/>
      <c r="AF1266" s="656"/>
      <c r="AG1266" s="352">
        <f>AG1265</f>
        <v>0</v>
      </c>
      <c r="AH1266" s="352">
        <f>AH1265</f>
        <v>0</v>
      </c>
      <c r="AI1266" s="352">
        <f t="shared" ref="AI1266:AK1266" si="2082">AI1265</f>
        <v>0</v>
      </c>
      <c r="AJ1266" s="352">
        <f t="shared" si="2082"/>
        <v>0</v>
      </c>
      <c r="AK1266" s="352">
        <f t="shared" si="2082"/>
        <v>0</v>
      </c>
      <c r="AL1266" s="352">
        <f>AL1265</f>
        <v>0</v>
      </c>
      <c r="AM1266" s="352">
        <f t="shared" ref="AM1266:AT1266" si="2083">AM1265</f>
        <v>0</v>
      </c>
      <c r="AN1266" s="352">
        <f t="shared" si="2083"/>
        <v>0</v>
      </c>
      <c r="AO1266" s="352">
        <f t="shared" si="2083"/>
        <v>0</v>
      </c>
      <c r="AP1266" s="352">
        <f t="shared" si="2083"/>
        <v>0</v>
      </c>
      <c r="AQ1266" s="352">
        <f t="shared" si="2083"/>
        <v>0</v>
      </c>
      <c r="AR1266" s="352">
        <f t="shared" si="2083"/>
        <v>0</v>
      </c>
      <c r="AS1266" s="352">
        <f t="shared" si="2083"/>
        <v>0</v>
      </c>
      <c r="AT1266" s="352">
        <f t="shared" si="2083"/>
        <v>0</v>
      </c>
      <c r="AU1266" s="257"/>
    </row>
    <row r="1267" spans="1:48" ht="16" hidden="1" outlineLevel="1">
      <c r="A1267" s="452"/>
      <c r="B1267" s="274"/>
      <c r="C1267" s="265"/>
      <c r="D1267" s="251"/>
      <c r="E1267" s="251"/>
      <c r="F1267" s="251"/>
      <c r="G1267" s="251"/>
      <c r="H1267" s="251"/>
      <c r="I1267" s="251"/>
      <c r="J1267" s="251"/>
      <c r="K1267" s="251"/>
      <c r="L1267" s="251"/>
      <c r="M1267" s="251"/>
      <c r="N1267" s="251"/>
      <c r="O1267" s="251"/>
      <c r="P1267" s="251"/>
      <c r="Q1267" s="251"/>
      <c r="R1267" s="251"/>
      <c r="S1267" s="251"/>
      <c r="T1267" s="251"/>
      <c r="U1267" s="251"/>
      <c r="V1267" s="251"/>
      <c r="W1267" s="251"/>
      <c r="X1267" s="251"/>
      <c r="Y1267" s="251"/>
      <c r="Z1267" s="251"/>
      <c r="AA1267" s="251"/>
      <c r="AB1267" s="251"/>
      <c r="AC1267" s="251"/>
      <c r="AD1267" s="251"/>
      <c r="AE1267" s="251"/>
      <c r="AF1267" s="251"/>
      <c r="AG1267" s="353"/>
      <c r="AH1267" s="353"/>
      <c r="AI1267" s="353"/>
      <c r="AJ1267" s="353"/>
      <c r="AK1267" s="353"/>
      <c r="AL1267" s="353"/>
      <c r="AM1267" s="353"/>
      <c r="AN1267" s="353"/>
      <c r="AO1267" s="353"/>
      <c r="AP1267" s="353"/>
      <c r="AQ1267" s="353"/>
      <c r="AR1267" s="353"/>
      <c r="AS1267" s="353"/>
      <c r="AT1267" s="353"/>
      <c r="AU1267" s="266"/>
    </row>
    <row r="1268" spans="1:48" s="243" customFormat="1" ht="16" hidden="1" outlineLevel="1">
      <c r="A1268" s="452">
        <v>16</v>
      </c>
      <c r="B1268" s="283" t="s">
        <v>488</v>
      </c>
      <c r="C1268" s="251" t="s">
        <v>25</v>
      </c>
      <c r="D1268" s="255"/>
      <c r="E1268" s="255"/>
      <c r="F1268" s="255"/>
      <c r="G1268" s="255"/>
      <c r="H1268" s="255"/>
      <c r="I1268" s="255"/>
      <c r="J1268" s="255"/>
      <c r="K1268" s="255"/>
      <c r="L1268" s="255"/>
      <c r="M1268" s="255"/>
      <c r="N1268" s="255"/>
      <c r="O1268" s="255"/>
      <c r="P1268" s="255"/>
      <c r="Q1268" s="255"/>
      <c r="R1268" s="255">
        <v>0</v>
      </c>
      <c r="S1268" s="255"/>
      <c r="T1268" s="255"/>
      <c r="U1268" s="255"/>
      <c r="V1268" s="255"/>
      <c r="W1268" s="255"/>
      <c r="X1268" s="255"/>
      <c r="Y1268" s="255"/>
      <c r="Z1268" s="255"/>
      <c r="AA1268" s="255"/>
      <c r="AB1268" s="255"/>
      <c r="AC1268" s="255"/>
      <c r="AD1268" s="255"/>
      <c r="AE1268" s="255"/>
      <c r="AF1268" s="656"/>
      <c r="AG1268" s="351"/>
      <c r="AH1268" s="351"/>
      <c r="AI1268" s="351"/>
      <c r="AJ1268" s="351"/>
      <c r="AK1268" s="351"/>
      <c r="AL1268" s="351"/>
      <c r="AM1268" s="351"/>
      <c r="AN1268" s="351"/>
      <c r="AO1268" s="351"/>
      <c r="AP1268" s="351"/>
      <c r="AQ1268" s="351"/>
      <c r="AR1268" s="351"/>
      <c r="AS1268" s="351"/>
      <c r="AT1268" s="351"/>
      <c r="AU1268" s="256">
        <f>SUM(AG1268:AT1268)</f>
        <v>0</v>
      </c>
    </row>
    <row r="1269" spans="1:48" s="243" customFormat="1" ht="16" hidden="1" outlineLevel="1">
      <c r="A1269" s="452"/>
      <c r="B1269" s="254" t="s">
        <v>712</v>
      </c>
      <c r="C1269" s="251" t="s">
        <v>163</v>
      </c>
      <c r="D1269" s="255"/>
      <c r="E1269" s="255"/>
      <c r="F1269" s="255"/>
      <c r="G1269" s="255"/>
      <c r="H1269" s="255"/>
      <c r="I1269" s="255"/>
      <c r="J1269" s="255"/>
      <c r="K1269" s="255"/>
      <c r="L1269" s="255"/>
      <c r="M1269" s="255"/>
      <c r="N1269" s="255"/>
      <c r="O1269" s="255"/>
      <c r="P1269" s="255"/>
      <c r="Q1269" s="255"/>
      <c r="R1269" s="255">
        <f>R1268</f>
        <v>0</v>
      </c>
      <c r="S1269" s="255"/>
      <c r="T1269" s="255"/>
      <c r="U1269" s="255"/>
      <c r="V1269" s="255"/>
      <c r="W1269" s="255"/>
      <c r="X1269" s="255"/>
      <c r="Y1269" s="255"/>
      <c r="Z1269" s="255"/>
      <c r="AA1269" s="255"/>
      <c r="AB1269" s="255"/>
      <c r="AC1269" s="255"/>
      <c r="AD1269" s="255"/>
      <c r="AE1269" s="255"/>
      <c r="AF1269" s="656"/>
      <c r="AG1269" s="352">
        <f>AG1268</f>
        <v>0</v>
      </c>
      <c r="AH1269" s="352">
        <f t="shared" ref="AH1269:AS1269" si="2084">AH1268</f>
        <v>0</v>
      </c>
      <c r="AI1269" s="352">
        <f t="shared" si="2084"/>
        <v>0</v>
      </c>
      <c r="AJ1269" s="352">
        <f t="shared" si="2084"/>
        <v>0</v>
      </c>
      <c r="AK1269" s="352">
        <f t="shared" si="2084"/>
        <v>0</v>
      </c>
      <c r="AL1269" s="352">
        <f t="shared" si="2084"/>
        <v>0</v>
      </c>
      <c r="AM1269" s="352">
        <f t="shared" si="2084"/>
        <v>0</v>
      </c>
      <c r="AN1269" s="352">
        <f t="shared" si="2084"/>
        <v>0</v>
      </c>
      <c r="AO1269" s="352">
        <f t="shared" si="2084"/>
        <v>0</v>
      </c>
      <c r="AP1269" s="352">
        <f t="shared" si="2084"/>
        <v>0</v>
      </c>
      <c r="AQ1269" s="352">
        <f t="shared" si="2084"/>
        <v>0</v>
      </c>
      <c r="AR1269" s="352">
        <f t="shared" si="2084"/>
        <v>0</v>
      </c>
      <c r="AS1269" s="352">
        <f t="shared" si="2084"/>
        <v>0</v>
      </c>
      <c r="AT1269" s="352">
        <f>AT1268</f>
        <v>0</v>
      </c>
      <c r="AU1269" s="257"/>
    </row>
    <row r="1270" spans="1:48" s="243" customFormat="1" ht="16" hidden="1" outlineLevel="1">
      <c r="A1270" s="452"/>
      <c r="B1270" s="283"/>
      <c r="C1270" s="251"/>
      <c r="D1270" s="251"/>
      <c r="E1270" s="251"/>
      <c r="F1270" s="251"/>
      <c r="G1270" s="251"/>
      <c r="H1270" s="251"/>
      <c r="I1270" s="251"/>
      <c r="J1270" s="251"/>
      <c r="K1270" s="251"/>
      <c r="L1270" s="251"/>
      <c r="M1270" s="251"/>
      <c r="N1270" s="251"/>
      <c r="O1270" s="251"/>
      <c r="P1270" s="251"/>
      <c r="Q1270" s="251"/>
      <c r="R1270" s="251"/>
      <c r="S1270" s="251"/>
      <c r="T1270" s="251"/>
      <c r="U1270" s="251"/>
      <c r="V1270" s="251"/>
      <c r="W1270" s="251"/>
      <c r="X1270" s="251"/>
      <c r="Y1270" s="251"/>
      <c r="Z1270" s="251"/>
      <c r="AA1270" s="251"/>
      <c r="AB1270" s="251"/>
      <c r="AC1270" s="251"/>
      <c r="AD1270" s="251"/>
      <c r="AE1270" s="251"/>
      <c r="AF1270" s="251"/>
      <c r="AG1270" s="353"/>
      <c r="AH1270" s="353"/>
      <c r="AI1270" s="353"/>
      <c r="AJ1270" s="353"/>
      <c r="AK1270" s="353"/>
      <c r="AL1270" s="353"/>
      <c r="AM1270" s="357"/>
      <c r="AN1270" s="357"/>
      <c r="AO1270" s="357"/>
      <c r="AP1270" s="357"/>
      <c r="AQ1270" s="357"/>
      <c r="AR1270" s="357"/>
      <c r="AS1270" s="357"/>
      <c r="AT1270" s="357"/>
      <c r="AU1270" s="272"/>
    </row>
    <row r="1271" spans="1:48" ht="17" hidden="1" outlineLevel="1">
      <c r="A1271" s="452"/>
      <c r="B1271" s="444" t="s">
        <v>493</v>
      </c>
      <c r="C1271" s="279"/>
      <c r="D1271" s="250"/>
      <c r="E1271" s="249"/>
      <c r="F1271" s="249"/>
      <c r="G1271" s="249"/>
      <c r="H1271" s="249"/>
      <c r="I1271" s="249"/>
      <c r="J1271" s="249"/>
      <c r="K1271" s="249"/>
      <c r="L1271" s="249"/>
      <c r="M1271" s="249"/>
      <c r="N1271" s="249"/>
      <c r="O1271" s="249"/>
      <c r="P1271" s="249"/>
      <c r="Q1271" s="249"/>
      <c r="R1271" s="250"/>
      <c r="S1271" s="249"/>
      <c r="T1271" s="249"/>
      <c r="U1271" s="249"/>
      <c r="V1271" s="249"/>
      <c r="W1271" s="249"/>
      <c r="X1271" s="249"/>
      <c r="Y1271" s="249"/>
      <c r="Z1271" s="249"/>
      <c r="AA1271" s="249"/>
      <c r="AB1271" s="249"/>
      <c r="AC1271" s="249"/>
      <c r="AD1271" s="249"/>
      <c r="AE1271" s="249"/>
      <c r="AF1271" s="249"/>
      <c r="AG1271" s="355"/>
      <c r="AH1271" s="355"/>
      <c r="AI1271" s="355"/>
      <c r="AJ1271" s="355"/>
      <c r="AK1271" s="355"/>
      <c r="AL1271" s="355"/>
      <c r="AM1271" s="355"/>
      <c r="AN1271" s="355"/>
      <c r="AO1271" s="355"/>
      <c r="AP1271" s="355"/>
      <c r="AQ1271" s="355"/>
      <c r="AR1271" s="355"/>
      <c r="AS1271" s="355"/>
      <c r="AT1271" s="355"/>
      <c r="AU1271" s="252"/>
    </row>
    <row r="1272" spans="1:48" ht="17" hidden="1" outlineLevel="1">
      <c r="A1272" s="452">
        <v>17</v>
      </c>
      <c r="B1272" s="369" t="s">
        <v>112</v>
      </c>
      <c r="C1272" s="251" t="s">
        <v>25</v>
      </c>
      <c r="D1272" s="255"/>
      <c r="E1272" s="255"/>
      <c r="F1272" s="255"/>
      <c r="G1272" s="255"/>
      <c r="H1272" s="255"/>
      <c r="I1272" s="255"/>
      <c r="J1272" s="255"/>
      <c r="K1272" s="255"/>
      <c r="L1272" s="255"/>
      <c r="M1272" s="255"/>
      <c r="N1272" s="255"/>
      <c r="O1272" s="255"/>
      <c r="P1272" s="255"/>
      <c r="Q1272" s="255"/>
      <c r="R1272" s="255">
        <v>12</v>
      </c>
      <c r="S1272" s="255"/>
      <c r="T1272" s="255"/>
      <c r="U1272" s="255"/>
      <c r="V1272" s="255"/>
      <c r="W1272" s="255"/>
      <c r="X1272" s="255"/>
      <c r="Y1272" s="255"/>
      <c r="Z1272" s="255"/>
      <c r="AA1272" s="255"/>
      <c r="AB1272" s="255"/>
      <c r="AC1272" s="255"/>
      <c r="AD1272" s="255"/>
      <c r="AE1272" s="255"/>
      <c r="AF1272" s="656"/>
      <c r="AG1272" s="367"/>
      <c r="AH1272" s="351"/>
      <c r="AI1272" s="351"/>
      <c r="AJ1272" s="351"/>
      <c r="AK1272" s="351"/>
      <c r="AL1272" s="351"/>
      <c r="AM1272" s="351"/>
      <c r="AN1272" s="356"/>
      <c r="AO1272" s="356"/>
      <c r="AP1272" s="356"/>
      <c r="AQ1272" s="356"/>
      <c r="AR1272" s="356"/>
      <c r="AS1272" s="356"/>
      <c r="AT1272" s="356"/>
      <c r="AU1272" s="256">
        <f>SUM(AG1272:AT1272)</f>
        <v>0</v>
      </c>
    </row>
    <row r="1273" spans="1:48" ht="16" hidden="1" outlineLevel="1">
      <c r="A1273" s="452"/>
      <c r="B1273" s="254" t="s">
        <v>712</v>
      </c>
      <c r="C1273" s="251" t="s">
        <v>163</v>
      </c>
      <c r="D1273" s="255"/>
      <c r="E1273" s="255"/>
      <c r="F1273" s="255"/>
      <c r="G1273" s="255"/>
      <c r="H1273" s="255"/>
      <c r="I1273" s="255"/>
      <c r="J1273" s="255"/>
      <c r="K1273" s="255"/>
      <c r="L1273" s="255"/>
      <c r="M1273" s="255"/>
      <c r="N1273" s="255"/>
      <c r="O1273" s="255"/>
      <c r="P1273" s="255"/>
      <c r="Q1273" s="255"/>
      <c r="R1273" s="255">
        <f>R1272</f>
        <v>12</v>
      </c>
      <c r="S1273" s="255"/>
      <c r="T1273" s="255"/>
      <c r="U1273" s="255"/>
      <c r="V1273" s="255"/>
      <c r="W1273" s="255"/>
      <c r="X1273" s="255"/>
      <c r="Y1273" s="255"/>
      <c r="Z1273" s="255"/>
      <c r="AA1273" s="255"/>
      <c r="AB1273" s="255"/>
      <c r="AC1273" s="255"/>
      <c r="AD1273" s="255"/>
      <c r="AE1273" s="255"/>
      <c r="AF1273" s="656"/>
      <c r="AG1273" s="352">
        <f>AG1272</f>
        <v>0</v>
      </c>
      <c r="AH1273" s="352">
        <f t="shared" ref="AH1273:AT1273" si="2085">AH1272</f>
        <v>0</v>
      </c>
      <c r="AI1273" s="352">
        <f t="shared" si="2085"/>
        <v>0</v>
      </c>
      <c r="AJ1273" s="352">
        <f t="shared" si="2085"/>
        <v>0</v>
      </c>
      <c r="AK1273" s="352">
        <f t="shared" si="2085"/>
        <v>0</v>
      </c>
      <c r="AL1273" s="352">
        <f t="shared" si="2085"/>
        <v>0</v>
      </c>
      <c r="AM1273" s="352">
        <f t="shared" si="2085"/>
        <v>0</v>
      </c>
      <c r="AN1273" s="352">
        <f t="shared" si="2085"/>
        <v>0</v>
      </c>
      <c r="AO1273" s="352">
        <f t="shared" si="2085"/>
        <v>0</v>
      </c>
      <c r="AP1273" s="352">
        <f t="shared" si="2085"/>
        <v>0</v>
      </c>
      <c r="AQ1273" s="352">
        <f t="shared" si="2085"/>
        <v>0</v>
      </c>
      <c r="AR1273" s="352">
        <f t="shared" si="2085"/>
        <v>0</v>
      </c>
      <c r="AS1273" s="352">
        <f t="shared" si="2085"/>
        <v>0</v>
      </c>
      <c r="AT1273" s="352">
        <f t="shared" si="2085"/>
        <v>0</v>
      </c>
      <c r="AU1273" s="266"/>
    </row>
    <row r="1274" spans="1:48" ht="16" hidden="1" outlineLevel="1">
      <c r="A1274" s="452"/>
      <c r="B1274" s="254"/>
      <c r="C1274" s="251"/>
      <c r="D1274" s="251"/>
      <c r="E1274" s="251"/>
      <c r="F1274" s="251"/>
      <c r="G1274" s="251"/>
      <c r="H1274" s="251"/>
      <c r="I1274" s="251"/>
      <c r="J1274" s="251"/>
      <c r="K1274" s="251"/>
      <c r="L1274" s="251"/>
      <c r="M1274" s="251"/>
      <c r="N1274" s="251"/>
      <c r="O1274" s="251"/>
      <c r="P1274" s="251"/>
      <c r="Q1274" s="251"/>
      <c r="R1274" s="251"/>
      <c r="S1274" s="251"/>
      <c r="T1274" s="251"/>
      <c r="U1274" s="251"/>
      <c r="V1274" s="251"/>
      <c r="W1274" s="251"/>
      <c r="X1274" s="251"/>
      <c r="Y1274" s="251"/>
      <c r="Z1274" s="251"/>
      <c r="AA1274" s="251"/>
      <c r="AB1274" s="251"/>
      <c r="AC1274" s="251"/>
      <c r="AD1274" s="251"/>
      <c r="AE1274" s="251"/>
      <c r="AF1274" s="251"/>
      <c r="AG1274" s="363"/>
      <c r="AH1274" s="366"/>
      <c r="AI1274" s="366"/>
      <c r="AJ1274" s="366"/>
      <c r="AK1274" s="366"/>
      <c r="AL1274" s="366"/>
      <c r="AM1274" s="366"/>
      <c r="AN1274" s="366"/>
      <c r="AO1274" s="366"/>
      <c r="AP1274" s="366"/>
      <c r="AQ1274" s="366"/>
      <c r="AR1274" s="366"/>
      <c r="AS1274" s="366"/>
      <c r="AT1274" s="366"/>
      <c r="AU1274" s="266"/>
    </row>
    <row r="1275" spans="1:48" ht="17" hidden="1" outlineLevel="1">
      <c r="A1275" s="452">
        <v>18</v>
      </c>
      <c r="B1275" s="369" t="s">
        <v>109</v>
      </c>
      <c r="C1275" s="251" t="s">
        <v>25</v>
      </c>
      <c r="D1275" s="255"/>
      <c r="E1275" s="255"/>
      <c r="F1275" s="255"/>
      <c r="G1275" s="255"/>
      <c r="H1275" s="255"/>
      <c r="I1275" s="255"/>
      <c r="J1275" s="255"/>
      <c r="K1275" s="255"/>
      <c r="L1275" s="255"/>
      <c r="M1275" s="255"/>
      <c r="N1275" s="255"/>
      <c r="O1275" s="255"/>
      <c r="P1275" s="255"/>
      <c r="Q1275" s="255"/>
      <c r="R1275" s="255">
        <v>12</v>
      </c>
      <c r="S1275" s="255"/>
      <c r="T1275" s="255"/>
      <c r="U1275" s="255"/>
      <c r="V1275" s="255"/>
      <c r="W1275" s="255"/>
      <c r="X1275" s="255"/>
      <c r="Y1275" s="255"/>
      <c r="Z1275" s="255"/>
      <c r="AA1275" s="255"/>
      <c r="AB1275" s="255"/>
      <c r="AC1275" s="255"/>
      <c r="AD1275" s="255"/>
      <c r="AE1275" s="255"/>
      <c r="AF1275" s="656"/>
      <c r="AG1275" s="367"/>
      <c r="AH1275" s="351"/>
      <c r="AI1275" s="351"/>
      <c r="AJ1275" s="351"/>
      <c r="AK1275" s="351"/>
      <c r="AL1275" s="351"/>
      <c r="AM1275" s="351"/>
      <c r="AN1275" s="356"/>
      <c r="AO1275" s="356"/>
      <c r="AP1275" s="356"/>
      <c r="AQ1275" s="356"/>
      <c r="AR1275" s="356"/>
      <c r="AS1275" s="356"/>
      <c r="AT1275" s="356"/>
      <c r="AU1275" s="256">
        <f>SUM(AG1275:AT1275)</f>
        <v>0</v>
      </c>
    </row>
    <row r="1276" spans="1:48" ht="16" hidden="1" outlineLevel="1">
      <c r="A1276" s="452"/>
      <c r="B1276" s="254" t="s">
        <v>712</v>
      </c>
      <c r="C1276" s="251" t="s">
        <v>163</v>
      </c>
      <c r="D1276" s="255"/>
      <c r="E1276" s="255"/>
      <c r="F1276" s="255"/>
      <c r="G1276" s="255"/>
      <c r="H1276" s="255"/>
      <c r="I1276" s="255"/>
      <c r="J1276" s="255"/>
      <c r="K1276" s="255"/>
      <c r="L1276" s="255"/>
      <c r="M1276" s="255"/>
      <c r="N1276" s="255"/>
      <c r="O1276" s="255"/>
      <c r="P1276" s="255"/>
      <c r="Q1276" s="255"/>
      <c r="R1276" s="255">
        <f>R1275</f>
        <v>12</v>
      </c>
      <c r="S1276" s="255"/>
      <c r="T1276" s="255"/>
      <c r="U1276" s="255"/>
      <c r="V1276" s="255"/>
      <c r="W1276" s="255"/>
      <c r="X1276" s="255"/>
      <c r="Y1276" s="255"/>
      <c r="Z1276" s="255"/>
      <c r="AA1276" s="255"/>
      <c r="AB1276" s="255"/>
      <c r="AC1276" s="255"/>
      <c r="AD1276" s="255"/>
      <c r="AE1276" s="255"/>
      <c r="AF1276" s="656"/>
      <c r="AG1276" s="352">
        <f>AG1275</f>
        <v>0</v>
      </c>
      <c r="AH1276" s="352">
        <f t="shared" ref="AH1276:AT1276" si="2086">AH1275</f>
        <v>0</v>
      </c>
      <c r="AI1276" s="352">
        <f t="shared" si="2086"/>
        <v>0</v>
      </c>
      <c r="AJ1276" s="352">
        <f t="shared" si="2086"/>
        <v>0</v>
      </c>
      <c r="AK1276" s="352">
        <f t="shared" si="2086"/>
        <v>0</v>
      </c>
      <c r="AL1276" s="352">
        <f t="shared" si="2086"/>
        <v>0</v>
      </c>
      <c r="AM1276" s="352">
        <f t="shared" si="2086"/>
        <v>0</v>
      </c>
      <c r="AN1276" s="352">
        <f t="shared" si="2086"/>
        <v>0</v>
      </c>
      <c r="AO1276" s="352">
        <f t="shared" si="2086"/>
        <v>0</v>
      </c>
      <c r="AP1276" s="352">
        <f t="shared" si="2086"/>
        <v>0</v>
      </c>
      <c r="AQ1276" s="352">
        <f t="shared" si="2086"/>
        <v>0</v>
      </c>
      <c r="AR1276" s="352">
        <f t="shared" si="2086"/>
        <v>0</v>
      </c>
      <c r="AS1276" s="352">
        <f t="shared" si="2086"/>
        <v>0</v>
      </c>
      <c r="AT1276" s="352">
        <f t="shared" si="2086"/>
        <v>0</v>
      </c>
      <c r="AU1276" s="266"/>
    </row>
    <row r="1277" spans="1:48" ht="16" hidden="1" outlineLevel="1">
      <c r="A1277" s="452"/>
      <c r="B1277" s="281"/>
      <c r="C1277" s="251"/>
      <c r="D1277" s="251"/>
      <c r="E1277" s="251"/>
      <c r="F1277" s="251"/>
      <c r="G1277" s="251"/>
      <c r="H1277" s="251"/>
      <c r="I1277" s="251"/>
      <c r="J1277" s="251"/>
      <c r="K1277" s="251"/>
      <c r="L1277" s="251"/>
      <c r="M1277" s="251"/>
      <c r="N1277" s="251"/>
      <c r="O1277" s="251"/>
      <c r="P1277" s="251"/>
      <c r="Q1277" s="251"/>
      <c r="R1277" s="251"/>
      <c r="S1277" s="251"/>
      <c r="T1277" s="251"/>
      <c r="U1277" s="251"/>
      <c r="V1277" s="251"/>
      <c r="W1277" s="251"/>
      <c r="X1277" s="251"/>
      <c r="Y1277" s="251"/>
      <c r="Z1277" s="251"/>
      <c r="AA1277" s="251"/>
      <c r="AB1277" s="251"/>
      <c r="AC1277" s="251"/>
      <c r="AD1277" s="251"/>
      <c r="AE1277" s="251"/>
      <c r="AF1277" s="251"/>
      <c r="AG1277" s="364"/>
      <c r="AH1277" s="365"/>
      <c r="AI1277" s="365"/>
      <c r="AJ1277" s="365"/>
      <c r="AK1277" s="365"/>
      <c r="AL1277" s="365"/>
      <c r="AM1277" s="365"/>
      <c r="AN1277" s="365"/>
      <c r="AO1277" s="365"/>
      <c r="AP1277" s="365"/>
      <c r="AQ1277" s="365"/>
      <c r="AR1277" s="365"/>
      <c r="AS1277" s="365"/>
      <c r="AT1277" s="365"/>
      <c r="AU1277" s="257"/>
    </row>
    <row r="1278" spans="1:48" ht="17" hidden="1" outlineLevel="1">
      <c r="A1278" s="452">
        <v>19</v>
      </c>
      <c r="B1278" s="369" t="s">
        <v>111</v>
      </c>
      <c r="C1278" s="251" t="s">
        <v>25</v>
      </c>
      <c r="D1278" s="255"/>
      <c r="E1278" s="255"/>
      <c r="F1278" s="255"/>
      <c r="G1278" s="255"/>
      <c r="H1278" s="255"/>
      <c r="I1278" s="255"/>
      <c r="J1278" s="255"/>
      <c r="K1278" s="255"/>
      <c r="L1278" s="255"/>
      <c r="M1278" s="255"/>
      <c r="N1278" s="255"/>
      <c r="O1278" s="255"/>
      <c r="P1278" s="255"/>
      <c r="Q1278" s="255"/>
      <c r="R1278" s="255">
        <v>12</v>
      </c>
      <c r="S1278" s="255"/>
      <c r="T1278" s="255"/>
      <c r="U1278" s="255"/>
      <c r="V1278" s="255"/>
      <c r="W1278" s="255"/>
      <c r="X1278" s="255"/>
      <c r="Y1278" s="255"/>
      <c r="Z1278" s="255"/>
      <c r="AA1278" s="255"/>
      <c r="AB1278" s="255"/>
      <c r="AC1278" s="255"/>
      <c r="AD1278" s="255"/>
      <c r="AE1278" s="255"/>
      <c r="AF1278" s="656"/>
      <c r="AG1278" s="367"/>
      <c r="AH1278" s="351"/>
      <c r="AI1278" s="351"/>
      <c r="AJ1278" s="351"/>
      <c r="AK1278" s="351"/>
      <c r="AL1278" s="351"/>
      <c r="AM1278" s="351"/>
      <c r="AN1278" s="356"/>
      <c r="AO1278" s="356"/>
      <c r="AP1278" s="356"/>
      <c r="AQ1278" s="356"/>
      <c r="AR1278" s="356"/>
      <c r="AS1278" s="356"/>
      <c r="AT1278" s="356"/>
      <c r="AU1278" s="256">
        <f>SUM(AG1278:AT1278)</f>
        <v>0</v>
      </c>
    </row>
    <row r="1279" spans="1:48" ht="16" hidden="1" outlineLevel="1">
      <c r="A1279" s="452"/>
      <c r="B1279" s="254" t="s">
        <v>712</v>
      </c>
      <c r="C1279" s="251" t="s">
        <v>163</v>
      </c>
      <c r="D1279" s="255"/>
      <c r="E1279" s="255"/>
      <c r="F1279" s="255"/>
      <c r="G1279" s="255"/>
      <c r="H1279" s="255"/>
      <c r="I1279" s="255"/>
      <c r="J1279" s="255"/>
      <c r="K1279" s="255"/>
      <c r="L1279" s="255"/>
      <c r="M1279" s="255"/>
      <c r="N1279" s="255"/>
      <c r="O1279" s="255"/>
      <c r="P1279" s="255"/>
      <c r="Q1279" s="255"/>
      <c r="R1279" s="255">
        <f>R1278</f>
        <v>12</v>
      </c>
      <c r="S1279" s="255"/>
      <c r="T1279" s="255"/>
      <c r="U1279" s="255"/>
      <c r="V1279" s="255"/>
      <c r="W1279" s="255"/>
      <c r="X1279" s="255"/>
      <c r="Y1279" s="255"/>
      <c r="Z1279" s="255"/>
      <c r="AA1279" s="255"/>
      <c r="AB1279" s="255"/>
      <c r="AC1279" s="255"/>
      <c r="AD1279" s="255"/>
      <c r="AE1279" s="255"/>
      <c r="AF1279" s="656"/>
      <c r="AG1279" s="352">
        <f>AG1278</f>
        <v>0</v>
      </c>
      <c r="AH1279" s="352">
        <f t="shared" ref="AH1279:AT1279" si="2087">AH1278</f>
        <v>0</v>
      </c>
      <c r="AI1279" s="352">
        <f t="shared" si="2087"/>
        <v>0</v>
      </c>
      <c r="AJ1279" s="352">
        <f t="shared" si="2087"/>
        <v>0</v>
      </c>
      <c r="AK1279" s="352">
        <f t="shared" si="2087"/>
        <v>0</v>
      </c>
      <c r="AL1279" s="352">
        <f t="shared" si="2087"/>
        <v>0</v>
      </c>
      <c r="AM1279" s="352">
        <f t="shared" si="2087"/>
        <v>0</v>
      </c>
      <c r="AN1279" s="352">
        <f t="shared" si="2087"/>
        <v>0</v>
      </c>
      <c r="AO1279" s="352">
        <f t="shared" si="2087"/>
        <v>0</v>
      </c>
      <c r="AP1279" s="352">
        <f t="shared" si="2087"/>
        <v>0</v>
      </c>
      <c r="AQ1279" s="352">
        <f t="shared" si="2087"/>
        <v>0</v>
      </c>
      <c r="AR1279" s="352">
        <f t="shared" si="2087"/>
        <v>0</v>
      </c>
      <c r="AS1279" s="352">
        <f t="shared" si="2087"/>
        <v>0</v>
      </c>
      <c r="AT1279" s="352">
        <f t="shared" si="2087"/>
        <v>0</v>
      </c>
      <c r="AU1279" s="257"/>
    </row>
    <row r="1280" spans="1:48" ht="16" hidden="1" outlineLevel="1">
      <c r="A1280" s="452"/>
      <c r="B1280" s="281"/>
      <c r="C1280" s="251"/>
      <c r="D1280" s="251"/>
      <c r="E1280" s="251"/>
      <c r="F1280" s="251"/>
      <c r="G1280" s="251"/>
      <c r="H1280" s="251"/>
      <c r="I1280" s="251"/>
      <c r="J1280" s="251"/>
      <c r="K1280" s="251"/>
      <c r="L1280" s="251"/>
      <c r="M1280" s="251"/>
      <c r="N1280" s="251"/>
      <c r="O1280" s="251"/>
      <c r="P1280" s="251"/>
      <c r="Q1280" s="251"/>
      <c r="R1280" s="251"/>
      <c r="S1280" s="251"/>
      <c r="T1280" s="251"/>
      <c r="U1280" s="251"/>
      <c r="V1280" s="251"/>
      <c r="W1280" s="251"/>
      <c r="X1280" s="251"/>
      <c r="Y1280" s="251"/>
      <c r="Z1280" s="251"/>
      <c r="AA1280" s="251"/>
      <c r="AB1280" s="251"/>
      <c r="AC1280" s="251"/>
      <c r="AD1280" s="251"/>
      <c r="AE1280" s="251"/>
      <c r="AF1280" s="251"/>
      <c r="AG1280" s="353"/>
      <c r="AH1280" s="353"/>
      <c r="AI1280" s="353"/>
      <c r="AJ1280" s="353"/>
      <c r="AK1280" s="353"/>
      <c r="AL1280" s="353"/>
      <c r="AM1280" s="353"/>
      <c r="AN1280" s="353"/>
      <c r="AO1280" s="353"/>
      <c r="AP1280" s="353"/>
      <c r="AQ1280" s="353"/>
      <c r="AR1280" s="353"/>
      <c r="AS1280" s="353"/>
      <c r="AT1280" s="353"/>
      <c r="AU1280" s="266"/>
    </row>
    <row r="1281" spans="1:47" ht="17" hidden="1" outlineLevel="1">
      <c r="A1281" s="452">
        <v>20</v>
      </c>
      <c r="B1281" s="369" t="s">
        <v>110</v>
      </c>
      <c r="C1281" s="251" t="s">
        <v>25</v>
      </c>
      <c r="D1281" s="255"/>
      <c r="E1281" s="255"/>
      <c r="F1281" s="255"/>
      <c r="G1281" s="255"/>
      <c r="H1281" s="255"/>
      <c r="I1281" s="255"/>
      <c r="J1281" s="255"/>
      <c r="K1281" s="255"/>
      <c r="L1281" s="255"/>
      <c r="M1281" s="255"/>
      <c r="N1281" s="255"/>
      <c r="O1281" s="255"/>
      <c r="P1281" s="255"/>
      <c r="Q1281" s="255"/>
      <c r="R1281" s="255">
        <v>12</v>
      </c>
      <c r="S1281" s="255"/>
      <c r="T1281" s="255"/>
      <c r="U1281" s="255"/>
      <c r="V1281" s="255"/>
      <c r="W1281" s="255"/>
      <c r="X1281" s="255"/>
      <c r="Y1281" s="255"/>
      <c r="Z1281" s="255"/>
      <c r="AA1281" s="255"/>
      <c r="AB1281" s="255"/>
      <c r="AC1281" s="255"/>
      <c r="AD1281" s="255"/>
      <c r="AE1281" s="255"/>
      <c r="AF1281" s="656"/>
      <c r="AG1281" s="367"/>
      <c r="AH1281" s="351"/>
      <c r="AI1281" s="351"/>
      <c r="AJ1281" s="351"/>
      <c r="AK1281" s="351"/>
      <c r="AL1281" s="351"/>
      <c r="AM1281" s="351"/>
      <c r="AN1281" s="356"/>
      <c r="AO1281" s="356"/>
      <c r="AP1281" s="356"/>
      <c r="AQ1281" s="356"/>
      <c r="AR1281" s="356"/>
      <c r="AS1281" s="356"/>
      <c r="AT1281" s="356"/>
      <c r="AU1281" s="256">
        <f>SUM(AG1281:AT1281)</f>
        <v>0</v>
      </c>
    </row>
    <row r="1282" spans="1:47" ht="16" hidden="1" outlineLevel="1">
      <c r="A1282" s="452"/>
      <c r="B1282" s="254" t="s">
        <v>712</v>
      </c>
      <c r="C1282" s="251" t="s">
        <v>163</v>
      </c>
      <c r="D1282" s="255"/>
      <c r="E1282" s="255"/>
      <c r="F1282" s="255"/>
      <c r="G1282" s="255"/>
      <c r="H1282" s="255"/>
      <c r="I1282" s="255"/>
      <c r="J1282" s="255"/>
      <c r="K1282" s="255"/>
      <c r="L1282" s="255"/>
      <c r="M1282" s="255"/>
      <c r="N1282" s="255"/>
      <c r="O1282" s="255"/>
      <c r="P1282" s="255"/>
      <c r="Q1282" s="255"/>
      <c r="R1282" s="255">
        <f>R1281</f>
        <v>12</v>
      </c>
      <c r="S1282" s="255"/>
      <c r="T1282" s="255"/>
      <c r="U1282" s="255"/>
      <c r="V1282" s="255"/>
      <c r="W1282" s="255"/>
      <c r="X1282" s="255"/>
      <c r="Y1282" s="255"/>
      <c r="Z1282" s="255"/>
      <c r="AA1282" s="255"/>
      <c r="AB1282" s="255"/>
      <c r="AC1282" s="255"/>
      <c r="AD1282" s="255"/>
      <c r="AE1282" s="255"/>
      <c r="AF1282" s="656"/>
      <c r="AG1282" s="352">
        <f t="shared" ref="AG1282:AT1282" si="2088">AG1281</f>
        <v>0</v>
      </c>
      <c r="AH1282" s="352">
        <f t="shared" si="2088"/>
        <v>0</v>
      </c>
      <c r="AI1282" s="352">
        <f t="shared" si="2088"/>
        <v>0</v>
      </c>
      <c r="AJ1282" s="352">
        <f t="shared" si="2088"/>
        <v>0</v>
      </c>
      <c r="AK1282" s="352">
        <f t="shared" si="2088"/>
        <v>0</v>
      </c>
      <c r="AL1282" s="352">
        <f t="shared" si="2088"/>
        <v>0</v>
      </c>
      <c r="AM1282" s="352">
        <f t="shared" si="2088"/>
        <v>0</v>
      </c>
      <c r="AN1282" s="352">
        <f t="shared" si="2088"/>
        <v>0</v>
      </c>
      <c r="AO1282" s="352">
        <f t="shared" si="2088"/>
        <v>0</v>
      </c>
      <c r="AP1282" s="352">
        <f t="shared" si="2088"/>
        <v>0</v>
      </c>
      <c r="AQ1282" s="352">
        <f t="shared" si="2088"/>
        <v>0</v>
      </c>
      <c r="AR1282" s="352">
        <f t="shared" si="2088"/>
        <v>0</v>
      </c>
      <c r="AS1282" s="352">
        <f t="shared" si="2088"/>
        <v>0</v>
      </c>
      <c r="AT1282" s="352">
        <f t="shared" si="2088"/>
        <v>0</v>
      </c>
      <c r="AU1282" s="266"/>
    </row>
    <row r="1283" spans="1:47" ht="16" hidden="1" outlineLevel="1">
      <c r="A1283" s="452"/>
      <c r="B1283" s="282"/>
      <c r="C1283" s="260"/>
      <c r="D1283" s="251"/>
      <c r="E1283" s="251"/>
      <c r="F1283" s="251"/>
      <c r="G1283" s="251"/>
      <c r="H1283" s="251"/>
      <c r="I1283" s="251"/>
      <c r="J1283" s="251"/>
      <c r="K1283" s="251"/>
      <c r="L1283" s="251"/>
      <c r="M1283" s="251"/>
      <c r="N1283" s="251"/>
      <c r="O1283" s="251"/>
      <c r="P1283" s="251"/>
      <c r="Q1283" s="251"/>
      <c r="R1283" s="260"/>
      <c r="S1283" s="251"/>
      <c r="T1283" s="251"/>
      <c r="U1283" s="251"/>
      <c r="V1283" s="251"/>
      <c r="W1283" s="251"/>
      <c r="X1283" s="251"/>
      <c r="Y1283" s="251"/>
      <c r="Z1283" s="251"/>
      <c r="AA1283" s="251"/>
      <c r="AB1283" s="251"/>
      <c r="AC1283" s="251"/>
      <c r="AD1283" s="251"/>
      <c r="AE1283" s="251"/>
      <c r="AF1283" s="251"/>
      <c r="AG1283" s="353"/>
      <c r="AH1283" s="353"/>
      <c r="AI1283" s="353"/>
      <c r="AJ1283" s="353"/>
      <c r="AK1283" s="353"/>
      <c r="AL1283" s="353"/>
      <c r="AM1283" s="353"/>
      <c r="AN1283" s="353"/>
      <c r="AO1283" s="353"/>
      <c r="AP1283" s="353"/>
      <c r="AQ1283" s="353"/>
      <c r="AR1283" s="353"/>
      <c r="AS1283" s="353"/>
      <c r="AT1283" s="353"/>
      <c r="AU1283" s="266"/>
    </row>
    <row r="1284" spans="1:47" ht="16" outlineLevel="1">
      <c r="A1284" s="452"/>
      <c r="B1284" s="443" t="s">
        <v>500</v>
      </c>
      <c r="C1284" s="251"/>
      <c r="D1284" s="251"/>
      <c r="E1284" s="251"/>
      <c r="F1284" s="251"/>
      <c r="G1284" s="251"/>
      <c r="H1284" s="251"/>
      <c r="I1284" s="251"/>
      <c r="J1284" s="251"/>
      <c r="K1284" s="251"/>
      <c r="L1284" s="251"/>
      <c r="M1284" s="251"/>
      <c r="N1284" s="251"/>
      <c r="O1284" s="251"/>
      <c r="P1284" s="251"/>
      <c r="Q1284" s="251"/>
      <c r="R1284" s="251"/>
      <c r="S1284" s="251"/>
      <c r="T1284" s="251"/>
      <c r="U1284" s="251"/>
      <c r="V1284" s="251"/>
      <c r="W1284" s="251"/>
      <c r="X1284" s="251"/>
      <c r="Y1284" s="251"/>
      <c r="Z1284" s="251"/>
      <c r="AA1284" s="251"/>
      <c r="AB1284" s="251"/>
      <c r="AC1284" s="251"/>
      <c r="AD1284" s="251"/>
      <c r="AE1284" s="251"/>
      <c r="AF1284" s="251"/>
      <c r="AG1284" s="363"/>
      <c r="AH1284" s="366"/>
      <c r="AI1284" s="366"/>
      <c r="AJ1284" s="366"/>
      <c r="AK1284" s="366"/>
      <c r="AL1284" s="366"/>
      <c r="AM1284" s="366"/>
      <c r="AN1284" s="366"/>
      <c r="AO1284" s="366"/>
      <c r="AP1284" s="366"/>
      <c r="AQ1284" s="366"/>
      <c r="AR1284" s="366"/>
      <c r="AS1284" s="366"/>
      <c r="AT1284" s="366"/>
      <c r="AU1284" s="266"/>
    </row>
    <row r="1285" spans="1:47" ht="16" hidden="1" outlineLevel="1">
      <c r="A1285" s="452"/>
      <c r="B1285" s="432" t="s">
        <v>496</v>
      </c>
      <c r="C1285" s="251"/>
      <c r="D1285" s="251"/>
      <c r="E1285" s="251"/>
      <c r="F1285" s="251"/>
      <c r="G1285" s="251"/>
      <c r="H1285" s="251"/>
      <c r="I1285" s="251"/>
      <c r="J1285" s="251"/>
      <c r="K1285" s="251"/>
      <c r="L1285" s="251"/>
      <c r="M1285" s="251"/>
      <c r="N1285" s="251"/>
      <c r="O1285" s="251"/>
      <c r="P1285" s="251"/>
      <c r="Q1285" s="251"/>
      <c r="R1285" s="251"/>
      <c r="S1285" s="251"/>
      <c r="T1285" s="251"/>
      <c r="U1285" s="251"/>
      <c r="V1285" s="251"/>
      <c r="W1285" s="251"/>
      <c r="X1285" s="251"/>
      <c r="Y1285" s="251"/>
      <c r="Z1285" s="251"/>
      <c r="AA1285" s="251"/>
      <c r="AB1285" s="251"/>
      <c r="AC1285" s="251"/>
      <c r="AD1285" s="251"/>
      <c r="AE1285" s="251"/>
      <c r="AF1285" s="251"/>
      <c r="AG1285" s="363"/>
      <c r="AH1285" s="366"/>
      <c r="AI1285" s="366"/>
      <c r="AJ1285" s="366"/>
      <c r="AK1285" s="366"/>
      <c r="AL1285" s="366"/>
      <c r="AM1285" s="366"/>
      <c r="AN1285" s="366"/>
      <c r="AO1285" s="366"/>
      <c r="AP1285" s="366"/>
      <c r="AQ1285" s="366"/>
      <c r="AR1285" s="366"/>
      <c r="AS1285" s="366"/>
      <c r="AT1285" s="366"/>
      <c r="AU1285" s="266"/>
    </row>
    <row r="1286" spans="1:47" ht="15" hidden="1" customHeight="1" outlineLevel="1">
      <c r="A1286" s="452">
        <v>21</v>
      </c>
      <c r="B1286" s="369" t="s">
        <v>113</v>
      </c>
      <c r="C1286" s="251" t="s">
        <v>25</v>
      </c>
      <c r="D1286" s="255"/>
      <c r="E1286" s="255"/>
      <c r="F1286" s="255"/>
      <c r="G1286" s="255"/>
      <c r="H1286" s="255"/>
      <c r="I1286" s="255"/>
      <c r="J1286" s="255"/>
      <c r="K1286" s="255"/>
      <c r="L1286" s="255"/>
      <c r="M1286" s="255"/>
      <c r="N1286" s="255"/>
      <c r="O1286" s="255"/>
      <c r="P1286" s="255"/>
      <c r="Q1286" s="656"/>
      <c r="R1286" s="251"/>
      <c r="S1286" s="255"/>
      <c r="T1286" s="255"/>
      <c r="U1286" s="255"/>
      <c r="V1286" s="255"/>
      <c r="W1286" s="255"/>
      <c r="X1286" s="255"/>
      <c r="Y1286" s="255"/>
      <c r="Z1286" s="255"/>
      <c r="AA1286" s="255"/>
      <c r="AB1286" s="255"/>
      <c r="AC1286" s="255"/>
      <c r="AD1286" s="255"/>
      <c r="AE1286" s="255"/>
      <c r="AF1286" s="656"/>
      <c r="AG1286" s="351"/>
      <c r="AH1286" s="351"/>
      <c r="AI1286" s="351"/>
      <c r="AJ1286" s="351"/>
      <c r="AK1286" s="351"/>
      <c r="AL1286" s="351"/>
      <c r="AM1286" s="351"/>
      <c r="AN1286" s="351"/>
      <c r="AO1286" s="351"/>
      <c r="AP1286" s="351"/>
      <c r="AQ1286" s="351"/>
      <c r="AR1286" s="351"/>
      <c r="AS1286" s="351"/>
      <c r="AT1286" s="351"/>
      <c r="AU1286" s="256">
        <f>SUM(AG1286:AT1286)</f>
        <v>0</v>
      </c>
    </row>
    <row r="1287" spans="1:47" ht="15" hidden="1" customHeight="1" outlineLevel="1">
      <c r="A1287" s="452"/>
      <c r="B1287" s="254" t="s">
        <v>712</v>
      </c>
      <c r="C1287" s="251" t="s">
        <v>163</v>
      </c>
      <c r="D1287" s="255"/>
      <c r="E1287" s="255"/>
      <c r="F1287" s="255"/>
      <c r="G1287" s="255"/>
      <c r="H1287" s="255"/>
      <c r="I1287" s="255"/>
      <c r="J1287" s="255"/>
      <c r="K1287" s="255"/>
      <c r="L1287" s="255"/>
      <c r="M1287" s="255"/>
      <c r="N1287" s="255"/>
      <c r="O1287" s="255"/>
      <c r="P1287" s="255"/>
      <c r="Q1287" s="656"/>
      <c r="R1287" s="251"/>
      <c r="S1287" s="255"/>
      <c r="T1287" s="255"/>
      <c r="U1287" s="255"/>
      <c r="V1287" s="255"/>
      <c r="W1287" s="255"/>
      <c r="X1287" s="255"/>
      <c r="Y1287" s="255"/>
      <c r="Z1287" s="255"/>
      <c r="AA1287" s="255"/>
      <c r="AB1287" s="255"/>
      <c r="AC1287" s="255"/>
      <c r="AD1287" s="255"/>
      <c r="AE1287" s="255"/>
      <c r="AF1287" s="656"/>
      <c r="AG1287" s="352">
        <f>AG1286</f>
        <v>0</v>
      </c>
      <c r="AH1287" s="352">
        <f t="shared" ref="AH1287:AT1287" si="2089">AH1286</f>
        <v>0</v>
      </c>
      <c r="AI1287" s="352">
        <f t="shared" si="2089"/>
        <v>0</v>
      </c>
      <c r="AJ1287" s="352">
        <f t="shared" si="2089"/>
        <v>0</v>
      </c>
      <c r="AK1287" s="352">
        <f t="shared" si="2089"/>
        <v>0</v>
      </c>
      <c r="AL1287" s="352">
        <f t="shared" si="2089"/>
        <v>0</v>
      </c>
      <c r="AM1287" s="352">
        <f t="shared" si="2089"/>
        <v>0</v>
      </c>
      <c r="AN1287" s="352">
        <f t="shared" si="2089"/>
        <v>0</v>
      </c>
      <c r="AO1287" s="352">
        <f t="shared" si="2089"/>
        <v>0</v>
      </c>
      <c r="AP1287" s="352">
        <f t="shared" si="2089"/>
        <v>0</v>
      </c>
      <c r="AQ1287" s="352">
        <f t="shared" si="2089"/>
        <v>0</v>
      </c>
      <c r="AR1287" s="352">
        <f t="shared" si="2089"/>
        <v>0</v>
      </c>
      <c r="AS1287" s="352">
        <f t="shared" si="2089"/>
        <v>0</v>
      </c>
      <c r="AT1287" s="352">
        <f t="shared" si="2089"/>
        <v>0</v>
      </c>
      <c r="AU1287" s="266"/>
    </row>
    <row r="1288" spans="1:47" ht="15" hidden="1" customHeight="1" outlineLevel="1">
      <c r="A1288" s="452"/>
      <c r="B1288" s="254"/>
      <c r="C1288" s="251"/>
      <c r="D1288" s="251"/>
      <c r="E1288" s="251"/>
      <c r="F1288" s="251"/>
      <c r="G1288" s="251"/>
      <c r="H1288" s="251"/>
      <c r="I1288" s="251"/>
      <c r="J1288" s="251"/>
      <c r="K1288" s="251"/>
      <c r="L1288" s="251"/>
      <c r="M1288" s="251"/>
      <c r="N1288" s="251"/>
      <c r="O1288" s="251"/>
      <c r="P1288" s="251"/>
      <c r="Q1288" s="251"/>
      <c r="R1288" s="251"/>
      <c r="S1288" s="251"/>
      <c r="T1288" s="251"/>
      <c r="U1288" s="251"/>
      <c r="V1288" s="251"/>
      <c r="W1288" s="251"/>
      <c r="X1288" s="251"/>
      <c r="Y1288" s="251"/>
      <c r="Z1288" s="251"/>
      <c r="AA1288" s="251"/>
      <c r="AB1288" s="251"/>
      <c r="AC1288" s="251"/>
      <c r="AD1288" s="251"/>
      <c r="AE1288" s="251"/>
      <c r="AF1288" s="251"/>
      <c r="AG1288" s="363"/>
      <c r="AH1288" s="366"/>
      <c r="AI1288" s="366"/>
      <c r="AJ1288" s="366"/>
      <c r="AK1288" s="366"/>
      <c r="AL1288" s="366"/>
      <c r="AM1288" s="366"/>
      <c r="AN1288" s="366"/>
      <c r="AO1288" s="366"/>
      <c r="AP1288" s="366"/>
      <c r="AQ1288" s="366"/>
      <c r="AR1288" s="366"/>
      <c r="AS1288" s="366"/>
      <c r="AT1288" s="366"/>
      <c r="AU1288" s="266"/>
    </row>
    <row r="1289" spans="1:47" ht="15" hidden="1" customHeight="1" outlineLevel="1">
      <c r="A1289" s="452">
        <v>22</v>
      </c>
      <c r="B1289" s="369" t="s">
        <v>114</v>
      </c>
      <c r="C1289" s="251" t="s">
        <v>25</v>
      </c>
      <c r="D1289" s="255"/>
      <c r="E1289" s="255"/>
      <c r="F1289" s="255"/>
      <c r="G1289" s="255"/>
      <c r="H1289" s="255"/>
      <c r="I1289" s="255"/>
      <c r="J1289" s="255"/>
      <c r="K1289" s="255"/>
      <c r="L1289" s="255"/>
      <c r="M1289" s="255"/>
      <c r="N1289" s="255"/>
      <c r="O1289" s="255"/>
      <c r="P1289" s="255"/>
      <c r="Q1289" s="656"/>
      <c r="R1289" s="251"/>
      <c r="S1289" s="255"/>
      <c r="T1289" s="255"/>
      <c r="U1289" s="255"/>
      <c r="V1289" s="255"/>
      <c r="W1289" s="255"/>
      <c r="X1289" s="255"/>
      <c r="Y1289" s="255"/>
      <c r="Z1289" s="255"/>
      <c r="AA1289" s="255"/>
      <c r="AB1289" s="255"/>
      <c r="AC1289" s="255"/>
      <c r="AD1289" s="255"/>
      <c r="AE1289" s="255"/>
      <c r="AF1289" s="656"/>
      <c r="AG1289" s="351"/>
      <c r="AH1289" s="351"/>
      <c r="AI1289" s="351"/>
      <c r="AJ1289" s="351"/>
      <c r="AK1289" s="351"/>
      <c r="AL1289" s="351"/>
      <c r="AM1289" s="351"/>
      <c r="AN1289" s="351"/>
      <c r="AO1289" s="351"/>
      <c r="AP1289" s="351"/>
      <c r="AQ1289" s="351"/>
      <c r="AR1289" s="351"/>
      <c r="AS1289" s="351"/>
      <c r="AT1289" s="351"/>
      <c r="AU1289" s="256">
        <f>SUM(AG1289:AT1289)</f>
        <v>0</v>
      </c>
    </row>
    <row r="1290" spans="1:47" ht="15" hidden="1" customHeight="1" outlineLevel="1">
      <c r="A1290" s="452"/>
      <c r="B1290" s="254" t="s">
        <v>712</v>
      </c>
      <c r="C1290" s="251" t="s">
        <v>163</v>
      </c>
      <c r="D1290" s="255"/>
      <c r="E1290" s="255"/>
      <c r="F1290" s="255"/>
      <c r="G1290" s="255"/>
      <c r="H1290" s="255"/>
      <c r="I1290" s="255"/>
      <c r="J1290" s="255"/>
      <c r="K1290" s="255"/>
      <c r="L1290" s="255"/>
      <c r="M1290" s="255"/>
      <c r="N1290" s="255"/>
      <c r="O1290" s="255"/>
      <c r="P1290" s="255"/>
      <c r="Q1290" s="656"/>
      <c r="R1290" s="251"/>
      <c r="S1290" s="255"/>
      <c r="T1290" s="255"/>
      <c r="U1290" s="255"/>
      <c r="V1290" s="255"/>
      <c r="W1290" s="255"/>
      <c r="X1290" s="255"/>
      <c r="Y1290" s="255"/>
      <c r="Z1290" s="255"/>
      <c r="AA1290" s="255"/>
      <c r="AB1290" s="255"/>
      <c r="AC1290" s="255"/>
      <c r="AD1290" s="255"/>
      <c r="AE1290" s="255"/>
      <c r="AF1290" s="656"/>
      <c r="AG1290" s="352">
        <f>AG1289</f>
        <v>0</v>
      </c>
      <c r="AH1290" s="352">
        <f t="shared" ref="AH1290:AT1290" si="2090">AH1289</f>
        <v>0</v>
      </c>
      <c r="AI1290" s="352">
        <f t="shared" si="2090"/>
        <v>0</v>
      </c>
      <c r="AJ1290" s="352">
        <f t="shared" si="2090"/>
        <v>0</v>
      </c>
      <c r="AK1290" s="352">
        <f t="shared" si="2090"/>
        <v>0</v>
      </c>
      <c r="AL1290" s="352">
        <f t="shared" si="2090"/>
        <v>0</v>
      </c>
      <c r="AM1290" s="352">
        <f t="shared" si="2090"/>
        <v>0</v>
      </c>
      <c r="AN1290" s="352">
        <f t="shared" si="2090"/>
        <v>0</v>
      </c>
      <c r="AO1290" s="352">
        <f t="shared" si="2090"/>
        <v>0</v>
      </c>
      <c r="AP1290" s="352">
        <f t="shared" si="2090"/>
        <v>0</v>
      </c>
      <c r="AQ1290" s="352">
        <f t="shared" si="2090"/>
        <v>0</v>
      </c>
      <c r="AR1290" s="352">
        <f t="shared" si="2090"/>
        <v>0</v>
      </c>
      <c r="AS1290" s="352">
        <f t="shared" si="2090"/>
        <v>0</v>
      </c>
      <c r="AT1290" s="352">
        <f t="shared" si="2090"/>
        <v>0</v>
      </c>
      <c r="AU1290" s="266"/>
    </row>
    <row r="1291" spans="1:47" ht="15" hidden="1" customHeight="1" outlineLevel="1">
      <c r="A1291" s="452"/>
      <c r="B1291" s="254"/>
      <c r="C1291" s="251"/>
      <c r="D1291" s="251"/>
      <c r="E1291" s="251"/>
      <c r="F1291" s="251"/>
      <c r="G1291" s="251"/>
      <c r="H1291" s="251"/>
      <c r="I1291" s="251"/>
      <c r="J1291" s="251"/>
      <c r="K1291" s="251"/>
      <c r="L1291" s="251"/>
      <c r="M1291" s="251"/>
      <c r="N1291" s="251"/>
      <c r="O1291" s="251"/>
      <c r="P1291" s="251"/>
      <c r="Q1291" s="251"/>
      <c r="R1291" s="251"/>
      <c r="S1291" s="251"/>
      <c r="T1291" s="251"/>
      <c r="U1291" s="251"/>
      <c r="V1291" s="251"/>
      <c r="W1291" s="251"/>
      <c r="X1291" s="251"/>
      <c r="Y1291" s="251"/>
      <c r="Z1291" s="251"/>
      <c r="AA1291" s="251"/>
      <c r="AB1291" s="251"/>
      <c r="AC1291" s="251"/>
      <c r="AD1291" s="251"/>
      <c r="AE1291" s="251"/>
      <c r="AF1291" s="251"/>
      <c r="AG1291" s="363"/>
      <c r="AH1291" s="366"/>
      <c r="AI1291" s="366"/>
      <c r="AJ1291" s="366"/>
      <c r="AK1291" s="366"/>
      <c r="AL1291" s="366"/>
      <c r="AM1291" s="366"/>
      <c r="AN1291" s="366"/>
      <c r="AO1291" s="366"/>
      <c r="AP1291" s="366"/>
      <c r="AQ1291" s="366"/>
      <c r="AR1291" s="366"/>
      <c r="AS1291" s="366"/>
      <c r="AT1291" s="366"/>
      <c r="AU1291" s="266"/>
    </row>
    <row r="1292" spans="1:47" ht="15" hidden="1" customHeight="1" outlineLevel="1">
      <c r="A1292" s="452">
        <v>23</v>
      </c>
      <c r="B1292" s="369" t="s">
        <v>115</v>
      </c>
      <c r="C1292" s="251" t="s">
        <v>25</v>
      </c>
      <c r="D1292" s="255"/>
      <c r="E1292" s="255"/>
      <c r="F1292" s="255"/>
      <c r="G1292" s="255"/>
      <c r="H1292" s="255"/>
      <c r="I1292" s="255"/>
      <c r="J1292" s="255"/>
      <c r="K1292" s="255"/>
      <c r="L1292" s="255"/>
      <c r="M1292" s="255"/>
      <c r="N1292" s="255"/>
      <c r="O1292" s="255"/>
      <c r="P1292" s="255"/>
      <c r="Q1292" s="656"/>
      <c r="R1292" s="251"/>
      <c r="S1292" s="255"/>
      <c r="T1292" s="255"/>
      <c r="U1292" s="255"/>
      <c r="V1292" s="255"/>
      <c r="W1292" s="255"/>
      <c r="X1292" s="255"/>
      <c r="Y1292" s="255"/>
      <c r="Z1292" s="255"/>
      <c r="AA1292" s="255"/>
      <c r="AB1292" s="255"/>
      <c r="AC1292" s="255"/>
      <c r="AD1292" s="255"/>
      <c r="AE1292" s="255"/>
      <c r="AF1292" s="656"/>
      <c r="AG1292" s="351"/>
      <c r="AH1292" s="351"/>
      <c r="AI1292" s="351"/>
      <c r="AJ1292" s="351"/>
      <c r="AK1292" s="351"/>
      <c r="AL1292" s="351"/>
      <c r="AM1292" s="351"/>
      <c r="AN1292" s="351"/>
      <c r="AO1292" s="351"/>
      <c r="AP1292" s="351"/>
      <c r="AQ1292" s="351"/>
      <c r="AR1292" s="351"/>
      <c r="AS1292" s="351"/>
      <c r="AT1292" s="351"/>
      <c r="AU1292" s="256">
        <f>SUM(AG1292:AT1292)</f>
        <v>0</v>
      </c>
    </row>
    <row r="1293" spans="1:47" ht="15" hidden="1" customHeight="1" outlineLevel="1">
      <c r="A1293" s="452"/>
      <c r="B1293" s="254" t="s">
        <v>712</v>
      </c>
      <c r="C1293" s="251" t="s">
        <v>163</v>
      </c>
      <c r="D1293" s="255"/>
      <c r="E1293" s="255"/>
      <c r="F1293" s="255"/>
      <c r="G1293" s="255"/>
      <c r="H1293" s="255"/>
      <c r="I1293" s="255"/>
      <c r="J1293" s="255"/>
      <c r="K1293" s="255"/>
      <c r="L1293" s="255"/>
      <c r="M1293" s="255"/>
      <c r="N1293" s="255"/>
      <c r="O1293" s="255"/>
      <c r="P1293" s="255"/>
      <c r="Q1293" s="656"/>
      <c r="R1293" s="251"/>
      <c r="S1293" s="255"/>
      <c r="T1293" s="255"/>
      <c r="U1293" s="255"/>
      <c r="V1293" s="255"/>
      <c r="W1293" s="255"/>
      <c r="X1293" s="255"/>
      <c r="Y1293" s="255"/>
      <c r="Z1293" s="255"/>
      <c r="AA1293" s="255"/>
      <c r="AB1293" s="255"/>
      <c r="AC1293" s="255"/>
      <c r="AD1293" s="255"/>
      <c r="AE1293" s="255"/>
      <c r="AF1293" s="656"/>
      <c r="AG1293" s="352">
        <f>AG1292</f>
        <v>0</v>
      </c>
      <c r="AH1293" s="352">
        <f t="shared" ref="AH1293:AT1293" si="2091">AH1292</f>
        <v>0</v>
      </c>
      <c r="AI1293" s="352">
        <f t="shared" si="2091"/>
        <v>0</v>
      </c>
      <c r="AJ1293" s="352">
        <f t="shared" si="2091"/>
        <v>0</v>
      </c>
      <c r="AK1293" s="352">
        <f t="shared" si="2091"/>
        <v>0</v>
      </c>
      <c r="AL1293" s="352">
        <f t="shared" si="2091"/>
        <v>0</v>
      </c>
      <c r="AM1293" s="352">
        <f t="shared" si="2091"/>
        <v>0</v>
      </c>
      <c r="AN1293" s="352">
        <f t="shared" si="2091"/>
        <v>0</v>
      </c>
      <c r="AO1293" s="352">
        <f t="shared" si="2091"/>
        <v>0</v>
      </c>
      <c r="AP1293" s="352">
        <f t="shared" si="2091"/>
        <v>0</v>
      </c>
      <c r="AQ1293" s="352">
        <f t="shared" si="2091"/>
        <v>0</v>
      </c>
      <c r="AR1293" s="352">
        <f t="shared" si="2091"/>
        <v>0</v>
      </c>
      <c r="AS1293" s="352">
        <f t="shared" si="2091"/>
        <v>0</v>
      </c>
      <c r="AT1293" s="352">
        <f t="shared" si="2091"/>
        <v>0</v>
      </c>
      <c r="AU1293" s="266"/>
    </row>
    <row r="1294" spans="1:47" ht="15" hidden="1" customHeight="1" outlineLevel="1">
      <c r="A1294" s="452"/>
      <c r="B1294" s="371"/>
      <c r="C1294" s="251"/>
      <c r="D1294" s="251"/>
      <c r="E1294" s="251"/>
      <c r="F1294" s="251"/>
      <c r="G1294" s="251"/>
      <c r="H1294" s="251"/>
      <c r="I1294" s="251"/>
      <c r="J1294" s="251"/>
      <c r="K1294" s="251"/>
      <c r="L1294" s="251"/>
      <c r="M1294" s="251"/>
      <c r="N1294" s="251"/>
      <c r="O1294" s="251"/>
      <c r="P1294" s="251"/>
      <c r="Q1294" s="251"/>
      <c r="R1294" s="251"/>
      <c r="S1294" s="251"/>
      <c r="T1294" s="251"/>
      <c r="U1294" s="251"/>
      <c r="V1294" s="251"/>
      <c r="W1294" s="251"/>
      <c r="X1294" s="251"/>
      <c r="Y1294" s="251"/>
      <c r="Z1294" s="251"/>
      <c r="AA1294" s="251"/>
      <c r="AB1294" s="251"/>
      <c r="AC1294" s="251"/>
      <c r="AD1294" s="251"/>
      <c r="AE1294" s="251"/>
      <c r="AF1294" s="251"/>
      <c r="AG1294" s="363"/>
      <c r="AH1294" s="366"/>
      <c r="AI1294" s="366"/>
      <c r="AJ1294" s="366"/>
      <c r="AK1294" s="366"/>
      <c r="AL1294" s="366"/>
      <c r="AM1294" s="366"/>
      <c r="AN1294" s="366"/>
      <c r="AO1294" s="366"/>
      <c r="AP1294" s="366"/>
      <c r="AQ1294" s="366"/>
      <c r="AR1294" s="366"/>
      <c r="AS1294" s="366"/>
      <c r="AT1294" s="366"/>
      <c r="AU1294" s="266"/>
    </row>
    <row r="1295" spans="1:47" ht="15" hidden="1" customHeight="1" outlineLevel="1">
      <c r="A1295" s="452">
        <v>24</v>
      </c>
      <c r="B1295" s="369" t="s">
        <v>116</v>
      </c>
      <c r="C1295" s="251" t="s">
        <v>25</v>
      </c>
      <c r="D1295" s="255"/>
      <c r="E1295" s="255"/>
      <c r="F1295" s="255"/>
      <c r="G1295" s="255"/>
      <c r="H1295" s="255"/>
      <c r="I1295" s="255"/>
      <c r="J1295" s="255"/>
      <c r="K1295" s="255"/>
      <c r="L1295" s="255"/>
      <c r="M1295" s="255"/>
      <c r="N1295" s="255"/>
      <c r="O1295" s="255"/>
      <c r="P1295" s="255"/>
      <c r="Q1295" s="656"/>
      <c r="R1295" s="251"/>
      <c r="S1295" s="255"/>
      <c r="T1295" s="255"/>
      <c r="U1295" s="255"/>
      <c r="V1295" s="255"/>
      <c r="W1295" s="255"/>
      <c r="X1295" s="255"/>
      <c r="Y1295" s="255"/>
      <c r="Z1295" s="255"/>
      <c r="AA1295" s="255"/>
      <c r="AB1295" s="255"/>
      <c r="AC1295" s="255"/>
      <c r="AD1295" s="255"/>
      <c r="AE1295" s="255"/>
      <c r="AF1295" s="656"/>
      <c r="AG1295" s="351"/>
      <c r="AH1295" s="351"/>
      <c r="AI1295" s="351"/>
      <c r="AJ1295" s="351"/>
      <c r="AK1295" s="351"/>
      <c r="AL1295" s="351"/>
      <c r="AM1295" s="351"/>
      <c r="AN1295" s="351"/>
      <c r="AO1295" s="351"/>
      <c r="AP1295" s="351"/>
      <c r="AQ1295" s="351"/>
      <c r="AR1295" s="351"/>
      <c r="AS1295" s="351"/>
      <c r="AT1295" s="351"/>
      <c r="AU1295" s="256">
        <f>SUM(AG1295:AT1295)</f>
        <v>0</v>
      </c>
    </row>
    <row r="1296" spans="1:47" ht="15" hidden="1" customHeight="1" outlineLevel="1">
      <c r="A1296" s="452"/>
      <c r="B1296" s="254" t="s">
        <v>712</v>
      </c>
      <c r="C1296" s="251" t="s">
        <v>163</v>
      </c>
      <c r="D1296" s="255"/>
      <c r="E1296" s="255"/>
      <c r="F1296" s="255"/>
      <c r="G1296" s="255"/>
      <c r="H1296" s="255"/>
      <c r="I1296" s="255"/>
      <c r="J1296" s="255"/>
      <c r="K1296" s="255"/>
      <c r="L1296" s="255"/>
      <c r="M1296" s="255"/>
      <c r="N1296" s="255"/>
      <c r="O1296" s="255"/>
      <c r="P1296" s="255"/>
      <c r="Q1296" s="656"/>
      <c r="R1296" s="251"/>
      <c r="S1296" s="255"/>
      <c r="T1296" s="255"/>
      <c r="U1296" s="255"/>
      <c r="V1296" s="255"/>
      <c r="W1296" s="255"/>
      <c r="X1296" s="255"/>
      <c r="Y1296" s="255"/>
      <c r="Z1296" s="255"/>
      <c r="AA1296" s="255"/>
      <c r="AB1296" s="255"/>
      <c r="AC1296" s="255"/>
      <c r="AD1296" s="255"/>
      <c r="AE1296" s="255"/>
      <c r="AF1296" s="656"/>
      <c r="AG1296" s="352">
        <f>AG1295</f>
        <v>0</v>
      </c>
      <c r="AH1296" s="352">
        <f t="shared" ref="AH1296:AT1296" si="2092">AH1295</f>
        <v>0</v>
      </c>
      <c r="AI1296" s="352">
        <f t="shared" si="2092"/>
        <v>0</v>
      </c>
      <c r="AJ1296" s="352">
        <f t="shared" si="2092"/>
        <v>0</v>
      </c>
      <c r="AK1296" s="352">
        <f t="shared" si="2092"/>
        <v>0</v>
      </c>
      <c r="AL1296" s="352">
        <f t="shared" si="2092"/>
        <v>0</v>
      </c>
      <c r="AM1296" s="352">
        <f t="shared" si="2092"/>
        <v>0</v>
      </c>
      <c r="AN1296" s="352">
        <f t="shared" si="2092"/>
        <v>0</v>
      </c>
      <c r="AO1296" s="352">
        <f t="shared" si="2092"/>
        <v>0</v>
      </c>
      <c r="AP1296" s="352">
        <f t="shared" si="2092"/>
        <v>0</v>
      </c>
      <c r="AQ1296" s="352">
        <f t="shared" si="2092"/>
        <v>0</v>
      </c>
      <c r="AR1296" s="352">
        <f t="shared" si="2092"/>
        <v>0</v>
      </c>
      <c r="AS1296" s="352">
        <f t="shared" si="2092"/>
        <v>0</v>
      </c>
      <c r="AT1296" s="352">
        <f t="shared" si="2092"/>
        <v>0</v>
      </c>
      <c r="AU1296" s="266"/>
    </row>
    <row r="1297" spans="1:47" ht="15" hidden="1" customHeight="1" outlineLevel="1">
      <c r="A1297" s="452"/>
      <c r="B1297" s="254"/>
      <c r="C1297" s="251"/>
      <c r="D1297" s="251"/>
      <c r="E1297" s="251"/>
      <c r="F1297" s="251"/>
      <c r="G1297" s="251"/>
      <c r="H1297" s="251"/>
      <c r="I1297" s="251"/>
      <c r="J1297" s="251"/>
      <c r="K1297" s="251"/>
      <c r="L1297" s="251"/>
      <c r="M1297" s="251"/>
      <c r="N1297" s="251"/>
      <c r="O1297" s="251"/>
      <c r="P1297" s="251"/>
      <c r="Q1297" s="251"/>
      <c r="R1297" s="251"/>
      <c r="S1297" s="251"/>
      <c r="T1297" s="251"/>
      <c r="U1297" s="251"/>
      <c r="V1297" s="251"/>
      <c r="W1297" s="251"/>
      <c r="X1297" s="251"/>
      <c r="Y1297" s="251"/>
      <c r="Z1297" s="251"/>
      <c r="AA1297" s="251"/>
      <c r="AB1297" s="251"/>
      <c r="AC1297" s="251"/>
      <c r="AD1297" s="251"/>
      <c r="AE1297" s="251"/>
      <c r="AF1297" s="251"/>
      <c r="AG1297" s="353"/>
      <c r="AH1297" s="366"/>
      <c r="AI1297" s="366"/>
      <c r="AJ1297" s="366"/>
      <c r="AK1297" s="366"/>
      <c r="AL1297" s="366"/>
      <c r="AM1297" s="366"/>
      <c r="AN1297" s="366"/>
      <c r="AO1297" s="366"/>
      <c r="AP1297" s="366"/>
      <c r="AQ1297" s="366"/>
      <c r="AR1297" s="366"/>
      <c r="AS1297" s="366"/>
      <c r="AT1297" s="366"/>
      <c r="AU1297" s="266"/>
    </row>
    <row r="1298" spans="1:47" ht="15" customHeight="1" outlineLevel="1">
      <c r="A1298" s="452"/>
      <c r="B1298" s="248" t="s">
        <v>497</v>
      </c>
      <c r="C1298" s="251"/>
      <c r="D1298" s="251"/>
      <c r="E1298" s="251"/>
      <c r="F1298" s="251"/>
      <c r="G1298" s="251"/>
      <c r="H1298" s="251"/>
      <c r="I1298" s="251"/>
      <c r="J1298" s="251"/>
      <c r="K1298" s="251"/>
      <c r="L1298" s="251"/>
      <c r="M1298" s="251"/>
      <c r="N1298" s="251"/>
      <c r="O1298" s="251"/>
      <c r="P1298" s="251"/>
      <c r="Q1298" s="251"/>
      <c r="R1298" s="251"/>
      <c r="S1298" s="251"/>
      <c r="T1298" s="251"/>
      <c r="U1298" s="251"/>
      <c r="V1298" s="251"/>
      <c r="W1298" s="251"/>
      <c r="X1298" s="251"/>
      <c r="Y1298" s="251"/>
      <c r="Z1298" s="251"/>
      <c r="AA1298" s="251"/>
      <c r="AB1298" s="251"/>
      <c r="AC1298" s="251"/>
      <c r="AD1298" s="251"/>
      <c r="AE1298" s="251"/>
      <c r="AF1298" s="251"/>
      <c r="AG1298" s="353"/>
      <c r="AH1298" s="366"/>
      <c r="AI1298" s="366"/>
      <c r="AJ1298" s="366"/>
      <c r="AK1298" s="366"/>
      <c r="AL1298" s="366"/>
      <c r="AM1298" s="366"/>
      <c r="AN1298" s="366"/>
      <c r="AO1298" s="366"/>
      <c r="AP1298" s="366"/>
      <c r="AQ1298" s="366"/>
      <c r="AR1298" s="366"/>
      <c r="AS1298" s="366"/>
      <c r="AT1298" s="366"/>
      <c r="AU1298" s="266"/>
    </row>
    <row r="1299" spans="1:47" ht="15" hidden="1" customHeight="1" outlineLevel="1">
      <c r="A1299" s="452">
        <v>25</v>
      </c>
      <c r="B1299" s="369" t="s">
        <v>117</v>
      </c>
      <c r="C1299" s="251" t="s">
        <v>25</v>
      </c>
      <c r="D1299" s="255"/>
      <c r="E1299" s="255"/>
      <c r="F1299" s="255"/>
      <c r="G1299" s="255"/>
      <c r="H1299" s="255"/>
      <c r="I1299" s="255"/>
      <c r="J1299" s="255"/>
      <c r="K1299" s="255"/>
      <c r="L1299" s="255"/>
      <c r="M1299" s="255"/>
      <c r="N1299" s="255"/>
      <c r="O1299" s="255"/>
      <c r="P1299" s="255"/>
      <c r="Q1299" s="255"/>
      <c r="R1299" s="255">
        <v>12</v>
      </c>
      <c r="S1299" s="255"/>
      <c r="T1299" s="255"/>
      <c r="U1299" s="255"/>
      <c r="V1299" s="255"/>
      <c r="W1299" s="255"/>
      <c r="X1299" s="255"/>
      <c r="Y1299" s="255"/>
      <c r="Z1299" s="255"/>
      <c r="AA1299" s="255"/>
      <c r="AB1299" s="255"/>
      <c r="AC1299" s="255"/>
      <c r="AD1299" s="255"/>
      <c r="AE1299" s="255"/>
      <c r="AF1299" s="656"/>
      <c r="AG1299" s="367"/>
      <c r="AH1299" s="356"/>
      <c r="AI1299" s="356"/>
      <c r="AJ1299" s="356"/>
      <c r="AK1299" s="356"/>
      <c r="AL1299" s="356"/>
      <c r="AM1299" s="356"/>
      <c r="AN1299" s="356"/>
      <c r="AO1299" s="356"/>
      <c r="AP1299" s="356"/>
      <c r="AQ1299" s="356"/>
      <c r="AR1299" s="356"/>
      <c r="AS1299" s="356"/>
      <c r="AT1299" s="356"/>
      <c r="AU1299" s="256">
        <f>SUM(AG1299:AT1299)</f>
        <v>0</v>
      </c>
    </row>
    <row r="1300" spans="1:47" ht="15" hidden="1" customHeight="1" outlineLevel="1">
      <c r="A1300" s="452"/>
      <c r="B1300" s="254" t="s">
        <v>712</v>
      </c>
      <c r="C1300" s="251" t="s">
        <v>163</v>
      </c>
      <c r="D1300" s="255"/>
      <c r="E1300" s="255"/>
      <c r="F1300" s="255"/>
      <c r="G1300" s="255"/>
      <c r="H1300" s="255"/>
      <c r="I1300" s="255"/>
      <c r="J1300" s="255"/>
      <c r="K1300" s="255"/>
      <c r="L1300" s="255"/>
      <c r="M1300" s="255"/>
      <c r="N1300" s="255"/>
      <c r="O1300" s="255"/>
      <c r="P1300" s="255"/>
      <c r="Q1300" s="255"/>
      <c r="R1300" s="255">
        <f>R1299</f>
        <v>12</v>
      </c>
      <c r="S1300" s="255"/>
      <c r="T1300" s="255"/>
      <c r="U1300" s="255"/>
      <c r="V1300" s="255"/>
      <c r="W1300" s="255"/>
      <c r="X1300" s="255"/>
      <c r="Y1300" s="255"/>
      <c r="Z1300" s="255"/>
      <c r="AA1300" s="255"/>
      <c r="AB1300" s="255"/>
      <c r="AC1300" s="255"/>
      <c r="AD1300" s="255"/>
      <c r="AE1300" s="255"/>
      <c r="AF1300" s="656"/>
      <c r="AG1300" s="352">
        <f>AG1299</f>
        <v>0</v>
      </c>
      <c r="AH1300" s="352">
        <f t="shared" ref="AH1300:AT1300" si="2093">AH1299</f>
        <v>0</v>
      </c>
      <c r="AI1300" s="352">
        <f t="shared" si="2093"/>
        <v>0</v>
      </c>
      <c r="AJ1300" s="352">
        <f t="shared" si="2093"/>
        <v>0</v>
      </c>
      <c r="AK1300" s="352">
        <f t="shared" si="2093"/>
        <v>0</v>
      </c>
      <c r="AL1300" s="352">
        <f t="shared" si="2093"/>
        <v>0</v>
      </c>
      <c r="AM1300" s="352">
        <f t="shared" si="2093"/>
        <v>0</v>
      </c>
      <c r="AN1300" s="352">
        <f t="shared" si="2093"/>
        <v>0</v>
      </c>
      <c r="AO1300" s="352">
        <f t="shared" si="2093"/>
        <v>0</v>
      </c>
      <c r="AP1300" s="352">
        <f t="shared" si="2093"/>
        <v>0</v>
      </c>
      <c r="AQ1300" s="352">
        <f t="shared" si="2093"/>
        <v>0</v>
      </c>
      <c r="AR1300" s="352">
        <f t="shared" si="2093"/>
        <v>0</v>
      </c>
      <c r="AS1300" s="352">
        <f t="shared" si="2093"/>
        <v>0</v>
      </c>
      <c r="AT1300" s="352">
        <f t="shared" si="2093"/>
        <v>0</v>
      </c>
      <c r="AU1300" s="266"/>
    </row>
    <row r="1301" spans="1:47" ht="15" hidden="1" customHeight="1" outlineLevel="1">
      <c r="A1301" s="452"/>
      <c r="B1301" s="254"/>
      <c r="C1301" s="251"/>
      <c r="D1301" s="251"/>
      <c r="E1301" s="251"/>
      <c r="F1301" s="251"/>
      <c r="G1301" s="251"/>
      <c r="H1301" s="251"/>
      <c r="I1301" s="251"/>
      <c r="J1301" s="251"/>
      <c r="K1301" s="251"/>
      <c r="L1301" s="251"/>
      <c r="M1301" s="251"/>
      <c r="N1301" s="251"/>
      <c r="O1301" s="251"/>
      <c r="P1301" s="251"/>
      <c r="Q1301" s="251"/>
      <c r="R1301" s="251"/>
      <c r="S1301" s="251"/>
      <c r="T1301" s="251"/>
      <c r="U1301" s="251"/>
      <c r="V1301" s="251"/>
      <c r="W1301" s="251"/>
      <c r="X1301" s="251"/>
      <c r="Y1301" s="251"/>
      <c r="Z1301" s="251"/>
      <c r="AA1301" s="251"/>
      <c r="AB1301" s="251"/>
      <c r="AC1301" s="251"/>
      <c r="AD1301" s="251"/>
      <c r="AE1301" s="251"/>
      <c r="AF1301" s="251"/>
      <c r="AG1301" s="353"/>
      <c r="AH1301" s="366"/>
      <c r="AI1301" s="366"/>
      <c r="AJ1301" s="366"/>
      <c r="AK1301" s="366"/>
      <c r="AL1301" s="366"/>
      <c r="AM1301" s="366"/>
      <c r="AN1301" s="366"/>
      <c r="AO1301" s="366"/>
      <c r="AP1301" s="366"/>
      <c r="AQ1301" s="366"/>
      <c r="AR1301" s="366"/>
      <c r="AS1301" s="366"/>
      <c r="AT1301" s="366"/>
      <c r="AU1301" s="266"/>
    </row>
    <row r="1302" spans="1:47" ht="15" customHeight="1" outlineLevel="1">
      <c r="A1302" s="452">
        <v>26</v>
      </c>
      <c r="B1302" s="369" t="s">
        <v>118</v>
      </c>
      <c r="C1302" s="251" t="s">
        <v>25</v>
      </c>
      <c r="D1302" s="255">
        <f>'3-a. VRZ Rate Class Alloc.'!W38</f>
        <v>169538.15202532854</v>
      </c>
      <c r="E1302" s="255">
        <v>170494.92036477546</v>
      </c>
      <c r="F1302" s="255">
        <v>170494.92036477546</v>
      </c>
      <c r="G1302" s="255">
        <v>170494.92036477546</v>
      </c>
      <c r="H1302" s="255">
        <v>170494.92036477546</v>
      </c>
      <c r="I1302" s="255">
        <v>162056.77366247636</v>
      </c>
      <c r="J1302" s="255">
        <v>162056.77366247636</v>
      </c>
      <c r="K1302" s="255">
        <v>162056.77366247636</v>
      </c>
      <c r="L1302" s="255">
        <v>161193.85322552701</v>
      </c>
      <c r="M1302" s="255">
        <v>161193.85322552701</v>
      </c>
      <c r="N1302" s="255">
        <v>158246.05875369839</v>
      </c>
      <c r="O1302" s="255">
        <v>153657.66572734673</v>
      </c>
      <c r="P1302" s="255">
        <v>48975.412489978698</v>
      </c>
      <c r="Q1302" s="255">
        <v>40769.763552185621</v>
      </c>
      <c r="R1302" s="255">
        <v>12</v>
      </c>
      <c r="S1302" s="255">
        <f>'3-a. VRZ Rate Class Alloc.'!X38</f>
        <v>47.324592624356782</v>
      </c>
      <c r="T1302" s="255">
        <v>48.012735849056611</v>
      </c>
      <c r="U1302" s="255">
        <v>48.012735849056611</v>
      </c>
      <c r="V1302" s="255">
        <v>48.012735849056611</v>
      </c>
      <c r="W1302" s="255">
        <v>48.012735849056611</v>
      </c>
      <c r="X1302" s="255">
        <v>45.201179245283029</v>
      </c>
      <c r="Y1302" s="255">
        <v>45.201179245283029</v>
      </c>
      <c r="Z1302" s="255">
        <v>45.201179245283029</v>
      </c>
      <c r="AA1302" s="255">
        <v>45.024228130360214</v>
      </c>
      <c r="AB1302" s="255">
        <v>45.024228130360214</v>
      </c>
      <c r="AC1302" s="255">
        <v>43.805231560891947</v>
      </c>
      <c r="AD1302" s="255">
        <v>40.561127787307043</v>
      </c>
      <c r="AE1302" s="255">
        <v>19.857847341337912</v>
      </c>
      <c r="AF1302" s="255">
        <v>16.338486277873074</v>
      </c>
      <c r="AG1302" s="367">
        <f>'3-a. VRZ Rate Class Alloc.'!P38</f>
        <v>0</v>
      </c>
      <c r="AH1302" s="367">
        <f>'3-a. VRZ Rate Class Alloc.'!Q38</f>
        <v>0</v>
      </c>
      <c r="AI1302" s="367">
        <f>'3-a. VRZ Rate Class Alloc.'!R38</f>
        <v>0</v>
      </c>
      <c r="AJ1302" s="367">
        <f>'3-a. VRZ Rate Class Alloc.'!S38</f>
        <v>0</v>
      </c>
      <c r="AK1302" s="367">
        <f>'3-a. VRZ Rate Class Alloc.'!T38</f>
        <v>1</v>
      </c>
      <c r="AL1302" s="356"/>
      <c r="AM1302" s="356"/>
      <c r="AN1302" s="356"/>
      <c r="AO1302" s="356"/>
      <c r="AP1302" s="356"/>
      <c r="AQ1302" s="356"/>
      <c r="AR1302" s="356"/>
      <c r="AS1302" s="356"/>
      <c r="AT1302" s="356"/>
      <c r="AU1302" s="256">
        <f>SUM(AG1302:AT1302)</f>
        <v>1</v>
      </c>
    </row>
    <row r="1303" spans="1:47" ht="15" customHeight="1" outlineLevel="1">
      <c r="A1303" s="452"/>
      <c r="B1303" s="254" t="s">
        <v>712</v>
      </c>
      <c r="C1303" s="251" t="s">
        <v>163</v>
      </c>
      <c r="D1303" s="255"/>
      <c r="E1303" s="255"/>
      <c r="F1303" s="255"/>
      <c r="G1303" s="255"/>
      <c r="H1303" s="255"/>
      <c r="I1303" s="255"/>
      <c r="J1303" s="255"/>
      <c r="K1303" s="255"/>
      <c r="L1303" s="255"/>
      <c r="M1303" s="255"/>
      <c r="N1303" s="255"/>
      <c r="O1303" s="255"/>
      <c r="P1303" s="255"/>
      <c r="Q1303" s="255"/>
      <c r="R1303" s="255">
        <f>R1302</f>
        <v>12</v>
      </c>
      <c r="S1303" s="255"/>
      <c r="T1303" s="255"/>
      <c r="U1303" s="255"/>
      <c r="V1303" s="255"/>
      <c r="W1303" s="255"/>
      <c r="X1303" s="255"/>
      <c r="Y1303" s="255"/>
      <c r="Z1303" s="255"/>
      <c r="AA1303" s="255"/>
      <c r="AB1303" s="255"/>
      <c r="AC1303" s="255"/>
      <c r="AD1303" s="255"/>
      <c r="AE1303" s="255"/>
      <c r="AF1303" s="255"/>
      <c r="AG1303" s="352">
        <f>AG1302</f>
        <v>0</v>
      </c>
      <c r="AH1303" s="352">
        <f t="shared" ref="AH1303:AT1303" si="2094">AH1302</f>
        <v>0</v>
      </c>
      <c r="AI1303" s="352">
        <f t="shared" si="2094"/>
        <v>0</v>
      </c>
      <c r="AJ1303" s="352">
        <f t="shared" si="2094"/>
        <v>0</v>
      </c>
      <c r="AK1303" s="352">
        <f t="shared" si="2094"/>
        <v>1</v>
      </c>
      <c r="AL1303" s="352">
        <f t="shared" si="2094"/>
        <v>0</v>
      </c>
      <c r="AM1303" s="352">
        <f t="shared" si="2094"/>
        <v>0</v>
      </c>
      <c r="AN1303" s="352">
        <f t="shared" si="2094"/>
        <v>0</v>
      </c>
      <c r="AO1303" s="352">
        <f t="shared" si="2094"/>
        <v>0</v>
      </c>
      <c r="AP1303" s="352">
        <f t="shared" si="2094"/>
        <v>0</v>
      </c>
      <c r="AQ1303" s="352">
        <f t="shared" si="2094"/>
        <v>0</v>
      </c>
      <c r="AR1303" s="352">
        <f t="shared" si="2094"/>
        <v>0</v>
      </c>
      <c r="AS1303" s="352">
        <f t="shared" si="2094"/>
        <v>0</v>
      </c>
      <c r="AT1303" s="352">
        <f t="shared" si="2094"/>
        <v>0</v>
      </c>
      <c r="AU1303" s="266"/>
    </row>
    <row r="1304" spans="1:47" ht="15" customHeight="1" outlineLevel="1">
      <c r="A1304" s="452"/>
      <c r="B1304" s="254"/>
      <c r="C1304" s="251"/>
      <c r="D1304" s="251"/>
      <c r="E1304" s="251"/>
      <c r="F1304" s="251"/>
      <c r="G1304" s="251"/>
      <c r="H1304" s="251"/>
      <c r="I1304" s="251"/>
      <c r="J1304" s="251"/>
      <c r="K1304" s="251"/>
      <c r="L1304" s="251"/>
      <c r="M1304" s="251"/>
      <c r="N1304" s="251"/>
      <c r="O1304" s="251"/>
      <c r="P1304" s="251"/>
      <c r="Q1304" s="251"/>
      <c r="R1304" s="251"/>
      <c r="S1304" s="251"/>
      <c r="T1304" s="251"/>
      <c r="U1304" s="251"/>
      <c r="V1304" s="251"/>
      <c r="W1304" s="251"/>
      <c r="X1304" s="251"/>
      <c r="Y1304" s="251"/>
      <c r="Z1304" s="251"/>
      <c r="AA1304" s="251"/>
      <c r="AB1304" s="251"/>
      <c r="AC1304" s="251"/>
      <c r="AD1304" s="251"/>
      <c r="AE1304" s="251"/>
      <c r="AF1304" s="251"/>
      <c r="AG1304" s="353"/>
      <c r="AH1304" s="366"/>
      <c r="AI1304" s="366"/>
      <c r="AJ1304" s="366"/>
      <c r="AK1304" s="366"/>
      <c r="AL1304" s="366"/>
      <c r="AM1304" s="366"/>
      <c r="AN1304" s="366"/>
      <c r="AO1304" s="366"/>
      <c r="AP1304" s="366"/>
      <c r="AQ1304" s="366"/>
      <c r="AR1304" s="366"/>
      <c r="AS1304" s="366"/>
      <c r="AT1304" s="366"/>
      <c r="AU1304" s="266"/>
    </row>
    <row r="1305" spans="1:47" ht="15" hidden="1" customHeight="1" outlineLevel="1">
      <c r="A1305" s="452">
        <v>27</v>
      </c>
      <c r="B1305" s="369" t="s">
        <v>119</v>
      </c>
      <c r="C1305" s="251" t="s">
        <v>25</v>
      </c>
      <c r="D1305" s="255"/>
      <c r="E1305" s="255"/>
      <c r="F1305" s="255"/>
      <c r="G1305" s="255"/>
      <c r="H1305" s="255"/>
      <c r="I1305" s="255"/>
      <c r="J1305" s="255"/>
      <c r="K1305" s="255"/>
      <c r="L1305" s="255"/>
      <c r="M1305" s="255"/>
      <c r="N1305" s="255"/>
      <c r="O1305" s="255"/>
      <c r="P1305" s="255"/>
      <c r="Q1305" s="255"/>
      <c r="R1305" s="255">
        <v>12</v>
      </c>
      <c r="S1305" s="255"/>
      <c r="T1305" s="255"/>
      <c r="U1305" s="255"/>
      <c r="V1305" s="255"/>
      <c r="W1305" s="255"/>
      <c r="X1305" s="255"/>
      <c r="Y1305" s="255"/>
      <c r="Z1305" s="255"/>
      <c r="AA1305" s="255"/>
      <c r="AB1305" s="255"/>
      <c r="AC1305" s="255"/>
      <c r="AD1305" s="255"/>
      <c r="AE1305" s="255"/>
      <c r="AF1305" s="255"/>
      <c r="AG1305" s="367"/>
      <c r="AH1305" s="356"/>
      <c r="AI1305" s="356"/>
      <c r="AJ1305" s="356"/>
      <c r="AK1305" s="356"/>
      <c r="AL1305" s="356"/>
      <c r="AM1305" s="356"/>
      <c r="AN1305" s="356"/>
      <c r="AO1305" s="356"/>
      <c r="AP1305" s="356"/>
      <c r="AQ1305" s="356"/>
      <c r="AR1305" s="356"/>
      <c r="AS1305" s="356"/>
      <c r="AT1305" s="356"/>
      <c r="AU1305" s="256">
        <f>SUM(AG1305:AT1305)</f>
        <v>0</v>
      </c>
    </row>
    <row r="1306" spans="1:47" ht="15" hidden="1" customHeight="1" outlineLevel="1">
      <c r="A1306" s="452"/>
      <c r="B1306" s="254" t="s">
        <v>712</v>
      </c>
      <c r="C1306" s="251" t="s">
        <v>163</v>
      </c>
      <c r="D1306" s="255"/>
      <c r="E1306" s="255"/>
      <c r="F1306" s="255"/>
      <c r="G1306" s="255"/>
      <c r="H1306" s="255"/>
      <c r="I1306" s="255"/>
      <c r="J1306" s="255"/>
      <c r="K1306" s="255"/>
      <c r="L1306" s="255"/>
      <c r="M1306" s="255"/>
      <c r="N1306" s="255"/>
      <c r="O1306" s="255"/>
      <c r="P1306" s="255"/>
      <c r="Q1306" s="255"/>
      <c r="R1306" s="255">
        <f>R1305</f>
        <v>12</v>
      </c>
      <c r="S1306" s="255"/>
      <c r="T1306" s="255"/>
      <c r="U1306" s="255"/>
      <c r="V1306" s="255"/>
      <c r="W1306" s="255"/>
      <c r="X1306" s="255"/>
      <c r="Y1306" s="255"/>
      <c r="Z1306" s="255"/>
      <c r="AA1306" s="255"/>
      <c r="AB1306" s="255"/>
      <c r="AC1306" s="255"/>
      <c r="AD1306" s="255"/>
      <c r="AE1306" s="255"/>
      <c r="AF1306" s="255"/>
      <c r="AG1306" s="352">
        <f>AG1305</f>
        <v>0</v>
      </c>
      <c r="AH1306" s="352">
        <f t="shared" ref="AH1306:AT1306" si="2095">AH1305</f>
        <v>0</v>
      </c>
      <c r="AI1306" s="352">
        <f t="shared" si="2095"/>
        <v>0</v>
      </c>
      <c r="AJ1306" s="352">
        <f t="shared" si="2095"/>
        <v>0</v>
      </c>
      <c r="AK1306" s="352">
        <f t="shared" si="2095"/>
        <v>0</v>
      </c>
      <c r="AL1306" s="352">
        <f t="shared" si="2095"/>
        <v>0</v>
      </c>
      <c r="AM1306" s="352">
        <f t="shared" si="2095"/>
        <v>0</v>
      </c>
      <c r="AN1306" s="352">
        <f t="shared" si="2095"/>
        <v>0</v>
      </c>
      <c r="AO1306" s="352">
        <f t="shared" si="2095"/>
        <v>0</v>
      </c>
      <c r="AP1306" s="352">
        <f t="shared" si="2095"/>
        <v>0</v>
      </c>
      <c r="AQ1306" s="352">
        <f t="shared" si="2095"/>
        <v>0</v>
      </c>
      <c r="AR1306" s="352">
        <f t="shared" si="2095"/>
        <v>0</v>
      </c>
      <c r="AS1306" s="352">
        <f t="shared" si="2095"/>
        <v>0</v>
      </c>
      <c r="AT1306" s="352">
        <f t="shared" si="2095"/>
        <v>0</v>
      </c>
      <c r="AU1306" s="266"/>
    </row>
    <row r="1307" spans="1:47" ht="15" hidden="1" customHeight="1" outlineLevel="1">
      <c r="A1307" s="452"/>
      <c r="B1307" s="254"/>
      <c r="C1307" s="251"/>
      <c r="D1307" s="251"/>
      <c r="E1307" s="251"/>
      <c r="F1307" s="251"/>
      <c r="G1307" s="251"/>
      <c r="H1307" s="251"/>
      <c r="I1307" s="251"/>
      <c r="J1307" s="251"/>
      <c r="K1307" s="251"/>
      <c r="L1307" s="251"/>
      <c r="M1307" s="251"/>
      <c r="N1307" s="251"/>
      <c r="O1307" s="251"/>
      <c r="P1307" s="251"/>
      <c r="Q1307" s="251"/>
      <c r="R1307" s="251"/>
      <c r="S1307" s="251"/>
      <c r="T1307" s="251"/>
      <c r="U1307" s="251"/>
      <c r="V1307" s="251"/>
      <c r="W1307" s="251"/>
      <c r="X1307" s="251"/>
      <c r="Y1307" s="251"/>
      <c r="Z1307" s="251"/>
      <c r="AA1307" s="251"/>
      <c r="AB1307" s="251"/>
      <c r="AC1307" s="251"/>
      <c r="AD1307" s="251"/>
      <c r="AE1307" s="251"/>
      <c r="AF1307" s="251"/>
      <c r="AG1307" s="353"/>
      <c r="AH1307" s="366"/>
      <c r="AI1307" s="366"/>
      <c r="AJ1307" s="366"/>
      <c r="AK1307" s="366"/>
      <c r="AL1307" s="366"/>
      <c r="AM1307" s="366"/>
      <c r="AN1307" s="366"/>
      <c r="AO1307" s="366"/>
      <c r="AP1307" s="366"/>
      <c r="AQ1307" s="366"/>
      <c r="AR1307" s="366"/>
      <c r="AS1307" s="366"/>
      <c r="AT1307" s="366"/>
      <c r="AU1307" s="266"/>
    </row>
    <row r="1308" spans="1:47" ht="15" hidden="1" customHeight="1" outlineLevel="1">
      <c r="A1308" s="452">
        <v>28</v>
      </c>
      <c r="B1308" s="369" t="s">
        <v>120</v>
      </c>
      <c r="C1308" s="251" t="s">
        <v>25</v>
      </c>
      <c r="D1308" s="255"/>
      <c r="E1308" s="255"/>
      <c r="F1308" s="255"/>
      <c r="G1308" s="255"/>
      <c r="H1308" s="255"/>
      <c r="I1308" s="255"/>
      <c r="J1308" s="255"/>
      <c r="K1308" s="255"/>
      <c r="L1308" s="255"/>
      <c r="M1308" s="255"/>
      <c r="N1308" s="255"/>
      <c r="O1308" s="255"/>
      <c r="P1308" s="255"/>
      <c r="Q1308" s="255"/>
      <c r="R1308" s="255">
        <v>12</v>
      </c>
      <c r="S1308" s="255"/>
      <c r="T1308" s="255"/>
      <c r="U1308" s="255"/>
      <c r="V1308" s="255"/>
      <c r="W1308" s="255"/>
      <c r="X1308" s="255"/>
      <c r="Y1308" s="255"/>
      <c r="Z1308" s="255"/>
      <c r="AA1308" s="255"/>
      <c r="AB1308" s="255"/>
      <c r="AC1308" s="255"/>
      <c r="AD1308" s="255"/>
      <c r="AE1308" s="255"/>
      <c r="AF1308" s="255"/>
      <c r="AG1308" s="367"/>
      <c r="AH1308" s="356"/>
      <c r="AI1308" s="356"/>
      <c r="AJ1308" s="356"/>
      <c r="AK1308" s="356"/>
      <c r="AL1308" s="356"/>
      <c r="AM1308" s="356"/>
      <c r="AN1308" s="356"/>
      <c r="AO1308" s="356"/>
      <c r="AP1308" s="356"/>
      <c r="AQ1308" s="356"/>
      <c r="AR1308" s="356"/>
      <c r="AS1308" s="356"/>
      <c r="AT1308" s="356"/>
      <c r="AU1308" s="256">
        <f>SUM(AG1308:AT1308)</f>
        <v>0</v>
      </c>
    </row>
    <row r="1309" spans="1:47" ht="15" hidden="1" customHeight="1" outlineLevel="1">
      <c r="A1309" s="452"/>
      <c r="B1309" s="254" t="s">
        <v>712</v>
      </c>
      <c r="C1309" s="251" t="s">
        <v>163</v>
      </c>
      <c r="D1309" s="255"/>
      <c r="E1309" s="255"/>
      <c r="F1309" s="255"/>
      <c r="G1309" s="255"/>
      <c r="H1309" s="255"/>
      <c r="I1309" s="255"/>
      <c r="J1309" s="255"/>
      <c r="K1309" s="255"/>
      <c r="L1309" s="255"/>
      <c r="M1309" s="255"/>
      <c r="N1309" s="255"/>
      <c r="O1309" s="255"/>
      <c r="P1309" s="255"/>
      <c r="Q1309" s="255"/>
      <c r="R1309" s="255">
        <f>R1308</f>
        <v>12</v>
      </c>
      <c r="S1309" s="255"/>
      <c r="T1309" s="255"/>
      <c r="U1309" s="255"/>
      <c r="V1309" s="255"/>
      <c r="W1309" s="255"/>
      <c r="X1309" s="255"/>
      <c r="Y1309" s="255"/>
      <c r="Z1309" s="255"/>
      <c r="AA1309" s="255"/>
      <c r="AB1309" s="255"/>
      <c r="AC1309" s="255"/>
      <c r="AD1309" s="255"/>
      <c r="AE1309" s="255"/>
      <c r="AF1309" s="255"/>
      <c r="AG1309" s="352">
        <f>AG1308</f>
        <v>0</v>
      </c>
      <c r="AH1309" s="352">
        <f>AH1308</f>
        <v>0</v>
      </c>
      <c r="AI1309" s="352">
        <f t="shared" ref="AI1309:AL1309" si="2096">AI1308</f>
        <v>0</v>
      </c>
      <c r="AJ1309" s="352">
        <f t="shared" si="2096"/>
        <v>0</v>
      </c>
      <c r="AK1309" s="352">
        <f t="shared" si="2096"/>
        <v>0</v>
      </c>
      <c r="AL1309" s="352">
        <f t="shared" si="2096"/>
        <v>0</v>
      </c>
      <c r="AM1309" s="352">
        <f>AM1308</f>
        <v>0</v>
      </c>
      <c r="AN1309" s="352">
        <f t="shared" ref="AN1309:AT1309" si="2097">AN1308</f>
        <v>0</v>
      </c>
      <c r="AO1309" s="352">
        <f t="shared" si="2097"/>
        <v>0</v>
      </c>
      <c r="AP1309" s="352">
        <f t="shared" si="2097"/>
        <v>0</v>
      </c>
      <c r="AQ1309" s="352">
        <f t="shared" si="2097"/>
        <v>0</v>
      </c>
      <c r="AR1309" s="352">
        <f t="shared" si="2097"/>
        <v>0</v>
      </c>
      <c r="AS1309" s="352">
        <f t="shared" si="2097"/>
        <v>0</v>
      </c>
      <c r="AT1309" s="352">
        <f t="shared" si="2097"/>
        <v>0</v>
      </c>
      <c r="AU1309" s="266"/>
    </row>
    <row r="1310" spans="1:47" ht="15" hidden="1" customHeight="1" outlineLevel="1">
      <c r="A1310" s="452"/>
      <c r="B1310" s="254"/>
      <c r="C1310" s="251"/>
      <c r="D1310" s="251"/>
      <c r="E1310" s="251"/>
      <c r="F1310" s="251"/>
      <c r="G1310" s="251"/>
      <c r="H1310" s="251"/>
      <c r="I1310" s="251"/>
      <c r="J1310" s="251"/>
      <c r="K1310" s="251"/>
      <c r="L1310" s="251"/>
      <c r="M1310" s="251"/>
      <c r="N1310" s="251"/>
      <c r="O1310" s="251"/>
      <c r="P1310" s="251"/>
      <c r="Q1310" s="251"/>
      <c r="R1310" s="251"/>
      <c r="S1310" s="251"/>
      <c r="T1310" s="251"/>
      <c r="U1310" s="251"/>
      <c r="V1310" s="251"/>
      <c r="W1310" s="251"/>
      <c r="X1310" s="251"/>
      <c r="Y1310" s="251"/>
      <c r="Z1310" s="251"/>
      <c r="AA1310" s="251"/>
      <c r="AB1310" s="251"/>
      <c r="AC1310" s="251"/>
      <c r="AD1310" s="251"/>
      <c r="AE1310" s="251"/>
      <c r="AF1310" s="251"/>
      <c r="AG1310" s="353"/>
      <c r="AH1310" s="366"/>
      <c r="AI1310" s="366"/>
      <c r="AJ1310" s="366"/>
      <c r="AK1310" s="366"/>
      <c r="AL1310" s="366"/>
      <c r="AM1310" s="366"/>
      <c r="AN1310" s="366"/>
      <c r="AO1310" s="366"/>
      <c r="AP1310" s="366"/>
      <c r="AQ1310" s="366"/>
      <c r="AR1310" s="366"/>
      <c r="AS1310" s="366"/>
      <c r="AT1310" s="366"/>
      <c r="AU1310" s="266"/>
    </row>
    <row r="1311" spans="1:47" ht="15" hidden="1" customHeight="1" outlineLevel="1">
      <c r="A1311" s="452">
        <v>29</v>
      </c>
      <c r="B1311" s="369" t="s">
        <v>121</v>
      </c>
      <c r="C1311" s="251" t="s">
        <v>25</v>
      </c>
      <c r="D1311" s="255"/>
      <c r="E1311" s="255"/>
      <c r="F1311" s="255"/>
      <c r="G1311" s="255"/>
      <c r="H1311" s="255"/>
      <c r="I1311" s="255"/>
      <c r="J1311" s="255"/>
      <c r="K1311" s="255"/>
      <c r="L1311" s="255"/>
      <c r="M1311" s="255"/>
      <c r="N1311" s="255"/>
      <c r="O1311" s="255"/>
      <c r="P1311" s="255"/>
      <c r="Q1311" s="255"/>
      <c r="R1311" s="255">
        <v>3</v>
      </c>
      <c r="S1311" s="255"/>
      <c r="T1311" s="255"/>
      <c r="U1311" s="255"/>
      <c r="V1311" s="255"/>
      <c r="W1311" s="255"/>
      <c r="X1311" s="255"/>
      <c r="Y1311" s="255"/>
      <c r="Z1311" s="255"/>
      <c r="AA1311" s="255"/>
      <c r="AB1311" s="255"/>
      <c r="AC1311" s="656"/>
      <c r="AD1311" s="656"/>
      <c r="AE1311" s="656"/>
      <c r="AF1311" s="656"/>
      <c r="AG1311" s="367"/>
      <c r="AH1311" s="356"/>
      <c r="AI1311" s="356"/>
      <c r="AJ1311" s="356"/>
      <c r="AK1311" s="356"/>
      <c r="AL1311" s="356"/>
      <c r="AM1311" s="356"/>
      <c r="AN1311" s="356"/>
      <c r="AO1311" s="356"/>
      <c r="AP1311" s="356"/>
      <c r="AQ1311" s="356"/>
      <c r="AR1311" s="356"/>
      <c r="AS1311" s="356"/>
      <c r="AT1311" s="356"/>
      <c r="AU1311" s="256">
        <f>SUM(AG1311:AT1311)</f>
        <v>0</v>
      </c>
    </row>
    <row r="1312" spans="1:47" ht="15" hidden="1" customHeight="1" outlineLevel="1">
      <c r="A1312" s="452"/>
      <c r="B1312" s="254" t="s">
        <v>712</v>
      </c>
      <c r="C1312" s="251" t="s">
        <v>163</v>
      </c>
      <c r="D1312" s="255"/>
      <c r="E1312" s="255"/>
      <c r="F1312" s="255"/>
      <c r="G1312" s="255"/>
      <c r="H1312" s="255"/>
      <c r="I1312" s="255"/>
      <c r="J1312" s="255"/>
      <c r="K1312" s="255"/>
      <c r="L1312" s="255"/>
      <c r="M1312" s="255"/>
      <c r="N1312" s="255"/>
      <c r="O1312" s="255"/>
      <c r="P1312" s="255"/>
      <c r="Q1312" s="255"/>
      <c r="R1312" s="255">
        <f>R1311</f>
        <v>3</v>
      </c>
      <c r="S1312" s="255"/>
      <c r="T1312" s="255"/>
      <c r="U1312" s="255"/>
      <c r="V1312" s="255"/>
      <c r="W1312" s="255"/>
      <c r="X1312" s="255"/>
      <c r="Y1312" s="255"/>
      <c r="Z1312" s="255"/>
      <c r="AA1312" s="255"/>
      <c r="AB1312" s="255"/>
      <c r="AC1312" s="656"/>
      <c r="AD1312" s="656"/>
      <c r="AE1312" s="656"/>
      <c r="AF1312" s="656"/>
      <c r="AG1312" s="352">
        <f>AG1311</f>
        <v>0</v>
      </c>
      <c r="AH1312" s="352">
        <f t="shared" ref="AH1312:AT1312" si="2098">AH1311</f>
        <v>0</v>
      </c>
      <c r="AI1312" s="352">
        <f t="shared" si="2098"/>
        <v>0</v>
      </c>
      <c r="AJ1312" s="352">
        <f t="shared" si="2098"/>
        <v>0</v>
      </c>
      <c r="AK1312" s="352">
        <f t="shared" si="2098"/>
        <v>0</v>
      </c>
      <c r="AL1312" s="352">
        <f t="shared" si="2098"/>
        <v>0</v>
      </c>
      <c r="AM1312" s="352">
        <f t="shared" si="2098"/>
        <v>0</v>
      </c>
      <c r="AN1312" s="352">
        <f t="shared" si="2098"/>
        <v>0</v>
      </c>
      <c r="AO1312" s="352">
        <f t="shared" si="2098"/>
        <v>0</v>
      </c>
      <c r="AP1312" s="352">
        <f t="shared" si="2098"/>
        <v>0</v>
      </c>
      <c r="AQ1312" s="352">
        <f t="shared" si="2098"/>
        <v>0</v>
      </c>
      <c r="AR1312" s="352">
        <f t="shared" si="2098"/>
        <v>0</v>
      </c>
      <c r="AS1312" s="352">
        <f t="shared" si="2098"/>
        <v>0</v>
      </c>
      <c r="AT1312" s="352">
        <f t="shared" si="2098"/>
        <v>0</v>
      </c>
      <c r="AU1312" s="266"/>
    </row>
    <row r="1313" spans="1:47" ht="15" hidden="1" customHeight="1" outlineLevel="1">
      <c r="A1313" s="452"/>
      <c r="B1313" s="254"/>
      <c r="C1313" s="251"/>
      <c r="D1313" s="251"/>
      <c r="E1313" s="251"/>
      <c r="F1313" s="251"/>
      <c r="G1313" s="251"/>
      <c r="H1313" s="251"/>
      <c r="I1313" s="251"/>
      <c r="J1313" s="251"/>
      <c r="K1313" s="251"/>
      <c r="L1313" s="251"/>
      <c r="M1313" s="251"/>
      <c r="N1313" s="251"/>
      <c r="O1313" s="251"/>
      <c r="P1313" s="251"/>
      <c r="Q1313" s="251"/>
      <c r="R1313" s="251"/>
      <c r="S1313" s="251"/>
      <c r="T1313" s="251"/>
      <c r="U1313" s="251"/>
      <c r="V1313" s="251"/>
      <c r="W1313" s="251"/>
      <c r="X1313" s="251"/>
      <c r="Y1313" s="251"/>
      <c r="Z1313" s="251"/>
      <c r="AA1313" s="251"/>
      <c r="AB1313" s="251"/>
      <c r="AC1313" s="251"/>
      <c r="AD1313" s="251"/>
      <c r="AE1313" s="251"/>
      <c r="AF1313" s="251"/>
      <c r="AG1313" s="353"/>
      <c r="AH1313" s="366"/>
      <c r="AI1313" s="366"/>
      <c r="AJ1313" s="366"/>
      <c r="AK1313" s="366"/>
      <c r="AL1313" s="366"/>
      <c r="AM1313" s="366"/>
      <c r="AN1313" s="366"/>
      <c r="AO1313" s="366"/>
      <c r="AP1313" s="366"/>
      <c r="AQ1313" s="366"/>
      <c r="AR1313" s="366"/>
      <c r="AS1313" s="366"/>
      <c r="AT1313" s="366"/>
      <c r="AU1313" s="266"/>
    </row>
    <row r="1314" spans="1:47" ht="15" customHeight="1" outlineLevel="1">
      <c r="A1314" s="452">
        <v>30</v>
      </c>
      <c r="B1314" s="369" t="s">
        <v>122</v>
      </c>
      <c r="C1314" s="251" t="s">
        <v>25</v>
      </c>
      <c r="D1314" s="255">
        <f>'3-a. VRZ Rate Class Alloc.'!W39</f>
        <v>3973117.8880244461</v>
      </c>
      <c r="E1314" s="255">
        <v>3973117.8880244461</v>
      </c>
      <c r="F1314" s="255">
        <v>3973117.8880244461</v>
      </c>
      <c r="G1314" s="255">
        <v>3973117.8880244461</v>
      </c>
      <c r="H1314" s="255">
        <v>3973117.8880244461</v>
      </c>
      <c r="I1314" s="255">
        <v>3973117.8880244461</v>
      </c>
      <c r="J1314" s="255">
        <v>3584607.971557911</v>
      </c>
      <c r="K1314" s="255">
        <v>3584607.971557911</v>
      </c>
      <c r="L1314" s="255">
        <v>2986289.580162175</v>
      </c>
      <c r="M1314" s="255">
        <v>2986289.580162175</v>
      </c>
      <c r="N1314" s="255">
        <v>2986289.580162175</v>
      </c>
      <c r="O1314" s="255">
        <v>1677381.6067064134</v>
      </c>
      <c r="P1314" s="255">
        <v>1677381.6067064134</v>
      </c>
      <c r="Q1314" s="255">
        <v>1454396.3803991657</v>
      </c>
      <c r="R1314" s="255">
        <v>12</v>
      </c>
      <c r="S1314" s="255">
        <f>'3-a. VRZ Rate Class Alloc.'!X39</f>
        <v>419.05614783226724</v>
      </c>
      <c r="T1314" s="255">
        <v>419.05614783226724</v>
      </c>
      <c r="U1314" s="255">
        <v>419.05614783226724</v>
      </c>
      <c r="V1314" s="255">
        <v>419.05614783226724</v>
      </c>
      <c r="W1314" s="255">
        <v>419.05614783226724</v>
      </c>
      <c r="X1314" s="255">
        <v>419.05614783226724</v>
      </c>
      <c r="Y1314" s="255">
        <v>419.05614783226724</v>
      </c>
      <c r="Z1314" s="255">
        <v>419.05614783226724</v>
      </c>
      <c r="AA1314" s="255">
        <v>391.953802416489</v>
      </c>
      <c r="AB1314" s="255">
        <v>391.953802416489</v>
      </c>
      <c r="AC1314" s="255">
        <v>346.14925373134326</v>
      </c>
      <c r="AD1314" s="255">
        <v>346.14925373134326</v>
      </c>
      <c r="AE1314" s="255">
        <v>346.14925373134326</v>
      </c>
      <c r="AF1314" s="255">
        <v>172.91613361762614</v>
      </c>
      <c r="AG1314" s="367">
        <f>'3-a. VRZ Rate Class Alloc.'!P39</f>
        <v>0</v>
      </c>
      <c r="AH1314" s="367">
        <f>'3-a. VRZ Rate Class Alloc.'!Q39</f>
        <v>0</v>
      </c>
      <c r="AI1314" s="367">
        <f>'3-a. VRZ Rate Class Alloc.'!R39</f>
        <v>1</v>
      </c>
      <c r="AJ1314" s="367">
        <f>'3-a. VRZ Rate Class Alloc.'!S39</f>
        <v>0</v>
      </c>
      <c r="AK1314" s="367">
        <f>'3-a. VRZ Rate Class Alloc.'!T39</f>
        <v>0</v>
      </c>
      <c r="AL1314" s="356"/>
      <c r="AM1314" s="356"/>
      <c r="AN1314" s="356"/>
      <c r="AO1314" s="356"/>
      <c r="AP1314" s="356"/>
      <c r="AQ1314" s="356"/>
      <c r="AR1314" s="356"/>
      <c r="AS1314" s="356"/>
      <c r="AT1314" s="356"/>
      <c r="AU1314" s="256">
        <f>SUM(AG1314:AT1314)</f>
        <v>1</v>
      </c>
    </row>
    <row r="1315" spans="1:47" ht="15" customHeight="1" outlineLevel="1">
      <c r="A1315" s="452"/>
      <c r="B1315" s="254" t="s">
        <v>712</v>
      </c>
      <c r="C1315" s="251" t="s">
        <v>163</v>
      </c>
      <c r="D1315" s="255"/>
      <c r="E1315" s="255"/>
      <c r="F1315" s="255"/>
      <c r="G1315" s="255"/>
      <c r="H1315" s="255"/>
      <c r="I1315" s="255"/>
      <c r="J1315" s="255"/>
      <c r="K1315" s="255"/>
      <c r="L1315" s="255"/>
      <c r="M1315" s="255"/>
      <c r="N1315" s="255"/>
      <c r="O1315" s="255"/>
      <c r="P1315" s="255"/>
      <c r="Q1315" s="255"/>
      <c r="R1315" s="255">
        <f>R1314</f>
        <v>12</v>
      </c>
      <c r="S1315" s="255"/>
      <c r="T1315" s="255"/>
      <c r="U1315" s="255"/>
      <c r="V1315" s="255"/>
      <c r="W1315" s="255"/>
      <c r="X1315" s="255"/>
      <c r="Y1315" s="255"/>
      <c r="Z1315" s="255"/>
      <c r="AA1315" s="255"/>
      <c r="AB1315" s="255"/>
      <c r="AC1315" s="656"/>
      <c r="AD1315" s="656"/>
      <c r="AE1315" s="656"/>
      <c r="AF1315" s="656"/>
      <c r="AG1315" s="352">
        <f>AG1314</f>
        <v>0</v>
      </c>
      <c r="AH1315" s="352">
        <f t="shared" ref="AH1315:AT1315" si="2099">AH1314</f>
        <v>0</v>
      </c>
      <c r="AI1315" s="352">
        <f t="shared" si="2099"/>
        <v>1</v>
      </c>
      <c r="AJ1315" s="352">
        <f t="shared" si="2099"/>
        <v>0</v>
      </c>
      <c r="AK1315" s="352">
        <f t="shared" si="2099"/>
        <v>0</v>
      </c>
      <c r="AL1315" s="352">
        <f t="shared" si="2099"/>
        <v>0</v>
      </c>
      <c r="AM1315" s="352">
        <f t="shared" si="2099"/>
        <v>0</v>
      </c>
      <c r="AN1315" s="352">
        <f t="shared" si="2099"/>
        <v>0</v>
      </c>
      <c r="AO1315" s="352">
        <f t="shared" si="2099"/>
        <v>0</v>
      </c>
      <c r="AP1315" s="352">
        <f t="shared" si="2099"/>
        <v>0</v>
      </c>
      <c r="AQ1315" s="352">
        <f t="shared" si="2099"/>
        <v>0</v>
      </c>
      <c r="AR1315" s="352">
        <f t="shared" si="2099"/>
        <v>0</v>
      </c>
      <c r="AS1315" s="352">
        <f t="shared" si="2099"/>
        <v>0</v>
      </c>
      <c r="AT1315" s="352">
        <f t="shared" si="2099"/>
        <v>0</v>
      </c>
      <c r="AU1315" s="266"/>
    </row>
    <row r="1316" spans="1:47" ht="15" customHeight="1" outlineLevel="1">
      <c r="A1316" s="452"/>
      <c r="B1316" s="254"/>
      <c r="C1316" s="251"/>
      <c r="D1316" s="251"/>
      <c r="E1316" s="251"/>
      <c r="F1316" s="251"/>
      <c r="G1316" s="251"/>
      <c r="H1316" s="251"/>
      <c r="I1316" s="251"/>
      <c r="J1316" s="251"/>
      <c r="K1316" s="251"/>
      <c r="L1316" s="251"/>
      <c r="M1316" s="251"/>
      <c r="N1316" s="251"/>
      <c r="O1316" s="251"/>
      <c r="P1316" s="251"/>
      <c r="Q1316" s="251"/>
      <c r="R1316" s="251"/>
      <c r="S1316" s="251"/>
      <c r="T1316" s="251"/>
      <c r="U1316" s="251"/>
      <c r="V1316" s="251"/>
      <c r="W1316" s="251"/>
      <c r="X1316" s="251"/>
      <c r="Y1316" s="251"/>
      <c r="Z1316" s="251"/>
      <c r="AA1316" s="251"/>
      <c r="AB1316" s="251"/>
      <c r="AC1316" s="251"/>
      <c r="AD1316" s="251"/>
      <c r="AE1316" s="251"/>
      <c r="AF1316" s="251"/>
      <c r="AG1316" s="353"/>
      <c r="AH1316" s="366"/>
      <c r="AI1316" s="366"/>
      <c r="AJ1316" s="366"/>
      <c r="AK1316" s="366"/>
      <c r="AL1316" s="366"/>
      <c r="AM1316" s="366"/>
      <c r="AN1316" s="366"/>
      <c r="AO1316" s="366"/>
      <c r="AP1316" s="366"/>
      <c r="AQ1316" s="366"/>
      <c r="AR1316" s="366"/>
      <c r="AS1316" s="366"/>
      <c r="AT1316" s="366"/>
      <c r="AU1316" s="266"/>
    </row>
    <row r="1317" spans="1:47" ht="15" hidden="1" customHeight="1" outlineLevel="1">
      <c r="A1317" s="452">
        <v>31</v>
      </c>
      <c r="B1317" s="369" t="s">
        <v>123</v>
      </c>
      <c r="C1317" s="251" t="s">
        <v>25</v>
      </c>
      <c r="D1317" s="255"/>
      <c r="E1317" s="255"/>
      <c r="F1317" s="255"/>
      <c r="G1317" s="255"/>
      <c r="H1317" s="255"/>
      <c r="I1317" s="255"/>
      <c r="J1317" s="255"/>
      <c r="K1317" s="255"/>
      <c r="L1317" s="255"/>
      <c r="M1317" s="255"/>
      <c r="N1317" s="255"/>
      <c r="O1317" s="255"/>
      <c r="P1317" s="255"/>
      <c r="Q1317" s="255"/>
      <c r="R1317" s="255">
        <v>12</v>
      </c>
      <c r="S1317" s="255"/>
      <c r="T1317" s="255"/>
      <c r="U1317" s="255"/>
      <c r="V1317" s="255"/>
      <c r="W1317" s="255"/>
      <c r="X1317" s="255"/>
      <c r="Y1317" s="255"/>
      <c r="Z1317" s="255"/>
      <c r="AA1317" s="255"/>
      <c r="AB1317" s="255"/>
      <c r="AC1317" s="255"/>
      <c r="AD1317" s="255"/>
      <c r="AE1317" s="255"/>
      <c r="AF1317" s="656"/>
      <c r="AG1317" s="367"/>
      <c r="AH1317" s="356"/>
      <c r="AI1317" s="356"/>
      <c r="AJ1317" s="356"/>
      <c r="AK1317" s="356"/>
      <c r="AL1317" s="356"/>
      <c r="AM1317" s="356"/>
      <c r="AN1317" s="356"/>
      <c r="AO1317" s="356"/>
      <c r="AP1317" s="356"/>
      <c r="AQ1317" s="356"/>
      <c r="AR1317" s="356"/>
      <c r="AS1317" s="356"/>
      <c r="AT1317" s="356"/>
      <c r="AU1317" s="256">
        <f>SUM(AG1317:AT1317)</f>
        <v>0</v>
      </c>
    </row>
    <row r="1318" spans="1:47" ht="15" hidden="1" customHeight="1" outlineLevel="1">
      <c r="A1318" s="452"/>
      <c r="B1318" s="254" t="s">
        <v>712</v>
      </c>
      <c r="C1318" s="251" t="s">
        <v>163</v>
      </c>
      <c r="D1318" s="255"/>
      <c r="E1318" s="255"/>
      <c r="F1318" s="255"/>
      <c r="G1318" s="255"/>
      <c r="H1318" s="255"/>
      <c r="I1318" s="255"/>
      <c r="J1318" s="255"/>
      <c r="K1318" s="255"/>
      <c r="L1318" s="255"/>
      <c r="M1318" s="255"/>
      <c r="N1318" s="255"/>
      <c r="O1318" s="255"/>
      <c r="P1318" s="255"/>
      <c r="Q1318" s="255"/>
      <c r="R1318" s="255">
        <f>R1317</f>
        <v>12</v>
      </c>
      <c r="S1318" s="255"/>
      <c r="T1318" s="255"/>
      <c r="U1318" s="255"/>
      <c r="V1318" s="255"/>
      <c r="W1318" s="255"/>
      <c r="X1318" s="255"/>
      <c r="Y1318" s="255"/>
      <c r="Z1318" s="255"/>
      <c r="AA1318" s="255"/>
      <c r="AB1318" s="255"/>
      <c r="AC1318" s="255"/>
      <c r="AD1318" s="255"/>
      <c r="AE1318" s="255"/>
      <c r="AF1318" s="656"/>
      <c r="AG1318" s="352">
        <f>AG1317</f>
        <v>0</v>
      </c>
      <c r="AH1318" s="352">
        <f t="shared" ref="AH1318:AT1318" si="2100">AH1317</f>
        <v>0</v>
      </c>
      <c r="AI1318" s="352">
        <f t="shared" si="2100"/>
        <v>0</v>
      </c>
      <c r="AJ1318" s="352">
        <f t="shared" si="2100"/>
        <v>0</v>
      </c>
      <c r="AK1318" s="352">
        <f t="shared" si="2100"/>
        <v>0</v>
      </c>
      <c r="AL1318" s="352">
        <f t="shared" si="2100"/>
        <v>0</v>
      </c>
      <c r="AM1318" s="352">
        <f t="shared" si="2100"/>
        <v>0</v>
      </c>
      <c r="AN1318" s="352">
        <f t="shared" si="2100"/>
        <v>0</v>
      </c>
      <c r="AO1318" s="352">
        <f t="shared" si="2100"/>
        <v>0</v>
      </c>
      <c r="AP1318" s="352">
        <f t="shared" si="2100"/>
        <v>0</v>
      </c>
      <c r="AQ1318" s="352">
        <f t="shared" si="2100"/>
        <v>0</v>
      </c>
      <c r="AR1318" s="352">
        <f t="shared" si="2100"/>
        <v>0</v>
      </c>
      <c r="AS1318" s="352">
        <f t="shared" si="2100"/>
        <v>0</v>
      </c>
      <c r="AT1318" s="352">
        <f t="shared" si="2100"/>
        <v>0</v>
      </c>
      <c r="AU1318" s="266"/>
    </row>
    <row r="1319" spans="1:47" ht="15" hidden="1" customHeight="1" outlineLevel="1">
      <c r="A1319" s="452"/>
      <c r="B1319" s="369"/>
      <c r="C1319" s="251"/>
      <c r="D1319" s="251"/>
      <c r="E1319" s="251"/>
      <c r="F1319" s="251"/>
      <c r="G1319" s="251"/>
      <c r="H1319" s="251"/>
      <c r="I1319" s="251"/>
      <c r="J1319" s="251"/>
      <c r="K1319" s="251"/>
      <c r="L1319" s="251"/>
      <c r="M1319" s="251"/>
      <c r="N1319" s="251"/>
      <c r="O1319" s="251"/>
      <c r="P1319" s="251"/>
      <c r="Q1319" s="251"/>
      <c r="R1319" s="251"/>
      <c r="S1319" s="251"/>
      <c r="T1319" s="251"/>
      <c r="U1319" s="251"/>
      <c r="V1319" s="251"/>
      <c r="W1319" s="251"/>
      <c r="X1319" s="251"/>
      <c r="Y1319" s="251"/>
      <c r="Z1319" s="251"/>
      <c r="AA1319" s="251"/>
      <c r="AB1319" s="251"/>
      <c r="AC1319" s="251"/>
      <c r="AD1319" s="251"/>
      <c r="AE1319" s="251"/>
      <c r="AF1319" s="251"/>
      <c r="AG1319" s="353"/>
      <c r="AH1319" s="366"/>
      <c r="AI1319" s="366"/>
      <c r="AJ1319" s="366"/>
      <c r="AK1319" s="366"/>
      <c r="AL1319" s="366"/>
      <c r="AM1319" s="366"/>
      <c r="AN1319" s="366"/>
      <c r="AO1319" s="366"/>
      <c r="AP1319" s="366"/>
      <c r="AQ1319" s="366"/>
      <c r="AR1319" s="366"/>
      <c r="AS1319" s="366"/>
      <c r="AT1319" s="366"/>
      <c r="AU1319" s="266"/>
    </row>
    <row r="1320" spans="1:47" ht="15" hidden="1" customHeight="1" outlineLevel="1">
      <c r="A1320" s="452">
        <v>32</v>
      </c>
      <c r="B1320" s="369" t="s">
        <v>124</v>
      </c>
      <c r="C1320" s="251" t="s">
        <v>25</v>
      </c>
      <c r="D1320" s="255"/>
      <c r="E1320" s="255"/>
      <c r="F1320" s="255"/>
      <c r="G1320" s="255"/>
      <c r="H1320" s="255"/>
      <c r="I1320" s="255"/>
      <c r="J1320" s="255"/>
      <c r="K1320" s="255"/>
      <c r="L1320" s="255"/>
      <c r="M1320" s="255"/>
      <c r="N1320" s="255"/>
      <c r="O1320" s="255"/>
      <c r="P1320" s="255"/>
      <c r="Q1320" s="255"/>
      <c r="R1320" s="255">
        <v>12</v>
      </c>
      <c r="S1320" s="255"/>
      <c r="T1320" s="255"/>
      <c r="U1320" s="255"/>
      <c r="V1320" s="255"/>
      <c r="W1320" s="255"/>
      <c r="X1320" s="255"/>
      <c r="Y1320" s="255"/>
      <c r="Z1320" s="255"/>
      <c r="AA1320" s="255"/>
      <c r="AB1320" s="255"/>
      <c r="AC1320" s="255"/>
      <c r="AD1320" s="255"/>
      <c r="AE1320" s="255"/>
      <c r="AF1320" s="656"/>
      <c r="AG1320" s="367"/>
      <c r="AH1320" s="356"/>
      <c r="AI1320" s="356"/>
      <c r="AJ1320" s="356"/>
      <c r="AK1320" s="356"/>
      <c r="AL1320" s="356"/>
      <c r="AM1320" s="356"/>
      <c r="AN1320" s="356"/>
      <c r="AO1320" s="356"/>
      <c r="AP1320" s="356"/>
      <c r="AQ1320" s="356"/>
      <c r="AR1320" s="356"/>
      <c r="AS1320" s="356"/>
      <c r="AT1320" s="356"/>
      <c r="AU1320" s="256">
        <f>SUM(AG1320:AT1320)</f>
        <v>0</v>
      </c>
    </row>
    <row r="1321" spans="1:47" ht="15" hidden="1" customHeight="1" outlineLevel="1">
      <c r="A1321" s="452"/>
      <c r="B1321" s="254" t="s">
        <v>712</v>
      </c>
      <c r="C1321" s="251" t="s">
        <v>163</v>
      </c>
      <c r="D1321" s="255"/>
      <c r="E1321" s="255"/>
      <c r="F1321" s="255"/>
      <c r="G1321" s="255"/>
      <c r="H1321" s="255"/>
      <c r="I1321" s="255"/>
      <c r="J1321" s="255"/>
      <c r="K1321" s="255"/>
      <c r="L1321" s="255"/>
      <c r="M1321" s="255"/>
      <c r="N1321" s="255"/>
      <c r="O1321" s="255"/>
      <c r="P1321" s="255"/>
      <c r="Q1321" s="255"/>
      <c r="R1321" s="255">
        <f>R1320</f>
        <v>12</v>
      </c>
      <c r="S1321" s="255"/>
      <c r="T1321" s="255"/>
      <c r="U1321" s="255"/>
      <c r="V1321" s="255"/>
      <c r="W1321" s="255"/>
      <c r="X1321" s="255"/>
      <c r="Y1321" s="255"/>
      <c r="Z1321" s="255"/>
      <c r="AA1321" s="255"/>
      <c r="AB1321" s="255"/>
      <c r="AC1321" s="255"/>
      <c r="AD1321" s="255"/>
      <c r="AE1321" s="255"/>
      <c r="AF1321" s="656"/>
      <c r="AG1321" s="352">
        <f>AG1320</f>
        <v>0</v>
      </c>
      <c r="AH1321" s="352">
        <f t="shared" ref="AH1321:AT1321" si="2101">AH1320</f>
        <v>0</v>
      </c>
      <c r="AI1321" s="352">
        <f t="shared" si="2101"/>
        <v>0</v>
      </c>
      <c r="AJ1321" s="352">
        <f t="shared" si="2101"/>
        <v>0</v>
      </c>
      <c r="AK1321" s="352">
        <f t="shared" si="2101"/>
        <v>0</v>
      </c>
      <c r="AL1321" s="352">
        <f t="shared" si="2101"/>
        <v>0</v>
      </c>
      <c r="AM1321" s="352">
        <f t="shared" si="2101"/>
        <v>0</v>
      </c>
      <c r="AN1321" s="352">
        <f t="shared" si="2101"/>
        <v>0</v>
      </c>
      <c r="AO1321" s="352">
        <f t="shared" si="2101"/>
        <v>0</v>
      </c>
      <c r="AP1321" s="352">
        <f t="shared" si="2101"/>
        <v>0</v>
      </c>
      <c r="AQ1321" s="352">
        <f t="shared" si="2101"/>
        <v>0</v>
      </c>
      <c r="AR1321" s="352">
        <f t="shared" si="2101"/>
        <v>0</v>
      </c>
      <c r="AS1321" s="352">
        <f t="shared" si="2101"/>
        <v>0</v>
      </c>
      <c r="AT1321" s="352">
        <f t="shared" si="2101"/>
        <v>0</v>
      </c>
      <c r="AU1321" s="266"/>
    </row>
    <row r="1322" spans="1:47" ht="15" hidden="1" customHeight="1" outlineLevel="1">
      <c r="A1322" s="452"/>
      <c r="B1322" s="369"/>
      <c r="C1322" s="251"/>
      <c r="D1322" s="251"/>
      <c r="E1322" s="251"/>
      <c r="F1322" s="251"/>
      <c r="G1322" s="251"/>
      <c r="H1322" s="251"/>
      <c r="I1322" s="251"/>
      <c r="J1322" s="251"/>
      <c r="K1322" s="251"/>
      <c r="L1322" s="251"/>
      <c r="M1322" s="251"/>
      <c r="N1322" s="251"/>
      <c r="O1322" s="251"/>
      <c r="P1322" s="251"/>
      <c r="Q1322" s="251"/>
      <c r="R1322" s="251"/>
      <c r="S1322" s="251"/>
      <c r="T1322" s="251"/>
      <c r="U1322" s="251"/>
      <c r="V1322" s="251"/>
      <c r="W1322" s="251"/>
      <c r="X1322" s="251"/>
      <c r="Y1322" s="251"/>
      <c r="Z1322" s="251"/>
      <c r="AA1322" s="251"/>
      <c r="AB1322" s="251"/>
      <c r="AC1322" s="251"/>
      <c r="AD1322" s="251"/>
      <c r="AE1322" s="251"/>
      <c r="AF1322" s="251"/>
      <c r="AG1322" s="353"/>
      <c r="AH1322" s="366"/>
      <c r="AI1322" s="366"/>
      <c r="AJ1322" s="366"/>
      <c r="AK1322" s="366"/>
      <c r="AL1322" s="366"/>
      <c r="AM1322" s="366"/>
      <c r="AN1322" s="366"/>
      <c r="AO1322" s="366"/>
      <c r="AP1322" s="366"/>
      <c r="AQ1322" s="366"/>
      <c r="AR1322" s="366"/>
      <c r="AS1322" s="366"/>
      <c r="AT1322" s="366"/>
      <c r="AU1322" s="266"/>
    </row>
    <row r="1323" spans="1:47" ht="15" hidden="1" customHeight="1" outlineLevel="1">
      <c r="A1323" s="452"/>
      <c r="B1323" s="248" t="s">
        <v>498</v>
      </c>
      <c r="C1323" s="251"/>
      <c r="D1323" s="251"/>
      <c r="E1323" s="251"/>
      <c r="F1323" s="251"/>
      <c r="G1323" s="251"/>
      <c r="H1323" s="251"/>
      <c r="I1323" s="251"/>
      <c r="J1323" s="251"/>
      <c r="K1323" s="251"/>
      <c r="L1323" s="251"/>
      <c r="M1323" s="251"/>
      <c r="N1323" s="251"/>
      <c r="O1323" s="251"/>
      <c r="P1323" s="251"/>
      <c r="Q1323" s="251"/>
      <c r="R1323" s="251"/>
      <c r="S1323" s="251"/>
      <c r="T1323" s="251"/>
      <c r="U1323" s="251"/>
      <c r="V1323" s="251"/>
      <c r="W1323" s="251"/>
      <c r="X1323" s="251"/>
      <c r="Y1323" s="251"/>
      <c r="Z1323" s="251"/>
      <c r="AA1323" s="251"/>
      <c r="AB1323" s="251"/>
      <c r="AC1323" s="251"/>
      <c r="AD1323" s="251"/>
      <c r="AE1323" s="251"/>
      <c r="AF1323" s="251"/>
      <c r="AG1323" s="353"/>
      <c r="AH1323" s="366"/>
      <c r="AI1323" s="366"/>
      <c r="AJ1323" s="366"/>
      <c r="AK1323" s="366"/>
      <c r="AL1323" s="366"/>
      <c r="AM1323" s="366"/>
      <c r="AN1323" s="366"/>
      <c r="AO1323" s="366"/>
      <c r="AP1323" s="366"/>
      <c r="AQ1323" s="366"/>
      <c r="AR1323" s="366"/>
      <c r="AS1323" s="366"/>
      <c r="AT1323" s="366"/>
      <c r="AU1323" s="266"/>
    </row>
    <row r="1324" spans="1:47" ht="15" hidden="1" customHeight="1" outlineLevel="1">
      <c r="A1324" s="452">
        <v>33</v>
      </c>
      <c r="B1324" s="369" t="s">
        <v>125</v>
      </c>
      <c r="C1324" s="251" t="s">
        <v>25</v>
      </c>
      <c r="D1324" s="255"/>
      <c r="E1324" s="255"/>
      <c r="F1324" s="255"/>
      <c r="G1324" s="255"/>
      <c r="H1324" s="255"/>
      <c r="I1324" s="255"/>
      <c r="J1324" s="255"/>
      <c r="K1324" s="255"/>
      <c r="L1324" s="255"/>
      <c r="M1324" s="255"/>
      <c r="N1324" s="255"/>
      <c r="O1324" s="255"/>
      <c r="P1324" s="255"/>
      <c r="Q1324" s="255"/>
      <c r="R1324" s="255">
        <v>0</v>
      </c>
      <c r="S1324" s="255"/>
      <c r="T1324" s="255"/>
      <c r="U1324" s="255"/>
      <c r="V1324" s="255"/>
      <c r="W1324" s="255"/>
      <c r="X1324" s="255"/>
      <c r="Y1324" s="255"/>
      <c r="Z1324" s="255"/>
      <c r="AA1324" s="255"/>
      <c r="AB1324" s="255"/>
      <c r="AC1324" s="255"/>
      <c r="AD1324" s="255"/>
      <c r="AE1324" s="255"/>
      <c r="AF1324" s="656"/>
      <c r="AG1324" s="367"/>
      <c r="AH1324" s="356"/>
      <c r="AI1324" s="356"/>
      <c r="AJ1324" s="356"/>
      <c r="AK1324" s="356"/>
      <c r="AL1324" s="356"/>
      <c r="AM1324" s="356"/>
      <c r="AN1324" s="356"/>
      <c r="AO1324" s="356"/>
      <c r="AP1324" s="356"/>
      <c r="AQ1324" s="356"/>
      <c r="AR1324" s="356"/>
      <c r="AS1324" s="356"/>
      <c r="AT1324" s="356"/>
      <c r="AU1324" s="256">
        <f>SUM(AG1324:AT1324)</f>
        <v>0</v>
      </c>
    </row>
    <row r="1325" spans="1:47" ht="15" hidden="1" customHeight="1" outlineLevel="1">
      <c r="A1325" s="452"/>
      <c r="B1325" s="254" t="s">
        <v>712</v>
      </c>
      <c r="C1325" s="251" t="s">
        <v>163</v>
      </c>
      <c r="D1325" s="255"/>
      <c r="E1325" s="255"/>
      <c r="F1325" s="255"/>
      <c r="G1325" s="255"/>
      <c r="H1325" s="255"/>
      <c r="I1325" s="255"/>
      <c r="J1325" s="255"/>
      <c r="K1325" s="255"/>
      <c r="L1325" s="255"/>
      <c r="M1325" s="255"/>
      <c r="N1325" s="255"/>
      <c r="O1325" s="255"/>
      <c r="P1325" s="255"/>
      <c r="Q1325" s="255"/>
      <c r="R1325" s="255">
        <f>R1324</f>
        <v>0</v>
      </c>
      <c r="S1325" s="255"/>
      <c r="T1325" s="255"/>
      <c r="U1325" s="255"/>
      <c r="V1325" s="255"/>
      <c r="W1325" s="255"/>
      <c r="X1325" s="255"/>
      <c r="Y1325" s="255"/>
      <c r="Z1325" s="255"/>
      <c r="AA1325" s="255"/>
      <c r="AB1325" s="255"/>
      <c r="AC1325" s="255"/>
      <c r="AD1325" s="255"/>
      <c r="AE1325" s="255"/>
      <c r="AF1325" s="656"/>
      <c r="AG1325" s="352">
        <f>AG1324</f>
        <v>0</v>
      </c>
      <c r="AH1325" s="352">
        <f t="shared" ref="AH1325:AT1325" si="2102">AH1324</f>
        <v>0</v>
      </c>
      <c r="AI1325" s="352">
        <f t="shared" si="2102"/>
        <v>0</v>
      </c>
      <c r="AJ1325" s="352">
        <f t="shared" si="2102"/>
        <v>0</v>
      </c>
      <c r="AK1325" s="352">
        <f t="shared" si="2102"/>
        <v>0</v>
      </c>
      <c r="AL1325" s="352">
        <f t="shared" si="2102"/>
        <v>0</v>
      </c>
      <c r="AM1325" s="352">
        <f t="shared" si="2102"/>
        <v>0</v>
      </c>
      <c r="AN1325" s="352">
        <f t="shared" si="2102"/>
        <v>0</v>
      </c>
      <c r="AO1325" s="352">
        <f t="shared" si="2102"/>
        <v>0</v>
      </c>
      <c r="AP1325" s="352">
        <f t="shared" si="2102"/>
        <v>0</v>
      </c>
      <c r="AQ1325" s="352">
        <f t="shared" si="2102"/>
        <v>0</v>
      </c>
      <c r="AR1325" s="352">
        <f t="shared" si="2102"/>
        <v>0</v>
      </c>
      <c r="AS1325" s="352">
        <f t="shared" si="2102"/>
        <v>0</v>
      </c>
      <c r="AT1325" s="352">
        <f t="shared" si="2102"/>
        <v>0</v>
      </c>
      <c r="AU1325" s="266"/>
    </row>
    <row r="1326" spans="1:47" ht="15" hidden="1" customHeight="1" outlineLevel="1">
      <c r="A1326" s="452"/>
      <c r="B1326" s="369"/>
      <c r="C1326" s="251"/>
      <c r="D1326" s="251"/>
      <c r="E1326" s="251"/>
      <c r="F1326" s="251"/>
      <c r="G1326" s="251"/>
      <c r="H1326" s="251"/>
      <c r="I1326" s="251"/>
      <c r="J1326" s="251"/>
      <c r="K1326" s="251"/>
      <c r="L1326" s="251"/>
      <c r="M1326" s="251"/>
      <c r="N1326" s="251"/>
      <c r="O1326" s="251"/>
      <c r="P1326" s="251"/>
      <c r="Q1326" s="251"/>
      <c r="R1326" s="251"/>
      <c r="S1326" s="251"/>
      <c r="T1326" s="251"/>
      <c r="U1326" s="251"/>
      <c r="V1326" s="251"/>
      <c r="W1326" s="251"/>
      <c r="X1326" s="251"/>
      <c r="Y1326" s="251"/>
      <c r="Z1326" s="251"/>
      <c r="AA1326" s="251"/>
      <c r="AB1326" s="251"/>
      <c r="AC1326" s="251"/>
      <c r="AD1326" s="251"/>
      <c r="AE1326" s="251"/>
      <c r="AF1326" s="251"/>
      <c r="AG1326" s="353"/>
      <c r="AH1326" s="366"/>
      <c r="AI1326" s="366"/>
      <c r="AJ1326" s="366"/>
      <c r="AK1326" s="366"/>
      <c r="AL1326" s="366"/>
      <c r="AM1326" s="366"/>
      <c r="AN1326" s="366"/>
      <c r="AO1326" s="366"/>
      <c r="AP1326" s="366"/>
      <c r="AQ1326" s="366"/>
      <c r="AR1326" s="366"/>
      <c r="AS1326" s="366"/>
      <c r="AT1326" s="366"/>
      <c r="AU1326" s="266"/>
    </row>
    <row r="1327" spans="1:47" ht="15" hidden="1" customHeight="1" outlineLevel="1">
      <c r="A1327" s="452">
        <v>34</v>
      </c>
      <c r="B1327" s="369" t="s">
        <v>126</v>
      </c>
      <c r="C1327" s="251" t="s">
        <v>25</v>
      </c>
      <c r="D1327" s="255"/>
      <c r="E1327" s="255"/>
      <c r="F1327" s="255"/>
      <c r="G1327" s="255"/>
      <c r="H1327" s="255"/>
      <c r="I1327" s="255"/>
      <c r="J1327" s="255"/>
      <c r="K1327" s="255"/>
      <c r="L1327" s="255"/>
      <c r="M1327" s="255"/>
      <c r="N1327" s="255"/>
      <c r="O1327" s="255"/>
      <c r="P1327" s="255"/>
      <c r="Q1327" s="255"/>
      <c r="R1327" s="255">
        <v>0</v>
      </c>
      <c r="S1327" s="255"/>
      <c r="T1327" s="255"/>
      <c r="U1327" s="255"/>
      <c r="V1327" s="255"/>
      <c r="W1327" s="255"/>
      <c r="X1327" s="255"/>
      <c r="Y1327" s="255"/>
      <c r="Z1327" s="255"/>
      <c r="AA1327" s="255"/>
      <c r="AB1327" s="255"/>
      <c r="AC1327" s="255"/>
      <c r="AD1327" s="255"/>
      <c r="AE1327" s="255"/>
      <c r="AF1327" s="656"/>
      <c r="AG1327" s="367"/>
      <c r="AH1327" s="356"/>
      <c r="AI1327" s="356"/>
      <c r="AJ1327" s="356"/>
      <c r="AK1327" s="356"/>
      <c r="AL1327" s="356"/>
      <c r="AM1327" s="356"/>
      <c r="AN1327" s="356"/>
      <c r="AO1327" s="356"/>
      <c r="AP1327" s="356"/>
      <c r="AQ1327" s="356"/>
      <c r="AR1327" s="356"/>
      <c r="AS1327" s="356"/>
      <c r="AT1327" s="356"/>
      <c r="AU1327" s="256">
        <f>SUM(AG1327:AT1327)</f>
        <v>0</v>
      </c>
    </row>
    <row r="1328" spans="1:47" ht="15" hidden="1" customHeight="1" outlineLevel="1">
      <c r="A1328" s="452"/>
      <c r="B1328" s="254" t="s">
        <v>712</v>
      </c>
      <c r="C1328" s="251" t="s">
        <v>163</v>
      </c>
      <c r="D1328" s="255"/>
      <c r="E1328" s="255"/>
      <c r="F1328" s="255"/>
      <c r="G1328" s="255"/>
      <c r="H1328" s="255"/>
      <c r="I1328" s="255"/>
      <c r="J1328" s="255"/>
      <c r="K1328" s="255"/>
      <c r="L1328" s="255"/>
      <c r="M1328" s="255"/>
      <c r="N1328" s="255"/>
      <c r="O1328" s="255"/>
      <c r="P1328" s="255"/>
      <c r="Q1328" s="255"/>
      <c r="R1328" s="255">
        <f>R1327</f>
        <v>0</v>
      </c>
      <c r="S1328" s="255"/>
      <c r="T1328" s="255"/>
      <c r="U1328" s="255"/>
      <c r="V1328" s="255"/>
      <c r="W1328" s="255"/>
      <c r="X1328" s="255"/>
      <c r="Y1328" s="255"/>
      <c r="Z1328" s="255"/>
      <c r="AA1328" s="255"/>
      <c r="AB1328" s="255"/>
      <c r="AC1328" s="255"/>
      <c r="AD1328" s="255"/>
      <c r="AE1328" s="255"/>
      <c r="AF1328" s="656"/>
      <c r="AG1328" s="352">
        <f>AG1327</f>
        <v>0</v>
      </c>
      <c r="AH1328" s="352">
        <f t="shared" ref="AH1328:AT1328" si="2103">AH1327</f>
        <v>0</v>
      </c>
      <c r="AI1328" s="352">
        <f t="shared" si="2103"/>
        <v>0</v>
      </c>
      <c r="AJ1328" s="352">
        <f t="shared" si="2103"/>
        <v>0</v>
      </c>
      <c r="AK1328" s="352">
        <f t="shared" si="2103"/>
        <v>0</v>
      </c>
      <c r="AL1328" s="352">
        <f t="shared" si="2103"/>
        <v>0</v>
      </c>
      <c r="AM1328" s="352">
        <f t="shared" si="2103"/>
        <v>0</v>
      </c>
      <c r="AN1328" s="352">
        <f t="shared" si="2103"/>
        <v>0</v>
      </c>
      <c r="AO1328" s="352">
        <f t="shared" si="2103"/>
        <v>0</v>
      </c>
      <c r="AP1328" s="352">
        <f t="shared" si="2103"/>
        <v>0</v>
      </c>
      <c r="AQ1328" s="352">
        <f t="shared" si="2103"/>
        <v>0</v>
      </c>
      <c r="AR1328" s="352">
        <f t="shared" si="2103"/>
        <v>0</v>
      </c>
      <c r="AS1328" s="352">
        <f t="shared" si="2103"/>
        <v>0</v>
      </c>
      <c r="AT1328" s="352">
        <f t="shared" si="2103"/>
        <v>0</v>
      </c>
      <c r="AU1328" s="266"/>
    </row>
    <row r="1329" spans="1:47" ht="15" hidden="1" customHeight="1" outlineLevel="1">
      <c r="A1329" s="452"/>
      <c r="B1329" s="369"/>
      <c r="C1329" s="251"/>
      <c r="D1329" s="251"/>
      <c r="E1329" s="251"/>
      <c r="F1329" s="251"/>
      <c r="G1329" s="251"/>
      <c r="H1329" s="251"/>
      <c r="I1329" s="251"/>
      <c r="J1329" s="251"/>
      <c r="K1329" s="251"/>
      <c r="L1329" s="251"/>
      <c r="M1329" s="251"/>
      <c r="N1329" s="251"/>
      <c r="O1329" s="251"/>
      <c r="P1329" s="251"/>
      <c r="Q1329" s="251"/>
      <c r="R1329" s="251"/>
      <c r="S1329" s="251"/>
      <c r="T1329" s="251"/>
      <c r="U1329" s="251"/>
      <c r="V1329" s="251"/>
      <c r="W1329" s="251"/>
      <c r="X1329" s="251"/>
      <c r="Y1329" s="251"/>
      <c r="Z1329" s="251"/>
      <c r="AA1329" s="251"/>
      <c r="AB1329" s="251"/>
      <c r="AC1329" s="251"/>
      <c r="AD1329" s="251"/>
      <c r="AE1329" s="251"/>
      <c r="AF1329" s="251"/>
      <c r="AG1329" s="353"/>
      <c r="AH1329" s="366"/>
      <c r="AI1329" s="366"/>
      <c r="AJ1329" s="366"/>
      <c r="AK1329" s="366"/>
      <c r="AL1329" s="366"/>
      <c r="AM1329" s="366"/>
      <c r="AN1329" s="366"/>
      <c r="AO1329" s="366"/>
      <c r="AP1329" s="366"/>
      <c r="AQ1329" s="366"/>
      <c r="AR1329" s="366"/>
      <c r="AS1329" s="366"/>
      <c r="AT1329" s="366"/>
      <c r="AU1329" s="266"/>
    </row>
    <row r="1330" spans="1:47" ht="15" hidden="1" customHeight="1" outlineLevel="1">
      <c r="A1330" s="452">
        <v>35</v>
      </c>
      <c r="B1330" s="369" t="s">
        <v>127</v>
      </c>
      <c r="C1330" s="251" t="s">
        <v>25</v>
      </c>
      <c r="D1330" s="255"/>
      <c r="E1330" s="255"/>
      <c r="F1330" s="255"/>
      <c r="G1330" s="255"/>
      <c r="H1330" s="255"/>
      <c r="I1330" s="255"/>
      <c r="J1330" s="255"/>
      <c r="K1330" s="255"/>
      <c r="L1330" s="255"/>
      <c r="M1330" s="255"/>
      <c r="N1330" s="255"/>
      <c r="O1330" s="255"/>
      <c r="P1330" s="255"/>
      <c r="Q1330" s="255"/>
      <c r="R1330" s="255">
        <v>0</v>
      </c>
      <c r="S1330" s="255"/>
      <c r="T1330" s="255"/>
      <c r="U1330" s="255"/>
      <c r="V1330" s="255"/>
      <c r="W1330" s="255"/>
      <c r="X1330" s="255"/>
      <c r="Y1330" s="255"/>
      <c r="Z1330" s="255"/>
      <c r="AA1330" s="255"/>
      <c r="AB1330" s="255"/>
      <c r="AC1330" s="255"/>
      <c r="AD1330" s="255"/>
      <c r="AE1330" s="255"/>
      <c r="AF1330" s="656"/>
      <c r="AG1330" s="367"/>
      <c r="AH1330" s="356"/>
      <c r="AI1330" s="356"/>
      <c r="AJ1330" s="356"/>
      <c r="AK1330" s="356"/>
      <c r="AL1330" s="356"/>
      <c r="AM1330" s="356"/>
      <c r="AN1330" s="356"/>
      <c r="AO1330" s="356"/>
      <c r="AP1330" s="356"/>
      <c r="AQ1330" s="356"/>
      <c r="AR1330" s="356"/>
      <c r="AS1330" s="356"/>
      <c r="AT1330" s="356"/>
      <c r="AU1330" s="256">
        <f>SUM(AG1330:AT1330)</f>
        <v>0</v>
      </c>
    </row>
    <row r="1331" spans="1:47" ht="15" hidden="1" customHeight="1" outlineLevel="1">
      <c r="A1331" s="452"/>
      <c r="B1331" s="254" t="s">
        <v>712</v>
      </c>
      <c r="C1331" s="251" t="s">
        <v>163</v>
      </c>
      <c r="D1331" s="255"/>
      <c r="E1331" s="255"/>
      <c r="F1331" s="255"/>
      <c r="G1331" s="255"/>
      <c r="H1331" s="255"/>
      <c r="I1331" s="255"/>
      <c r="J1331" s="255"/>
      <c r="K1331" s="255"/>
      <c r="L1331" s="255"/>
      <c r="M1331" s="255"/>
      <c r="N1331" s="255"/>
      <c r="O1331" s="255"/>
      <c r="P1331" s="255"/>
      <c r="Q1331" s="255"/>
      <c r="R1331" s="255">
        <f>R1330</f>
        <v>0</v>
      </c>
      <c r="S1331" s="255"/>
      <c r="T1331" s="255"/>
      <c r="U1331" s="255"/>
      <c r="V1331" s="255"/>
      <c r="W1331" s="255"/>
      <c r="X1331" s="255"/>
      <c r="Y1331" s="255"/>
      <c r="Z1331" s="255"/>
      <c r="AA1331" s="255"/>
      <c r="AB1331" s="255"/>
      <c r="AC1331" s="255"/>
      <c r="AD1331" s="255"/>
      <c r="AE1331" s="255"/>
      <c r="AF1331" s="656"/>
      <c r="AG1331" s="352">
        <f>AG1330</f>
        <v>0</v>
      </c>
      <c r="AH1331" s="352">
        <f t="shared" ref="AH1331:AT1331" si="2104">AH1330</f>
        <v>0</v>
      </c>
      <c r="AI1331" s="352">
        <f t="shared" si="2104"/>
        <v>0</v>
      </c>
      <c r="AJ1331" s="352">
        <f t="shared" si="2104"/>
        <v>0</v>
      </c>
      <c r="AK1331" s="352">
        <f t="shared" si="2104"/>
        <v>0</v>
      </c>
      <c r="AL1331" s="352">
        <f t="shared" si="2104"/>
        <v>0</v>
      </c>
      <c r="AM1331" s="352">
        <f t="shared" si="2104"/>
        <v>0</v>
      </c>
      <c r="AN1331" s="352">
        <f t="shared" si="2104"/>
        <v>0</v>
      </c>
      <c r="AO1331" s="352">
        <f t="shared" si="2104"/>
        <v>0</v>
      </c>
      <c r="AP1331" s="352">
        <f t="shared" si="2104"/>
        <v>0</v>
      </c>
      <c r="AQ1331" s="352">
        <f t="shared" si="2104"/>
        <v>0</v>
      </c>
      <c r="AR1331" s="352">
        <f t="shared" si="2104"/>
        <v>0</v>
      </c>
      <c r="AS1331" s="352">
        <f t="shared" si="2104"/>
        <v>0</v>
      </c>
      <c r="AT1331" s="352">
        <f t="shared" si="2104"/>
        <v>0</v>
      </c>
      <c r="AU1331" s="266"/>
    </row>
    <row r="1332" spans="1:47" ht="15" customHeight="1" outlineLevel="1">
      <c r="A1332" s="452"/>
      <c r="B1332" s="372"/>
      <c r="C1332" s="251"/>
      <c r="D1332" s="251"/>
      <c r="E1332" s="251"/>
      <c r="F1332" s="251"/>
      <c r="G1332" s="251"/>
      <c r="H1332" s="251"/>
      <c r="I1332" s="251"/>
      <c r="J1332" s="251"/>
      <c r="K1332" s="251"/>
      <c r="L1332" s="251"/>
      <c r="M1332" s="251"/>
      <c r="N1332" s="251"/>
      <c r="O1332" s="251"/>
      <c r="P1332" s="251"/>
      <c r="Q1332" s="251"/>
      <c r="R1332" s="251"/>
      <c r="S1332" s="251"/>
      <c r="T1332" s="251"/>
      <c r="U1332" s="251"/>
      <c r="V1332" s="251"/>
      <c r="W1332" s="251"/>
      <c r="X1332" s="251"/>
      <c r="Y1332" s="251"/>
      <c r="Z1332" s="251"/>
      <c r="AA1332" s="251"/>
      <c r="AB1332" s="251"/>
      <c r="AC1332" s="251"/>
      <c r="AD1332" s="251"/>
      <c r="AE1332" s="251"/>
      <c r="AF1332" s="251"/>
      <c r="AG1332" s="353"/>
      <c r="AH1332" s="366"/>
      <c r="AI1332" s="366"/>
      <c r="AJ1332" s="366"/>
      <c r="AK1332" s="366"/>
      <c r="AL1332" s="366"/>
      <c r="AM1332" s="366"/>
      <c r="AN1332" s="366"/>
      <c r="AO1332" s="366"/>
      <c r="AP1332" s="366"/>
      <c r="AQ1332" s="366"/>
      <c r="AR1332" s="366"/>
      <c r="AS1332" s="366"/>
      <c r="AT1332" s="366"/>
      <c r="AU1332" s="266"/>
    </row>
    <row r="1333" spans="1:47" ht="15" customHeight="1" outlineLevel="1">
      <c r="A1333" s="452"/>
      <c r="B1333" s="1" t="s">
        <v>1272</v>
      </c>
      <c r="C1333" s="251"/>
      <c r="D1333" s="251"/>
      <c r="E1333" s="251"/>
      <c r="F1333" s="251"/>
      <c r="G1333" s="251"/>
      <c r="H1333" s="251"/>
      <c r="I1333" s="251"/>
      <c r="J1333" s="251"/>
      <c r="K1333" s="251"/>
      <c r="L1333" s="251"/>
      <c r="M1333" s="251"/>
      <c r="N1333" s="251"/>
      <c r="O1333" s="251"/>
      <c r="P1333" s="251"/>
      <c r="Q1333" s="251"/>
      <c r="R1333" s="251"/>
      <c r="S1333" s="251"/>
      <c r="T1333" s="251"/>
      <c r="U1333" s="251"/>
      <c r="V1333" s="251"/>
      <c r="W1333" s="251"/>
      <c r="X1333" s="251"/>
      <c r="Y1333" s="251"/>
      <c r="Z1333" s="251"/>
      <c r="AA1333" s="251"/>
      <c r="AB1333" s="251"/>
      <c r="AC1333" s="251"/>
      <c r="AD1333" s="251"/>
      <c r="AE1333" s="251"/>
      <c r="AF1333" s="251"/>
      <c r="AG1333" s="353"/>
      <c r="AH1333" s="366"/>
      <c r="AI1333" s="366"/>
      <c r="AJ1333" s="366"/>
      <c r="AK1333" s="366"/>
      <c r="AL1333" s="366"/>
      <c r="AM1333" s="366"/>
      <c r="AN1333" s="366"/>
      <c r="AO1333" s="366"/>
      <c r="AP1333" s="366"/>
      <c r="AQ1333" s="366"/>
      <c r="AR1333" s="366"/>
      <c r="AS1333" s="366"/>
      <c r="AT1333" s="366"/>
      <c r="AU1333" s="266"/>
    </row>
    <row r="1334" spans="1:47" ht="16">
      <c r="B1334" s="443" t="s">
        <v>500</v>
      </c>
      <c r="C1334" s="251"/>
      <c r="D1334" s="251"/>
      <c r="E1334" s="251"/>
      <c r="F1334" s="251"/>
      <c r="G1334" s="251"/>
      <c r="H1334" s="251"/>
      <c r="I1334" s="251"/>
      <c r="J1334" s="251"/>
      <c r="K1334" s="251"/>
      <c r="L1334" s="251"/>
      <c r="M1334" s="251"/>
      <c r="N1334" s="251"/>
      <c r="O1334" s="251"/>
      <c r="P1334" s="251"/>
      <c r="Q1334" s="251"/>
      <c r="R1334" s="251"/>
      <c r="S1334" s="251"/>
      <c r="T1334" s="251"/>
      <c r="U1334" s="251"/>
      <c r="V1334" s="251"/>
      <c r="W1334" s="251"/>
      <c r="X1334" s="251"/>
      <c r="Y1334" s="251"/>
      <c r="Z1334" s="251"/>
      <c r="AA1334" s="251"/>
      <c r="AB1334" s="251"/>
      <c r="AC1334" s="251"/>
      <c r="AD1334" s="251"/>
      <c r="AE1334" s="251"/>
      <c r="AF1334" s="251"/>
      <c r="AG1334" s="363"/>
      <c r="AH1334" s="366"/>
      <c r="AI1334" s="366"/>
      <c r="AJ1334" s="366"/>
      <c r="AK1334" s="366"/>
      <c r="AL1334" s="366"/>
      <c r="AM1334" s="366"/>
      <c r="AN1334" s="366"/>
      <c r="AO1334" s="366"/>
      <c r="AP1334" s="366"/>
      <c r="AQ1334" s="366"/>
      <c r="AR1334" s="366"/>
      <c r="AS1334" s="366"/>
      <c r="AT1334" s="366"/>
      <c r="AU1334" s="266"/>
    </row>
    <row r="1335" spans="1:47" ht="16" hidden="1">
      <c r="B1335" s="248" t="s">
        <v>496</v>
      </c>
      <c r="C1335" s="251"/>
      <c r="D1335" s="251"/>
      <c r="E1335" s="251"/>
      <c r="F1335" s="251"/>
      <c r="G1335" s="251"/>
      <c r="H1335" s="251"/>
      <c r="I1335" s="251"/>
      <c r="J1335" s="251"/>
      <c r="K1335" s="251"/>
      <c r="L1335" s="251"/>
      <c r="M1335" s="251"/>
      <c r="N1335" s="251"/>
      <c r="O1335" s="251"/>
      <c r="P1335" s="251"/>
      <c r="Q1335" s="251"/>
      <c r="R1335" s="251"/>
      <c r="S1335" s="251"/>
      <c r="T1335" s="251"/>
      <c r="U1335" s="251"/>
      <c r="V1335" s="251"/>
      <c r="W1335" s="251"/>
      <c r="X1335" s="251"/>
      <c r="Y1335" s="251"/>
      <c r="Z1335" s="251"/>
      <c r="AA1335" s="251"/>
      <c r="AB1335" s="251"/>
      <c r="AC1335" s="251"/>
      <c r="AD1335" s="251"/>
      <c r="AE1335" s="251"/>
      <c r="AF1335" s="251"/>
      <c r="AG1335" s="363"/>
      <c r="AH1335" s="366"/>
      <c r="AI1335" s="366"/>
      <c r="AJ1335" s="366"/>
      <c r="AK1335" s="366"/>
      <c r="AL1335" s="366"/>
      <c r="AM1335" s="366"/>
      <c r="AN1335" s="366"/>
      <c r="AO1335" s="366"/>
      <c r="AP1335" s="366"/>
      <c r="AQ1335" s="366"/>
      <c r="AR1335" s="366"/>
      <c r="AS1335" s="366"/>
      <c r="AT1335" s="366"/>
      <c r="AU1335" s="266"/>
    </row>
    <row r="1336" spans="1:47" ht="17" hidden="1">
      <c r="B1336" s="273" t="s">
        <v>113</v>
      </c>
      <c r="C1336" s="251" t="s">
        <v>25</v>
      </c>
      <c r="D1336" s="255"/>
      <c r="E1336" s="255"/>
      <c r="F1336" s="255"/>
      <c r="G1336" s="255"/>
      <c r="H1336" s="255"/>
      <c r="I1336" s="255"/>
      <c r="J1336" s="255"/>
      <c r="K1336" s="255"/>
      <c r="L1336" s="255"/>
      <c r="M1336" s="255"/>
      <c r="N1336" s="255"/>
      <c r="O1336" s="255"/>
      <c r="P1336" s="255"/>
      <c r="Q1336" s="255"/>
      <c r="R1336" s="251"/>
      <c r="S1336" s="255"/>
      <c r="T1336" s="255"/>
      <c r="U1336" s="255"/>
      <c r="V1336" s="255"/>
      <c r="W1336" s="255"/>
      <c r="X1336" s="255"/>
      <c r="Y1336" s="255"/>
      <c r="Z1336" s="255"/>
      <c r="AA1336" s="255"/>
      <c r="AB1336" s="255"/>
      <c r="AC1336" s="255"/>
      <c r="AD1336" s="255"/>
      <c r="AE1336" s="255"/>
      <c r="AF1336" s="255"/>
      <c r="AG1336" s="351"/>
      <c r="AH1336" s="351"/>
      <c r="AI1336" s="351"/>
      <c r="AJ1336" s="351"/>
      <c r="AK1336" s="351"/>
      <c r="AL1336" s="351"/>
      <c r="AM1336" s="351"/>
      <c r="AN1336" s="351"/>
      <c r="AO1336" s="351"/>
      <c r="AP1336" s="351"/>
      <c r="AQ1336" s="351"/>
      <c r="AR1336" s="351"/>
      <c r="AS1336" s="351"/>
      <c r="AT1336" s="351"/>
      <c r="AU1336" s="256">
        <f>SUM(AG1336:AT1336)</f>
        <v>0</v>
      </c>
    </row>
    <row r="1337" spans="1:47" ht="16" hidden="1">
      <c r="B1337" s="254" t="s">
        <v>712</v>
      </c>
      <c r="C1337" s="251" t="s">
        <v>163</v>
      </c>
      <c r="D1337" s="255"/>
      <c r="E1337" s="255"/>
      <c r="F1337" s="255"/>
      <c r="G1337" s="255"/>
      <c r="H1337" s="255"/>
      <c r="I1337" s="255"/>
      <c r="J1337" s="255"/>
      <c r="K1337" s="255"/>
      <c r="L1337" s="255"/>
      <c r="M1337" s="255"/>
      <c r="N1337" s="255"/>
      <c r="O1337" s="255"/>
      <c r="P1337" s="255"/>
      <c r="Q1337" s="255"/>
      <c r="R1337" s="251"/>
      <c r="S1337" s="255"/>
      <c r="T1337" s="255"/>
      <c r="U1337" s="255"/>
      <c r="V1337" s="255"/>
      <c r="W1337" s="255"/>
      <c r="X1337" s="255"/>
      <c r="Y1337" s="255"/>
      <c r="Z1337" s="255"/>
      <c r="AA1337" s="255"/>
      <c r="AB1337" s="255"/>
      <c r="AC1337" s="255"/>
      <c r="AD1337" s="255"/>
      <c r="AE1337" s="255"/>
      <c r="AF1337" s="255"/>
      <c r="AG1337" s="352">
        <f>AG1336</f>
        <v>0</v>
      </c>
      <c r="AH1337" s="352">
        <f t="shared" ref="AH1337:AT1337" si="2105">AH1336</f>
        <v>0</v>
      </c>
      <c r="AI1337" s="352">
        <f t="shared" si="2105"/>
        <v>0</v>
      </c>
      <c r="AJ1337" s="352">
        <f t="shared" si="2105"/>
        <v>0</v>
      </c>
      <c r="AK1337" s="352">
        <f t="shared" si="2105"/>
        <v>0</v>
      </c>
      <c r="AL1337" s="352">
        <f t="shared" si="2105"/>
        <v>0</v>
      </c>
      <c r="AM1337" s="352">
        <f t="shared" si="2105"/>
        <v>0</v>
      </c>
      <c r="AN1337" s="352">
        <f t="shared" si="2105"/>
        <v>0</v>
      </c>
      <c r="AO1337" s="352">
        <f t="shared" si="2105"/>
        <v>0</v>
      </c>
      <c r="AP1337" s="352">
        <f t="shared" si="2105"/>
        <v>0</v>
      </c>
      <c r="AQ1337" s="352">
        <f t="shared" si="2105"/>
        <v>0</v>
      </c>
      <c r="AR1337" s="352">
        <f t="shared" si="2105"/>
        <v>0</v>
      </c>
      <c r="AS1337" s="352">
        <f t="shared" si="2105"/>
        <v>0</v>
      </c>
      <c r="AT1337" s="352">
        <f t="shared" si="2105"/>
        <v>0</v>
      </c>
      <c r="AU1337" s="266"/>
    </row>
    <row r="1338" spans="1:47" ht="16" hidden="1">
      <c r="B1338" s="254"/>
      <c r="C1338" s="251"/>
      <c r="D1338" s="251"/>
      <c r="E1338" s="251"/>
      <c r="F1338" s="251"/>
      <c r="G1338" s="251"/>
      <c r="H1338" s="251"/>
      <c r="I1338" s="251"/>
      <c r="J1338" s="251"/>
      <c r="K1338" s="251"/>
      <c r="L1338" s="251"/>
      <c r="M1338" s="251"/>
      <c r="N1338" s="251"/>
      <c r="O1338" s="251"/>
      <c r="P1338" s="251"/>
      <c r="Q1338" s="251"/>
      <c r="R1338" s="251"/>
      <c r="S1338" s="251"/>
      <c r="T1338" s="251"/>
      <c r="U1338" s="251"/>
      <c r="V1338" s="251"/>
      <c r="W1338" s="251"/>
      <c r="X1338" s="251"/>
      <c r="Y1338" s="251"/>
      <c r="Z1338" s="251"/>
      <c r="AA1338" s="251"/>
      <c r="AB1338" s="251"/>
      <c r="AC1338" s="251"/>
      <c r="AD1338" s="251"/>
      <c r="AE1338" s="251"/>
      <c r="AF1338" s="251"/>
      <c r="AG1338" s="363"/>
      <c r="AH1338" s="366"/>
      <c r="AI1338" s="366"/>
      <c r="AJ1338" s="366"/>
      <c r="AK1338" s="366"/>
      <c r="AL1338" s="366"/>
      <c r="AM1338" s="366"/>
      <c r="AN1338" s="366"/>
      <c r="AO1338" s="366"/>
      <c r="AP1338" s="366"/>
      <c r="AQ1338" s="366"/>
      <c r="AR1338" s="366"/>
      <c r="AS1338" s="366"/>
      <c r="AT1338" s="366"/>
      <c r="AU1338" s="266"/>
    </row>
    <row r="1339" spans="1:47" ht="17" hidden="1">
      <c r="B1339" s="273" t="s">
        <v>114</v>
      </c>
      <c r="C1339" s="251" t="s">
        <v>25</v>
      </c>
      <c r="D1339" s="255"/>
      <c r="E1339" s="255"/>
      <c r="F1339" s="255"/>
      <c r="G1339" s="255"/>
      <c r="H1339" s="255"/>
      <c r="I1339" s="255"/>
      <c r="J1339" s="255"/>
      <c r="K1339" s="255"/>
      <c r="L1339" s="255"/>
      <c r="M1339" s="255"/>
      <c r="N1339" s="255"/>
      <c r="O1339" s="255"/>
      <c r="P1339" s="255"/>
      <c r="Q1339" s="255"/>
      <c r="R1339" s="251"/>
      <c r="S1339" s="255"/>
      <c r="T1339" s="255"/>
      <c r="U1339" s="255"/>
      <c r="V1339" s="255"/>
      <c r="W1339" s="255"/>
      <c r="X1339" s="255"/>
      <c r="Y1339" s="255"/>
      <c r="Z1339" s="255"/>
      <c r="AA1339" s="255"/>
      <c r="AB1339" s="255"/>
      <c r="AC1339" s="255"/>
      <c r="AD1339" s="255"/>
      <c r="AE1339" s="255"/>
      <c r="AF1339" s="255"/>
      <c r="AG1339" s="351"/>
      <c r="AH1339" s="351"/>
      <c r="AI1339" s="351"/>
      <c r="AJ1339" s="351"/>
      <c r="AK1339" s="351"/>
      <c r="AL1339" s="351"/>
      <c r="AM1339" s="351"/>
      <c r="AN1339" s="351"/>
      <c r="AO1339" s="351"/>
      <c r="AP1339" s="351"/>
      <c r="AQ1339" s="351"/>
      <c r="AR1339" s="351"/>
      <c r="AS1339" s="351"/>
      <c r="AT1339" s="351"/>
      <c r="AU1339" s="256">
        <f>SUM(AG1339:AT1339)</f>
        <v>0</v>
      </c>
    </row>
    <row r="1340" spans="1:47" ht="16" hidden="1">
      <c r="B1340" s="254" t="s">
        <v>712</v>
      </c>
      <c r="C1340" s="251" t="s">
        <v>163</v>
      </c>
      <c r="D1340" s="255"/>
      <c r="E1340" s="255"/>
      <c r="F1340" s="255"/>
      <c r="G1340" s="255"/>
      <c r="H1340" s="255"/>
      <c r="I1340" s="255"/>
      <c r="J1340" s="255"/>
      <c r="K1340" s="255"/>
      <c r="L1340" s="255"/>
      <c r="M1340" s="255"/>
      <c r="N1340" s="255"/>
      <c r="O1340" s="255"/>
      <c r="P1340" s="255"/>
      <c r="Q1340" s="255"/>
      <c r="R1340" s="251"/>
      <c r="S1340" s="255"/>
      <c r="T1340" s="255"/>
      <c r="U1340" s="255"/>
      <c r="V1340" s="255"/>
      <c r="W1340" s="255"/>
      <c r="X1340" s="255"/>
      <c r="Y1340" s="255"/>
      <c r="Z1340" s="255"/>
      <c r="AA1340" s="255"/>
      <c r="AB1340" s="255"/>
      <c r="AC1340" s="255"/>
      <c r="AD1340" s="255"/>
      <c r="AE1340" s="255"/>
      <c r="AF1340" s="255"/>
      <c r="AG1340" s="352">
        <f>AG1339</f>
        <v>0</v>
      </c>
      <c r="AH1340" s="352">
        <f t="shared" ref="AH1340:AT1340" si="2106">AH1339</f>
        <v>0</v>
      </c>
      <c r="AI1340" s="352">
        <f t="shared" si="2106"/>
        <v>0</v>
      </c>
      <c r="AJ1340" s="352">
        <f t="shared" si="2106"/>
        <v>0</v>
      </c>
      <c r="AK1340" s="352">
        <f t="shared" si="2106"/>
        <v>0</v>
      </c>
      <c r="AL1340" s="352">
        <f t="shared" si="2106"/>
        <v>0</v>
      </c>
      <c r="AM1340" s="352">
        <f t="shared" si="2106"/>
        <v>0</v>
      </c>
      <c r="AN1340" s="352">
        <f t="shared" si="2106"/>
        <v>0</v>
      </c>
      <c r="AO1340" s="352">
        <f t="shared" si="2106"/>
        <v>0</v>
      </c>
      <c r="AP1340" s="352">
        <f t="shared" si="2106"/>
        <v>0</v>
      </c>
      <c r="AQ1340" s="352">
        <f t="shared" si="2106"/>
        <v>0</v>
      </c>
      <c r="AR1340" s="352">
        <f t="shared" si="2106"/>
        <v>0</v>
      </c>
      <c r="AS1340" s="352">
        <f t="shared" si="2106"/>
        <v>0</v>
      </c>
      <c r="AT1340" s="352">
        <f t="shared" si="2106"/>
        <v>0</v>
      </c>
      <c r="AU1340" s="266"/>
    </row>
    <row r="1341" spans="1:47" ht="16" hidden="1">
      <c r="B1341" s="254"/>
      <c r="C1341" s="251"/>
      <c r="D1341" s="251"/>
      <c r="E1341" s="251"/>
      <c r="F1341" s="251"/>
      <c r="G1341" s="251"/>
      <c r="H1341" s="251"/>
      <c r="I1341" s="251"/>
      <c r="J1341" s="251"/>
      <c r="K1341" s="251"/>
      <c r="L1341" s="251"/>
      <c r="M1341" s="251"/>
      <c r="N1341" s="251"/>
      <c r="O1341" s="251"/>
      <c r="P1341" s="251"/>
      <c r="Q1341" s="251"/>
      <c r="R1341" s="251"/>
      <c r="S1341" s="251"/>
      <c r="T1341" s="251"/>
      <c r="U1341" s="251"/>
      <c r="V1341" s="251"/>
      <c r="W1341" s="251"/>
      <c r="X1341" s="251"/>
      <c r="Y1341" s="251"/>
      <c r="Z1341" s="251"/>
      <c r="AA1341" s="251"/>
      <c r="AB1341" s="251"/>
      <c r="AC1341" s="251"/>
      <c r="AD1341" s="251"/>
      <c r="AE1341" s="251"/>
      <c r="AF1341" s="251"/>
      <c r="AG1341" s="363"/>
      <c r="AH1341" s="366"/>
      <c r="AI1341" s="366"/>
      <c r="AJ1341" s="366"/>
      <c r="AK1341" s="366"/>
      <c r="AL1341" s="366"/>
      <c r="AM1341" s="366"/>
      <c r="AN1341" s="366"/>
      <c r="AO1341" s="366"/>
      <c r="AP1341" s="366"/>
      <c r="AQ1341" s="366"/>
      <c r="AR1341" s="366"/>
      <c r="AS1341" s="366"/>
      <c r="AT1341" s="366"/>
      <c r="AU1341" s="266"/>
    </row>
    <row r="1342" spans="1:47" ht="17" hidden="1">
      <c r="B1342" s="273" t="s">
        <v>115</v>
      </c>
      <c r="C1342" s="251" t="s">
        <v>25</v>
      </c>
      <c r="D1342" s="255"/>
      <c r="E1342" s="255"/>
      <c r="F1342" s="255"/>
      <c r="G1342" s="255"/>
      <c r="H1342" s="255"/>
      <c r="I1342" s="255"/>
      <c r="J1342" s="255"/>
      <c r="K1342" s="255"/>
      <c r="L1342" s="255"/>
      <c r="M1342" s="255"/>
      <c r="N1342" s="255"/>
      <c r="O1342" s="255"/>
      <c r="P1342" s="255"/>
      <c r="Q1342" s="255"/>
      <c r="R1342" s="251"/>
      <c r="S1342" s="255"/>
      <c r="T1342" s="255"/>
      <c r="U1342" s="255"/>
      <c r="V1342" s="255"/>
      <c r="W1342" s="255"/>
      <c r="X1342" s="255"/>
      <c r="Y1342" s="255"/>
      <c r="Z1342" s="255"/>
      <c r="AA1342" s="255"/>
      <c r="AB1342" s="255"/>
      <c r="AC1342" s="255"/>
      <c r="AD1342" s="255"/>
      <c r="AE1342" s="255"/>
      <c r="AF1342" s="255"/>
      <c r="AG1342" s="351"/>
      <c r="AH1342" s="351"/>
      <c r="AI1342" s="351"/>
      <c r="AJ1342" s="351"/>
      <c r="AK1342" s="351"/>
      <c r="AL1342" s="351"/>
      <c r="AM1342" s="351"/>
      <c r="AN1342" s="351"/>
      <c r="AO1342" s="351"/>
      <c r="AP1342" s="351"/>
      <c r="AQ1342" s="351"/>
      <c r="AR1342" s="351"/>
      <c r="AS1342" s="351"/>
      <c r="AT1342" s="351"/>
      <c r="AU1342" s="256">
        <f>SUM(AG1342:AT1342)</f>
        <v>0</v>
      </c>
    </row>
    <row r="1343" spans="1:47" ht="16" hidden="1">
      <c r="B1343" s="254" t="s">
        <v>712</v>
      </c>
      <c r="C1343" s="251" t="s">
        <v>163</v>
      </c>
      <c r="D1343" s="255"/>
      <c r="E1343" s="255"/>
      <c r="F1343" s="255"/>
      <c r="G1343" s="255"/>
      <c r="H1343" s="255"/>
      <c r="I1343" s="255"/>
      <c r="J1343" s="255"/>
      <c r="K1343" s="255"/>
      <c r="L1343" s="255"/>
      <c r="M1343" s="255"/>
      <c r="N1343" s="255"/>
      <c r="O1343" s="255"/>
      <c r="P1343" s="255"/>
      <c r="Q1343" s="255"/>
      <c r="R1343" s="251"/>
      <c r="S1343" s="255"/>
      <c r="T1343" s="255"/>
      <c r="U1343" s="255"/>
      <c r="V1343" s="255"/>
      <c r="W1343" s="255"/>
      <c r="X1343" s="255"/>
      <c r="Y1343" s="255"/>
      <c r="Z1343" s="255"/>
      <c r="AA1343" s="255"/>
      <c r="AB1343" s="255"/>
      <c r="AC1343" s="255"/>
      <c r="AD1343" s="255"/>
      <c r="AE1343" s="255"/>
      <c r="AF1343" s="255"/>
      <c r="AG1343" s="352">
        <f>AG1342</f>
        <v>0</v>
      </c>
      <c r="AH1343" s="352">
        <f t="shared" ref="AH1343:AT1343" si="2107">AH1342</f>
        <v>0</v>
      </c>
      <c r="AI1343" s="352">
        <f t="shared" si="2107"/>
        <v>0</v>
      </c>
      <c r="AJ1343" s="352">
        <f t="shared" si="2107"/>
        <v>0</v>
      </c>
      <c r="AK1343" s="352">
        <f t="shared" si="2107"/>
        <v>0</v>
      </c>
      <c r="AL1343" s="352">
        <f t="shared" si="2107"/>
        <v>0</v>
      </c>
      <c r="AM1343" s="352">
        <f t="shared" si="2107"/>
        <v>0</v>
      </c>
      <c r="AN1343" s="352">
        <f t="shared" si="2107"/>
        <v>0</v>
      </c>
      <c r="AO1343" s="352">
        <f t="shared" si="2107"/>
        <v>0</v>
      </c>
      <c r="AP1343" s="352">
        <f t="shared" si="2107"/>
        <v>0</v>
      </c>
      <c r="AQ1343" s="352">
        <f t="shared" si="2107"/>
        <v>0</v>
      </c>
      <c r="AR1343" s="352">
        <f t="shared" si="2107"/>
        <v>0</v>
      </c>
      <c r="AS1343" s="352">
        <f t="shared" si="2107"/>
        <v>0</v>
      </c>
      <c r="AT1343" s="352">
        <f t="shared" si="2107"/>
        <v>0</v>
      </c>
      <c r="AU1343" s="266"/>
    </row>
    <row r="1344" spans="1:47" ht="16" hidden="1">
      <c r="B1344" s="281"/>
      <c r="C1344" s="251"/>
      <c r="D1344" s="251"/>
      <c r="E1344" s="251"/>
      <c r="F1344" s="251"/>
      <c r="G1344" s="251"/>
      <c r="H1344" s="251"/>
      <c r="I1344" s="251"/>
      <c r="J1344" s="251"/>
      <c r="K1344" s="251"/>
      <c r="L1344" s="251"/>
      <c r="M1344" s="251"/>
      <c r="N1344" s="251"/>
      <c r="O1344" s="251"/>
      <c r="P1344" s="251"/>
      <c r="Q1344" s="251"/>
      <c r="R1344" s="251"/>
      <c r="S1344" s="251"/>
      <c r="T1344" s="251"/>
      <c r="U1344" s="251"/>
      <c r="V1344" s="251"/>
      <c r="W1344" s="251"/>
      <c r="X1344" s="251"/>
      <c r="Y1344" s="251"/>
      <c r="Z1344" s="251"/>
      <c r="AA1344" s="251"/>
      <c r="AB1344" s="251"/>
      <c r="AC1344" s="251"/>
      <c r="AD1344" s="251"/>
      <c r="AE1344" s="251"/>
      <c r="AF1344" s="251"/>
      <c r="AG1344" s="363"/>
      <c r="AH1344" s="366"/>
      <c r="AI1344" s="366"/>
      <c r="AJ1344" s="366"/>
      <c r="AK1344" s="366"/>
      <c r="AL1344" s="366"/>
      <c r="AM1344" s="366"/>
      <c r="AN1344" s="366"/>
      <c r="AO1344" s="366"/>
      <c r="AP1344" s="366"/>
      <c r="AQ1344" s="366"/>
      <c r="AR1344" s="366"/>
      <c r="AS1344" s="366"/>
      <c r="AT1344" s="366"/>
      <c r="AU1344" s="266"/>
    </row>
    <row r="1345" spans="2:47" ht="17" hidden="1">
      <c r="B1345" s="273" t="s">
        <v>116</v>
      </c>
      <c r="C1345" s="251" t="s">
        <v>25</v>
      </c>
      <c r="D1345" s="255"/>
      <c r="E1345" s="255"/>
      <c r="F1345" s="255"/>
      <c r="G1345" s="255"/>
      <c r="H1345" s="255"/>
      <c r="I1345" s="255"/>
      <c r="J1345" s="255"/>
      <c r="K1345" s="255"/>
      <c r="L1345" s="255"/>
      <c r="M1345" s="255"/>
      <c r="N1345" s="255"/>
      <c r="O1345" s="255"/>
      <c r="P1345" s="255"/>
      <c r="Q1345" s="255"/>
      <c r="R1345" s="251"/>
      <c r="S1345" s="255"/>
      <c r="T1345" s="255"/>
      <c r="U1345" s="255"/>
      <c r="V1345" s="255"/>
      <c r="W1345" s="255"/>
      <c r="X1345" s="255"/>
      <c r="Y1345" s="255"/>
      <c r="Z1345" s="255"/>
      <c r="AA1345" s="255"/>
      <c r="AB1345" s="255"/>
      <c r="AC1345" s="255"/>
      <c r="AD1345" s="255"/>
      <c r="AE1345" s="255"/>
      <c r="AF1345" s="255"/>
      <c r="AG1345" s="351"/>
      <c r="AH1345" s="351"/>
      <c r="AI1345" s="351"/>
      <c r="AJ1345" s="351"/>
      <c r="AK1345" s="351"/>
      <c r="AL1345" s="351"/>
      <c r="AM1345" s="351"/>
      <c r="AN1345" s="351"/>
      <c r="AO1345" s="351"/>
      <c r="AP1345" s="351"/>
      <c r="AQ1345" s="351"/>
      <c r="AR1345" s="351"/>
      <c r="AS1345" s="351"/>
      <c r="AT1345" s="351"/>
      <c r="AU1345" s="256">
        <f>SUM(AG1345:AT1345)</f>
        <v>0</v>
      </c>
    </row>
    <row r="1346" spans="2:47" ht="16" hidden="1">
      <c r="B1346" s="254" t="s">
        <v>712</v>
      </c>
      <c r="C1346" s="251" t="s">
        <v>163</v>
      </c>
      <c r="D1346" s="255"/>
      <c r="E1346" s="255"/>
      <c r="F1346" s="255"/>
      <c r="G1346" s="255"/>
      <c r="H1346" s="255"/>
      <c r="I1346" s="255"/>
      <c r="J1346" s="255"/>
      <c r="K1346" s="255"/>
      <c r="L1346" s="255"/>
      <c r="M1346" s="255"/>
      <c r="N1346" s="255"/>
      <c r="O1346" s="255"/>
      <c r="P1346" s="255"/>
      <c r="Q1346" s="255"/>
      <c r="R1346" s="251"/>
      <c r="S1346" s="255"/>
      <c r="T1346" s="255"/>
      <c r="U1346" s="255"/>
      <c r="V1346" s="255"/>
      <c r="W1346" s="255"/>
      <c r="X1346" s="255"/>
      <c r="Y1346" s="255"/>
      <c r="Z1346" s="255"/>
      <c r="AA1346" s="255"/>
      <c r="AB1346" s="255"/>
      <c r="AC1346" s="255"/>
      <c r="AD1346" s="255"/>
      <c r="AE1346" s="255"/>
      <c r="AF1346" s="255"/>
      <c r="AG1346" s="352">
        <f>AG1345</f>
        <v>0</v>
      </c>
      <c r="AH1346" s="352">
        <f t="shared" ref="AH1346:AT1346" si="2108">AH1345</f>
        <v>0</v>
      </c>
      <c r="AI1346" s="352">
        <f t="shared" si="2108"/>
        <v>0</v>
      </c>
      <c r="AJ1346" s="352">
        <f t="shared" si="2108"/>
        <v>0</v>
      </c>
      <c r="AK1346" s="352">
        <f t="shared" si="2108"/>
        <v>0</v>
      </c>
      <c r="AL1346" s="352">
        <f t="shared" si="2108"/>
        <v>0</v>
      </c>
      <c r="AM1346" s="352">
        <f t="shared" si="2108"/>
        <v>0</v>
      </c>
      <c r="AN1346" s="352">
        <f t="shared" si="2108"/>
        <v>0</v>
      </c>
      <c r="AO1346" s="352">
        <f t="shared" si="2108"/>
        <v>0</v>
      </c>
      <c r="AP1346" s="352">
        <f t="shared" si="2108"/>
        <v>0</v>
      </c>
      <c r="AQ1346" s="352">
        <f t="shared" si="2108"/>
        <v>0</v>
      </c>
      <c r="AR1346" s="352">
        <f t="shared" si="2108"/>
        <v>0</v>
      </c>
      <c r="AS1346" s="352">
        <f t="shared" si="2108"/>
        <v>0</v>
      </c>
      <c r="AT1346" s="352">
        <f t="shared" si="2108"/>
        <v>0</v>
      </c>
      <c r="AU1346" s="266"/>
    </row>
    <row r="1347" spans="2:47" ht="16" hidden="1">
      <c r="B1347" s="254"/>
      <c r="C1347" s="251"/>
      <c r="D1347" s="251"/>
      <c r="E1347" s="251"/>
      <c r="F1347" s="251"/>
      <c r="G1347" s="251"/>
      <c r="H1347" s="251"/>
      <c r="I1347" s="251"/>
      <c r="J1347" s="251"/>
      <c r="K1347" s="251"/>
      <c r="L1347" s="251"/>
      <c r="M1347" s="251"/>
      <c r="N1347" s="251"/>
      <c r="O1347" s="251"/>
      <c r="P1347" s="251"/>
      <c r="Q1347" s="251"/>
      <c r="R1347" s="251"/>
      <c r="S1347" s="251"/>
      <c r="T1347" s="251"/>
      <c r="U1347" s="251"/>
      <c r="V1347" s="251"/>
      <c r="W1347" s="251"/>
      <c r="X1347" s="251"/>
      <c r="Y1347" s="251"/>
      <c r="Z1347" s="251"/>
      <c r="AA1347" s="251"/>
      <c r="AB1347" s="251"/>
      <c r="AC1347" s="251"/>
      <c r="AD1347" s="251"/>
      <c r="AE1347" s="251"/>
      <c r="AF1347" s="251"/>
      <c r="AG1347" s="353"/>
      <c r="AH1347" s="366"/>
      <c r="AI1347" s="366"/>
      <c r="AJ1347" s="366"/>
      <c r="AK1347" s="366"/>
      <c r="AL1347" s="366"/>
      <c r="AM1347" s="366"/>
      <c r="AN1347" s="366"/>
      <c r="AO1347" s="366"/>
      <c r="AP1347" s="366"/>
      <c r="AQ1347" s="366"/>
      <c r="AR1347" s="366"/>
      <c r="AS1347" s="366"/>
      <c r="AT1347" s="366"/>
      <c r="AU1347" s="266"/>
    </row>
    <row r="1348" spans="2:47" ht="16">
      <c r="B1348" s="248" t="s">
        <v>497</v>
      </c>
      <c r="C1348" s="251"/>
      <c r="D1348" s="251"/>
      <c r="E1348" s="251"/>
      <c r="F1348" s="251"/>
      <c r="G1348" s="251"/>
      <c r="H1348" s="251"/>
      <c r="I1348" s="251"/>
      <c r="J1348" s="251"/>
      <c r="K1348" s="251"/>
      <c r="L1348" s="251"/>
      <c r="M1348" s="251"/>
      <c r="N1348" s="251"/>
      <c r="O1348" s="251"/>
      <c r="P1348" s="251"/>
      <c r="Q1348" s="251"/>
      <c r="R1348" s="251"/>
      <c r="S1348" s="251"/>
      <c r="T1348" s="251"/>
      <c r="U1348" s="251"/>
      <c r="V1348" s="251"/>
      <c r="W1348" s="251"/>
      <c r="X1348" s="251"/>
      <c r="Y1348" s="251"/>
      <c r="Z1348" s="251"/>
      <c r="AA1348" s="251"/>
      <c r="AB1348" s="251"/>
      <c r="AC1348" s="251"/>
      <c r="AD1348" s="251"/>
      <c r="AE1348" s="251"/>
      <c r="AF1348" s="251"/>
      <c r="AG1348" s="353"/>
      <c r="AH1348" s="366"/>
      <c r="AI1348" s="366"/>
      <c r="AJ1348" s="366"/>
      <c r="AK1348" s="366"/>
      <c r="AL1348" s="366"/>
      <c r="AM1348" s="366"/>
      <c r="AN1348" s="366"/>
      <c r="AO1348" s="366"/>
      <c r="AP1348" s="366"/>
      <c r="AQ1348" s="366"/>
      <c r="AR1348" s="366"/>
      <c r="AS1348" s="366"/>
      <c r="AT1348" s="366"/>
      <c r="AU1348" s="266"/>
    </row>
    <row r="1349" spans="2:47" ht="17" hidden="1">
      <c r="B1349" s="273" t="s">
        <v>117</v>
      </c>
      <c r="C1349" s="251" t="s">
        <v>25</v>
      </c>
      <c r="D1349" s="255"/>
      <c r="E1349" s="255"/>
      <c r="F1349" s="255"/>
      <c r="G1349" s="255"/>
      <c r="H1349" s="255"/>
      <c r="I1349" s="255"/>
      <c r="J1349" s="255"/>
      <c r="K1349" s="255"/>
      <c r="L1349" s="255"/>
      <c r="M1349" s="255"/>
      <c r="N1349" s="255"/>
      <c r="O1349" s="255"/>
      <c r="P1349" s="255"/>
      <c r="Q1349" s="255"/>
      <c r="R1349" s="255">
        <v>12</v>
      </c>
      <c r="S1349" s="255"/>
      <c r="T1349" s="255"/>
      <c r="U1349" s="255"/>
      <c r="V1349" s="255"/>
      <c r="W1349" s="255"/>
      <c r="X1349" s="255"/>
      <c r="Y1349" s="255"/>
      <c r="Z1349" s="255"/>
      <c r="AA1349" s="255"/>
      <c r="AB1349" s="255"/>
      <c r="AC1349" s="255"/>
      <c r="AD1349" s="255"/>
      <c r="AE1349" s="255"/>
      <c r="AF1349" s="255"/>
      <c r="AG1349" s="367"/>
      <c r="AH1349" s="356"/>
      <c r="AI1349" s="356"/>
      <c r="AJ1349" s="356"/>
      <c r="AK1349" s="356"/>
      <c r="AL1349" s="356"/>
      <c r="AM1349" s="356"/>
      <c r="AN1349" s="356"/>
      <c r="AO1349" s="356"/>
      <c r="AP1349" s="356"/>
      <c r="AQ1349" s="356"/>
      <c r="AR1349" s="356"/>
      <c r="AS1349" s="356"/>
      <c r="AT1349" s="356"/>
      <c r="AU1349" s="256">
        <f>SUM(AG1349:AT1349)</f>
        <v>0</v>
      </c>
    </row>
    <row r="1350" spans="2:47" ht="16" hidden="1">
      <c r="B1350" s="254" t="s">
        <v>712</v>
      </c>
      <c r="C1350" s="251" t="s">
        <v>163</v>
      </c>
      <c r="D1350" s="255"/>
      <c r="E1350" s="255"/>
      <c r="F1350" s="255"/>
      <c r="G1350" s="255"/>
      <c r="H1350" s="255"/>
      <c r="I1350" s="255"/>
      <c r="J1350" s="255"/>
      <c r="K1350" s="255"/>
      <c r="L1350" s="255"/>
      <c r="M1350" s="255"/>
      <c r="N1350" s="255"/>
      <c r="O1350" s="255"/>
      <c r="P1350" s="255"/>
      <c r="Q1350" s="255"/>
      <c r="R1350" s="255">
        <f>R1349</f>
        <v>12</v>
      </c>
      <c r="S1350" s="255"/>
      <c r="T1350" s="255"/>
      <c r="U1350" s="255"/>
      <c r="V1350" s="255"/>
      <c r="W1350" s="255"/>
      <c r="X1350" s="255"/>
      <c r="Y1350" s="255"/>
      <c r="Z1350" s="255"/>
      <c r="AA1350" s="255"/>
      <c r="AB1350" s="255"/>
      <c r="AC1350" s="255"/>
      <c r="AD1350" s="255"/>
      <c r="AE1350" s="255"/>
      <c r="AF1350" s="255"/>
      <c r="AG1350" s="352">
        <f>AG1349</f>
        <v>0</v>
      </c>
      <c r="AH1350" s="352">
        <f t="shared" ref="AH1350:AT1350" si="2109">AH1349</f>
        <v>0</v>
      </c>
      <c r="AI1350" s="352">
        <f t="shared" si="2109"/>
        <v>0</v>
      </c>
      <c r="AJ1350" s="352">
        <f t="shared" si="2109"/>
        <v>0</v>
      </c>
      <c r="AK1350" s="352">
        <f t="shared" si="2109"/>
        <v>0</v>
      </c>
      <c r="AL1350" s="352">
        <f t="shared" si="2109"/>
        <v>0</v>
      </c>
      <c r="AM1350" s="352">
        <f t="shared" si="2109"/>
        <v>0</v>
      </c>
      <c r="AN1350" s="352">
        <f t="shared" si="2109"/>
        <v>0</v>
      </c>
      <c r="AO1350" s="352">
        <f t="shared" si="2109"/>
        <v>0</v>
      </c>
      <c r="AP1350" s="352">
        <f t="shared" si="2109"/>
        <v>0</v>
      </c>
      <c r="AQ1350" s="352">
        <f t="shared" si="2109"/>
        <v>0</v>
      </c>
      <c r="AR1350" s="352">
        <f t="shared" si="2109"/>
        <v>0</v>
      </c>
      <c r="AS1350" s="352">
        <f t="shared" si="2109"/>
        <v>0</v>
      </c>
      <c r="AT1350" s="352">
        <f t="shared" si="2109"/>
        <v>0</v>
      </c>
      <c r="AU1350" s="266"/>
    </row>
    <row r="1351" spans="2:47" ht="16" hidden="1">
      <c r="B1351" s="254"/>
      <c r="C1351" s="251"/>
      <c r="D1351" s="251"/>
      <c r="E1351" s="251"/>
      <c r="F1351" s="251"/>
      <c r="G1351" s="251"/>
      <c r="H1351" s="251"/>
      <c r="I1351" s="251"/>
      <c r="J1351" s="251"/>
      <c r="K1351" s="251"/>
      <c r="L1351" s="251"/>
      <c r="M1351" s="251"/>
      <c r="N1351" s="251"/>
      <c r="O1351" s="251"/>
      <c r="P1351" s="251"/>
      <c r="Q1351" s="251"/>
      <c r="R1351" s="251"/>
      <c r="S1351" s="251"/>
      <c r="T1351" s="251"/>
      <c r="U1351" s="251"/>
      <c r="V1351" s="251"/>
      <c r="W1351" s="251"/>
      <c r="X1351" s="251"/>
      <c r="Y1351" s="251"/>
      <c r="Z1351" s="251"/>
      <c r="AA1351" s="251"/>
      <c r="AB1351" s="251"/>
      <c r="AC1351" s="251"/>
      <c r="AD1351" s="251"/>
      <c r="AE1351" s="251"/>
      <c r="AF1351" s="251"/>
      <c r="AG1351" s="353"/>
      <c r="AH1351" s="366"/>
      <c r="AI1351" s="366"/>
      <c r="AJ1351" s="366"/>
      <c r="AK1351" s="366"/>
      <c r="AL1351" s="366"/>
      <c r="AM1351" s="366"/>
      <c r="AN1351" s="366"/>
      <c r="AO1351" s="366"/>
      <c r="AP1351" s="366"/>
      <c r="AQ1351" s="366"/>
      <c r="AR1351" s="366"/>
      <c r="AS1351" s="366"/>
      <c r="AT1351" s="366"/>
      <c r="AU1351" s="266"/>
    </row>
    <row r="1352" spans="2:47" ht="17" hidden="1">
      <c r="B1352" s="273" t="s">
        <v>118</v>
      </c>
      <c r="C1352" s="251" t="s">
        <v>25</v>
      </c>
      <c r="D1352" s="255"/>
      <c r="E1352" s="255"/>
      <c r="F1352" s="255"/>
      <c r="G1352" s="255"/>
      <c r="H1352" s="255"/>
      <c r="I1352" s="255"/>
      <c r="J1352" s="255"/>
      <c r="K1352" s="255"/>
      <c r="L1352" s="255"/>
      <c r="M1352" s="255"/>
      <c r="N1352" s="255"/>
      <c r="O1352" s="255"/>
      <c r="P1352" s="255"/>
      <c r="Q1352" s="255"/>
      <c r="R1352" s="255">
        <v>12</v>
      </c>
      <c r="S1352" s="255"/>
      <c r="T1352" s="255"/>
      <c r="U1352" s="255"/>
      <c r="V1352" s="255"/>
      <c r="W1352" s="255"/>
      <c r="X1352" s="255"/>
      <c r="Y1352" s="255"/>
      <c r="Z1352" s="255"/>
      <c r="AA1352" s="255"/>
      <c r="AB1352" s="255"/>
      <c r="AC1352" s="255"/>
      <c r="AD1352" s="255"/>
      <c r="AE1352" s="255"/>
      <c r="AF1352" s="255"/>
      <c r="AG1352" s="367"/>
      <c r="AH1352" s="367"/>
      <c r="AI1352" s="367"/>
      <c r="AJ1352" s="367"/>
      <c r="AK1352" s="367">
        <f>'3-b. WRZ Rate Class Alloc.'!T33</f>
        <v>0</v>
      </c>
      <c r="AL1352" s="356"/>
      <c r="AM1352" s="356"/>
      <c r="AN1352" s="356"/>
      <c r="AO1352" s="356"/>
      <c r="AP1352" s="356"/>
      <c r="AQ1352" s="356"/>
      <c r="AR1352" s="356"/>
      <c r="AS1352" s="356"/>
      <c r="AT1352" s="356"/>
      <c r="AU1352" s="256">
        <f>SUM(AG1352:AT1352)</f>
        <v>0</v>
      </c>
    </row>
    <row r="1353" spans="2:47" ht="16" hidden="1">
      <c r="B1353" s="254" t="s">
        <v>712</v>
      </c>
      <c r="C1353" s="251" t="s">
        <v>163</v>
      </c>
      <c r="D1353" s="255"/>
      <c r="E1353" s="255"/>
      <c r="F1353" s="255"/>
      <c r="G1353" s="255"/>
      <c r="H1353" s="255"/>
      <c r="I1353" s="255"/>
      <c r="J1353" s="255"/>
      <c r="K1353" s="255"/>
      <c r="L1353" s="255"/>
      <c r="M1353" s="255"/>
      <c r="N1353" s="255"/>
      <c r="O1353" s="255"/>
      <c r="P1353" s="255"/>
      <c r="Q1353" s="255"/>
      <c r="R1353" s="255">
        <f>R1352</f>
        <v>12</v>
      </c>
      <c r="S1353" s="255"/>
      <c r="T1353" s="255"/>
      <c r="U1353" s="255"/>
      <c r="V1353" s="255"/>
      <c r="W1353" s="255"/>
      <c r="X1353" s="255"/>
      <c r="Y1353" s="255"/>
      <c r="Z1353" s="255"/>
      <c r="AA1353" s="255"/>
      <c r="AB1353" s="255"/>
      <c r="AC1353" s="255"/>
      <c r="AD1353" s="255"/>
      <c r="AE1353" s="255"/>
      <c r="AF1353" s="255"/>
      <c r="AG1353" s="352">
        <f>AG1352</f>
        <v>0</v>
      </c>
      <c r="AH1353" s="352">
        <f t="shared" ref="AH1353:AT1353" si="2110">AH1352</f>
        <v>0</v>
      </c>
      <c r="AI1353" s="352">
        <f t="shared" si="2110"/>
        <v>0</v>
      </c>
      <c r="AJ1353" s="352">
        <f t="shared" si="2110"/>
        <v>0</v>
      </c>
      <c r="AK1353" s="352">
        <f t="shared" si="2110"/>
        <v>0</v>
      </c>
      <c r="AL1353" s="352">
        <f t="shared" si="2110"/>
        <v>0</v>
      </c>
      <c r="AM1353" s="352">
        <f t="shared" si="2110"/>
        <v>0</v>
      </c>
      <c r="AN1353" s="352">
        <f t="shared" si="2110"/>
        <v>0</v>
      </c>
      <c r="AO1353" s="352">
        <f t="shared" si="2110"/>
        <v>0</v>
      </c>
      <c r="AP1353" s="352">
        <f t="shared" si="2110"/>
        <v>0</v>
      </c>
      <c r="AQ1353" s="352">
        <f t="shared" si="2110"/>
        <v>0</v>
      </c>
      <c r="AR1353" s="352">
        <f t="shared" si="2110"/>
        <v>0</v>
      </c>
      <c r="AS1353" s="352">
        <f t="shared" si="2110"/>
        <v>0</v>
      </c>
      <c r="AT1353" s="352">
        <f t="shared" si="2110"/>
        <v>0</v>
      </c>
      <c r="AU1353" s="266"/>
    </row>
    <row r="1354" spans="2:47" ht="16" hidden="1">
      <c r="B1354" s="254"/>
      <c r="C1354" s="251"/>
      <c r="D1354" s="251"/>
      <c r="E1354" s="251"/>
      <c r="F1354" s="251"/>
      <c r="G1354" s="251"/>
      <c r="H1354" s="251"/>
      <c r="I1354" s="251"/>
      <c r="J1354" s="251"/>
      <c r="K1354" s="251"/>
      <c r="L1354" s="251"/>
      <c r="M1354" s="251"/>
      <c r="N1354" s="251"/>
      <c r="O1354" s="251"/>
      <c r="P1354" s="251"/>
      <c r="Q1354" s="251"/>
      <c r="R1354" s="251"/>
      <c r="S1354" s="251"/>
      <c r="T1354" s="251"/>
      <c r="U1354" s="251"/>
      <c r="V1354" s="251"/>
      <c r="W1354" s="251"/>
      <c r="X1354" s="251"/>
      <c r="Y1354" s="251"/>
      <c r="Z1354" s="251"/>
      <c r="AA1354" s="251"/>
      <c r="AB1354" s="251"/>
      <c r="AC1354" s="251"/>
      <c r="AD1354" s="251"/>
      <c r="AE1354" s="251"/>
      <c r="AF1354" s="251"/>
      <c r="AG1354" s="353"/>
      <c r="AH1354" s="366"/>
      <c r="AI1354" s="366"/>
      <c r="AJ1354" s="366"/>
      <c r="AK1354" s="366"/>
      <c r="AL1354" s="366"/>
      <c r="AM1354" s="366"/>
      <c r="AN1354" s="366"/>
      <c r="AO1354" s="366"/>
      <c r="AP1354" s="366"/>
      <c r="AQ1354" s="366"/>
      <c r="AR1354" s="366"/>
      <c r="AS1354" s="366"/>
      <c r="AT1354" s="366"/>
      <c r="AU1354" s="266"/>
    </row>
    <row r="1355" spans="2:47" ht="17" hidden="1">
      <c r="B1355" s="273" t="s">
        <v>119</v>
      </c>
      <c r="C1355" s="251" t="s">
        <v>25</v>
      </c>
      <c r="D1355" s="255"/>
      <c r="E1355" s="255"/>
      <c r="F1355" s="255"/>
      <c r="G1355" s="255"/>
      <c r="H1355" s="255"/>
      <c r="I1355" s="255"/>
      <c r="J1355" s="255"/>
      <c r="K1355" s="255"/>
      <c r="L1355" s="255"/>
      <c r="M1355" s="255"/>
      <c r="N1355" s="255"/>
      <c r="O1355" s="255"/>
      <c r="P1355" s="255"/>
      <c r="Q1355" s="255"/>
      <c r="R1355" s="255">
        <v>12</v>
      </c>
      <c r="S1355" s="255"/>
      <c r="T1355" s="255"/>
      <c r="U1355" s="255"/>
      <c r="V1355" s="255"/>
      <c r="W1355" s="255"/>
      <c r="X1355" s="255"/>
      <c r="Y1355" s="255"/>
      <c r="Z1355" s="255"/>
      <c r="AA1355" s="255"/>
      <c r="AB1355" s="255"/>
      <c r="AC1355" s="255"/>
      <c r="AD1355" s="255"/>
      <c r="AE1355" s="255"/>
      <c r="AF1355" s="255"/>
      <c r="AG1355" s="367"/>
      <c r="AH1355" s="356"/>
      <c r="AI1355" s="356"/>
      <c r="AJ1355" s="356"/>
      <c r="AK1355" s="356"/>
      <c r="AL1355" s="356"/>
      <c r="AM1355" s="356"/>
      <c r="AN1355" s="356"/>
      <c r="AO1355" s="356"/>
      <c r="AP1355" s="356"/>
      <c r="AQ1355" s="356"/>
      <c r="AR1355" s="356"/>
      <c r="AS1355" s="356"/>
      <c r="AT1355" s="356"/>
      <c r="AU1355" s="256">
        <f>SUM(AG1355:AT1355)</f>
        <v>0</v>
      </c>
    </row>
    <row r="1356" spans="2:47" ht="16" hidden="1">
      <c r="B1356" s="254" t="s">
        <v>712</v>
      </c>
      <c r="C1356" s="251" t="s">
        <v>163</v>
      </c>
      <c r="D1356" s="255"/>
      <c r="E1356" s="255"/>
      <c r="F1356" s="255"/>
      <c r="G1356" s="255"/>
      <c r="H1356" s="255"/>
      <c r="I1356" s="255"/>
      <c r="J1356" s="255"/>
      <c r="K1356" s="255"/>
      <c r="L1356" s="255"/>
      <c r="M1356" s="255"/>
      <c r="N1356" s="255"/>
      <c r="O1356" s="255"/>
      <c r="P1356" s="255"/>
      <c r="Q1356" s="255"/>
      <c r="R1356" s="255">
        <f>R1355</f>
        <v>12</v>
      </c>
      <c r="S1356" s="255"/>
      <c r="T1356" s="255"/>
      <c r="U1356" s="255"/>
      <c r="V1356" s="255"/>
      <c r="W1356" s="255"/>
      <c r="X1356" s="255"/>
      <c r="Y1356" s="255"/>
      <c r="Z1356" s="255"/>
      <c r="AA1356" s="255"/>
      <c r="AB1356" s="255"/>
      <c r="AC1356" s="255"/>
      <c r="AD1356" s="255"/>
      <c r="AE1356" s="255"/>
      <c r="AF1356" s="255"/>
      <c r="AG1356" s="352">
        <f>AG1355</f>
        <v>0</v>
      </c>
      <c r="AH1356" s="352">
        <f t="shared" ref="AH1356:AT1356" si="2111">AH1355</f>
        <v>0</v>
      </c>
      <c r="AI1356" s="352">
        <f t="shared" si="2111"/>
        <v>0</v>
      </c>
      <c r="AJ1356" s="352">
        <f t="shared" si="2111"/>
        <v>0</v>
      </c>
      <c r="AK1356" s="352">
        <f t="shared" si="2111"/>
        <v>0</v>
      </c>
      <c r="AL1356" s="352">
        <f t="shared" si="2111"/>
        <v>0</v>
      </c>
      <c r="AM1356" s="352">
        <f t="shared" si="2111"/>
        <v>0</v>
      </c>
      <c r="AN1356" s="352">
        <f t="shared" si="2111"/>
        <v>0</v>
      </c>
      <c r="AO1356" s="352">
        <f t="shared" si="2111"/>
        <v>0</v>
      </c>
      <c r="AP1356" s="352">
        <f t="shared" si="2111"/>
        <v>0</v>
      </c>
      <c r="AQ1356" s="352">
        <f t="shared" si="2111"/>
        <v>0</v>
      </c>
      <c r="AR1356" s="352">
        <f t="shared" si="2111"/>
        <v>0</v>
      </c>
      <c r="AS1356" s="352">
        <f t="shared" si="2111"/>
        <v>0</v>
      </c>
      <c r="AT1356" s="352">
        <f t="shared" si="2111"/>
        <v>0</v>
      </c>
      <c r="AU1356" s="266"/>
    </row>
    <row r="1357" spans="2:47" ht="16" hidden="1">
      <c r="B1357" s="254"/>
      <c r="C1357" s="251"/>
      <c r="D1357" s="251"/>
      <c r="E1357" s="251"/>
      <c r="F1357" s="251"/>
      <c r="G1357" s="251"/>
      <c r="H1357" s="251"/>
      <c r="I1357" s="251"/>
      <c r="J1357" s="251"/>
      <c r="K1357" s="251"/>
      <c r="L1357" s="251"/>
      <c r="M1357" s="251"/>
      <c r="N1357" s="251"/>
      <c r="O1357" s="251"/>
      <c r="P1357" s="251"/>
      <c r="Q1357" s="251"/>
      <c r="R1357" s="251"/>
      <c r="S1357" s="251"/>
      <c r="T1357" s="251"/>
      <c r="U1357" s="251"/>
      <c r="V1357" s="251"/>
      <c r="W1357" s="251"/>
      <c r="X1357" s="251"/>
      <c r="Y1357" s="251"/>
      <c r="Z1357" s="251"/>
      <c r="AA1357" s="251"/>
      <c r="AB1357" s="251"/>
      <c r="AC1357" s="251"/>
      <c r="AD1357" s="251"/>
      <c r="AE1357" s="251"/>
      <c r="AF1357" s="251"/>
      <c r="AG1357" s="353"/>
      <c r="AH1357" s="366"/>
      <c r="AI1357" s="366"/>
      <c r="AJ1357" s="366"/>
      <c r="AK1357" s="366"/>
      <c r="AL1357" s="366"/>
      <c r="AM1357" s="366"/>
      <c r="AN1357" s="366"/>
      <c r="AO1357" s="366"/>
      <c r="AP1357" s="366"/>
      <c r="AQ1357" s="366"/>
      <c r="AR1357" s="366"/>
      <c r="AS1357" s="366"/>
      <c r="AT1357" s="366"/>
      <c r="AU1357" s="266"/>
    </row>
    <row r="1358" spans="2:47" ht="34" hidden="1">
      <c r="B1358" s="273" t="s">
        <v>120</v>
      </c>
      <c r="C1358" s="251" t="s">
        <v>25</v>
      </c>
      <c r="D1358" s="255"/>
      <c r="E1358" s="255"/>
      <c r="F1358" s="255"/>
      <c r="G1358" s="255"/>
      <c r="H1358" s="255"/>
      <c r="I1358" s="255"/>
      <c r="J1358" s="255"/>
      <c r="K1358" s="255"/>
      <c r="L1358" s="255"/>
      <c r="M1358" s="255"/>
      <c r="N1358" s="255"/>
      <c r="O1358" s="255"/>
      <c r="P1358" s="255"/>
      <c r="Q1358" s="255"/>
      <c r="R1358" s="255">
        <v>12</v>
      </c>
      <c r="S1358" s="255"/>
      <c r="T1358" s="255"/>
      <c r="U1358" s="255"/>
      <c r="V1358" s="255"/>
      <c r="W1358" s="255"/>
      <c r="X1358" s="255"/>
      <c r="Y1358" s="255"/>
      <c r="Z1358" s="255"/>
      <c r="AA1358" s="255"/>
      <c r="AB1358" s="255"/>
      <c r="AC1358" s="255"/>
      <c r="AD1358" s="255"/>
      <c r="AE1358" s="255"/>
      <c r="AF1358" s="255"/>
      <c r="AG1358" s="367"/>
      <c r="AH1358" s="356"/>
      <c r="AI1358" s="356"/>
      <c r="AJ1358" s="356"/>
      <c r="AK1358" s="356"/>
      <c r="AL1358" s="356"/>
      <c r="AM1358" s="356"/>
      <c r="AN1358" s="356"/>
      <c r="AO1358" s="356"/>
      <c r="AP1358" s="356"/>
      <c r="AQ1358" s="356"/>
      <c r="AR1358" s="356"/>
      <c r="AS1358" s="356"/>
      <c r="AT1358" s="356"/>
      <c r="AU1358" s="256">
        <f>SUM(AG1358:AT1358)</f>
        <v>0</v>
      </c>
    </row>
    <row r="1359" spans="2:47" ht="16" hidden="1">
      <c r="B1359" s="254" t="s">
        <v>712</v>
      </c>
      <c r="C1359" s="251" t="s">
        <v>163</v>
      </c>
      <c r="D1359" s="255"/>
      <c r="E1359" s="255"/>
      <c r="F1359" s="255"/>
      <c r="G1359" s="255"/>
      <c r="H1359" s="255"/>
      <c r="I1359" s="255"/>
      <c r="J1359" s="255"/>
      <c r="K1359" s="255"/>
      <c r="L1359" s="255"/>
      <c r="M1359" s="255"/>
      <c r="N1359" s="255"/>
      <c r="O1359" s="255"/>
      <c r="P1359" s="255"/>
      <c r="Q1359" s="255"/>
      <c r="R1359" s="255">
        <f>R1358</f>
        <v>12</v>
      </c>
      <c r="S1359" s="255"/>
      <c r="T1359" s="255"/>
      <c r="U1359" s="255"/>
      <c r="V1359" s="255"/>
      <c r="W1359" s="255"/>
      <c r="X1359" s="255"/>
      <c r="Y1359" s="255"/>
      <c r="Z1359" s="255"/>
      <c r="AA1359" s="255"/>
      <c r="AB1359" s="255"/>
      <c r="AC1359" s="255"/>
      <c r="AD1359" s="255"/>
      <c r="AE1359" s="255"/>
      <c r="AF1359" s="255"/>
      <c r="AG1359" s="352">
        <f>AG1358</f>
        <v>0</v>
      </c>
      <c r="AH1359" s="352">
        <f>AH1358</f>
        <v>0</v>
      </c>
      <c r="AI1359" s="352">
        <f t="shared" ref="AI1359:AL1359" si="2112">AI1358</f>
        <v>0</v>
      </c>
      <c r="AJ1359" s="352">
        <f t="shared" si="2112"/>
        <v>0</v>
      </c>
      <c r="AK1359" s="352">
        <f t="shared" si="2112"/>
        <v>0</v>
      </c>
      <c r="AL1359" s="352">
        <f t="shared" si="2112"/>
        <v>0</v>
      </c>
      <c r="AM1359" s="352">
        <f>AM1358</f>
        <v>0</v>
      </c>
      <c r="AN1359" s="352">
        <f t="shared" ref="AN1359:AT1359" si="2113">AN1358</f>
        <v>0</v>
      </c>
      <c r="AO1359" s="352">
        <f t="shared" si="2113"/>
        <v>0</v>
      </c>
      <c r="AP1359" s="352">
        <f t="shared" si="2113"/>
        <v>0</v>
      </c>
      <c r="AQ1359" s="352">
        <f t="shared" si="2113"/>
        <v>0</v>
      </c>
      <c r="AR1359" s="352">
        <f t="shared" si="2113"/>
        <v>0</v>
      </c>
      <c r="AS1359" s="352">
        <f t="shared" si="2113"/>
        <v>0</v>
      </c>
      <c r="AT1359" s="352">
        <f t="shared" si="2113"/>
        <v>0</v>
      </c>
      <c r="AU1359" s="266"/>
    </row>
    <row r="1360" spans="2:47" ht="16" hidden="1">
      <c r="B1360" s="254"/>
      <c r="C1360" s="251"/>
      <c r="D1360" s="251"/>
      <c r="E1360" s="251"/>
      <c r="F1360" s="251"/>
      <c r="G1360" s="251"/>
      <c r="H1360" s="251"/>
      <c r="I1360" s="251"/>
      <c r="J1360" s="251"/>
      <c r="K1360" s="251"/>
      <c r="L1360" s="251"/>
      <c r="M1360" s="251"/>
      <c r="N1360" s="251"/>
      <c r="O1360" s="251"/>
      <c r="P1360" s="251"/>
      <c r="Q1360" s="251"/>
      <c r="R1360" s="251"/>
      <c r="S1360" s="251"/>
      <c r="T1360" s="251"/>
      <c r="U1360" s="251"/>
      <c r="V1360" s="251"/>
      <c r="W1360" s="251"/>
      <c r="X1360" s="251"/>
      <c r="Y1360" s="251"/>
      <c r="Z1360" s="251"/>
      <c r="AA1360" s="251"/>
      <c r="AB1360" s="251"/>
      <c r="AC1360" s="251"/>
      <c r="AD1360" s="251"/>
      <c r="AE1360" s="251"/>
      <c r="AF1360" s="251"/>
      <c r="AG1360" s="353"/>
      <c r="AH1360" s="366"/>
      <c r="AI1360" s="366"/>
      <c r="AJ1360" s="366"/>
      <c r="AK1360" s="366"/>
      <c r="AL1360" s="366"/>
      <c r="AM1360" s="366"/>
      <c r="AN1360" s="366"/>
      <c r="AO1360" s="366"/>
      <c r="AP1360" s="366"/>
      <c r="AQ1360" s="366"/>
      <c r="AR1360" s="366"/>
      <c r="AS1360" s="366"/>
      <c r="AT1360" s="366"/>
      <c r="AU1360" s="266"/>
    </row>
    <row r="1361" spans="1:47" ht="34" hidden="1">
      <c r="B1361" s="273" t="s">
        <v>121</v>
      </c>
      <c r="C1361" s="251" t="s">
        <v>25</v>
      </c>
      <c r="D1361" s="255"/>
      <c r="E1361" s="255"/>
      <c r="F1361" s="255"/>
      <c r="G1361" s="255"/>
      <c r="H1361" s="255"/>
      <c r="I1361" s="255"/>
      <c r="J1361" s="255"/>
      <c r="K1361" s="255"/>
      <c r="L1361" s="255"/>
      <c r="M1361" s="255"/>
      <c r="N1361" s="255"/>
      <c r="O1361" s="255"/>
      <c r="P1361" s="255"/>
      <c r="Q1361" s="255"/>
      <c r="R1361" s="255">
        <v>3</v>
      </c>
      <c r="S1361" s="255"/>
      <c r="T1361" s="255"/>
      <c r="U1361" s="255"/>
      <c r="V1361" s="255"/>
      <c r="W1361" s="255"/>
      <c r="X1361" s="255"/>
      <c r="Y1361" s="255"/>
      <c r="Z1361" s="255"/>
      <c r="AA1361" s="255"/>
      <c r="AB1361" s="255"/>
      <c r="AC1361" s="255"/>
      <c r="AD1361" s="255"/>
      <c r="AE1361" s="255"/>
      <c r="AF1361" s="255"/>
      <c r="AG1361" s="367"/>
      <c r="AH1361" s="356"/>
      <c r="AI1361" s="356"/>
      <c r="AJ1361" s="356"/>
      <c r="AK1361" s="356"/>
      <c r="AL1361" s="356"/>
      <c r="AM1361" s="356"/>
      <c r="AN1361" s="356"/>
      <c r="AO1361" s="356"/>
      <c r="AP1361" s="356"/>
      <c r="AQ1361" s="356"/>
      <c r="AR1361" s="356"/>
      <c r="AS1361" s="356"/>
      <c r="AT1361" s="356"/>
      <c r="AU1361" s="256">
        <f>SUM(AG1361:AT1361)</f>
        <v>0</v>
      </c>
    </row>
    <row r="1362" spans="1:47" ht="16" hidden="1">
      <c r="B1362" s="254" t="s">
        <v>712</v>
      </c>
      <c r="C1362" s="251" t="s">
        <v>163</v>
      </c>
      <c r="D1362" s="255"/>
      <c r="E1362" s="255"/>
      <c r="F1362" s="255"/>
      <c r="G1362" s="255"/>
      <c r="H1362" s="255"/>
      <c r="I1362" s="255"/>
      <c r="J1362" s="255"/>
      <c r="K1362" s="255"/>
      <c r="L1362" s="255"/>
      <c r="M1362" s="255"/>
      <c r="N1362" s="255"/>
      <c r="O1362" s="255"/>
      <c r="P1362" s="255"/>
      <c r="Q1362" s="255"/>
      <c r="R1362" s="255">
        <f>R1361</f>
        <v>3</v>
      </c>
      <c r="S1362" s="255"/>
      <c r="T1362" s="255"/>
      <c r="U1362" s="255"/>
      <c r="V1362" s="255"/>
      <c r="W1362" s="255"/>
      <c r="X1362" s="255"/>
      <c r="Y1362" s="255"/>
      <c r="Z1362" s="255"/>
      <c r="AA1362" s="255"/>
      <c r="AB1362" s="255"/>
      <c r="AC1362" s="255"/>
      <c r="AD1362" s="255"/>
      <c r="AE1362" s="255"/>
      <c r="AF1362" s="255"/>
      <c r="AG1362" s="352">
        <f>AG1361</f>
        <v>0</v>
      </c>
      <c r="AH1362" s="352">
        <f t="shared" ref="AH1362:AT1362" si="2114">AH1361</f>
        <v>0</v>
      </c>
      <c r="AI1362" s="352">
        <f t="shared" si="2114"/>
        <v>0</v>
      </c>
      <c r="AJ1362" s="352">
        <f t="shared" si="2114"/>
        <v>0</v>
      </c>
      <c r="AK1362" s="352">
        <f t="shared" si="2114"/>
        <v>0</v>
      </c>
      <c r="AL1362" s="352">
        <f t="shared" si="2114"/>
        <v>0</v>
      </c>
      <c r="AM1362" s="352">
        <f t="shared" si="2114"/>
        <v>0</v>
      </c>
      <c r="AN1362" s="352">
        <f t="shared" si="2114"/>
        <v>0</v>
      </c>
      <c r="AO1362" s="352">
        <f t="shared" si="2114"/>
        <v>0</v>
      </c>
      <c r="AP1362" s="352">
        <f t="shared" si="2114"/>
        <v>0</v>
      </c>
      <c r="AQ1362" s="352">
        <f t="shared" si="2114"/>
        <v>0</v>
      </c>
      <c r="AR1362" s="352">
        <f t="shared" si="2114"/>
        <v>0</v>
      </c>
      <c r="AS1362" s="352">
        <f t="shared" si="2114"/>
        <v>0</v>
      </c>
      <c r="AT1362" s="352">
        <f t="shared" si="2114"/>
        <v>0</v>
      </c>
      <c r="AU1362" s="266"/>
    </row>
    <row r="1363" spans="1:47" ht="16" hidden="1">
      <c r="B1363" s="254"/>
      <c r="C1363" s="251"/>
      <c r="D1363" s="251"/>
      <c r="E1363" s="251"/>
      <c r="F1363" s="251"/>
      <c r="G1363" s="251"/>
      <c r="H1363" s="251"/>
      <c r="I1363" s="251"/>
      <c r="J1363" s="251"/>
      <c r="K1363" s="251"/>
      <c r="L1363" s="251"/>
      <c r="M1363" s="251"/>
      <c r="N1363" s="251"/>
      <c r="O1363" s="251"/>
      <c r="P1363" s="251"/>
      <c r="Q1363" s="251"/>
      <c r="R1363" s="251"/>
      <c r="S1363" s="251"/>
      <c r="T1363" s="251"/>
      <c r="U1363" s="251"/>
      <c r="V1363" s="251"/>
      <c r="W1363" s="251"/>
      <c r="X1363" s="251"/>
      <c r="Y1363" s="251"/>
      <c r="Z1363" s="251"/>
      <c r="AA1363" s="251"/>
      <c r="AB1363" s="251"/>
      <c r="AC1363" s="251"/>
      <c r="AD1363" s="251"/>
      <c r="AE1363" s="251"/>
      <c r="AF1363" s="251"/>
      <c r="AG1363" s="353"/>
      <c r="AH1363" s="366"/>
      <c r="AI1363" s="366"/>
      <c r="AJ1363" s="366"/>
      <c r="AK1363" s="366"/>
      <c r="AL1363" s="366"/>
      <c r="AM1363" s="366"/>
      <c r="AN1363" s="366"/>
      <c r="AO1363" s="366"/>
      <c r="AP1363" s="366"/>
      <c r="AQ1363" s="366"/>
      <c r="AR1363" s="366"/>
      <c r="AS1363" s="366"/>
      <c r="AT1363" s="366"/>
      <c r="AU1363" s="266"/>
    </row>
    <row r="1364" spans="1:47" ht="17">
      <c r="B1364" s="273" t="s">
        <v>122</v>
      </c>
      <c r="C1364" s="251" t="s">
        <v>25</v>
      </c>
      <c r="D1364" s="255">
        <v>5379099.7742494103</v>
      </c>
      <c r="E1364" s="255">
        <v>5379099.7742494103</v>
      </c>
      <c r="F1364" s="255">
        <v>5379099.7742494103</v>
      </c>
      <c r="G1364" s="255">
        <v>5379099.7742494103</v>
      </c>
      <c r="H1364" s="255">
        <v>5379099.7742494103</v>
      </c>
      <c r="I1364" s="255">
        <v>5379099.7742494103</v>
      </c>
      <c r="J1364" s="255">
        <v>5379099.7742494103</v>
      </c>
      <c r="K1364" s="255">
        <v>5379099.7742494103</v>
      </c>
      <c r="L1364" s="255">
        <v>4853106.4201992173</v>
      </c>
      <c r="M1364" s="255">
        <v>4853106.4201992173</v>
      </c>
      <c r="N1364" s="255">
        <v>4043058.8920886512</v>
      </c>
      <c r="O1364" s="255">
        <v>4043058.8920886512</v>
      </c>
      <c r="P1364" s="255">
        <v>4043058.8920886512</v>
      </c>
      <c r="Q1364" s="255">
        <v>2270962.8247278081</v>
      </c>
      <c r="R1364" s="255">
        <v>12</v>
      </c>
      <c r="S1364" s="255">
        <v>598.02960273484268</v>
      </c>
      <c r="T1364" s="255">
        <v>598.02960273484268</v>
      </c>
      <c r="U1364" s="255">
        <v>598.02960273484268</v>
      </c>
      <c r="V1364" s="255">
        <v>598.02960273484268</v>
      </c>
      <c r="W1364" s="255">
        <v>598.02960273484268</v>
      </c>
      <c r="X1364" s="255">
        <v>598.02960273484268</v>
      </c>
      <c r="Y1364" s="255">
        <v>598.02960273484268</v>
      </c>
      <c r="Z1364" s="255">
        <v>598.02960273484268</v>
      </c>
      <c r="AA1364" s="255">
        <v>559.35219650653028</v>
      </c>
      <c r="AB1364" s="255">
        <v>559.35219650653028</v>
      </c>
      <c r="AC1364" s="255">
        <v>493.98511814406066</v>
      </c>
      <c r="AD1364" s="255">
        <v>493.98511814406066</v>
      </c>
      <c r="AE1364" s="255">
        <v>493.98511814406066</v>
      </c>
      <c r="AF1364" s="255">
        <v>246.76637540987645</v>
      </c>
      <c r="AG1364" s="367"/>
      <c r="AH1364" s="367"/>
      <c r="AI1364" s="367"/>
      <c r="AJ1364" s="367"/>
      <c r="AK1364" s="367"/>
      <c r="AL1364" s="356"/>
      <c r="AM1364" s="356"/>
      <c r="AN1364" s="356"/>
      <c r="AO1364" s="356"/>
      <c r="AP1364" s="356"/>
      <c r="AQ1364" s="367">
        <v>1</v>
      </c>
      <c r="AR1364" s="356"/>
      <c r="AS1364" s="356"/>
      <c r="AT1364" s="356"/>
      <c r="AU1364" s="256">
        <f>SUM(AG1364:AT1364)</f>
        <v>1</v>
      </c>
    </row>
    <row r="1365" spans="1:47" ht="16">
      <c r="B1365" s="254" t="s">
        <v>712</v>
      </c>
      <c r="C1365" s="251" t="s">
        <v>163</v>
      </c>
      <c r="D1365" s="255"/>
      <c r="E1365" s="255"/>
      <c r="F1365" s="255"/>
      <c r="G1365" s="255"/>
      <c r="H1365" s="255"/>
      <c r="I1365" s="255"/>
      <c r="J1365" s="255"/>
      <c r="K1365" s="255"/>
      <c r="L1365" s="255"/>
      <c r="M1365" s="255"/>
      <c r="N1365" s="255"/>
      <c r="O1365" s="255"/>
      <c r="P1365" s="255"/>
      <c r="Q1365" s="255"/>
      <c r="R1365" s="255">
        <f>R1364</f>
        <v>12</v>
      </c>
      <c r="S1365" s="255"/>
      <c r="T1365" s="255"/>
      <c r="U1365" s="255"/>
      <c r="V1365" s="255"/>
      <c r="W1365" s="255"/>
      <c r="X1365" s="255"/>
      <c r="Y1365" s="255"/>
      <c r="Z1365" s="255"/>
      <c r="AA1365" s="255"/>
      <c r="AB1365" s="255"/>
      <c r="AC1365" s="255"/>
      <c r="AD1365" s="255"/>
      <c r="AE1365" s="255"/>
      <c r="AF1365" s="255"/>
      <c r="AG1365" s="352">
        <f>AG1364</f>
        <v>0</v>
      </c>
      <c r="AH1365" s="352">
        <f t="shared" ref="AH1365:AT1365" si="2115">AH1364</f>
        <v>0</v>
      </c>
      <c r="AI1365" s="352">
        <f t="shared" si="2115"/>
        <v>0</v>
      </c>
      <c r="AJ1365" s="352">
        <f t="shared" si="2115"/>
        <v>0</v>
      </c>
      <c r="AK1365" s="352">
        <f t="shared" si="2115"/>
        <v>0</v>
      </c>
      <c r="AL1365" s="352">
        <f t="shared" si="2115"/>
        <v>0</v>
      </c>
      <c r="AM1365" s="352">
        <f t="shared" si="2115"/>
        <v>0</v>
      </c>
      <c r="AN1365" s="352">
        <f t="shared" si="2115"/>
        <v>0</v>
      </c>
      <c r="AO1365" s="352">
        <f t="shared" si="2115"/>
        <v>0</v>
      </c>
      <c r="AP1365" s="352">
        <f t="shared" si="2115"/>
        <v>0</v>
      </c>
      <c r="AQ1365" s="352">
        <f t="shared" si="2115"/>
        <v>1</v>
      </c>
      <c r="AR1365" s="352">
        <f t="shared" si="2115"/>
        <v>0</v>
      </c>
      <c r="AS1365" s="352">
        <f t="shared" si="2115"/>
        <v>0</v>
      </c>
      <c r="AT1365" s="352">
        <f t="shared" si="2115"/>
        <v>0</v>
      </c>
      <c r="AU1365" s="266"/>
    </row>
    <row r="1366" spans="1:47" ht="15" customHeight="1" outlineLevel="1">
      <c r="A1366" s="452"/>
      <c r="B1366" s="369"/>
      <c r="C1366" s="251"/>
      <c r="D1366" s="251"/>
      <c r="E1366" s="251"/>
      <c r="F1366" s="251"/>
      <c r="G1366" s="251"/>
      <c r="H1366" s="251"/>
      <c r="I1366" s="251"/>
      <c r="J1366" s="251"/>
      <c r="K1366" s="251"/>
      <c r="L1366" s="251"/>
      <c r="M1366" s="251"/>
      <c r="N1366" s="251"/>
      <c r="O1366" s="251"/>
      <c r="P1366" s="251"/>
      <c r="Q1366" s="251"/>
      <c r="R1366" s="251"/>
      <c r="S1366" s="251"/>
      <c r="T1366" s="251"/>
      <c r="U1366" s="251"/>
      <c r="V1366" s="251"/>
      <c r="W1366" s="251"/>
      <c r="X1366" s="251"/>
      <c r="Y1366" s="251"/>
      <c r="Z1366" s="251"/>
      <c r="AA1366" s="251"/>
      <c r="AB1366" s="251"/>
      <c r="AC1366" s="251"/>
      <c r="AD1366" s="251"/>
      <c r="AE1366" s="251"/>
      <c r="AF1366" s="251"/>
      <c r="AG1366" s="353"/>
      <c r="AH1366" s="366"/>
      <c r="AI1366" s="366"/>
      <c r="AJ1366" s="366"/>
      <c r="AK1366" s="366"/>
      <c r="AL1366" s="366"/>
      <c r="AM1366" s="366"/>
      <c r="AN1366" s="366"/>
      <c r="AO1366" s="366"/>
      <c r="AP1366" s="366"/>
      <c r="AQ1366" s="366"/>
      <c r="AR1366" s="366"/>
      <c r="AS1366" s="366"/>
      <c r="AT1366" s="366"/>
      <c r="AU1366" s="266"/>
    </row>
    <row r="1367" spans="1:47" ht="35.5" hidden="1" customHeight="1" outlineLevel="1">
      <c r="A1367" s="452">
        <v>47</v>
      </c>
      <c r="B1367" s="369" t="s">
        <v>139</v>
      </c>
      <c r="C1367" s="251" t="s">
        <v>25</v>
      </c>
      <c r="D1367" s="255"/>
      <c r="E1367" s="255"/>
      <c r="F1367" s="255"/>
      <c r="G1367" s="255"/>
      <c r="H1367" s="255"/>
      <c r="I1367" s="255"/>
      <c r="J1367" s="255"/>
      <c r="K1367" s="255"/>
      <c r="L1367" s="255"/>
      <c r="M1367" s="255"/>
      <c r="N1367" s="255"/>
      <c r="O1367" s="255"/>
      <c r="P1367" s="255"/>
      <c r="Q1367" s="255"/>
      <c r="R1367" s="255">
        <v>12</v>
      </c>
      <c r="S1367" s="255"/>
      <c r="T1367" s="255"/>
      <c r="U1367" s="255"/>
      <c r="V1367" s="255"/>
      <c r="W1367" s="255"/>
      <c r="X1367" s="255"/>
      <c r="Y1367" s="255"/>
      <c r="Z1367" s="255"/>
      <c r="AA1367" s="255"/>
      <c r="AB1367" s="255"/>
      <c r="AC1367" s="255"/>
      <c r="AD1367" s="255"/>
      <c r="AE1367" s="255"/>
      <c r="AF1367" s="656"/>
      <c r="AG1367" s="367"/>
      <c r="AH1367" s="356"/>
      <c r="AI1367" s="356"/>
      <c r="AJ1367" s="356"/>
      <c r="AK1367" s="356"/>
      <c r="AL1367" s="356"/>
      <c r="AM1367" s="356"/>
      <c r="AN1367" s="356"/>
      <c r="AO1367" s="356"/>
      <c r="AP1367" s="356"/>
      <c r="AQ1367" s="356"/>
      <c r="AR1367" s="356"/>
      <c r="AS1367" s="356"/>
      <c r="AT1367" s="356"/>
      <c r="AU1367" s="256">
        <f>SUM(AG1367:AT1367)</f>
        <v>0</v>
      </c>
    </row>
    <row r="1368" spans="1:47" ht="15" hidden="1" customHeight="1" outlineLevel="1">
      <c r="A1368" s="452"/>
      <c r="B1368" s="254" t="s">
        <v>712</v>
      </c>
      <c r="C1368" s="251" t="s">
        <v>163</v>
      </c>
      <c r="D1368" s="255"/>
      <c r="E1368" s="255"/>
      <c r="F1368" s="255"/>
      <c r="G1368" s="255"/>
      <c r="H1368" s="255"/>
      <c r="I1368" s="255"/>
      <c r="J1368" s="255"/>
      <c r="K1368" s="255"/>
      <c r="L1368" s="255"/>
      <c r="M1368" s="255"/>
      <c r="N1368" s="255"/>
      <c r="O1368" s="255"/>
      <c r="P1368" s="255"/>
      <c r="Q1368" s="255"/>
      <c r="R1368" s="255">
        <f>R1367</f>
        <v>12</v>
      </c>
      <c r="S1368" s="255"/>
      <c r="T1368" s="255"/>
      <c r="U1368" s="255"/>
      <c r="V1368" s="255"/>
      <c r="W1368" s="255"/>
      <c r="X1368" s="255"/>
      <c r="Y1368" s="255"/>
      <c r="Z1368" s="255"/>
      <c r="AA1368" s="255"/>
      <c r="AB1368" s="255"/>
      <c r="AC1368" s="255"/>
      <c r="AD1368" s="255"/>
      <c r="AE1368" s="255"/>
      <c r="AF1368" s="656"/>
      <c r="AG1368" s="352">
        <f>AG1367</f>
        <v>0</v>
      </c>
      <c r="AH1368" s="352">
        <f t="shared" ref="AH1368:AT1368" si="2116">AH1367</f>
        <v>0</v>
      </c>
      <c r="AI1368" s="352">
        <f t="shared" si="2116"/>
        <v>0</v>
      </c>
      <c r="AJ1368" s="352">
        <f t="shared" si="2116"/>
        <v>0</v>
      </c>
      <c r="AK1368" s="352">
        <f t="shared" si="2116"/>
        <v>0</v>
      </c>
      <c r="AL1368" s="352">
        <f t="shared" si="2116"/>
        <v>0</v>
      </c>
      <c r="AM1368" s="352">
        <f t="shared" si="2116"/>
        <v>0</v>
      </c>
      <c r="AN1368" s="352">
        <f t="shared" si="2116"/>
        <v>0</v>
      </c>
      <c r="AO1368" s="352">
        <f t="shared" si="2116"/>
        <v>0</v>
      </c>
      <c r="AP1368" s="352">
        <f t="shared" si="2116"/>
        <v>0</v>
      </c>
      <c r="AQ1368" s="352">
        <f t="shared" si="2116"/>
        <v>0</v>
      </c>
      <c r="AR1368" s="352">
        <f t="shared" si="2116"/>
        <v>0</v>
      </c>
      <c r="AS1368" s="352">
        <f t="shared" si="2116"/>
        <v>0</v>
      </c>
      <c r="AT1368" s="352">
        <f t="shared" si="2116"/>
        <v>0</v>
      </c>
      <c r="AU1368" s="266"/>
    </row>
    <row r="1369" spans="1:47" ht="15" hidden="1" customHeight="1" outlineLevel="1">
      <c r="A1369" s="452"/>
      <c r="B1369" s="369"/>
      <c r="C1369" s="251"/>
      <c r="D1369" s="251"/>
      <c r="E1369" s="251"/>
      <c r="F1369" s="251"/>
      <c r="G1369" s="251"/>
      <c r="H1369" s="251"/>
      <c r="I1369" s="251"/>
      <c r="J1369" s="251"/>
      <c r="K1369" s="251"/>
      <c r="L1369" s="251"/>
      <c r="M1369" s="251"/>
      <c r="N1369" s="251"/>
      <c r="O1369" s="251"/>
      <c r="P1369" s="251"/>
      <c r="Q1369" s="251"/>
      <c r="R1369" s="251"/>
      <c r="S1369" s="251"/>
      <c r="T1369" s="251"/>
      <c r="U1369" s="251"/>
      <c r="V1369" s="251"/>
      <c r="W1369" s="251"/>
      <c r="X1369" s="251"/>
      <c r="Y1369" s="251"/>
      <c r="Z1369" s="251"/>
      <c r="AA1369" s="251"/>
      <c r="AB1369" s="251"/>
      <c r="AC1369" s="251"/>
      <c r="AD1369" s="251"/>
      <c r="AE1369" s="251"/>
      <c r="AF1369" s="251"/>
      <c r="AG1369" s="353"/>
      <c r="AH1369" s="366"/>
      <c r="AI1369" s="366"/>
      <c r="AJ1369" s="366"/>
      <c r="AK1369" s="366"/>
      <c r="AL1369" s="366"/>
      <c r="AM1369" s="366"/>
      <c r="AN1369" s="366"/>
      <c r="AO1369" s="366"/>
      <c r="AP1369" s="366"/>
      <c r="AQ1369" s="366"/>
      <c r="AR1369" s="366"/>
      <c r="AS1369" s="366"/>
      <c r="AT1369" s="366"/>
      <c r="AU1369" s="266"/>
    </row>
    <row r="1370" spans="1:47" ht="39.75" hidden="1" customHeight="1" outlineLevel="1">
      <c r="A1370" s="452">
        <v>48</v>
      </c>
      <c r="B1370" s="369" t="s">
        <v>140</v>
      </c>
      <c r="C1370" s="251" t="s">
        <v>25</v>
      </c>
      <c r="D1370" s="255"/>
      <c r="E1370" s="255"/>
      <c r="F1370" s="255"/>
      <c r="G1370" s="255"/>
      <c r="H1370" s="255"/>
      <c r="I1370" s="255"/>
      <c r="J1370" s="255"/>
      <c r="K1370" s="255"/>
      <c r="L1370" s="255"/>
      <c r="M1370" s="255"/>
      <c r="N1370" s="255"/>
      <c r="O1370" s="255"/>
      <c r="P1370" s="255"/>
      <c r="Q1370" s="255"/>
      <c r="R1370" s="255">
        <v>12</v>
      </c>
      <c r="S1370" s="255"/>
      <c r="T1370" s="255"/>
      <c r="U1370" s="255"/>
      <c r="V1370" s="255"/>
      <c r="W1370" s="255"/>
      <c r="X1370" s="255"/>
      <c r="Y1370" s="255"/>
      <c r="Z1370" s="255"/>
      <c r="AA1370" s="255"/>
      <c r="AB1370" s="255"/>
      <c r="AC1370" s="255"/>
      <c r="AD1370" s="255"/>
      <c r="AE1370" s="255"/>
      <c r="AF1370" s="656"/>
      <c r="AG1370" s="367"/>
      <c r="AH1370" s="356"/>
      <c r="AI1370" s="356"/>
      <c r="AJ1370" s="356"/>
      <c r="AK1370" s="356"/>
      <c r="AL1370" s="356"/>
      <c r="AM1370" s="356"/>
      <c r="AN1370" s="356"/>
      <c r="AO1370" s="356"/>
      <c r="AP1370" s="356"/>
      <c r="AQ1370" s="356"/>
      <c r="AR1370" s="356"/>
      <c r="AS1370" s="356"/>
      <c r="AT1370" s="356"/>
      <c r="AU1370" s="256">
        <f>SUM(AG1370:AT1370)</f>
        <v>0</v>
      </c>
    </row>
    <row r="1371" spans="1:47" ht="15" hidden="1" customHeight="1" outlineLevel="1">
      <c r="A1371" s="452"/>
      <c r="B1371" s="254" t="s">
        <v>712</v>
      </c>
      <c r="C1371" s="251" t="s">
        <v>163</v>
      </c>
      <c r="D1371" s="255"/>
      <c r="E1371" s="255"/>
      <c r="F1371" s="255"/>
      <c r="G1371" s="255"/>
      <c r="H1371" s="255"/>
      <c r="I1371" s="255"/>
      <c r="J1371" s="255"/>
      <c r="K1371" s="255"/>
      <c r="L1371" s="255"/>
      <c r="M1371" s="255"/>
      <c r="N1371" s="255"/>
      <c r="O1371" s="255"/>
      <c r="P1371" s="255"/>
      <c r="Q1371" s="255"/>
      <c r="R1371" s="255">
        <f>R1370</f>
        <v>12</v>
      </c>
      <c r="S1371" s="255"/>
      <c r="T1371" s="255"/>
      <c r="U1371" s="255"/>
      <c r="V1371" s="255"/>
      <c r="W1371" s="255"/>
      <c r="X1371" s="255"/>
      <c r="Y1371" s="255"/>
      <c r="Z1371" s="255"/>
      <c r="AA1371" s="255"/>
      <c r="AB1371" s="255"/>
      <c r="AC1371" s="255"/>
      <c r="AD1371" s="255"/>
      <c r="AE1371" s="255"/>
      <c r="AF1371" s="656"/>
      <c r="AG1371" s="352">
        <f>AG1370</f>
        <v>0</v>
      </c>
      <c r="AH1371" s="352">
        <f t="shared" ref="AH1371:AT1371" si="2117">AH1370</f>
        <v>0</v>
      </c>
      <c r="AI1371" s="352">
        <f t="shared" si="2117"/>
        <v>0</v>
      </c>
      <c r="AJ1371" s="352">
        <f t="shared" si="2117"/>
        <v>0</v>
      </c>
      <c r="AK1371" s="352">
        <f t="shared" si="2117"/>
        <v>0</v>
      </c>
      <c r="AL1371" s="352">
        <f t="shared" si="2117"/>
        <v>0</v>
      </c>
      <c r="AM1371" s="352">
        <f t="shared" si="2117"/>
        <v>0</v>
      </c>
      <c r="AN1371" s="352">
        <f t="shared" si="2117"/>
        <v>0</v>
      </c>
      <c r="AO1371" s="352">
        <f t="shared" si="2117"/>
        <v>0</v>
      </c>
      <c r="AP1371" s="352">
        <f t="shared" si="2117"/>
        <v>0</v>
      </c>
      <c r="AQ1371" s="352">
        <f t="shared" si="2117"/>
        <v>0</v>
      </c>
      <c r="AR1371" s="352">
        <f t="shared" si="2117"/>
        <v>0</v>
      </c>
      <c r="AS1371" s="352">
        <f t="shared" si="2117"/>
        <v>0</v>
      </c>
      <c r="AT1371" s="352">
        <f t="shared" si="2117"/>
        <v>0</v>
      </c>
      <c r="AU1371" s="266"/>
    </row>
    <row r="1372" spans="1:47" ht="15" hidden="1" customHeight="1" outlineLevel="1">
      <c r="A1372" s="452"/>
      <c r="B1372" s="369"/>
      <c r="C1372" s="251"/>
      <c r="D1372" s="251"/>
      <c r="E1372" s="251"/>
      <c r="F1372" s="251"/>
      <c r="G1372" s="251"/>
      <c r="H1372" s="251"/>
      <c r="I1372" s="251"/>
      <c r="J1372" s="251"/>
      <c r="K1372" s="251"/>
      <c r="L1372" s="251"/>
      <c r="M1372" s="251"/>
      <c r="N1372" s="251"/>
      <c r="O1372" s="251"/>
      <c r="P1372" s="251"/>
      <c r="Q1372" s="251"/>
      <c r="R1372" s="251"/>
      <c r="S1372" s="251"/>
      <c r="T1372" s="251"/>
      <c r="U1372" s="251"/>
      <c r="V1372" s="251"/>
      <c r="W1372" s="251"/>
      <c r="X1372" s="251"/>
      <c r="Y1372" s="251"/>
      <c r="Z1372" s="251"/>
      <c r="AA1372" s="251"/>
      <c r="AB1372" s="251"/>
      <c r="AC1372" s="251"/>
      <c r="AD1372" s="251"/>
      <c r="AE1372" s="251"/>
      <c r="AF1372" s="251"/>
      <c r="AG1372" s="353"/>
      <c r="AH1372" s="366"/>
      <c r="AI1372" s="366"/>
      <c r="AJ1372" s="366"/>
      <c r="AK1372" s="366"/>
      <c r="AL1372" s="366"/>
      <c r="AM1372" s="366"/>
      <c r="AN1372" s="366"/>
      <c r="AO1372" s="366"/>
      <c r="AP1372" s="366"/>
      <c r="AQ1372" s="366"/>
      <c r="AR1372" s="366"/>
      <c r="AS1372" s="366"/>
      <c r="AT1372" s="366"/>
      <c r="AU1372" s="266"/>
    </row>
    <row r="1373" spans="1:47" ht="33" hidden="1" customHeight="1" outlineLevel="1">
      <c r="A1373" s="452">
        <v>49</v>
      </c>
      <c r="B1373" s="369" t="s">
        <v>141</v>
      </c>
      <c r="C1373" s="251" t="s">
        <v>25</v>
      </c>
      <c r="D1373" s="255"/>
      <c r="E1373" s="255"/>
      <c r="F1373" s="255"/>
      <c r="G1373" s="255"/>
      <c r="H1373" s="255"/>
      <c r="I1373" s="255"/>
      <c r="J1373" s="255"/>
      <c r="K1373" s="255"/>
      <c r="L1373" s="255"/>
      <c r="M1373" s="255"/>
      <c r="N1373" s="255"/>
      <c r="O1373" s="255"/>
      <c r="P1373" s="255"/>
      <c r="Q1373" s="255"/>
      <c r="R1373" s="255">
        <v>12</v>
      </c>
      <c r="S1373" s="255"/>
      <c r="T1373" s="255"/>
      <c r="U1373" s="255"/>
      <c r="V1373" s="255"/>
      <c r="W1373" s="255"/>
      <c r="X1373" s="255"/>
      <c r="Y1373" s="255"/>
      <c r="Z1373" s="255"/>
      <c r="AA1373" s="255"/>
      <c r="AB1373" s="255"/>
      <c r="AC1373" s="255"/>
      <c r="AD1373" s="255"/>
      <c r="AE1373" s="255"/>
      <c r="AF1373" s="656"/>
      <c r="AG1373" s="367"/>
      <c r="AH1373" s="356"/>
      <c r="AI1373" s="356"/>
      <c r="AJ1373" s="356"/>
      <c r="AK1373" s="356"/>
      <c r="AL1373" s="356"/>
      <c r="AM1373" s="356"/>
      <c r="AN1373" s="356"/>
      <c r="AO1373" s="356"/>
      <c r="AP1373" s="356"/>
      <c r="AQ1373" s="356"/>
      <c r="AR1373" s="356"/>
      <c r="AS1373" s="356"/>
      <c r="AT1373" s="356"/>
      <c r="AU1373" s="256">
        <f>SUM(AG1373:AT1373)</f>
        <v>0</v>
      </c>
    </row>
    <row r="1374" spans="1:47" ht="15" hidden="1" customHeight="1" outlineLevel="1">
      <c r="A1374" s="452"/>
      <c r="B1374" s="254" t="s">
        <v>712</v>
      </c>
      <c r="C1374" s="251" t="s">
        <v>163</v>
      </c>
      <c r="D1374" s="255"/>
      <c r="E1374" s="255"/>
      <c r="F1374" s="255"/>
      <c r="G1374" s="255"/>
      <c r="H1374" s="255"/>
      <c r="I1374" s="255"/>
      <c r="J1374" s="255"/>
      <c r="K1374" s="255"/>
      <c r="L1374" s="255"/>
      <c r="M1374" s="255"/>
      <c r="N1374" s="255"/>
      <c r="O1374" s="255"/>
      <c r="P1374" s="255"/>
      <c r="Q1374" s="255"/>
      <c r="R1374" s="255">
        <f>R1373</f>
        <v>12</v>
      </c>
      <c r="S1374" s="255"/>
      <c r="T1374" s="255"/>
      <c r="U1374" s="255"/>
      <c r="V1374" s="255"/>
      <c r="W1374" s="255"/>
      <c r="X1374" s="255"/>
      <c r="Y1374" s="255"/>
      <c r="Z1374" s="255"/>
      <c r="AA1374" s="255"/>
      <c r="AB1374" s="255"/>
      <c r="AC1374" s="255"/>
      <c r="AD1374" s="255"/>
      <c r="AE1374" s="255"/>
      <c r="AF1374" s="656"/>
      <c r="AG1374" s="352">
        <f>AG1373</f>
        <v>0</v>
      </c>
      <c r="AH1374" s="352">
        <f t="shared" ref="AH1374:AT1374" si="2118">AH1373</f>
        <v>0</v>
      </c>
      <c r="AI1374" s="352">
        <f t="shared" si="2118"/>
        <v>0</v>
      </c>
      <c r="AJ1374" s="352">
        <f t="shared" si="2118"/>
        <v>0</v>
      </c>
      <c r="AK1374" s="352">
        <f t="shared" si="2118"/>
        <v>0</v>
      </c>
      <c r="AL1374" s="352">
        <f t="shared" si="2118"/>
        <v>0</v>
      </c>
      <c r="AM1374" s="352">
        <f t="shared" si="2118"/>
        <v>0</v>
      </c>
      <c r="AN1374" s="352">
        <f t="shared" si="2118"/>
        <v>0</v>
      </c>
      <c r="AO1374" s="352">
        <f t="shared" si="2118"/>
        <v>0</v>
      </c>
      <c r="AP1374" s="352">
        <f t="shared" si="2118"/>
        <v>0</v>
      </c>
      <c r="AQ1374" s="352">
        <f t="shared" si="2118"/>
        <v>0</v>
      </c>
      <c r="AR1374" s="352">
        <f t="shared" si="2118"/>
        <v>0</v>
      </c>
      <c r="AS1374" s="352">
        <f t="shared" si="2118"/>
        <v>0</v>
      </c>
      <c r="AT1374" s="352">
        <f t="shared" si="2118"/>
        <v>0</v>
      </c>
      <c r="AU1374" s="266"/>
    </row>
    <row r="1375" spans="1:47" hidden="1" outlineLevel="1">
      <c r="A1375" s="452"/>
      <c r="AU1375" s="657"/>
    </row>
    <row r="1376" spans="1:47" ht="17" hidden="1" outlineLevel="1">
      <c r="A1376" s="452"/>
      <c r="B1376" s="661" t="s">
        <v>923</v>
      </c>
      <c r="AU1376" s="657"/>
    </row>
    <row r="1377" spans="1:47" hidden="1" outlineLevel="1">
      <c r="A1377" s="452">
        <v>50</v>
      </c>
      <c r="AU1377" s="657"/>
    </row>
    <row r="1378" spans="1:47" ht="17" hidden="1" outlineLevel="1">
      <c r="A1378" s="452"/>
      <c r="B1378" s="369" t="s">
        <v>922</v>
      </c>
      <c r="C1378" s="251" t="s">
        <v>25</v>
      </c>
      <c r="D1378" s="255"/>
      <c r="E1378" s="255"/>
      <c r="F1378" s="255"/>
      <c r="G1378" s="255"/>
      <c r="H1378" s="255"/>
      <c r="I1378" s="255"/>
      <c r="J1378" s="255"/>
      <c r="K1378" s="255"/>
      <c r="L1378" s="255"/>
      <c r="M1378" s="255"/>
      <c r="N1378" s="255"/>
      <c r="O1378" s="255"/>
      <c r="P1378" s="255"/>
      <c r="Q1378" s="255"/>
      <c r="R1378" s="255">
        <v>12</v>
      </c>
      <c r="S1378" s="255"/>
      <c r="T1378" s="255"/>
      <c r="U1378" s="255"/>
      <c r="V1378" s="255"/>
      <c r="W1378" s="255"/>
      <c r="X1378" s="255"/>
      <c r="Y1378" s="255"/>
      <c r="Z1378" s="255"/>
      <c r="AA1378" s="255"/>
      <c r="AB1378" s="255"/>
      <c r="AC1378" s="255"/>
      <c r="AD1378" s="255"/>
      <c r="AE1378" s="255"/>
      <c r="AF1378" s="656"/>
      <c r="AG1378" s="367"/>
      <c r="AH1378" s="356"/>
      <c r="AI1378" s="356"/>
      <c r="AJ1378" s="356"/>
      <c r="AK1378" s="356"/>
      <c r="AL1378" s="356"/>
      <c r="AM1378" s="356"/>
      <c r="AN1378" s="356"/>
      <c r="AO1378" s="356"/>
      <c r="AP1378" s="356"/>
      <c r="AQ1378" s="356"/>
      <c r="AR1378" s="356"/>
      <c r="AS1378" s="356"/>
      <c r="AT1378" s="356"/>
      <c r="AU1378" s="256">
        <f>SUM(AG1378:AT1378)</f>
        <v>0</v>
      </c>
    </row>
    <row r="1379" spans="1:47" ht="16" hidden="1" outlineLevel="1">
      <c r="A1379" s="452"/>
      <c r="B1379" s="254" t="s">
        <v>712</v>
      </c>
      <c r="C1379" s="251" t="s">
        <v>163</v>
      </c>
      <c r="D1379" s="255"/>
      <c r="E1379" s="255"/>
      <c r="F1379" s="255"/>
      <c r="G1379" s="255"/>
      <c r="H1379" s="255"/>
      <c r="I1379" s="255"/>
      <c r="J1379" s="255"/>
      <c r="K1379" s="255"/>
      <c r="L1379" s="255"/>
      <c r="M1379" s="255"/>
      <c r="N1379" s="255"/>
      <c r="O1379" s="255"/>
      <c r="P1379" s="255"/>
      <c r="Q1379" s="255"/>
      <c r="R1379" s="255">
        <f>R1378</f>
        <v>12</v>
      </c>
      <c r="S1379" s="255"/>
      <c r="T1379" s="255"/>
      <c r="U1379" s="255"/>
      <c r="V1379" s="255"/>
      <c r="W1379" s="255"/>
      <c r="X1379" s="255"/>
      <c r="Y1379" s="255"/>
      <c r="Z1379" s="255"/>
      <c r="AA1379" s="255"/>
      <c r="AB1379" s="255"/>
      <c r="AC1379" s="255"/>
      <c r="AD1379" s="255"/>
      <c r="AE1379" s="255"/>
      <c r="AF1379" s="656"/>
      <c r="AG1379" s="352">
        <f>AG1378</f>
        <v>0</v>
      </c>
      <c r="AH1379" s="352">
        <f t="shared" ref="AH1379:AT1379" si="2119">AH1378</f>
        <v>0</v>
      </c>
      <c r="AI1379" s="352">
        <f t="shared" si="2119"/>
        <v>0</v>
      </c>
      <c r="AJ1379" s="352">
        <f t="shared" si="2119"/>
        <v>0</v>
      </c>
      <c r="AK1379" s="352">
        <f t="shared" si="2119"/>
        <v>0</v>
      </c>
      <c r="AL1379" s="352">
        <f t="shared" si="2119"/>
        <v>0</v>
      </c>
      <c r="AM1379" s="352">
        <f t="shared" si="2119"/>
        <v>0</v>
      </c>
      <c r="AN1379" s="352">
        <f t="shared" si="2119"/>
        <v>0</v>
      </c>
      <c r="AO1379" s="352">
        <f t="shared" si="2119"/>
        <v>0</v>
      </c>
      <c r="AP1379" s="352">
        <f t="shared" si="2119"/>
        <v>0</v>
      </c>
      <c r="AQ1379" s="352">
        <f t="shared" si="2119"/>
        <v>0</v>
      </c>
      <c r="AR1379" s="352">
        <f t="shared" si="2119"/>
        <v>0</v>
      </c>
      <c r="AS1379" s="352">
        <f t="shared" si="2119"/>
        <v>0</v>
      </c>
      <c r="AT1379" s="352">
        <f t="shared" si="2119"/>
        <v>0</v>
      </c>
      <c r="AU1379" s="266"/>
    </row>
    <row r="1380" spans="1:47" ht="15" hidden="1" customHeight="1" outlineLevel="1">
      <c r="A1380" s="452"/>
      <c r="B1380" s="254"/>
      <c r="C1380" s="265"/>
      <c r="D1380" s="251"/>
      <c r="E1380" s="251"/>
      <c r="F1380" s="251"/>
      <c r="G1380" s="251"/>
      <c r="H1380" s="251"/>
      <c r="I1380" s="251"/>
      <c r="J1380" s="251"/>
      <c r="K1380" s="251"/>
      <c r="L1380" s="251"/>
      <c r="M1380" s="251"/>
      <c r="N1380" s="251"/>
      <c r="O1380" s="251"/>
      <c r="P1380" s="251"/>
      <c r="Q1380" s="251"/>
      <c r="R1380" s="251"/>
      <c r="S1380" s="251"/>
      <c r="T1380" s="251"/>
      <c r="U1380" s="251"/>
      <c r="V1380" s="251"/>
      <c r="W1380" s="251"/>
      <c r="X1380" s="251"/>
      <c r="Y1380" s="251"/>
      <c r="Z1380" s="251"/>
      <c r="AA1380" s="251"/>
      <c r="AB1380" s="251"/>
      <c r="AC1380" s="251"/>
      <c r="AD1380" s="251"/>
      <c r="AE1380" s="251"/>
      <c r="AF1380" s="251"/>
      <c r="AG1380" s="261"/>
      <c r="AH1380" s="261"/>
      <c r="AI1380" s="261"/>
      <c r="AJ1380" s="261"/>
      <c r="AK1380" s="261"/>
      <c r="AL1380" s="261"/>
      <c r="AM1380" s="261"/>
      <c r="AN1380" s="261"/>
      <c r="AO1380" s="261"/>
      <c r="AP1380" s="261"/>
      <c r="AQ1380" s="261"/>
      <c r="AR1380" s="261"/>
      <c r="AS1380" s="261"/>
      <c r="AT1380" s="261"/>
      <c r="AU1380" s="266"/>
    </row>
    <row r="1381" spans="1:47" ht="16">
      <c r="B1381" s="286" t="s">
        <v>713</v>
      </c>
      <c r="C1381" s="288"/>
      <c r="D1381" s="288">
        <f>SUM(D1219:D1374)</f>
        <v>9521755.8142991848</v>
      </c>
      <c r="E1381" s="288"/>
      <c r="F1381" s="288"/>
      <c r="G1381" s="288"/>
      <c r="H1381" s="288"/>
      <c r="I1381" s="288"/>
      <c r="J1381" s="288"/>
      <c r="K1381" s="288"/>
      <c r="L1381" s="288"/>
      <c r="M1381" s="288"/>
      <c r="N1381" s="288"/>
      <c r="O1381" s="288"/>
      <c r="P1381" s="288"/>
      <c r="Q1381" s="288"/>
      <c r="R1381" s="288"/>
      <c r="S1381" s="288">
        <f>SUM(S1219:S1374)</f>
        <v>1064.4103431914668</v>
      </c>
      <c r="T1381" s="288"/>
      <c r="U1381" s="288"/>
      <c r="V1381" s="288"/>
      <c r="W1381" s="288"/>
      <c r="X1381" s="288"/>
      <c r="Y1381" s="288"/>
      <c r="Z1381" s="288"/>
      <c r="AA1381" s="288"/>
      <c r="AB1381" s="288"/>
      <c r="AC1381" s="288"/>
      <c r="AD1381" s="288"/>
      <c r="AE1381" s="288"/>
      <c r="AF1381" s="288"/>
      <c r="AG1381" s="288">
        <f>IF(AG1216="kWh",SUMPRODUCT(D1219:D1379,AG1219:AG1379))</f>
        <v>0</v>
      </c>
      <c r="AH1381" s="288">
        <f>IF(AH1216="kWh",SUMPRODUCT(D1219:D1379,AH1219:AH1379))</f>
        <v>0</v>
      </c>
      <c r="AI1381" s="288">
        <f>IF(AI1216="kw",SUMPRODUCT(R1219:R1379,S1219:S1379,AI1219:AI1379),SUMPRODUCT(D1219:D1379,AI1219:AI1379))</f>
        <v>5028.6737739872069</v>
      </c>
      <c r="AJ1381" s="288">
        <f>IF(AJ1216="kw",SUMPRODUCT(R1219:R1374,S1219:S1374,AJ1219:AJ1374),SUMPRODUCT(D1219:D1374,AJ1219:AJ1374))</f>
        <v>0</v>
      </c>
      <c r="AK1381" s="288">
        <f>IF(AK1216="kw",SUMPRODUCT(R1219:R1374,S1219:S1374,AK1219:AK1374),SUMPRODUCT(D1219:D1374,AK1219:AK1374))</f>
        <v>567.89511149228133</v>
      </c>
      <c r="AL1381" s="288">
        <f>IF(AL1216="kw",SUMPRODUCT(R1219:R1374,S1219:S1374,AL1219:AL1374),SUMPRODUCT(D1219:D1374,AL1219:AL1374))</f>
        <v>0</v>
      </c>
      <c r="AM1381" s="288">
        <f>IF(AM1216="kw",SUMPRODUCT(R1219:R1374,S1219:S1374,AM1219:AM1374),SUMPRODUCT(D1219:D1374,AM1219:AM1374))</f>
        <v>0</v>
      </c>
      <c r="AN1381" s="288">
        <f>IF(AN1216="kw",SUMPRODUCT(R1219:R1374,S1219:S1374,AN1219:AN1374),SUMPRODUCT(D1219:D1374,AN1219:AN1374))</f>
        <v>0</v>
      </c>
      <c r="AO1381" s="288">
        <f>IF(AO1216="kw",SUMPRODUCT(R1219:R1374,S1219:S1374,AO1219:AO1374),SUMPRODUCT(D1219:D1374,AO1219:AO1374))</f>
        <v>0</v>
      </c>
      <c r="AP1381" s="288">
        <f>IF(AP1216="kw",SUMPRODUCT(R1219:R1374,S1219:S1374,AP1219:AP1374),SUMPRODUCT(D1219:D1374,AP1219:AP1374))</f>
        <v>0</v>
      </c>
      <c r="AQ1381" s="288">
        <f>IF(AQ1216="kw",SUMPRODUCT(R1219:R1374,S1219:S1374,AQ1219:AQ1374),SUMPRODUCT(D1219:D1374,AQ1219:AQ1374))</f>
        <v>7176.3552328181122</v>
      </c>
      <c r="AR1381" s="288">
        <f>IF(AR1216="kw",SUMPRODUCT(R1219:R1374,S1219:S1374,AR1219:AR1374),SUMPRODUCT(D1219:D1374,AR1219:AR1374))</f>
        <v>0</v>
      </c>
      <c r="AS1381" s="288">
        <f>IF(AS1216="kw",SUMPRODUCT(R1219:R1374,S1219:S1374,AS1219:AS1374),SUMPRODUCT(D1219:D1374,AS1219:AS1374))</f>
        <v>0</v>
      </c>
      <c r="AT1381" s="288">
        <f>IF(AT1216="kw",SUMPRODUCT(R1219:R1374,S1219:S1374,AT1219:AT1374),SUMPRODUCT(D1219:D1374,AT1219:AT1374))</f>
        <v>0</v>
      </c>
      <c r="AU1381" s="289"/>
    </row>
    <row r="1382" spans="1:47" ht="16">
      <c r="B1382" s="337" t="s">
        <v>714</v>
      </c>
      <c r="C1382" s="338"/>
      <c r="D1382" s="338"/>
      <c r="E1382" s="338"/>
      <c r="F1382" s="338"/>
      <c r="G1382" s="338"/>
      <c r="H1382" s="338"/>
      <c r="I1382" s="338"/>
      <c r="J1382" s="338"/>
      <c r="K1382" s="338"/>
      <c r="L1382" s="338"/>
      <c r="M1382" s="338"/>
      <c r="N1382" s="338"/>
      <c r="O1382" s="338"/>
      <c r="P1382" s="338"/>
      <c r="Q1382" s="338"/>
      <c r="R1382" s="338"/>
      <c r="S1382" s="338"/>
      <c r="T1382" s="338"/>
      <c r="U1382" s="338"/>
      <c r="V1382" s="338"/>
      <c r="W1382" s="338"/>
      <c r="X1382" s="338"/>
      <c r="Y1382" s="338"/>
      <c r="Z1382" s="338"/>
      <c r="AA1382" s="338"/>
      <c r="AB1382" s="338"/>
      <c r="AC1382" s="338"/>
      <c r="AD1382" s="338"/>
      <c r="AE1382" s="338"/>
      <c r="AF1382" s="338"/>
      <c r="AG1382" s="338">
        <f>HLOOKUP(AG1215,'2. LRAMVA Threshold'!$B$42:$Q$60,13,FALSE)</f>
        <v>8730096.5944305398</v>
      </c>
      <c r="AH1382" s="338">
        <f>HLOOKUP(AH1215,'2. LRAMVA Threshold'!$B$42:$Q$60,13,FALSE)</f>
        <v>7519432.0553718666</v>
      </c>
      <c r="AI1382" s="338">
        <f>HLOOKUP(AI1215,'2. LRAMVA Threshold'!$B$42:$Q$60,13,FALSE)</f>
        <v>19267</v>
      </c>
      <c r="AJ1382" s="338">
        <f>HLOOKUP(AJ1215,'2. LRAMVA Threshold'!$B$42:$Q$60,13,FALSE)</f>
        <v>54</v>
      </c>
      <c r="AK1382" s="338">
        <f>HLOOKUP(AK1215,'2. LRAMVA Threshold'!$B$42:$Q$60,13,FALSE)</f>
        <v>450</v>
      </c>
      <c r="AL1382" s="338">
        <f>HLOOKUP(AL1215,'2. LRAMVA Threshold'!$B$42:$Q$60,13,FALSE)</f>
        <v>0</v>
      </c>
      <c r="AM1382" s="338">
        <f>HLOOKUP(AM1215,'2. LRAMVA Threshold'!$B$42:$Q$60,13,FALSE)</f>
        <v>0</v>
      </c>
      <c r="AN1382" s="338">
        <f>HLOOKUP(AN1215,'2. LRAMVA Threshold'!$B$42:$Q$60,13,FALSE)</f>
        <v>0</v>
      </c>
      <c r="AO1382" s="338">
        <f>HLOOKUP(AO1215,'2. LRAMVA Threshold'!$B$42:$Q$60,13,FALSE)</f>
        <v>0</v>
      </c>
      <c r="AP1382" s="338">
        <f>HLOOKUP(AP1215,'2. LRAMVA Threshold'!$B$42:$Q$60,13,FALSE)</f>
        <v>0</v>
      </c>
      <c r="AQ1382" s="338">
        <f>HLOOKUP(AQ1215,'2. LRAMVA Threshold'!$B$42:$Q$60,13,FALSE)</f>
        <v>0</v>
      </c>
      <c r="AR1382" s="338">
        <f>HLOOKUP(AR1215,'2. LRAMVA Threshold'!$B$42:$Q$60,13,FALSE)</f>
        <v>0</v>
      </c>
      <c r="AS1382" s="338">
        <f>HLOOKUP(AS1215,'2. LRAMVA Threshold'!$B$42:$Q$60,13,FALSE)</f>
        <v>0</v>
      </c>
      <c r="AT1382" s="338">
        <f>HLOOKUP(AT1215,'2. LRAMVA Threshold'!$B$42:$Q$60,13,FALSE)</f>
        <v>0</v>
      </c>
      <c r="AU1382" s="383"/>
    </row>
    <row r="1383" spans="1:47" ht="16">
      <c r="B1383" s="340"/>
      <c r="C1383" s="373"/>
      <c r="D1383" s="374"/>
      <c r="E1383" s="374"/>
      <c r="F1383" s="374"/>
      <c r="G1383" s="374"/>
      <c r="H1383" s="374"/>
      <c r="I1383" s="374"/>
      <c r="J1383" s="374"/>
      <c r="K1383" s="374"/>
      <c r="L1383" s="374"/>
      <c r="M1383" s="374"/>
      <c r="N1383" s="342"/>
      <c r="O1383" s="342"/>
      <c r="P1383" s="342"/>
      <c r="Q1383" s="342"/>
      <c r="R1383" s="374"/>
      <c r="S1383" s="375"/>
      <c r="T1383" s="374"/>
      <c r="U1383" s="374"/>
      <c r="V1383" s="374"/>
      <c r="W1383" s="376"/>
      <c r="X1383" s="376"/>
      <c r="Y1383" s="376"/>
      <c r="Z1383" s="376"/>
      <c r="AA1383" s="374"/>
      <c r="AB1383" s="374"/>
      <c r="AC1383" s="342"/>
      <c r="AD1383" s="342"/>
      <c r="AE1383" s="342"/>
      <c r="AF1383" s="342"/>
      <c r="AG1383" s="377"/>
      <c r="AH1383" s="377"/>
      <c r="AI1383" s="377"/>
      <c r="AJ1383" s="377"/>
      <c r="AK1383" s="377"/>
      <c r="AL1383" s="377"/>
      <c r="AM1383" s="377"/>
      <c r="AN1383" s="345"/>
      <c r="AO1383" s="345"/>
      <c r="AP1383" s="345"/>
      <c r="AQ1383" s="345"/>
      <c r="AR1383" s="345"/>
      <c r="AS1383" s="345"/>
      <c r="AT1383" s="345"/>
      <c r="AU1383" s="346"/>
    </row>
    <row r="1384" spans="1:47" ht="16">
      <c r="B1384" s="283" t="s">
        <v>715</v>
      </c>
      <c r="C1384" s="296"/>
      <c r="D1384" s="296"/>
      <c r="E1384" s="323"/>
      <c r="F1384" s="323"/>
      <c r="G1384" s="323"/>
      <c r="H1384" s="323"/>
      <c r="I1384" s="323"/>
      <c r="J1384" s="323"/>
      <c r="K1384" s="323"/>
      <c r="L1384" s="323"/>
      <c r="M1384" s="323"/>
      <c r="N1384" s="323"/>
      <c r="O1384" s="323"/>
      <c r="P1384" s="323"/>
      <c r="Q1384" s="323"/>
      <c r="R1384" s="323"/>
      <c r="S1384" s="251"/>
      <c r="T1384" s="298"/>
      <c r="U1384" s="298"/>
      <c r="V1384" s="298"/>
      <c r="W1384" s="297"/>
      <c r="X1384" s="297"/>
      <c r="Y1384" s="297"/>
      <c r="Z1384" s="297"/>
      <c r="AA1384" s="298"/>
      <c r="AB1384" s="298"/>
      <c r="AC1384" s="298"/>
      <c r="AD1384" s="298"/>
      <c r="AE1384" s="298"/>
      <c r="AF1384" s="298"/>
      <c r="AG1384" s="719">
        <f>HLOOKUP(AG$35,'3.  Distribution Rates'!$C$122:$P$135,13,FALSE)</f>
        <v>0</v>
      </c>
      <c r="AH1384" s="719">
        <f>HLOOKUP(AH$35,'3.  Distribution Rates'!$C$122:$P$135,13,FALSE)</f>
        <v>1.8100000000000002E-2</v>
      </c>
      <c r="AI1384" s="299">
        <f>HLOOKUP(AI$35,'3.  Distribution Rates'!$C$122:$P$135,13,FALSE)</f>
        <v>3.5404</v>
      </c>
      <c r="AJ1384" s="299">
        <f>HLOOKUP(AJ$35,'3.  Distribution Rates'!$C$122:$P$135,13,FALSE)</f>
        <v>2.2441</v>
      </c>
      <c r="AK1384" s="299">
        <f>HLOOKUP(AK$35,'3.  Distribution Rates'!$C$122:$P$135,13,FALSE)</f>
        <v>3.1616</v>
      </c>
      <c r="AL1384" s="299">
        <f>HLOOKUP(AL$35,'3.  Distribution Rates'!$C$122:$P$135,13,FALSE)</f>
        <v>1.7999999999999999E-2</v>
      </c>
      <c r="AM1384" s="299">
        <f>HLOOKUP(AM$35,'3.  Distribution Rates'!$C$122:$P$135,13,FALSE)</f>
        <v>14.521599999999999</v>
      </c>
      <c r="AN1384" s="299">
        <f>HLOOKUP(AN$35,'3.  Distribution Rates'!$C$122:$P$135,13,FALSE)</f>
        <v>3.9836</v>
      </c>
      <c r="AO1384" s="299">
        <f>HLOOKUP(AO$35,'3.  Distribution Rates'!$C$122:$P$135,13,FALSE)</f>
        <v>0</v>
      </c>
      <c r="AP1384" s="299">
        <f>HLOOKUP(AP$35,'3.  Distribution Rates'!$C$122:$P$135,13,FALSE)</f>
        <v>2.0199999999999999E-2</v>
      </c>
      <c r="AQ1384" s="299">
        <f>HLOOKUP(AQ$35,'3.  Distribution Rates'!$C$122:$P$135,13,FALSE)</f>
        <v>4.1467000000000001</v>
      </c>
      <c r="AR1384" s="299">
        <f>HLOOKUP(AR$35,'3.  Distribution Rates'!$C$122:$P$135,13,FALSE)</f>
        <v>6.9160000000000004</v>
      </c>
      <c r="AS1384" s="299">
        <f>HLOOKUP(AS$35,'3.  Distribution Rates'!$C$122:$P$135,13,FALSE)</f>
        <v>0</v>
      </c>
      <c r="AT1384" s="299">
        <f>HLOOKUP(AT$35,'3.  Distribution Rates'!$C$122:$P$135,13,FALSE)</f>
        <v>0</v>
      </c>
      <c r="AU1384" s="385"/>
    </row>
    <row r="1385" spans="1:47" ht="16">
      <c r="B1385" s="283" t="s">
        <v>716</v>
      </c>
      <c r="C1385" s="301"/>
      <c r="D1385" s="243"/>
      <c r="E1385" s="240"/>
      <c r="F1385" s="240"/>
      <c r="G1385" s="240"/>
      <c r="H1385" s="240"/>
      <c r="I1385" s="240"/>
      <c r="J1385" s="240"/>
      <c r="K1385" s="240"/>
      <c r="L1385" s="240"/>
      <c r="M1385" s="240"/>
      <c r="N1385" s="240"/>
      <c r="O1385" s="240"/>
      <c r="P1385" s="240"/>
      <c r="Q1385" s="240"/>
      <c r="R1385" s="240"/>
      <c r="S1385" s="251"/>
      <c r="T1385" s="240"/>
      <c r="U1385" s="240"/>
      <c r="V1385" s="240"/>
      <c r="W1385" s="243"/>
      <c r="X1385" s="243"/>
      <c r="Y1385" s="243"/>
      <c r="Z1385" s="243"/>
      <c r="AA1385" s="240"/>
      <c r="AB1385" s="240"/>
      <c r="AC1385" s="240"/>
      <c r="AD1385" s="240"/>
      <c r="AE1385" s="240"/>
      <c r="AF1385" s="240"/>
      <c r="AG1385" s="325">
        <f>'4.  2011-2014 LRAM'!AO144*AG1384</f>
        <v>0</v>
      </c>
      <c r="AH1385" s="325">
        <f>'4.  2011-2014 LRAM'!AP144*AH1384</f>
        <v>0</v>
      </c>
      <c r="AI1385" s="325">
        <f>'4.  2011-2014 LRAM'!AQ144*AI1384</f>
        <v>0</v>
      </c>
      <c r="AJ1385" s="325">
        <f>'4.  2011-2014 LRAM'!AR144*AJ1384</f>
        <v>0</v>
      </c>
      <c r="AK1385" s="325">
        <f>'4.  2011-2014 LRAM'!AS144*AK1384</f>
        <v>0</v>
      </c>
      <c r="AL1385" s="325">
        <f>'4.  2011-2014 LRAM'!AT144*AL1384</f>
        <v>0</v>
      </c>
      <c r="AM1385" s="325">
        <f>'4.  2011-2014 LRAM'!AU144*AM1384</f>
        <v>0</v>
      </c>
      <c r="AN1385" s="325">
        <f>'4.  2011-2014 LRAM'!AV144*AN1384</f>
        <v>0</v>
      </c>
      <c r="AO1385" s="325">
        <f>'4.  2011-2014 LRAM'!AW144*AO1384</f>
        <v>0</v>
      </c>
      <c r="AP1385" s="325">
        <f>'4.  2011-2014 LRAM'!AX144*AP1384</f>
        <v>165.8668877873379</v>
      </c>
      <c r="AQ1385" s="325">
        <f>'4.  2011-2014 LRAM'!AY144*AQ1384</f>
        <v>12613.93212111369</v>
      </c>
      <c r="AR1385" s="325">
        <f>'4.  2011-2014 LRAM'!AZ144*AR1384</f>
        <v>0</v>
      </c>
      <c r="AS1385" s="325">
        <f>'4.  2011-2014 LRAM'!BA144*AS1384</f>
        <v>0</v>
      </c>
      <c r="AT1385" s="325">
        <f>'4.  2011-2014 LRAM'!BB144*AT1384</f>
        <v>0</v>
      </c>
      <c r="AU1385" s="531">
        <f t="shared" ref="AU1385:AU1395" si="2120">SUM(AG1385:AT1385)</f>
        <v>12779.799008901029</v>
      </c>
    </row>
    <row r="1386" spans="1:47" ht="16">
      <c r="B1386" s="283" t="s">
        <v>717</v>
      </c>
      <c r="C1386" s="301"/>
      <c r="D1386" s="243"/>
      <c r="E1386" s="240"/>
      <c r="F1386" s="240"/>
      <c r="G1386" s="240"/>
      <c r="H1386" s="240"/>
      <c r="I1386" s="240"/>
      <c r="J1386" s="240"/>
      <c r="K1386" s="240"/>
      <c r="L1386" s="240"/>
      <c r="M1386" s="240"/>
      <c r="N1386" s="240"/>
      <c r="O1386" s="240"/>
      <c r="P1386" s="240"/>
      <c r="Q1386" s="240"/>
      <c r="R1386" s="240"/>
      <c r="S1386" s="251"/>
      <c r="T1386" s="240"/>
      <c r="U1386" s="240"/>
      <c r="V1386" s="240"/>
      <c r="W1386" s="243"/>
      <c r="X1386" s="243"/>
      <c r="Y1386" s="243"/>
      <c r="Z1386" s="243"/>
      <c r="AA1386" s="240"/>
      <c r="AB1386" s="240"/>
      <c r="AC1386" s="240"/>
      <c r="AD1386" s="240"/>
      <c r="AE1386" s="240"/>
      <c r="AF1386" s="240"/>
      <c r="AG1386" s="325">
        <f>'4.  2011-2014 LRAM'!AO283*AG1384</f>
        <v>0</v>
      </c>
      <c r="AH1386" s="325">
        <f>'4.  2011-2014 LRAM'!AP283*AH1384</f>
        <v>9828.5698718639851</v>
      </c>
      <c r="AI1386" s="325">
        <f>'4.  2011-2014 LRAM'!AQ283*AI1384</f>
        <v>33637.923464638188</v>
      </c>
      <c r="AJ1386" s="325">
        <f>'4.  2011-2014 LRAM'!AR283*AJ1384</f>
        <v>68.588798088909542</v>
      </c>
      <c r="AK1386" s="325">
        <f>'4.  2011-2014 LRAM'!AS283*AK1384</f>
        <v>707.60168340283951</v>
      </c>
      <c r="AL1386" s="325">
        <f>'4.  2011-2014 LRAM'!AT283*AL1384</f>
        <v>0</v>
      </c>
      <c r="AM1386" s="325">
        <f>'4.  2011-2014 LRAM'!AU283*AM1384</f>
        <v>0</v>
      </c>
      <c r="AN1386" s="325">
        <f>'4.  2011-2014 LRAM'!AV283*AN1384</f>
        <v>0</v>
      </c>
      <c r="AO1386" s="325">
        <f>'4.  2011-2014 LRAM'!AW283*AO1384</f>
        <v>0</v>
      </c>
      <c r="AP1386" s="325">
        <f>'4.  2011-2014 LRAM'!AX283*AP1384</f>
        <v>448.25224031751225</v>
      </c>
      <c r="AQ1386" s="325">
        <f>'4.  2011-2014 LRAM'!AY283*AQ1384</f>
        <v>13797.856119680831</v>
      </c>
      <c r="AR1386" s="325">
        <f>'4.  2011-2014 LRAM'!AZ283*AR1384</f>
        <v>0</v>
      </c>
      <c r="AS1386" s="325">
        <f>'4.  2011-2014 LRAM'!BA283*AS1384</f>
        <v>0</v>
      </c>
      <c r="AT1386" s="325">
        <f>'4.  2011-2014 LRAM'!BB283*AT1384</f>
        <v>0</v>
      </c>
      <c r="AU1386" s="531">
        <f t="shared" si="2120"/>
        <v>58488.792177992262</v>
      </c>
    </row>
    <row r="1387" spans="1:47" ht="16">
      <c r="B1387" s="283" t="s">
        <v>718</v>
      </c>
      <c r="C1387" s="301"/>
      <c r="D1387" s="243"/>
      <c r="E1387" s="240"/>
      <c r="F1387" s="240"/>
      <c r="G1387" s="240"/>
      <c r="H1387" s="240"/>
      <c r="I1387" s="240"/>
      <c r="J1387" s="240"/>
      <c r="K1387" s="240"/>
      <c r="L1387" s="240"/>
      <c r="M1387" s="240"/>
      <c r="N1387" s="240"/>
      <c r="O1387" s="240"/>
      <c r="P1387" s="240"/>
      <c r="Q1387" s="240"/>
      <c r="R1387" s="240"/>
      <c r="S1387" s="251"/>
      <c r="T1387" s="240"/>
      <c r="U1387" s="240"/>
      <c r="V1387" s="240"/>
      <c r="W1387" s="243"/>
      <c r="X1387" s="243"/>
      <c r="Y1387" s="243"/>
      <c r="Z1387" s="243"/>
      <c r="AA1387" s="240"/>
      <c r="AB1387" s="240"/>
      <c r="AC1387" s="240"/>
      <c r="AD1387" s="240"/>
      <c r="AE1387" s="240"/>
      <c r="AF1387" s="240"/>
      <c r="AG1387" s="325">
        <f>'4.  2011-2014 LRAM'!AO428*AG1384</f>
        <v>0</v>
      </c>
      <c r="AH1387" s="325">
        <f>'4.  2011-2014 LRAM'!AP428*AH1384</f>
        <v>29003.399487364633</v>
      </c>
      <c r="AI1387" s="325">
        <f>'4.  2011-2014 LRAM'!AQ428*AI1384</f>
        <v>30832.990686315177</v>
      </c>
      <c r="AJ1387" s="325">
        <f>'4.  2011-2014 LRAM'!AR428*AJ1384</f>
        <v>721.79585610508786</v>
      </c>
      <c r="AK1387" s="325">
        <f>'4.  2011-2014 LRAM'!AS428*AK1384</f>
        <v>3067.6543672875096</v>
      </c>
      <c r="AL1387" s="325">
        <f>'4.  2011-2014 LRAM'!AT428*AL1384</f>
        <v>0</v>
      </c>
      <c r="AM1387" s="325">
        <f>'4.  2011-2014 LRAM'!AU428*AM1384</f>
        <v>0</v>
      </c>
      <c r="AN1387" s="325">
        <f>'4.  2011-2014 LRAM'!AV428*AN1384</f>
        <v>0</v>
      </c>
      <c r="AO1387" s="325">
        <f>'4.  2011-2014 LRAM'!AW428*AO1384</f>
        <v>0</v>
      </c>
      <c r="AP1387" s="325">
        <f>'4.  2011-2014 LRAM'!AX428*AP1384</f>
        <v>730.86104521839934</v>
      </c>
      <c r="AQ1387" s="325">
        <f>'4.  2011-2014 LRAM'!AY428*AQ1384</f>
        <v>16389.259731262457</v>
      </c>
      <c r="AR1387" s="325">
        <f>'4.  2011-2014 LRAM'!AZ428*AR1384</f>
        <v>0</v>
      </c>
      <c r="AS1387" s="325">
        <f>'4.  2011-2014 LRAM'!BA428*AS1384</f>
        <v>0</v>
      </c>
      <c r="AT1387" s="325">
        <f>'4.  2011-2014 LRAM'!BB428*AT1384</f>
        <v>0</v>
      </c>
      <c r="AU1387" s="531">
        <f t="shared" si="2120"/>
        <v>80745.961173553282</v>
      </c>
    </row>
    <row r="1388" spans="1:47" ht="16">
      <c r="B1388" s="283" t="s">
        <v>719</v>
      </c>
      <c r="C1388" s="301"/>
      <c r="D1388" s="243"/>
      <c r="E1388" s="240"/>
      <c r="F1388" s="240"/>
      <c r="G1388" s="240"/>
      <c r="H1388" s="240"/>
      <c r="I1388" s="240"/>
      <c r="J1388" s="240"/>
      <c r="K1388" s="240"/>
      <c r="L1388" s="240"/>
      <c r="M1388" s="240"/>
      <c r="N1388" s="240"/>
      <c r="O1388" s="240"/>
      <c r="P1388" s="240"/>
      <c r="Q1388" s="240"/>
      <c r="R1388" s="240"/>
      <c r="S1388" s="251"/>
      <c r="T1388" s="240"/>
      <c r="U1388" s="240"/>
      <c r="V1388" s="240"/>
      <c r="W1388" s="243"/>
      <c r="X1388" s="243"/>
      <c r="Y1388" s="243"/>
      <c r="Z1388" s="243"/>
      <c r="AA1388" s="240"/>
      <c r="AB1388" s="240"/>
      <c r="AC1388" s="240"/>
      <c r="AD1388" s="240"/>
      <c r="AE1388" s="240"/>
      <c r="AF1388" s="240"/>
      <c r="AG1388" s="325">
        <f>'4.  2011-2014 LRAM'!AO569*AG1384</f>
        <v>0</v>
      </c>
      <c r="AH1388" s="325">
        <f>'4.  2011-2014 LRAM'!AP569*AH1384</f>
        <v>31529.213397335869</v>
      </c>
      <c r="AI1388" s="325">
        <f>'4.  2011-2014 LRAM'!AQ569*AI1384</f>
        <v>53742.605897645903</v>
      </c>
      <c r="AJ1388" s="325">
        <f>'4.  2011-2014 LRAM'!AR569*AJ1384</f>
        <v>30.47511355800637</v>
      </c>
      <c r="AK1388" s="325">
        <f>'4.  2011-2014 LRAM'!AS569*AK1384</f>
        <v>7283.9480014652854</v>
      </c>
      <c r="AL1388" s="325">
        <f>'4.  2011-2014 LRAM'!AT569*AL1384</f>
        <v>0</v>
      </c>
      <c r="AM1388" s="325">
        <f>'4.  2011-2014 LRAM'!AU569*AM1384</f>
        <v>0</v>
      </c>
      <c r="AN1388" s="325">
        <f>'4.  2011-2014 LRAM'!AV569*AN1384</f>
        <v>5160.3776206847988</v>
      </c>
      <c r="AO1388" s="325">
        <f>'4.  2011-2014 LRAM'!AW569*AO1384</f>
        <v>0</v>
      </c>
      <c r="AP1388" s="325">
        <f>'4.  2011-2014 LRAM'!AX569*AP1384</f>
        <v>11380.19362844</v>
      </c>
      <c r="AQ1388" s="325">
        <f>'4.  2011-2014 LRAM'!AY569*AQ1384</f>
        <v>15709.43944916448</v>
      </c>
      <c r="AR1388" s="325">
        <f>'4.  2011-2014 LRAM'!AZ569*AR1384</f>
        <v>0</v>
      </c>
      <c r="AS1388" s="325">
        <f>'4.  2011-2014 LRAM'!BA569*AS1384</f>
        <v>0</v>
      </c>
      <c r="AT1388" s="325">
        <f>'4.  2011-2014 LRAM'!BB569*AT1384</f>
        <v>0</v>
      </c>
      <c r="AU1388" s="531">
        <f>SUM(AG1388:AT1388)</f>
        <v>124836.25310829433</v>
      </c>
    </row>
    <row r="1389" spans="1:47" ht="16">
      <c r="B1389" s="283" t="s">
        <v>720</v>
      </c>
      <c r="C1389" s="301"/>
      <c r="D1389" s="243"/>
      <c r="E1389" s="240"/>
      <c r="F1389" s="240"/>
      <c r="G1389" s="240"/>
      <c r="H1389" s="240"/>
      <c r="I1389" s="240"/>
      <c r="J1389" s="240"/>
      <c r="K1389" s="240"/>
      <c r="L1389" s="240"/>
      <c r="M1389" s="240"/>
      <c r="N1389" s="240"/>
      <c r="O1389" s="240"/>
      <c r="P1389" s="240"/>
      <c r="Q1389" s="240"/>
      <c r="R1389" s="240"/>
      <c r="S1389" s="251"/>
      <c r="T1389" s="240"/>
      <c r="U1389" s="240"/>
      <c r="V1389" s="240"/>
      <c r="W1389" s="243"/>
      <c r="X1389" s="243"/>
      <c r="Y1389" s="243"/>
      <c r="Z1389" s="243"/>
      <c r="AA1389" s="240"/>
      <c r="AB1389" s="240"/>
      <c r="AC1389" s="240"/>
      <c r="AD1389" s="240"/>
      <c r="AE1389" s="240"/>
      <c r="AF1389" s="240"/>
      <c r="AG1389" s="325">
        <f t="shared" ref="AG1389:AT1389" si="2121">AG217*AG1384</f>
        <v>0</v>
      </c>
      <c r="AH1389" s="325">
        <f t="shared" si="2121"/>
        <v>51642.246624769425</v>
      </c>
      <c r="AI1389" s="325">
        <f t="shared" si="2121"/>
        <v>69419.419719926678</v>
      </c>
      <c r="AJ1389" s="325">
        <f t="shared" si="2121"/>
        <v>231.48170046438233</v>
      </c>
      <c r="AK1389" s="325">
        <f t="shared" si="2121"/>
        <v>15363.089385676671</v>
      </c>
      <c r="AL1389" s="325">
        <f t="shared" si="2121"/>
        <v>20.370270968496452</v>
      </c>
      <c r="AM1389" s="325">
        <f t="shared" si="2121"/>
        <v>0</v>
      </c>
      <c r="AN1389" s="325">
        <f t="shared" si="2121"/>
        <v>0</v>
      </c>
      <c r="AO1389" s="325">
        <f t="shared" si="2121"/>
        <v>0</v>
      </c>
      <c r="AP1389" s="325">
        <f t="shared" si="2121"/>
        <v>13289.005990335998</v>
      </c>
      <c r="AQ1389" s="325">
        <f t="shared" si="2121"/>
        <v>16255.080984883203</v>
      </c>
      <c r="AR1389" s="325">
        <f t="shared" si="2121"/>
        <v>20365.361982688526</v>
      </c>
      <c r="AS1389" s="325">
        <f t="shared" si="2121"/>
        <v>0</v>
      </c>
      <c r="AT1389" s="325">
        <f t="shared" si="2121"/>
        <v>0</v>
      </c>
      <c r="AU1389" s="531">
        <f t="shared" si="2120"/>
        <v>186586.05665971339</v>
      </c>
    </row>
    <row r="1390" spans="1:47" ht="16">
      <c r="B1390" s="283" t="s">
        <v>721</v>
      </c>
      <c r="C1390" s="301"/>
      <c r="D1390" s="243"/>
      <c r="E1390" s="240"/>
      <c r="F1390" s="240"/>
      <c r="G1390" s="240"/>
      <c r="H1390" s="240"/>
      <c r="I1390" s="240"/>
      <c r="J1390" s="240"/>
      <c r="K1390" s="240"/>
      <c r="L1390" s="240"/>
      <c r="M1390" s="240"/>
      <c r="N1390" s="240"/>
      <c r="O1390" s="240"/>
      <c r="P1390" s="240"/>
      <c r="Q1390" s="240"/>
      <c r="R1390" s="240"/>
      <c r="S1390" s="251"/>
      <c r="T1390" s="240"/>
      <c r="U1390" s="240"/>
      <c r="V1390" s="240"/>
      <c r="W1390" s="243"/>
      <c r="X1390" s="243"/>
      <c r="Y1390" s="243"/>
      <c r="Z1390" s="243"/>
      <c r="AA1390" s="240"/>
      <c r="AB1390" s="240"/>
      <c r="AC1390" s="240"/>
      <c r="AD1390" s="240"/>
      <c r="AE1390" s="240"/>
      <c r="AF1390" s="240"/>
      <c r="AG1390" s="325">
        <f t="shared" ref="AG1390:AT1390" si="2122">AG414*AG1384</f>
        <v>0</v>
      </c>
      <c r="AH1390" s="325">
        <f t="shared" si="2122"/>
        <v>39030.805321753935</v>
      </c>
      <c r="AI1390" s="325">
        <f t="shared" si="2122"/>
        <v>44675.444428571391</v>
      </c>
      <c r="AJ1390" s="325">
        <f t="shared" si="2122"/>
        <v>2860.6077780299597</v>
      </c>
      <c r="AK1390" s="325">
        <f t="shared" si="2122"/>
        <v>8987.4111337428676</v>
      </c>
      <c r="AL1390" s="325">
        <f t="shared" si="2122"/>
        <v>47.84184479215363</v>
      </c>
      <c r="AM1390" s="325">
        <f t="shared" si="2122"/>
        <v>0</v>
      </c>
      <c r="AN1390" s="325">
        <f t="shared" si="2122"/>
        <v>0</v>
      </c>
      <c r="AO1390" s="325">
        <f t="shared" si="2122"/>
        <v>0</v>
      </c>
      <c r="AP1390" s="325">
        <f t="shared" si="2122"/>
        <v>2278.5918699626559</v>
      </c>
      <c r="AQ1390" s="325">
        <f t="shared" si="2122"/>
        <v>14800.932956283685</v>
      </c>
      <c r="AR1390" s="325">
        <f t="shared" si="2122"/>
        <v>26789.021464353977</v>
      </c>
      <c r="AS1390" s="325">
        <f t="shared" si="2122"/>
        <v>0</v>
      </c>
      <c r="AT1390" s="325">
        <f t="shared" si="2122"/>
        <v>0</v>
      </c>
      <c r="AU1390" s="531">
        <f t="shared" si="2120"/>
        <v>139470.65679749061</v>
      </c>
    </row>
    <row r="1391" spans="1:47" ht="16">
      <c r="B1391" s="283" t="s">
        <v>722</v>
      </c>
      <c r="C1391" s="301"/>
      <c r="D1391" s="243"/>
      <c r="E1391" s="240"/>
      <c r="F1391" s="240"/>
      <c r="G1391" s="240"/>
      <c r="H1391" s="240"/>
      <c r="I1391" s="240"/>
      <c r="J1391" s="240"/>
      <c r="K1391" s="240"/>
      <c r="L1391" s="240"/>
      <c r="M1391" s="240"/>
      <c r="N1391" s="240"/>
      <c r="O1391" s="240"/>
      <c r="P1391" s="240"/>
      <c r="Q1391" s="240"/>
      <c r="R1391" s="240"/>
      <c r="S1391" s="251"/>
      <c r="T1391" s="240"/>
      <c r="U1391" s="240"/>
      <c r="V1391" s="240"/>
      <c r="W1391" s="243"/>
      <c r="X1391" s="243"/>
      <c r="Y1391" s="243"/>
      <c r="Z1391" s="243"/>
      <c r="AA1391" s="240"/>
      <c r="AB1391" s="240"/>
      <c r="AC1391" s="240"/>
      <c r="AD1391" s="240"/>
      <c r="AE1391" s="240"/>
      <c r="AF1391" s="240"/>
      <c r="AG1391" s="325">
        <f t="shared" ref="AG1391:AT1391" si="2123">AG614*AG1384</f>
        <v>0</v>
      </c>
      <c r="AH1391" s="325">
        <f t="shared" si="2123"/>
        <v>54044.592668641904</v>
      </c>
      <c r="AI1391" s="325">
        <f t="shared" si="2123"/>
        <v>91545.29590057992</v>
      </c>
      <c r="AJ1391" s="325">
        <f t="shared" si="2123"/>
        <v>7352.4095915606449</v>
      </c>
      <c r="AK1391" s="325">
        <f t="shared" si="2123"/>
        <v>55899.342838566423</v>
      </c>
      <c r="AL1391" s="325">
        <f t="shared" si="2123"/>
        <v>0</v>
      </c>
      <c r="AM1391" s="325">
        <f t="shared" si="2123"/>
        <v>0</v>
      </c>
      <c r="AN1391" s="325">
        <f t="shared" si="2123"/>
        <v>49054.296704006454</v>
      </c>
      <c r="AO1391" s="325">
        <f t="shared" si="2123"/>
        <v>0</v>
      </c>
      <c r="AP1391" s="325">
        <f t="shared" si="2123"/>
        <v>11889.176250670143</v>
      </c>
      <c r="AQ1391" s="325">
        <f t="shared" si="2123"/>
        <v>59544.798713458556</v>
      </c>
      <c r="AR1391" s="325">
        <f t="shared" si="2123"/>
        <v>16551.340310600899</v>
      </c>
      <c r="AS1391" s="325">
        <f t="shared" si="2123"/>
        <v>0</v>
      </c>
      <c r="AT1391" s="325">
        <f t="shared" si="2123"/>
        <v>0</v>
      </c>
      <c r="AU1391" s="531">
        <f t="shared" si="2120"/>
        <v>345881.25297808502</v>
      </c>
    </row>
    <row r="1392" spans="1:47" ht="16">
      <c r="B1392" s="283" t="s">
        <v>723</v>
      </c>
      <c r="C1392" s="301"/>
      <c r="D1392" s="243"/>
      <c r="E1392" s="240"/>
      <c r="F1392" s="240"/>
      <c r="G1392" s="240"/>
      <c r="H1392" s="240"/>
      <c r="I1392" s="240"/>
      <c r="J1392" s="240"/>
      <c r="K1392" s="240"/>
      <c r="L1392" s="240"/>
      <c r="M1392" s="240"/>
      <c r="N1392" s="240"/>
      <c r="O1392" s="240"/>
      <c r="P1392" s="240"/>
      <c r="Q1392" s="240"/>
      <c r="R1392" s="240"/>
      <c r="S1392" s="251"/>
      <c r="T1392" s="240"/>
      <c r="U1392" s="240"/>
      <c r="V1392" s="240"/>
      <c r="W1392" s="243"/>
      <c r="X1392" s="243"/>
      <c r="Y1392" s="243"/>
      <c r="Z1392" s="243"/>
      <c r="AA1392" s="240"/>
      <c r="AB1392" s="240"/>
      <c r="AC1392" s="240"/>
      <c r="AD1392" s="240"/>
      <c r="AE1392" s="240"/>
      <c r="AF1392" s="240"/>
      <c r="AG1392" s="325">
        <f t="shared" ref="AG1392:AT1392" si="2124">AG806*AG1384</f>
        <v>0</v>
      </c>
      <c r="AH1392" s="910">
        <f t="shared" si="2124"/>
        <v>71420.442105863011</v>
      </c>
      <c r="AI1392" s="325">
        <f t="shared" si="2124"/>
        <v>93941.753424934926</v>
      </c>
      <c r="AJ1392" s="325">
        <f t="shared" si="2124"/>
        <v>6739.7789440572278</v>
      </c>
      <c r="AK1392" s="325">
        <f t="shared" si="2124"/>
        <v>39354.28313613058</v>
      </c>
      <c r="AL1392" s="325">
        <f t="shared" si="2124"/>
        <v>0</v>
      </c>
      <c r="AM1392" s="325">
        <f t="shared" si="2124"/>
        <v>0</v>
      </c>
      <c r="AN1392" s="325">
        <f t="shared" si="2124"/>
        <v>0</v>
      </c>
      <c r="AO1392" s="325">
        <f t="shared" si="2124"/>
        <v>0</v>
      </c>
      <c r="AP1392" s="325">
        <f t="shared" si="2124"/>
        <v>7281.2723247748327</v>
      </c>
      <c r="AQ1392" s="325">
        <f t="shared" si="2124"/>
        <v>34976.027579654947</v>
      </c>
      <c r="AR1392" s="325">
        <f t="shared" si="2124"/>
        <v>14377.572908843051</v>
      </c>
      <c r="AS1392" s="325">
        <f t="shared" si="2124"/>
        <v>0</v>
      </c>
      <c r="AT1392" s="325">
        <f t="shared" si="2124"/>
        <v>0</v>
      </c>
      <c r="AU1392" s="531">
        <f t="shared" si="2120"/>
        <v>268091.13042425853</v>
      </c>
    </row>
    <row r="1393" spans="2:47" ht="16">
      <c r="B1393" s="283" t="s">
        <v>724</v>
      </c>
      <c r="C1393" s="301"/>
      <c r="D1393" s="243"/>
      <c r="E1393" s="240"/>
      <c r="F1393" s="240"/>
      <c r="G1393" s="240"/>
      <c r="H1393" s="240"/>
      <c r="I1393" s="240"/>
      <c r="J1393" s="240"/>
      <c r="K1393" s="240"/>
      <c r="L1393" s="240"/>
      <c r="M1393" s="240"/>
      <c r="N1393" s="240"/>
      <c r="O1393" s="240"/>
      <c r="P1393" s="240"/>
      <c r="Q1393" s="240"/>
      <c r="R1393" s="240"/>
      <c r="S1393" s="251"/>
      <c r="T1393" s="240"/>
      <c r="U1393" s="240"/>
      <c r="V1393" s="240"/>
      <c r="W1393" s="243"/>
      <c r="X1393" s="243"/>
      <c r="Y1393" s="243"/>
      <c r="Z1393" s="243"/>
      <c r="AA1393" s="240"/>
      <c r="AB1393" s="240"/>
      <c r="AC1393" s="240"/>
      <c r="AD1393" s="240"/>
      <c r="AE1393" s="240"/>
      <c r="AF1393" s="240"/>
      <c r="AG1393" s="325">
        <f t="shared" ref="AG1393:AT1393" si="2125">AG1384*AG1005</f>
        <v>0</v>
      </c>
      <c r="AH1393" s="325">
        <f t="shared" si="2125"/>
        <v>37583.722818601971</v>
      </c>
      <c r="AI1393" s="325">
        <f t="shared" si="2125"/>
        <v>64623.66213848711</v>
      </c>
      <c r="AJ1393" s="325">
        <f t="shared" si="2125"/>
        <v>1012.6338345919768</v>
      </c>
      <c r="AK1393" s="325">
        <f t="shared" si="2125"/>
        <v>7462.3196582952996</v>
      </c>
      <c r="AL1393" s="325">
        <f t="shared" si="2125"/>
        <v>0</v>
      </c>
      <c r="AM1393" s="325">
        <f t="shared" si="2125"/>
        <v>0</v>
      </c>
      <c r="AN1393" s="325">
        <f t="shared" si="2125"/>
        <v>31963.340530765006</v>
      </c>
      <c r="AO1393" s="325">
        <f t="shared" si="2125"/>
        <v>0</v>
      </c>
      <c r="AP1393" s="325">
        <f t="shared" si="2125"/>
        <v>6195.9794957201811</v>
      </c>
      <c r="AQ1393" s="325">
        <f t="shared" si="2125"/>
        <v>34318.530763750794</v>
      </c>
      <c r="AR1393" s="325">
        <f t="shared" si="2125"/>
        <v>2388.7886329686103</v>
      </c>
      <c r="AS1393" s="325">
        <f t="shared" si="2125"/>
        <v>0</v>
      </c>
      <c r="AT1393" s="325">
        <f t="shared" si="2125"/>
        <v>0</v>
      </c>
      <c r="AU1393" s="531">
        <f t="shared" si="2120"/>
        <v>185548.97787318093</v>
      </c>
    </row>
    <row r="1394" spans="2:47" ht="16">
      <c r="B1394" s="283" t="s">
        <v>729</v>
      </c>
      <c r="C1394" s="301"/>
      <c r="D1394" s="243"/>
      <c r="E1394" s="240"/>
      <c r="F1394" s="240"/>
      <c r="G1394" s="240"/>
      <c r="H1394" s="240"/>
      <c r="I1394" s="240"/>
      <c r="J1394" s="240"/>
      <c r="K1394" s="240"/>
      <c r="L1394" s="240"/>
      <c r="M1394" s="240"/>
      <c r="N1394" s="240"/>
      <c r="O1394" s="240"/>
      <c r="P1394" s="240"/>
      <c r="Q1394" s="240"/>
      <c r="R1394" s="240"/>
      <c r="S1394" s="251"/>
      <c r="T1394" s="240"/>
      <c r="U1394" s="240"/>
      <c r="V1394" s="240"/>
      <c r="W1394" s="243"/>
      <c r="X1394" s="243"/>
      <c r="Y1394" s="243"/>
      <c r="Z1394" s="243"/>
      <c r="AA1394" s="240"/>
      <c r="AB1394" s="240"/>
      <c r="AC1394" s="240"/>
      <c r="AD1394" s="240"/>
      <c r="AE1394" s="240"/>
      <c r="AF1394" s="240"/>
      <c r="AG1394" s="325">
        <f t="shared" ref="AG1394:AT1394" si="2126">AG1202*AG1384</f>
        <v>0</v>
      </c>
      <c r="AH1394" s="325">
        <f t="shared" si="2126"/>
        <v>7662.0473743672592</v>
      </c>
      <c r="AI1394" s="325">
        <f t="shared" si="2126"/>
        <v>5622.9394320000001</v>
      </c>
      <c r="AJ1394" s="325">
        <f t="shared" si="2126"/>
        <v>163.55678264150944</v>
      </c>
      <c r="AK1394" s="325">
        <f t="shared" si="2126"/>
        <v>6124.5894810566051</v>
      </c>
      <c r="AL1394" s="325">
        <f t="shared" si="2126"/>
        <v>0</v>
      </c>
      <c r="AM1394" s="325">
        <f t="shared" si="2126"/>
        <v>0</v>
      </c>
      <c r="AN1394" s="325">
        <f t="shared" si="2126"/>
        <v>0</v>
      </c>
      <c r="AO1394" s="325">
        <f t="shared" si="2126"/>
        <v>0</v>
      </c>
      <c r="AP1394" s="325">
        <f t="shared" si="2126"/>
        <v>0</v>
      </c>
      <c r="AQ1394" s="325">
        <f t="shared" si="2126"/>
        <v>3868.3251488251126</v>
      </c>
      <c r="AR1394" s="325">
        <f t="shared" si="2126"/>
        <v>0</v>
      </c>
      <c r="AS1394" s="325">
        <f t="shared" si="2126"/>
        <v>0</v>
      </c>
      <c r="AT1394" s="325">
        <f t="shared" si="2126"/>
        <v>0</v>
      </c>
      <c r="AU1394" s="531">
        <f t="shared" si="2120"/>
        <v>23441.458218890486</v>
      </c>
    </row>
    <row r="1395" spans="2:47" ht="16">
      <c r="B1395" s="283" t="s">
        <v>725</v>
      </c>
      <c r="C1395" s="301"/>
      <c r="D1395" s="243"/>
      <c r="E1395" s="240"/>
      <c r="F1395" s="240"/>
      <c r="G1395" s="240"/>
      <c r="H1395" s="240"/>
      <c r="I1395" s="240"/>
      <c r="J1395" s="240"/>
      <c r="K1395" s="240"/>
      <c r="L1395" s="240"/>
      <c r="M1395" s="240"/>
      <c r="N1395" s="240"/>
      <c r="O1395" s="240"/>
      <c r="P1395" s="240"/>
      <c r="Q1395" s="240"/>
      <c r="R1395" s="240"/>
      <c r="S1395" s="251"/>
      <c r="T1395" s="240"/>
      <c r="U1395" s="240"/>
      <c r="V1395" s="240"/>
      <c r="W1395" s="243"/>
      <c r="X1395" s="243"/>
      <c r="Y1395" s="243"/>
      <c r="Z1395" s="243"/>
      <c r="AA1395" s="240"/>
      <c r="AB1395" s="240"/>
      <c r="AC1395" s="240"/>
      <c r="AD1395" s="240"/>
      <c r="AE1395" s="240"/>
      <c r="AF1395" s="240"/>
      <c r="AG1395" s="325">
        <f>AG1381*AG1384</f>
        <v>0</v>
      </c>
      <c r="AH1395" s="325">
        <f t="shared" ref="AH1395:AT1395" si="2127">AH1381*AH1384</f>
        <v>0</v>
      </c>
      <c r="AI1395" s="325">
        <f t="shared" si="2127"/>
        <v>17803.516629424306</v>
      </c>
      <c r="AJ1395" s="325">
        <f t="shared" si="2127"/>
        <v>0</v>
      </c>
      <c r="AK1395" s="325">
        <f t="shared" si="2127"/>
        <v>1795.4571844939967</v>
      </c>
      <c r="AL1395" s="325">
        <f t="shared" si="2127"/>
        <v>0</v>
      </c>
      <c r="AM1395" s="325">
        <f t="shared" si="2127"/>
        <v>0</v>
      </c>
      <c r="AN1395" s="325">
        <f t="shared" si="2127"/>
        <v>0</v>
      </c>
      <c r="AO1395" s="325">
        <f t="shared" si="2127"/>
        <v>0</v>
      </c>
      <c r="AP1395" s="325">
        <f t="shared" si="2127"/>
        <v>0</v>
      </c>
      <c r="AQ1395" s="325">
        <f t="shared" si="2127"/>
        <v>29758.192243926867</v>
      </c>
      <c r="AR1395" s="325">
        <f t="shared" si="2127"/>
        <v>0</v>
      </c>
      <c r="AS1395" s="325">
        <f t="shared" si="2127"/>
        <v>0</v>
      </c>
      <c r="AT1395" s="325">
        <f t="shared" si="2127"/>
        <v>0</v>
      </c>
      <c r="AU1395" s="531">
        <f t="shared" si="2120"/>
        <v>49357.16605784517</v>
      </c>
    </row>
    <row r="1396" spans="2:47" ht="16">
      <c r="B1396" s="305" t="s">
        <v>726</v>
      </c>
      <c r="C1396" s="301"/>
      <c r="D1396" s="263"/>
      <c r="E1396" s="293"/>
      <c r="F1396" s="293"/>
      <c r="G1396" s="293"/>
      <c r="H1396" s="293"/>
      <c r="I1396" s="293"/>
      <c r="J1396" s="293"/>
      <c r="K1396" s="293"/>
      <c r="L1396" s="293"/>
      <c r="M1396" s="293"/>
      <c r="N1396" s="293"/>
      <c r="O1396" s="293"/>
      <c r="P1396" s="293"/>
      <c r="Q1396" s="293"/>
      <c r="R1396" s="293"/>
      <c r="S1396" s="260"/>
      <c r="T1396" s="293"/>
      <c r="U1396" s="293"/>
      <c r="V1396" s="293"/>
      <c r="W1396" s="263"/>
      <c r="X1396" s="263"/>
      <c r="Y1396" s="263"/>
      <c r="Z1396" s="263"/>
      <c r="AA1396" s="293"/>
      <c r="AB1396" s="293"/>
      <c r="AC1396" s="293"/>
      <c r="AD1396" s="293"/>
      <c r="AE1396" s="293"/>
      <c r="AF1396" s="293"/>
      <c r="AG1396" s="302">
        <f>SUM(AG1385:AG1395)</f>
        <v>0</v>
      </c>
      <c r="AH1396" s="302">
        <f t="shared" ref="AH1396:AT1396" si="2128">SUM(AH1385:AH1395)</f>
        <v>331745.03967056202</v>
      </c>
      <c r="AI1396" s="302">
        <f t="shared" si="2128"/>
        <v>505845.55172252358</v>
      </c>
      <c r="AJ1396" s="302">
        <f t="shared" si="2128"/>
        <v>19181.328399097703</v>
      </c>
      <c r="AK1396" s="302">
        <f t="shared" si="2128"/>
        <v>146045.69687011809</v>
      </c>
      <c r="AL1396" s="302">
        <f t="shared" si="2128"/>
        <v>68.212115760650079</v>
      </c>
      <c r="AM1396" s="302">
        <f t="shared" si="2128"/>
        <v>0</v>
      </c>
      <c r="AN1396" s="302">
        <f t="shared" si="2128"/>
        <v>86178.014855456262</v>
      </c>
      <c r="AO1396" s="302">
        <f t="shared" si="2128"/>
        <v>0</v>
      </c>
      <c r="AP1396" s="302">
        <f t="shared" si="2128"/>
        <v>53659.199733227055</v>
      </c>
      <c r="AQ1396" s="302">
        <f t="shared" si="2128"/>
        <v>252032.37581200461</v>
      </c>
      <c r="AR1396" s="302">
        <f t="shared" si="2128"/>
        <v>80472.085299455066</v>
      </c>
      <c r="AS1396" s="302">
        <f t="shared" si="2128"/>
        <v>0</v>
      </c>
      <c r="AT1396" s="302">
        <f t="shared" si="2128"/>
        <v>0</v>
      </c>
      <c r="AU1396" s="682">
        <f>SUM(AU1385:AU1395)</f>
        <v>1475227.504478205</v>
      </c>
    </row>
    <row r="1397" spans="2:47" ht="16">
      <c r="B1397" s="305" t="s">
        <v>727</v>
      </c>
      <c r="C1397" s="301"/>
      <c r="D1397" s="306"/>
      <c r="E1397" s="293"/>
      <c r="F1397" s="293"/>
      <c r="G1397" s="293"/>
      <c r="H1397" s="293"/>
      <c r="I1397" s="293"/>
      <c r="J1397" s="293"/>
      <c r="K1397" s="293"/>
      <c r="L1397" s="293"/>
      <c r="M1397" s="293"/>
      <c r="N1397" s="293"/>
      <c r="O1397" s="293"/>
      <c r="P1397" s="293"/>
      <c r="Q1397" s="293"/>
      <c r="R1397" s="293"/>
      <c r="S1397" s="260"/>
      <c r="T1397" s="293"/>
      <c r="U1397" s="293"/>
      <c r="V1397" s="293"/>
      <c r="W1397" s="263"/>
      <c r="X1397" s="263"/>
      <c r="Y1397" s="263"/>
      <c r="Z1397" s="263"/>
      <c r="AA1397" s="293"/>
      <c r="AB1397" s="293"/>
      <c r="AC1397" s="293"/>
      <c r="AD1397" s="293"/>
      <c r="AE1397" s="293"/>
      <c r="AF1397" s="293"/>
      <c r="AG1397" s="303">
        <f>AG1382*AG1384</f>
        <v>0</v>
      </c>
      <c r="AH1397" s="303">
        <f t="shared" ref="AH1397:AT1397" si="2129">AH1382*AH1384</f>
        <v>136101.72020223079</v>
      </c>
      <c r="AI1397" s="303">
        <f t="shared" si="2129"/>
        <v>68212.886799999993</v>
      </c>
      <c r="AJ1397" s="303">
        <f t="shared" si="2129"/>
        <v>121.1814</v>
      </c>
      <c r="AK1397" s="303">
        <f t="shared" si="2129"/>
        <v>1422.72</v>
      </c>
      <c r="AL1397" s="303">
        <f t="shared" si="2129"/>
        <v>0</v>
      </c>
      <c r="AM1397" s="303">
        <f t="shared" si="2129"/>
        <v>0</v>
      </c>
      <c r="AN1397" s="303">
        <f t="shared" si="2129"/>
        <v>0</v>
      </c>
      <c r="AO1397" s="303">
        <f t="shared" si="2129"/>
        <v>0</v>
      </c>
      <c r="AP1397" s="303">
        <f t="shared" si="2129"/>
        <v>0</v>
      </c>
      <c r="AQ1397" s="303">
        <f t="shared" si="2129"/>
        <v>0</v>
      </c>
      <c r="AR1397" s="303">
        <f t="shared" si="2129"/>
        <v>0</v>
      </c>
      <c r="AS1397" s="303">
        <f t="shared" si="2129"/>
        <v>0</v>
      </c>
      <c r="AT1397" s="303">
        <f t="shared" si="2129"/>
        <v>0</v>
      </c>
      <c r="AU1397" s="349">
        <f>SUM(AG1397:AT1397)</f>
        <v>205858.50840223077</v>
      </c>
    </row>
    <row r="1398" spans="2:47" ht="16">
      <c r="B1398" s="305" t="s">
        <v>728</v>
      </c>
      <c r="C1398" s="301"/>
      <c r="D1398" s="306"/>
      <c r="E1398" s="293"/>
      <c r="F1398" s="293"/>
      <c r="G1398" s="293"/>
      <c r="H1398" s="293"/>
      <c r="I1398" s="293"/>
      <c r="J1398" s="293"/>
      <c r="K1398" s="293"/>
      <c r="L1398" s="293"/>
      <c r="M1398" s="293"/>
      <c r="N1398" s="293"/>
      <c r="O1398" s="293"/>
      <c r="P1398" s="293"/>
      <c r="Q1398" s="293"/>
      <c r="R1398" s="293"/>
      <c r="S1398" s="260"/>
      <c r="T1398" s="293"/>
      <c r="U1398" s="293"/>
      <c r="V1398" s="293"/>
      <c r="W1398" s="306"/>
      <c r="X1398" s="306"/>
      <c r="Y1398" s="306"/>
      <c r="Z1398" s="306"/>
      <c r="AA1398" s="293"/>
      <c r="AB1398" s="293"/>
      <c r="AC1398" s="293"/>
      <c r="AD1398" s="293"/>
      <c r="AE1398" s="293"/>
      <c r="AF1398" s="293"/>
      <c r="AG1398" s="307"/>
      <c r="AH1398" s="307"/>
      <c r="AI1398" s="307"/>
      <c r="AJ1398" s="307"/>
      <c r="AK1398" s="307"/>
      <c r="AL1398" s="307"/>
      <c r="AM1398" s="307"/>
      <c r="AN1398" s="307"/>
      <c r="AO1398" s="307"/>
      <c r="AP1398" s="307"/>
      <c r="AQ1398" s="307"/>
      <c r="AR1398" s="307"/>
      <c r="AS1398" s="307"/>
      <c r="AT1398" s="307"/>
      <c r="AU1398" s="349">
        <f>AU1396-AU1397</f>
        <v>1269368.9960759743</v>
      </c>
    </row>
    <row r="1399" spans="2:47" ht="16">
      <c r="B1399" s="305"/>
      <c r="C1399" s="301"/>
      <c r="D1399" s="306"/>
      <c r="E1399" s="293"/>
      <c r="F1399" s="293"/>
      <c r="G1399" s="293"/>
      <c r="H1399" s="293"/>
      <c r="I1399" s="293"/>
      <c r="J1399" s="293"/>
      <c r="K1399" s="293"/>
      <c r="L1399" s="293"/>
      <c r="M1399" s="293"/>
      <c r="N1399" s="293"/>
      <c r="O1399" s="293"/>
      <c r="P1399" s="293"/>
      <c r="Q1399" s="293"/>
      <c r="R1399" s="293"/>
      <c r="S1399" s="260"/>
      <c r="T1399" s="293"/>
      <c r="U1399" s="293"/>
      <c r="V1399" s="293"/>
      <c r="W1399" s="306"/>
      <c r="X1399" s="306"/>
      <c r="Y1399" s="306"/>
      <c r="Z1399" s="306"/>
      <c r="AA1399" s="293"/>
      <c r="AB1399" s="293"/>
      <c r="AC1399" s="293"/>
      <c r="AD1399" s="293"/>
      <c r="AE1399" s="293"/>
      <c r="AF1399" s="293"/>
      <c r="AG1399" s="307"/>
      <c r="AH1399" s="307"/>
      <c r="AI1399" s="307"/>
      <c r="AJ1399" s="307"/>
      <c r="AK1399" s="307"/>
      <c r="AL1399" s="307"/>
      <c r="AM1399" s="307"/>
      <c r="AN1399" s="307"/>
      <c r="AO1399" s="307"/>
      <c r="AP1399" s="307"/>
      <c r="AQ1399" s="307"/>
      <c r="AR1399" s="307"/>
      <c r="AS1399" s="307"/>
      <c r="AT1399" s="307"/>
      <c r="AU1399" s="349"/>
    </row>
    <row r="1400" spans="2:47" ht="16">
      <c r="B1400" s="283" t="s">
        <v>872</v>
      </c>
      <c r="C1400" s="306"/>
      <c r="D1400" s="306"/>
      <c r="E1400" s="293"/>
      <c r="F1400" s="293"/>
      <c r="G1400" s="293"/>
      <c r="H1400" s="293"/>
      <c r="I1400" s="293"/>
      <c r="J1400" s="293"/>
      <c r="K1400" s="293"/>
      <c r="L1400" s="293"/>
      <c r="M1400" s="293"/>
      <c r="N1400" s="293"/>
      <c r="O1400" s="293"/>
      <c r="P1400" s="293"/>
      <c r="Q1400" s="293"/>
      <c r="R1400" s="293"/>
      <c r="S1400" s="260"/>
      <c r="T1400" s="293"/>
      <c r="U1400" s="293"/>
      <c r="V1400" s="293"/>
      <c r="W1400" s="306"/>
      <c r="X1400" s="301"/>
      <c r="Y1400" s="306"/>
      <c r="Z1400" s="306"/>
      <c r="AA1400" s="293"/>
      <c r="AB1400" s="293"/>
      <c r="AC1400" s="293"/>
      <c r="AD1400" s="293"/>
      <c r="AE1400" s="293"/>
      <c r="AF1400" s="293"/>
      <c r="AG1400" s="668">
        <f>SUMPRODUCT($E$1219:$E$1379,AG1219:AG1379)</f>
        <v>0</v>
      </c>
      <c r="AH1400" s="668">
        <f>SUMPRODUCT($E$1219:$E$1379,AH1219:AH1379)</f>
        <v>0</v>
      </c>
      <c r="AI1400" s="668">
        <f t="shared" ref="AI1400:AT1400" si="2130">IF(AI1216="kw",SUMPRODUCT($R$1219:$R$1379,$T$1219:$T$1379,AI1219:AI1379),SUMPRODUCT($E$1219:$E$1379,AI1219:AI1379))</f>
        <v>5028.6737739872069</v>
      </c>
      <c r="AJ1400" s="668">
        <f t="shared" si="2130"/>
        <v>0</v>
      </c>
      <c r="AK1400" s="668">
        <f t="shared" si="2130"/>
        <v>576.15283018867933</v>
      </c>
      <c r="AL1400" s="668">
        <f t="shared" si="2130"/>
        <v>0</v>
      </c>
      <c r="AM1400" s="668">
        <f t="shared" si="2130"/>
        <v>0</v>
      </c>
      <c r="AN1400" s="668">
        <f t="shared" si="2130"/>
        <v>0</v>
      </c>
      <c r="AO1400" s="668">
        <f t="shared" si="2130"/>
        <v>0</v>
      </c>
      <c r="AP1400" s="668">
        <f t="shared" si="2130"/>
        <v>0</v>
      </c>
      <c r="AQ1400" s="668">
        <f t="shared" si="2130"/>
        <v>7176.3552328181122</v>
      </c>
      <c r="AR1400" s="668">
        <f t="shared" si="2130"/>
        <v>0</v>
      </c>
      <c r="AS1400" s="668">
        <f t="shared" si="2130"/>
        <v>0</v>
      </c>
      <c r="AT1400" s="668">
        <f t="shared" si="2130"/>
        <v>0</v>
      </c>
      <c r="AU1400" s="295"/>
    </row>
    <row r="1401" spans="2:47" ht="16">
      <c r="B1401" s="283" t="s">
        <v>873</v>
      </c>
      <c r="C1401" s="306"/>
      <c r="D1401" s="306"/>
      <c r="E1401" s="293"/>
      <c r="F1401" s="293"/>
      <c r="G1401" s="293"/>
      <c r="H1401" s="293"/>
      <c r="I1401" s="293"/>
      <c r="J1401" s="293"/>
      <c r="K1401" s="293"/>
      <c r="L1401" s="293"/>
      <c r="M1401" s="293"/>
      <c r="N1401" s="293"/>
      <c r="O1401" s="293"/>
      <c r="P1401" s="293"/>
      <c r="Q1401" s="293"/>
      <c r="R1401" s="293"/>
      <c r="S1401" s="260"/>
      <c r="T1401" s="293"/>
      <c r="U1401" s="293"/>
      <c r="V1401" s="293"/>
      <c r="W1401" s="306"/>
      <c r="X1401" s="301"/>
      <c r="Y1401" s="306"/>
      <c r="Z1401" s="306"/>
      <c r="AA1401" s="293"/>
      <c r="AB1401" s="293"/>
      <c r="AC1401" s="293"/>
      <c r="AD1401" s="293"/>
      <c r="AE1401" s="293"/>
      <c r="AF1401" s="293"/>
      <c r="AG1401" s="668">
        <f>SUMPRODUCT($F$1219:$F$1379,AG1219:AG1379)</f>
        <v>0</v>
      </c>
      <c r="AH1401" s="668">
        <f>SUMPRODUCT($F$1219:$F$1379,AH1219:AH1379)</f>
        <v>0</v>
      </c>
      <c r="AI1401" s="668">
        <f t="shared" ref="AI1401:AT1401" si="2131">IF(AI1216="kw",SUMPRODUCT($R$1219:$R$1379,$U$1219:$U$1379,AI1219:AI1379),SUMPRODUCT($F$1219:$F$1379,AI1219:AI1379))</f>
        <v>5028.6737739872069</v>
      </c>
      <c r="AJ1401" s="668">
        <f t="shared" si="2131"/>
        <v>0</v>
      </c>
      <c r="AK1401" s="668">
        <f t="shared" si="2131"/>
        <v>576.15283018867933</v>
      </c>
      <c r="AL1401" s="668">
        <f t="shared" si="2131"/>
        <v>0</v>
      </c>
      <c r="AM1401" s="668">
        <f t="shared" si="2131"/>
        <v>0</v>
      </c>
      <c r="AN1401" s="668">
        <f t="shared" si="2131"/>
        <v>0</v>
      </c>
      <c r="AO1401" s="668">
        <f t="shared" si="2131"/>
        <v>0</v>
      </c>
      <c r="AP1401" s="668">
        <f t="shared" si="2131"/>
        <v>0</v>
      </c>
      <c r="AQ1401" s="668">
        <f t="shared" si="2131"/>
        <v>7176.3552328181122</v>
      </c>
      <c r="AR1401" s="668">
        <f t="shared" si="2131"/>
        <v>0</v>
      </c>
      <c r="AS1401" s="668">
        <f t="shared" si="2131"/>
        <v>0</v>
      </c>
      <c r="AT1401" s="668">
        <f t="shared" si="2131"/>
        <v>0</v>
      </c>
      <c r="AU1401" s="295"/>
    </row>
    <row r="1402" spans="2:47" ht="16">
      <c r="B1402" s="283" t="s">
        <v>874</v>
      </c>
      <c r="C1402" s="306"/>
      <c r="D1402" s="306"/>
      <c r="E1402" s="293"/>
      <c r="F1402" s="293"/>
      <c r="G1402" s="293"/>
      <c r="H1402" s="293"/>
      <c r="I1402" s="293"/>
      <c r="J1402" s="293"/>
      <c r="K1402" s="293"/>
      <c r="L1402" s="293"/>
      <c r="M1402" s="293"/>
      <c r="N1402" s="293"/>
      <c r="O1402" s="293"/>
      <c r="P1402" s="293"/>
      <c r="Q1402" s="293"/>
      <c r="R1402" s="293"/>
      <c r="S1402" s="260"/>
      <c r="T1402" s="293"/>
      <c r="U1402" s="293"/>
      <c r="V1402" s="293"/>
      <c r="W1402" s="306"/>
      <c r="X1402" s="301"/>
      <c r="Y1402" s="306"/>
      <c r="Z1402" s="306"/>
      <c r="AA1402" s="293"/>
      <c r="AB1402" s="293"/>
      <c r="AC1402" s="293"/>
      <c r="AD1402" s="293"/>
      <c r="AE1402" s="293"/>
      <c r="AF1402" s="293"/>
      <c r="AG1402" s="668">
        <f>SUMPRODUCT($G$1219:$G$1379,AG1219:AG1379)</f>
        <v>0</v>
      </c>
      <c r="AH1402" s="668">
        <f>SUMPRODUCT($G$1219:$G$1379,AH1219:AH1379)</f>
        <v>0</v>
      </c>
      <c r="AI1402" s="668">
        <f t="shared" ref="AI1402:AT1402" si="2132">IF(AI1216="kw",SUMPRODUCT($R$1219:$R$1379,$V$1219:$V$1379,AI1219:AI1379),SUMPRODUCT($G$1219:$G$1379,AI1219:AI1379))</f>
        <v>5028.6737739872069</v>
      </c>
      <c r="AJ1402" s="668">
        <f t="shared" si="2132"/>
        <v>0</v>
      </c>
      <c r="AK1402" s="668">
        <f t="shared" si="2132"/>
        <v>576.15283018867933</v>
      </c>
      <c r="AL1402" s="668">
        <f t="shared" si="2132"/>
        <v>0</v>
      </c>
      <c r="AM1402" s="668">
        <f t="shared" si="2132"/>
        <v>0</v>
      </c>
      <c r="AN1402" s="668">
        <f t="shared" si="2132"/>
        <v>0</v>
      </c>
      <c r="AO1402" s="668">
        <f t="shared" si="2132"/>
        <v>0</v>
      </c>
      <c r="AP1402" s="668">
        <f t="shared" si="2132"/>
        <v>0</v>
      </c>
      <c r="AQ1402" s="668">
        <f t="shared" si="2132"/>
        <v>7176.3552328181122</v>
      </c>
      <c r="AR1402" s="668">
        <f t="shared" si="2132"/>
        <v>0</v>
      </c>
      <c r="AS1402" s="668">
        <f t="shared" si="2132"/>
        <v>0</v>
      </c>
      <c r="AT1402" s="668">
        <f t="shared" si="2132"/>
        <v>0</v>
      </c>
      <c r="AU1402" s="295"/>
    </row>
    <row r="1403" spans="2:47" ht="16">
      <c r="B1403" s="283" t="s">
        <v>875</v>
      </c>
      <c r="C1403" s="306"/>
      <c r="D1403" s="306"/>
      <c r="E1403" s="293"/>
      <c r="F1403" s="293"/>
      <c r="G1403" s="293"/>
      <c r="H1403" s="293"/>
      <c r="I1403" s="293"/>
      <c r="J1403" s="293"/>
      <c r="K1403" s="293"/>
      <c r="L1403" s="293"/>
      <c r="M1403" s="293"/>
      <c r="N1403" s="293"/>
      <c r="O1403" s="293"/>
      <c r="P1403" s="293"/>
      <c r="Q1403" s="293"/>
      <c r="R1403" s="293"/>
      <c r="S1403" s="260"/>
      <c r="T1403" s="293"/>
      <c r="U1403" s="293"/>
      <c r="V1403" s="293"/>
      <c r="W1403" s="306"/>
      <c r="X1403" s="301"/>
      <c r="Y1403" s="306"/>
      <c r="Z1403" s="306"/>
      <c r="AA1403" s="293"/>
      <c r="AB1403" s="293"/>
      <c r="AC1403" s="293"/>
      <c r="AD1403" s="293"/>
      <c r="AE1403" s="293"/>
      <c r="AF1403" s="293"/>
      <c r="AG1403" s="668">
        <f>SUMPRODUCT($H$1219:$H$1379,AG1219:AG1379)</f>
        <v>0</v>
      </c>
      <c r="AH1403" s="668">
        <f>SUMPRODUCT($H$1219:$H$1379,AH1219:AH1379)</f>
        <v>0</v>
      </c>
      <c r="AI1403" s="668">
        <f t="shared" ref="AI1403:AT1403" si="2133">IF(AI1216="kw",SUMPRODUCT($R$1219:$R$1379,$W$1219:$W$1379,AI1219:AI1379),SUMPRODUCT($H$1219:$H$1379,AI1219:AI1379))</f>
        <v>5028.6737739872069</v>
      </c>
      <c r="AJ1403" s="668">
        <f t="shared" si="2133"/>
        <v>0</v>
      </c>
      <c r="AK1403" s="668">
        <f t="shared" si="2133"/>
        <v>576.15283018867933</v>
      </c>
      <c r="AL1403" s="668">
        <f t="shared" si="2133"/>
        <v>0</v>
      </c>
      <c r="AM1403" s="668">
        <f t="shared" si="2133"/>
        <v>0</v>
      </c>
      <c r="AN1403" s="668">
        <f t="shared" si="2133"/>
        <v>0</v>
      </c>
      <c r="AO1403" s="668">
        <f t="shared" si="2133"/>
        <v>0</v>
      </c>
      <c r="AP1403" s="668">
        <f t="shared" si="2133"/>
        <v>0</v>
      </c>
      <c r="AQ1403" s="668">
        <f t="shared" si="2133"/>
        <v>7176.3552328181122</v>
      </c>
      <c r="AR1403" s="668">
        <f t="shared" si="2133"/>
        <v>0</v>
      </c>
      <c r="AS1403" s="668">
        <f t="shared" si="2133"/>
        <v>0</v>
      </c>
      <c r="AT1403" s="668">
        <f t="shared" si="2133"/>
        <v>0</v>
      </c>
      <c r="AU1403" s="295"/>
    </row>
    <row r="1404" spans="2:47" ht="16">
      <c r="B1404" s="283" t="s">
        <v>876</v>
      </c>
      <c r="C1404" s="306"/>
      <c r="D1404" s="306"/>
      <c r="E1404" s="293"/>
      <c r="F1404" s="293"/>
      <c r="G1404" s="293"/>
      <c r="H1404" s="293"/>
      <c r="I1404" s="293"/>
      <c r="J1404" s="293"/>
      <c r="K1404" s="293"/>
      <c r="L1404" s="293"/>
      <c r="M1404" s="293"/>
      <c r="N1404" s="293"/>
      <c r="O1404" s="293"/>
      <c r="P1404" s="293"/>
      <c r="Q1404" s="293"/>
      <c r="R1404" s="293"/>
      <c r="S1404" s="260"/>
      <c r="T1404" s="293"/>
      <c r="U1404" s="293"/>
      <c r="V1404" s="293"/>
      <c r="W1404" s="306"/>
      <c r="X1404" s="301"/>
      <c r="Y1404" s="306"/>
      <c r="Z1404" s="306"/>
      <c r="AA1404" s="293"/>
      <c r="AB1404" s="293"/>
      <c r="AC1404" s="293"/>
      <c r="AD1404" s="293"/>
      <c r="AE1404" s="293"/>
      <c r="AF1404" s="293"/>
      <c r="AG1404" s="668">
        <f>SUMPRODUCT($I$1219:$I$1379,AG1219:AG1379)</f>
        <v>0</v>
      </c>
      <c r="AH1404" s="668">
        <f>SUMPRODUCT($I$1219:$I$1379,AH1219:AH1379)</f>
        <v>0</v>
      </c>
      <c r="AI1404" s="668">
        <f t="shared" ref="AI1404:AT1404" si="2134">IF(AI1216="kw",SUMPRODUCT($R$1219:$R$1379,$X$1219:$X$1379,AI1219:AI1379),SUMPRODUCT($I$1219:$I$1379,AI1219:AI1379))</f>
        <v>5028.6737739872069</v>
      </c>
      <c r="AJ1404" s="668">
        <f t="shared" si="2134"/>
        <v>0</v>
      </c>
      <c r="AK1404" s="668">
        <f t="shared" si="2134"/>
        <v>542.41415094339641</v>
      </c>
      <c r="AL1404" s="668">
        <f t="shared" si="2134"/>
        <v>0</v>
      </c>
      <c r="AM1404" s="668">
        <f t="shared" si="2134"/>
        <v>0</v>
      </c>
      <c r="AN1404" s="668">
        <f t="shared" si="2134"/>
        <v>0</v>
      </c>
      <c r="AO1404" s="668">
        <f t="shared" si="2134"/>
        <v>0</v>
      </c>
      <c r="AP1404" s="668">
        <f t="shared" si="2134"/>
        <v>0</v>
      </c>
      <c r="AQ1404" s="668">
        <f t="shared" si="2134"/>
        <v>7176.3552328181122</v>
      </c>
      <c r="AR1404" s="668">
        <f t="shared" si="2134"/>
        <v>0</v>
      </c>
      <c r="AS1404" s="668">
        <f t="shared" si="2134"/>
        <v>0</v>
      </c>
      <c r="AT1404" s="668">
        <f t="shared" si="2134"/>
        <v>0</v>
      </c>
      <c r="AU1404" s="295"/>
    </row>
    <row r="1405" spans="2:47" ht="16">
      <c r="B1405" s="283" t="s">
        <v>877</v>
      </c>
      <c r="C1405" s="306"/>
      <c r="D1405" s="306"/>
      <c r="E1405" s="293"/>
      <c r="F1405" s="293"/>
      <c r="G1405" s="293"/>
      <c r="H1405" s="293"/>
      <c r="I1405" s="293"/>
      <c r="J1405" s="293"/>
      <c r="K1405" s="293"/>
      <c r="L1405" s="293"/>
      <c r="M1405" s="293"/>
      <c r="N1405" s="293"/>
      <c r="O1405" s="293"/>
      <c r="P1405" s="293"/>
      <c r="Q1405" s="293"/>
      <c r="R1405" s="293"/>
      <c r="S1405" s="260"/>
      <c r="T1405" s="293"/>
      <c r="U1405" s="293"/>
      <c r="V1405" s="293"/>
      <c r="W1405" s="306"/>
      <c r="X1405" s="301"/>
      <c r="Y1405" s="306"/>
      <c r="Z1405" s="306"/>
      <c r="AA1405" s="293"/>
      <c r="AB1405" s="293"/>
      <c r="AC1405" s="293"/>
      <c r="AD1405" s="293"/>
      <c r="AE1405" s="293"/>
      <c r="AF1405" s="293"/>
      <c r="AG1405" s="668">
        <f>SUMPRODUCT($J$1219:$J$1379,AG1219:AG1379)</f>
        <v>0</v>
      </c>
      <c r="AH1405" s="668">
        <f>SUMPRODUCT($J$1219:$J$1379,AH1219:AH1379)</f>
        <v>0</v>
      </c>
      <c r="AI1405" s="668">
        <f t="shared" ref="AI1405:AT1405" si="2135">IF(AI1216="kw",SUMPRODUCT($R$1219:$R$1379,$Y$1219:$Y$1379,AI1219:AI1379),SUMPRODUCT($J$1219:$J$1379,AI1219:AI1379))</f>
        <v>5028.6737739872069</v>
      </c>
      <c r="AJ1405" s="668">
        <f t="shared" si="2135"/>
        <v>0</v>
      </c>
      <c r="AK1405" s="668">
        <f t="shared" si="2135"/>
        <v>542.41415094339641</v>
      </c>
      <c r="AL1405" s="668">
        <f t="shared" si="2135"/>
        <v>0</v>
      </c>
      <c r="AM1405" s="668">
        <f t="shared" si="2135"/>
        <v>0</v>
      </c>
      <c r="AN1405" s="668">
        <f t="shared" si="2135"/>
        <v>0</v>
      </c>
      <c r="AO1405" s="668">
        <f t="shared" si="2135"/>
        <v>0</v>
      </c>
      <c r="AP1405" s="668">
        <f t="shared" si="2135"/>
        <v>0</v>
      </c>
      <c r="AQ1405" s="668">
        <f t="shared" si="2135"/>
        <v>7176.3552328181122</v>
      </c>
      <c r="AR1405" s="668">
        <f t="shared" si="2135"/>
        <v>0</v>
      </c>
      <c r="AS1405" s="668">
        <f t="shared" si="2135"/>
        <v>0</v>
      </c>
      <c r="AT1405" s="668">
        <f t="shared" si="2135"/>
        <v>0</v>
      </c>
      <c r="AU1405" s="295"/>
    </row>
    <row r="1406" spans="2:47" ht="16">
      <c r="B1406" s="328" t="s">
        <v>1150</v>
      </c>
      <c r="C1406" s="900"/>
      <c r="D1406" s="900"/>
      <c r="E1406" s="901"/>
      <c r="F1406" s="901"/>
      <c r="G1406" s="901"/>
      <c r="H1406" s="901"/>
      <c r="I1406" s="901"/>
      <c r="J1406" s="901"/>
      <c r="K1406" s="901"/>
      <c r="L1406" s="901"/>
      <c r="M1406" s="901"/>
      <c r="N1406" s="901"/>
      <c r="O1406" s="901"/>
      <c r="P1406" s="901"/>
      <c r="Q1406" s="901"/>
      <c r="R1406" s="901"/>
      <c r="S1406" s="902"/>
      <c r="T1406" s="901"/>
      <c r="U1406" s="901"/>
      <c r="V1406" s="901"/>
      <c r="W1406" s="900"/>
      <c r="X1406" s="903"/>
      <c r="Y1406" s="900"/>
      <c r="Z1406" s="900"/>
      <c r="AA1406" s="901"/>
      <c r="AB1406" s="901"/>
      <c r="AC1406" s="901"/>
      <c r="AD1406" s="901"/>
      <c r="AE1406" s="901"/>
      <c r="AF1406" s="901"/>
      <c r="AG1406" s="899">
        <f t="shared" ref="AG1406:AT1406" si="2136">IF(AG1216="kw",SUMPRODUCT($R$1219:$R$1379,$Z$1219:$Z$1379,AG1220:AG1380),SUMPRODUCT($K$1219:$K$1379,AG1220:AG1380))</f>
        <v>0</v>
      </c>
      <c r="AH1406" s="899">
        <f t="shared" si="2136"/>
        <v>0</v>
      </c>
      <c r="AI1406" s="899">
        <f t="shared" si="2136"/>
        <v>5028.6737739872069</v>
      </c>
      <c r="AJ1406" s="899">
        <f t="shared" si="2136"/>
        <v>0</v>
      </c>
      <c r="AK1406" s="899">
        <f t="shared" si="2136"/>
        <v>542.41415094339641</v>
      </c>
      <c r="AL1406" s="899">
        <f t="shared" si="2136"/>
        <v>0</v>
      </c>
      <c r="AM1406" s="899">
        <f t="shared" si="2136"/>
        <v>0</v>
      </c>
      <c r="AN1406" s="899">
        <f t="shared" si="2136"/>
        <v>0</v>
      </c>
      <c r="AO1406" s="899">
        <f t="shared" si="2136"/>
        <v>0</v>
      </c>
      <c r="AP1406" s="899">
        <f t="shared" si="2136"/>
        <v>0</v>
      </c>
      <c r="AQ1406" s="899">
        <f t="shared" si="2136"/>
        <v>7176.3552328181122</v>
      </c>
      <c r="AR1406" s="899">
        <f t="shared" si="2136"/>
        <v>0</v>
      </c>
      <c r="AS1406" s="899">
        <f t="shared" si="2136"/>
        <v>0</v>
      </c>
      <c r="AT1406" s="899">
        <f t="shared" si="2136"/>
        <v>0</v>
      </c>
      <c r="AU1406" s="750"/>
    </row>
    <row r="1407" spans="2:47" ht="19.5" customHeight="1">
      <c r="B1407" s="316" t="s">
        <v>587</v>
      </c>
      <c r="C1407" s="334"/>
      <c r="D1407" s="335"/>
      <c r="E1407" s="335"/>
      <c r="F1407" s="335"/>
      <c r="G1407" s="335"/>
      <c r="H1407" s="335"/>
      <c r="I1407" s="335"/>
      <c r="J1407" s="335"/>
      <c r="K1407" s="335"/>
      <c r="L1407" s="335"/>
      <c r="M1407" s="335"/>
      <c r="N1407" s="335"/>
      <c r="O1407" s="335"/>
      <c r="P1407" s="335"/>
      <c r="Q1407" s="335"/>
      <c r="R1407" s="335"/>
      <c r="S1407" s="335"/>
      <c r="T1407" s="335"/>
      <c r="U1407" s="335"/>
      <c r="V1407" s="335"/>
      <c r="W1407" s="319"/>
      <c r="X1407" s="320"/>
      <c r="Y1407" s="335"/>
      <c r="Z1407" s="335"/>
      <c r="AA1407" s="335"/>
      <c r="AB1407" s="335"/>
      <c r="AC1407" s="335"/>
      <c r="AD1407" s="335"/>
      <c r="AE1407" s="335"/>
      <c r="AF1407" s="335"/>
      <c r="AG1407" s="336"/>
      <c r="AH1407" s="336"/>
      <c r="AI1407" s="336"/>
      <c r="AJ1407" s="336"/>
      <c r="AK1407" s="336"/>
      <c r="AL1407" s="336"/>
      <c r="AM1407" s="336"/>
      <c r="AN1407" s="336"/>
      <c r="AO1407" s="336"/>
      <c r="AP1407" s="336"/>
      <c r="AQ1407" s="336"/>
      <c r="AR1407" s="336"/>
      <c r="AS1407" s="336"/>
      <c r="AT1407" s="336"/>
      <c r="AU1407" s="336"/>
    </row>
    <row r="1408" spans="2:47" ht="19.5" customHeight="1">
      <c r="B1408" s="658"/>
      <c r="C1408" s="659"/>
      <c r="D1408" s="640"/>
      <c r="E1408" s="640"/>
      <c r="F1408" s="640"/>
      <c r="G1408" s="640"/>
      <c r="H1408" s="640"/>
      <c r="I1408" s="640"/>
      <c r="J1408" s="640"/>
      <c r="K1408" s="640"/>
      <c r="L1408" s="640"/>
      <c r="M1408" s="640"/>
      <c r="N1408" s="640"/>
      <c r="O1408" s="640"/>
      <c r="P1408" s="640"/>
      <c r="Q1408" s="640"/>
      <c r="R1408" s="640"/>
      <c r="S1408" s="640"/>
      <c r="T1408" s="640"/>
      <c r="U1408" s="640"/>
      <c r="V1408" s="640"/>
      <c r="W1408" s="264"/>
      <c r="X1408" s="660"/>
      <c r="Y1408" s="640"/>
      <c r="Z1408" s="640"/>
      <c r="AA1408" s="640"/>
      <c r="AB1408" s="640"/>
      <c r="AC1408" s="640"/>
      <c r="AD1408" s="640"/>
      <c r="AE1408" s="640"/>
      <c r="AF1408" s="640"/>
      <c r="AG1408" s="219"/>
      <c r="AH1408" s="219"/>
      <c r="AI1408" s="219"/>
      <c r="AJ1408" s="219"/>
      <c r="AK1408" s="219"/>
      <c r="AL1408" s="219"/>
      <c r="AM1408" s="219"/>
      <c r="AN1408" s="219"/>
      <c r="AO1408" s="219"/>
      <c r="AP1408" s="219"/>
      <c r="AQ1408" s="219"/>
      <c r="AR1408" s="219"/>
      <c r="AS1408" s="219"/>
      <c r="AT1408" s="219"/>
      <c r="AU1408" s="219"/>
    </row>
    <row r="1409" spans="1:47" ht="16">
      <c r="B1409" s="241" t="s">
        <v>802</v>
      </c>
      <c r="C1409" s="242"/>
      <c r="D1409" s="499" t="s">
        <v>523</v>
      </c>
      <c r="E1409" s="217"/>
      <c r="F1409" s="499"/>
      <c r="G1409" s="217"/>
      <c r="H1409" s="217"/>
      <c r="I1409" s="217"/>
      <c r="J1409" s="217"/>
      <c r="K1409" s="217"/>
      <c r="L1409" s="217"/>
      <c r="M1409" s="217"/>
      <c r="N1409" s="217"/>
      <c r="O1409" s="217"/>
      <c r="P1409" s="217"/>
      <c r="Q1409" s="217"/>
      <c r="R1409" s="217"/>
      <c r="S1409" s="242"/>
      <c r="T1409" s="217"/>
      <c r="U1409" s="217"/>
      <c r="V1409" s="217"/>
      <c r="W1409" s="217"/>
      <c r="X1409" s="217"/>
      <c r="Y1409" s="217"/>
      <c r="Z1409" s="217"/>
      <c r="AA1409" s="217"/>
      <c r="AB1409" s="217"/>
      <c r="AC1409" s="217"/>
      <c r="AD1409" s="217"/>
      <c r="AE1409" s="217"/>
      <c r="AF1409" s="217"/>
      <c r="AG1409" s="231"/>
      <c r="AH1409" s="229"/>
      <c r="AI1409" s="229"/>
      <c r="AJ1409" s="229"/>
      <c r="AK1409" s="229"/>
      <c r="AL1409" s="229"/>
      <c r="AM1409" s="229"/>
      <c r="AN1409" s="229"/>
      <c r="AO1409" s="229"/>
      <c r="AP1409" s="229"/>
      <c r="AQ1409" s="229"/>
      <c r="AR1409" s="229"/>
      <c r="AS1409" s="229"/>
      <c r="AT1409" s="229"/>
    </row>
    <row r="1410" spans="1:47" ht="39.75" customHeight="1">
      <c r="B1410" s="1133" t="s">
        <v>211</v>
      </c>
      <c r="C1410" s="1135" t="s">
        <v>33</v>
      </c>
      <c r="D1410" s="244" t="s">
        <v>421</v>
      </c>
      <c r="E1410" s="1143" t="s">
        <v>209</v>
      </c>
      <c r="F1410" s="1144"/>
      <c r="G1410" s="1144"/>
      <c r="H1410" s="1144"/>
      <c r="I1410" s="1144"/>
      <c r="J1410" s="1144"/>
      <c r="K1410" s="1144"/>
      <c r="L1410" s="1144"/>
      <c r="M1410" s="1144"/>
      <c r="N1410" s="1144"/>
      <c r="O1410" s="1144"/>
      <c r="P1410" s="1145"/>
      <c r="Q1410" s="644"/>
      <c r="R1410" s="1137" t="s">
        <v>213</v>
      </c>
      <c r="S1410" s="244" t="s">
        <v>422</v>
      </c>
      <c r="T1410" s="1130" t="s">
        <v>212</v>
      </c>
      <c r="U1410" s="1131"/>
      <c r="V1410" s="1131"/>
      <c r="W1410" s="1131"/>
      <c r="X1410" s="1131"/>
      <c r="Y1410" s="1131"/>
      <c r="Z1410" s="1131"/>
      <c r="AA1410" s="1131"/>
      <c r="AB1410" s="1131"/>
      <c r="AC1410" s="1131"/>
      <c r="AD1410" s="1131"/>
      <c r="AE1410" s="1142"/>
      <c r="AF1410" s="742"/>
      <c r="AG1410" s="1130" t="s">
        <v>242</v>
      </c>
      <c r="AH1410" s="1131"/>
      <c r="AI1410" s="1131"/>
      <c r="AJ1410" s="1131"/>
      <c r="AK1410" s="1131"/>
      <c r="AL1410" s="1131"/>
      <c r="AM1410" s="1131"/>
      <c r="AN1410" s="1131"/>
      <c r="AO1410" s="1131"/>
      <c r="AP1410" s="1131"/>
      <c r="AQ1410" s="1131"/>
      <c r="AR1410" s="1131"/>
      <c r="AS1410" s="1131"/>
      <c r="AT1410" s="1131"/>
      <c r="AU1410" s="1132"/>
    </row>
    <row r="1411" spans="1:47" ht="65.25" customHeight="1">
      <c r="B1411" s="1134"/>
      <c r="C1411" s="1136"/>
      <c r="D1411" s="245">
        <v>2022</v>
      </c>
      <c r="E1411" s="245">
        <v>2023</v>
      </c>
      <c r="F1411" s="245">
        <v>2024</v>
      </c>
      <c r="G1411" s="245">
        <v>2025</v>
      </c>
      <c r="H1411" s="245">
        <v>2026</v>
      </c>
      <c r="I1411" s="245">
        <v>2027</v>
      </c>
      <c r="J1411" s="245">
        <v>2028</v>
      </c>
      <c r="K1411" s="245">
        <v>2029</v>
      </c>
      <c r="L1411" s="245">
        <v>2030</v>
      </c>
      <c r="M1411" s="245">
        <v>2031</v>
      </c>
      <c r="N1411" s="245">
        <v>2032</v>
      </c>
      <c r="O1411" s="245">
        <v>2033</v>
      </c>
      <c r="P1411" s="245">
        <v>2034</v>
      </c>
      <c r="Q1411" s="370"/>
      <c r="R1411" s="1138"/>
      <c r="S1411" s="245">
        <v>2022</v>
      </c>
      <c r="T1411" s="245">
        <v>2023</v>
      </c>
      <c r="U1411" s="245">
        <v>2024</v>
      </c>
      <c r="V1411" s="245">
        <v>2025</v>
      </c>
      <c r="W1411" s="245">
        <v>2026</v>
      </c>
      <c r="X1411" s="245">
        <v>2027</v>
      </c>
      <c r="Y1411" s="245">
        <v>2028</v>
      </c>
      <c r="Z1411" s="245">
        <v>2029</v>
      </c>
      <c r="AA1411" s="245">
        <v>2030</v>
      </c>
      <c r="AB1411" s="245">
        <v>2031</v>
      </c>
      <c r="AC1411" s="245">
        <v>2032</v>
      </c>
      <c r="AD1411" s="245">
        <v>2033</v>
      </c>
      <c r="AE1411" s="245">
        <v>2034</v>
      </c>
      <c r="AF1411" s="245"/>
      <c r="AG1411" s="245" t="str">
        <f>'1.  LRAMVA Summary'!$D$53</f>
        <v>Residential - VRZ</v>
      </c>
      <c r="AH1411" s="245" t="str">
        <f>'1.  LRAMVA Summary'!$E$53</f>
        <v>GS&lt;50 kW - VRZ</v>
      </c>
      <c r="AI1411" s="245" t="str">
        <f>'1.  LRAMVA Summary'!$F$53</f>
        <v>GS 50 to 2,999 kW - VRZ</v>
      </c>
      <c r="AJ1411" s="245" t="str">
        <f>'1.  LRAMVA Summary'!$G$53</f>
        <v>GS 3,000 to 4,999 kW - VRZ</v>
      </c>
      <c r="AK1411" s="245" t="str">
        <f>'1.  LRAMVA Summary'!$H$53</f>
        <v>Large Use - VRZ</v>
      </c>
      <c r="AL1411" s="245" t="str">
        <f>'1.  LRAMVA Summary'!$I$53</f>
        <v>Unmetered Scattered Load - VRZ</v>
      </c>
      <c r="AM1411" s="245" t="str">
        <f>'1.  LRAMVA Summary'!$J$53</f>
        <v>Sentinel Lighting - VRZ</v>
      </c>
      <c r="AN1411" s="245" t="str">
        <f>'1.  LRAMVA Summary'!$K$53</f>
        <v>Street Lighting - VRZ</v>
      </c>
      <c r="AO1411" s="245" t="str">
        <f>'1.  LRAMVA Summary'!$L$53</f>
        <v>Residential - WRZ</v>
      </c>
      <c r="AP1411" s="245" t="str">
        <f>'1.  LRAMVA Summary'!$M$53</f>
        <v>GS&lt;50 kW - WRZ</v>
      </c>
      <c r="AQ1411" s="245" t="str">
        <f>'1.  LRAMVA Summary'!$N$53</f>
        <v>GS&gt;50 kw - WRZ</v>
      </c>
      <c r="AR1411" s="245" t="str">
        <f>'1.  LRAMVA Summary'!$O$53</f>
        <v>Street Lighting - WRZ</v>
      </c>
      <c r="AS1411" s="245" t="str">
        <f>'1.  LRAMVA Summary'!$P$53</f>
        <v/>
      </c>
      <c r="AT1411" s="245" t="str">
        <f>'1.  LRAMVA Summary'!$Q$53</f>
        <v/>
      </c>
      <c r="AU1411" s="247" t="str">
        <f>'1.  LRAMVA Summary'!$R$53</f>
        <v>Total</v>
      </c>
    </row>
    <row r="1412" spans="1:47" ht="15" customHeight="1">
      <c r="A1412" s="452"/>
      <c r="B1412" s="443" t="s">
        <v>501</v>
      </c>
      <c r="C1412" s="249"/>
      <c r="D1412" s="249"/>
      <c r="E1412" s="249"/>
      <c r="F1412" s="249"/>
      <c r="G1412" s="249"/>
      <c r="H1412" s="249"/>
      <c r="I1412" s="249"/>
      <c r="J1412" s="249"/>
      <c r="K1412" s="249"/>
      <c r="L1412" s="249"/>
      <c r="M1412" s="249"/>
      <c r="N1412" s="249"/>
      <c r="O1412" s="249"/>
      <c r="P1412" s="249"/>
      <c r="Q1412" s="249"/>
      <c r="R1412" s="250"/>
      <c r="S1412" s="249"/>
      <c r="T1412" s="249"/>
      <c r="U1412" s="249"/>
      <c r="V1412" s="249"/>
      <c r="W1412" s="249"/>
      <c r="X1412" s="249"/>
      <c r="Y1412" s="249"/>
      <c r="Z1412" s="249"/>
      <c r="AA1412" s="249"/>
      <c r="AB1412" s="249"/>
      <c r="AC1412" s="249"/>
      <c r="AD1412" s="249"/>
      <c r="AE1412" s="249"/>
      <c r="AF1412" s="249"/>
      <c r="AG1412" s="251" t="str">
        <f>'1.  LRAMVA Summary'!$D$54</f>
        <v>kWh</v>
      </c>
      <c r="AH1412" s="251" t="str">
        <f>'1.  LRAMVA Summary'!$E$54</f>
        <v>kWh</v>
      </c>
      <c r="AI1412" s="251" t="str">
        <f>'1.  LRAMVA Summary'!$F$54</f>
        <v>kW</v>
      </c>
      <c r="AJ1412" s="251" t="str">
        <f>'1.  LRAMVA Summary'!$G$54</f>
        <v>kW</v>
      </c>
      <c r="AK1412" s="251" t="str">
        <f>'1.  LRAMVA Summary'!$H$54</f>
        <v>kW</v>
      </c>
      <c r="AL1412" s="251" t="str">
        <f>'1.  LRAMVA Summary'!$I$54</f>
        <v>kWh</v>
      </c>
      <c r="AM1412" s="251" t="str">
        <f>'1.  LRAMVA Summary'!$J$54</f>
        <v>kW</v>
      </c>
      <c r="AN1412" s="251" t="str">
        <f>'1.  LRAMVA Summary'!$K$54</f>
        <v>kW</v>
      </c>
      <c r="AO1412" s="251" t="str">
        <f>'1.  LRAMVA Summary'!$L$54</f>
        <v>kWh</v>
      </c>
      <c r="AP1412" s="251" t="str">
        <f>'1.  LRAMVA Summary'!$M$54</f>
        <v>kWh</v>
      </c>
      <c r="AQ1412" s="251" t="str">
        <f>'1.  LRAMVA Summary'!$N$54</f>
        <v>kW</v>
      </c>
      <c r="AR1412" s="251" t="str">
        <f>'1.  LRAMVA Summary'!$O$54</f>
        <v>kW</v>
      </c>
      <c r="AS1412" s="251">
        <f>'1.  LRAMVA Summary'!$P$54</f>
        <v>0</v>
      </c>
      <c r="AT1412" s="251">
        <f>'1.  LRAMVA Summary'!$Q$54</f>
        <v>0</v>
      </c>
      <c r="AU1412" s="252"/>
    </row>
    <row r="1413" spans="1:47" ht="15" hidden="1" customHeight="1" outlineLevel="1">
      <c r="A1413" s="452"/>
      <c r="B1413" s="432" t="s">
        <v>494</v>
      </c>
      <c r="C1413" s="249"/>
      <c r="D1413" s="249"/>
      <c r="E1413" s="249"/>
      <c r="F1413" s="249"/>
      <c r="G1413" s="249"/>
      <c r="H1413" s="249"/>
      <c r="I1413" s="249"/>
      <c r="J1413" s="249"/>
      <c r="K1413" s="249"/>
      <c r="L1413" s="249"/>
      <c r="M1413" s="249"/>
      <c r="N1413" s="249"/>
      <c r="O1413" s="249"/>
      <c r="P1413" s="249"/>
      <c r="Q1413" s="249"/>
      <c r="R1413" s="250"/>
      <c r="S1413" s="249"/>
      <c r="T1413" s="249"/>
      <c r="U1413" s="249"/>
      <c r="V1413" s="249"/>
      <c r="W1413" s="249"/>
      <c r="X1413" s="249"/>
      <c r="Y1413" s="249"/>
      <c r="Z1413" s="249"/>
      <c r="AA1413" s="249"/>
      <c r="AB1413" s="249"/>
      <c r="AC1413" s="249"/>
      <c r="AD1413" s="249"/>
      <c r="AE1413" s="249"/>
      <c r="AF1413" s="249"/>
      <c r="AG1413" s="251"/>
      <c r="AH1413" s="251"/>
      <c r="AI1413" s="251"/>
      <c r="AJ1413" s="251"/>
      <c r="AK1413" s="251"/>
      <c r="AL1413" s="251"/>
      <c r="AM1413" s="251"/>
      <c r="AN1413" s="251"/>
      <c r="AO1413" s="251"/>
      <c r="AP1413" s="251"/>
      <c r="AQ1413" s="251"/>
      <c r="AR1413" s="251"/>
      <c r="AS1413" s="251"/>
      <c r="AT1413" s="251"/>
      <c r="AU1413" s="252"/>
    </row>
    <row r="1414" spans="1:47" ht="15" hidden="1" customHeight="1" outlineLevel="1">
      <c r="A1414" s="452">
        <v>1</v>
      </c>
      <c r="B1414" s="369" t="s">
        <v>95</v>
      </c>
      <c r="C1414" s="251" t="s">
        <v>25</v>
      </c>
      <c r="D1414" s="255"/>
      <c r="E1414" s="255"/>
      <c r="F1414" s="255"/>
      <c r="G1414" s="255"/>
      <c r="H1414" s="255"/>
      <c r="I1414" s="255"/>
      <c r="J1414" s="255"/>
      <c r="K1414" s="255"/>
      <c r="L1414" s="255"/>
      <c r="M1414" s="255"/>
      <c r="N1414" s="255"/>
      <c r="O1414" s="255"/>
      <c r="P1414" s="255"/>
      <c r="Q1414" s="656"/>
      <c r="R1414" s="251"/>
      <c r="S1414" s="255"/>
      <c r="T1414" s="255"/>
      <c r="U1414" s="255"/>
      <c r="V1414" s="255"/>
      <c r="W1414" s="255"/>
      <c r="X1414" s="255"/>
      <c r="Y1414" s="255"/>
      <c r="Z1414" s="255"/>
      <c r="AA1414" s="255"/>
      <c r="AB1414" s="255"/>
      <c r="AC1414" s="255"/>
      <c r="AD1414" s="255"/>
      <c r="AE1414" s="255"/>
      <c r="AF1414" s="656"/>
      <c r="AG1414" s="356"/>
      <c r="AH1414" s="356"/>
      <c r="AI1414" s="356"/>
      <c r="AJ1414" s="356"/>
      <c r="AK1414" s="356"/>
      <c r="AL1414" s="356"/>
      <c r="AM1414" s="356"/>
      <c r="AN1414" s="351"/>
      <c r="AO1414" s="351"/>
      <c r="AP1414" s="351"/>
      <c r="AQ1414" s="351"/>
      <c r="AR1414" s="351"/>
      <c r="AS1414" s="351"/>
      <c r="AT1414" s="351"/>
      <c r="AU1414" s="256">
        <f>SUM(AG1414:AT1414)</f>
        <v>0</v>
      </c>
    </row>
    <row r="1415" spans="1:47" ht="15" hidden="1" customHeight="1" outlineLevel="1">
      <c r="A1415" s="452"/>
      <c r="B1415" s="254" t="s">
        <v>730</v>
      </c>
      <c r="C1415" s="251" t="s">
        <v>163</v>
      </c>
      <c r="D1415" s="255"/>
      <c r="E1415" s="255"/>
      <c r="F1415" s="255"/>
      <c r="G1415" s="255"/>
      <c r="H1415" s="255"/>
      <c r="I1415" s="255"/>
      <c r="J1415" s="255"/>
      <c r="K1415" s="255"/>
      <c r="L1415" s="255"/>
      <c r="M1415" s="255"/>
      <c r="N1415" s="255"/>
      <c r="O1415" s="255"/>
      <c r="P1415" s="255"/>
      <c r="Q1415" s="656"/>
      <c r="R1415" s="404"/>
      <c r="S1415" s="255"/>
      <c r="T1415" s="255"/>
      <c r="U1415" s="255"/>
      <c r="V1415" s="255"/>
      <c r="W1415" s="255"/>
      <c r="X1415" s="255"/>
      <c r="Y1415" s="255"/>
      <c r="Z1415" s="255"/>
      <c r="AA1415" s="255"/>
      <c r="AB1415" s="255"/>
      <c r="AC1415" s="255"/>
      <c r="AD1415" s="255"/>
      <c r="AE1415" s="255"/>
      <c r="AF1415" s="656"/>
      <c r="AG1415" s="352">
        <f>AG1414</f>
        <v>0</v>
      </c>
      <c r="AH1415" s="352">
        <f t="shared" ref="AH1415:AT1415" si="2137">AH1414</f>
        <v>0</v>
      </c>
      <c r="AI1415" s="352">
        <f t="shared" si="2137"/>
        <v>0</v>
      </c>
      <c r="AJ1415" s="352">
        <f t="shared" si="2137"/>
        <v>0</v>
      </c>
      <c r="AK1415" s="352">
        <f t="shared" si="2137"/>
        <v>0</v>
      </c>
      <c r="AL1415" s="352">
        <f t="shared" si="2137"/>
        <v>0</v>
      </c>
      <c r="AM1415" s="352">
        <f t="shared" si="2137"/>
        <v>0</v>
      </c>
      <c r="AN1415" s="352">
        <f t="shared" si="2137"/>
        <v>0</v>
      </c>
      <c r="AO1415" s="352">
        <f t="shared" si="2137"/>
        <v>0</v>
      </c>
      <c r="AP1415" s="352">
        <f t="shared" si="2137"/>
        <v>0</v>
      </c>
      <c r="AQ1415" s="352">
        <f t="shared" si="2137"/>
        <v>0</v>
      </c>
      <c r="AR1415" s="352">
        <f t="shared" si="2137"/>
        <v>0</v>
      </c>
      <c r="AS1415" s="352">
        <f t="shared" si="2137"/>
        <v>0</v>
      </c>
      <c r="AT1415" s="352">
        <f t="shared" si="2137"/>
        <v>0</v>
      </c>
      <c r="AU1415" s="257"/>
    </row>
    <row r="1416" spans="1:47" ht="15" hidden="1" customHeight="1" outlineLevel="1">
      <c r="A1416" s="452"/>
      <c r="B1416" s="258"/>
      <c r="C1416" s="259"/>
      <c r="D1416" s="259"/>
      <c r="E1416" s="259"/>
      <c r="F1416" s="259"/>
      <c r="G1416" s="259"/>
      <c r="H1416" s="259"/>
      <c r="I1416" s="259"/>
      <c r="J1416" s="645"/>
      <c r="K1416" s="259"/>
      <c r="L1416" s="259"/>
      <c r="M1416" s="259"/>
      <c r="N1416" s="259"/>
      <c r="O1416" s="259"/>
      <c r="P1416" s="259"/>
      <c r="Q1416" s="259"/>
      <c r="R1416" s="260"/>
      <c r="S1416" s="259"/>
      <c r="T1416" s="259"/>
      <c r="U1416" s="259"/>
      <c r="V1416" s="259"/>
      <c r="W1416" s="259"/>
      <c r="X1416" s="259"/>
      <c r="Y1416" s="259"/>
      <c r="Z1416" s="259"/>
      <c r="AA1416" s="259"/>
      <c r="AB1416" s="259"/>
      <c r="AC1416" s="259"/>
      <c r="AD1416" s="259"/>
      <c r="AE1416" s="259"/>
      <c r="AF1416" s="259"/>
      <c r="AG1416" s="353"/>
      <c r="AH1416" s="354"/>
      <c r="AI1416" s="354"/>
      <c r="AJ1416" s="354"/>
      <c r="AK1416" s="354"/>
      <c r="AL1416" s="354"/>
      <c r="AM1416" s="354"/>
      <c r="AN1416" s="354"/>
      <c r="AO1416" s="354"/>
      <c r="AP1416" s="354"/>
      <c r="AQ1416" s="354"/>
      <c r="AR1416" s="354"/>
      <c r="AS1416" s="354"/>
      <c r="AT1416" s="354"/>
      <c r="AU1416" s="262"/>
    </row>
    <row r="1417" spans="1:47" ht="15" hidden="1" customHeight="1" outlineLevel="1">
      <c r="A1417" s="452">
        <v>2</v>
      </c>
      <c r="B1417" s="369" t="s">
        <v>96</v>
      </c>
      <c r="C1417" s="251" t="s">
        <v>25</v>
      </c>
      <c r="D1417" s="255"/>
      <c r="E1417" s="255"/>
      <c r="F1417" s="255"/>
      <c r="G1417" s="255"/>
      <c r="H1417" s="255"/>
      <c r="I1417" s="255"/>
      <c r="J1417" s="255"/>
      <c r="K1417" s="255"/>
      <c r="L1417" s="255"/>
      <c r="M1417" s="255"/>
      <c r="N1417" s="255"/>
      <c r="O1417" s="255"/>
      <c r="P1417" s="255"/>
      <c r="Q1417" s="656"/>
      <c r="R1417" s="251"/>
      <c r="S1417" s="255"/>
      <c r="T1417" s="255"/>
      <c r="U1417" s="255"/>
      <c r="V1417" s="255"/>
      <c r="W1417" s="255"/>
      <c r="X1417" s="255"/>
      <c r="Y1417" s="255"/>
      <c r="Z1417" s="255"/>
      <c r="AA1417" s="255"/>
      <c r="AB1417" s="255"/>
      <c r="AC1417" s="255"/>
      <c r="AD1417" s="255"/>
      <c r="AE1417" s="255"/>
      <c r="AF1417" s="656"/>
      <c r="AG1417" s="356"/>
      <c r="AH1417" s="356"/>
      <c r="AI1417" s="356"/>
      <c r="AJ1417" s="356"/>
      <c r="AK1417" s="356"/>
      <c r="AL1417" s="356"/>
      <c r="AM1417" s="356"/>
      <c r="AN1417" s="351"/>
      <c r="AO1417" s="351"/>
      <c r="AP1417" s="351"/>
      <c r="AQ1417" s="351"/>
      <c r="AR1417" s="351"/>
      <c r="AS1417" s="351"/>
      <c r="AT1417" s="351"/>
      <c r="AU1417" s="256">
        <f>SUM(AG1417:AT1417)</f>
        <v>0</v>
      </c>
    </row>
    <row r="1418" spans="1:47" ht="15" hidden="1" customHeight="1" outlineLevel="1">
      <c r="A1418" s="452"/>
      <c r="B1418" s="254" t="s">
        <v>730</v>
      </c>
      <c r="C1418" s="251" t="s">
        <v>163</v>
      </c>
      <c r="D1418" s="255"/>
      <c r="E1418" s="255"/>
      <c r="F1418" s="255"/>
      <c r="G1418" s="255"/>
      <c r="H1418" s="255"/>
      <c r="I1418" s="255"/>
      <c r="J1418" s="255"/>
      <c r="K1418" s="255"/>
      <c r="L1418" s="255"/>
      <c r="M1418" s="255"/>
      <c r="N1418" s="255"/>
      <c r="O1418" s="255"/>
      <c r="P1418" s="255"/>
      <c r="Q1418" s="656"/>
      <c r="R1418" s="404"/>
      <c r="S1418" s="255"/>
      <c r="T1418" s="255"/>
      <c r="U1418" s="255"/>
      <c r="V1418" s="255"/>
      <c r="W1418" s="255"/>
      <c r="X1418" s="255"/>
      <c r="Y1418" s="255"/>
      <c r="Z1418" s="255"/>
      <c r="AA1418" s="255"/>
      <c r="AB1418" s="255"/>
      <c r="AC1418" s="255"/>
      <c r="AD1418" s="255"/>
      <c r="AE1418" s="255"/>
      <c r="AF1418" s="656"/>
      <c r="AG1418" s="352">
        <f>AG1417</f>
        <v>0</v>
      </c>
      <c r="AH1418" s="352">
        <f t="shared" ref="AH1418:AT1418" si="2138">AH1417</f>
        <v>0</v>
      </c>
      <c r="AI1418" s="352">
        <f t="shared" si="2138"/>
        <v>0</v>
      </c>
      <c r="AJ1418" s="352">
        <f t="shared" si="2138"/>
        <v>0</v>
      </c>
      <c r="AK1418" s="352">
        <f t="shared" si="2138"/>
        <v>0</v>
      </c>
      <c r="AL1418" s="352">
        <f t="shared" si="2138"/>
        <v>0</v>
      </c>
      <c r="AM1418" s="352">
        <f t="shared" si="2138"/>
        <v>0</v>
      </c>
      <c r="AN1418" s="352">
        <f t="shared" si="2138"/>
        <v>0</v>
      </c>
      <c r="AO1418" s="352">
        <f t="shared" si="2138"/>
        <v>0</v>
      </c>
      <c r="AP1418" s="352">
        <f t="shared" si="2138"/>
        <v>0</v>
      </c>
      <c r="AQ1418" s="352">
        <f t="shared" si="2138"/>
        <v>0</v>
      </c>
      <c r="AR1418" s="352">
        <f t="shared" si="2138"/>
        <v>0</v>
      </c>
      <c r="AS1418" s="352">
        <f t="shared" si="2138"/>
        <v>0</v>
      </c>
      <c r="AT1418" s="352">
        <f t="shared" si="2138"/>
        <v>0</v>
      </c>
      <c r="AU1418" s="257"/>
    </row>
    <row r="1419" spans="1:47" ht="15" hidden="1" customHeight="1" outlineLevel="1">
      <c r="A1419" s="452"/>
      <c r="B1419" s="258"/>
      <c r="C1419" s="259"/>
      <c r="D1419" s="264"/>
      <c r="E1419" s="264"/>
      <c r="F1419" s="264"/>
      <c r="G1419" s="264"/>
      <c r="H1419" s="264"/>
      <c r="I1419" s="264"/>
      <c r="J1419" s="264"/>
      <c r="K1419" s="264"/>
      <c r="L1419" s="264"/>
      <c r="M1419" s="264"/>
      <c r="N1419" s="264"/>
      <c r="O1419" s="264"/>
      <c r="P1419" s="264"/>
      <c r="Q1419" s="264"/>
      <c r="R1419" s="260"/>
      <c r="S1419" s="264"/>
      <c r="T1419" s="264"/>
      <c r="U1419" s="264"/>
      <c r="V1419" s="264"/>
      <c r="W1419" s="264"/>
      <c r="X1419" s="264"/>
      <c r="Y1419" s="264"/>
      <c r="Z1419" s="264"/>
      <c r="AA1419" s="264"/>
      <c r="AB1419" s="264"/>
      <c r="AC1419" s="264"/>
      <c r="AD1419" s="264"/>
      <c r="AE1419" s="264"/>
      <c r="AF1419" s="264"/>
      <c r="AG1419" s="353"/>
      <c r="AH1419" s="354"/>
      <c r="AI1419" s="354"/>
      <c r="AJ1419" s="354"/>
      <c r="AK1419" s="354"/>
      <c r="AL1419" s="354"/>
      <c r="AM1419" s="354"/>
      <c r="AN1419" s="354"/>
      <c r="AO1419" s="354"/>
      <c r="AP1419" s="354"/>
      <c r="AQ1419" s="354"/>
      <c r="AR1419" s="354"/>
      <c r="AS1419" s="354"/>
      <c r="AT1419" s="354"/>
      <c r="AU1419" s="262"/>
    </row>
    <row r="1420" spans="1:47" ht="15" hidden="1" customHeight="1" outlineLevel="1">
      <c r="A1420" s="452">
        <v>3</v>
      </c>
      <c r="B1420" s="369" t="s">
        <v>97</v>
      </c>
      <c r="C1420" s="251" t="s">
        <v>25</v>
      </c>
      <c r="D1420" s="255"/>
      <c r="E1420" s="255"/>
      <c r="F1420" s="255"/>
      <c r="G1420" s="255"/>
      <c r="H1420" s="255"/>
      <c r="I1420" s="255"/>
      <c r="J1420" s="255"/>
      <c r="K1420" s="255"/>
      <c r="L1420" s="255"/>
      <c r="M1420" s="255"/>
      <c r="N1420" s="255"/>
      <c r="O1420" s="255"/>
      <c r="P1420" s="255"/>
      <c r="Q1420" s="656"/>
      <c r="R1420" s="251"/>
      <c r="S1420" s="255"/>
      <c r="T1420" s="255"/>
      <c r="U1420" s="255"/>
      <c r="V1420" s="255"/>
      <c r="W1420" s="255"/>
      <c r="X1420" s="255"/>
      <c r="Y1420" s="255"/>
      <c r="Z1420" s="255"/>
      <c r="AA1420" s="255"/>
      <c r="AB1420" s="255"/>
      <c r="AC1420" s="255"/>
      <c r="AD1420" s="255"/>
      <c r="AE1420" s="255"/>
      <c r="AF1420" s="656"/>
      <c r="AG1420" s="356"/>
      <c r="AH1420" s="356"/>
      <c r="AI1420" s="356"/>
      <c r="AJ1420" s="356"/>
      <c r="AK1420" s="356"/>
      <c r="AL1420" s="356"/>
      <c r="AM1420" s="356"/>
      <c r="AN1420" s="351"/>
      <c r="AO1420" s="351"/>
      <c r="AP1420" s="351"/>
      <c r="AQ1420" s="351"/>
      <c r="AR1420" s="351"/>
      <c r="AS1420" s="351"/>
      <c r="AT1420" s="351"/>
      <c r="AU1420" s="256">
        <f>SUM(AG1420:AT1420)</f>
        <v>0</v>
      </c>
    </row>
    <row r="1421" spans="1:47" ht="15" hidden="1" customHeight="1" outlineLevel="1">
      <c r="A1421" s="452"/>
      <c r="B1421" s="254" t="s">
        <v>730</v>
      </c>
      <c r="C1421" s="251" t="s">
        <v>163</v>
      </c>
      <c r="D1421" s="255"/>
      <c r="E1421" s="255"/>
      <c r="F1421" s="255"/>
      <c r="G1421" s="255"/>
      <c r="H1421" s="255"/>
      <c r="I1421" s="255"/>
      <c r="J1421" s="255"/>
      <c r="K1421" s="255"/>
      <c r="L1421" s="255"/>
      <c r="M1421" s="255"/>
      <c r="N1421" s="255"/>
      <c r="O1421" s="255"/>
      <c r="P1421" s="255"/>
      <c r="Q1421" s="656"/>
      <c r="R1421" s="404"/>
      <c r="S1421" s="255"/>
      <c r="T1421" s="255"/>
      <c r="U1421" s="255"/>
      <c r="V1421" s="255"/>
      <c r="W1421" s="255"/>
      <c r="X1421" s="255"/>
      <c r="Y1421" s="255"/>
      <c r="Z1421" s="255"/>
      <c r="AA1421" s="255"/>
      <c r="AB1421" s="255"/>
      <c r="AC1421" s="255"/>
      <c r="AD1421" s="255"/>
      <c r="AE1421" s="255"/>
      <c r="AF1421" s="656"/>
      <c r="AG1421" s="352">
        <f>AG1420</f>
        <v>0</v>
      </c>
      <c r="AH1421" s="352">
        <f t="shared" ref="AH1421:AT1421" si="2139">AH1420</f>
        <v>0</v>
      </c>
      <c r="AI1421" s="352">
        <f t="shared" si="2139"/>
        <v>0</v>
      </c>
      <c r="AJ1421" s="352">
        <f t="shared" si="2139"/>
        <v>0</v>
      </c>
      <c r="AK1421" s="352">
        <f t="shared" si="2139"/>
        <v>0</v>
      </c>
      <c r="AL1421" s="352">
        <f t="shared" si="2139"/>
        <v>0</v>
      </c>
      <c r="AM1421" s="352">
        <f t="shared" si="2139"/>
        <v>0</v>
      </c>
      <c r="AN1421" s="352">
        <f t="shared" si="2139"/>
        <v>0</v>
      </c>
      <c r="AO1421" s="352">
        <f t="shared" si="2139"/>
        <v>0</v>
      </c>
      <c r="AP1421" s="352">
        <f t="shared" si="2139"/>
        <v>0</v>
      </c>
      <c r="AQ1421" s="352">
        <f t="shared" si="2139"/>
        <v>0</v>
      </c>
      <c r="AR1421" s="352">
        <f t="shared" si="2139"/>
        <v>0</v>
      </c>
      <c r="AS1421" s="352">
        <f t="shared" si="2139"/>
        <v>0</v>
      </c>
      <c r="AT1421" s="352">
        <f t="shared" si="2139"/>
        <v>0</v>
      </c>
      <c r="AU1421" s="257"/>
    </row>
    <row r="1422" spans="1:47" ht="15" hidden="1" customHeight="1" outlineLevel="1">
      <c r="A1422" s="452"/>
      <c r="B1422" s="254"/>
      <c r="C1422" s="265"/>
      <c r="D1422" s="251"/>
      <c r="E1422" s="251"/>
      <c r="F1422" s="251"/>
      <c r="G1422" s="251"/>
      <c r="H1422" s="251"/>
      <c r="I1422" s="251"/>
      <c r="J1422" s="251"/>
      <c r="K1422" s="251"/>
      <c r="L1422" s="251"/>
      <c r="M1422" s="251"/>
      <c r="N1422" s="251"/>
      <c r="O1422" s="251"/>
      <c r="P1422" s="251"/>
      <c r="Q1422" s="251"/>
      <c r="R1422" s="251"/>
      <c r="S1422" s="251"/>
      <c r="T1422" s="251"/>
      <c r="U1422" s="251"/>
      <c r="V1422" s="251"/>
      <c r="W1422" s="251"/>
      <c r="X1422" s="251"/>
      <c r="Y1422" s="251"/>
      <c r="Z1422" s="251"/>
      <c r="AA1422" s="251"/>
      <c r="AB1422" s="251"/>
      <c r="AC1422" s="251"/>
      <c r="AD1422" s="251"/>
      <c r="AE1422" s="251"/>
      <c r="AF1422" s="251"/>
      <c r="AG1422" s="353"/>
      <c r="AH1422" s="353"/>
      <c r="AI1422" s="353"/>
      <c r="AJ1422" s="353"/>
      <c r="AK1422" s="353"/>
      <c r="AL1422" s="353"/>
      <c r="AM1422" s="353"/>
      <c r="AN1422" s="353"/>
      <c r="AO1422" s="353"/>
      <c r="AP1422" s="353"/>
      <c r="AQ1422" s="353"/>
      <c r="AR1422" s="353"/>
      <c r="AS1422" s="353"/>
      <c r="AT1422" s="353"/>
      <c r="AU1422" s="266"/>
    </row>
    <row r="1423" spans="1:47" ht="15" hidden="1" customHeight="1" outlineLevel="1">
      <c r="A1423" s="452">
        <v>4</v>
      </c>
      <c r="B1423" s="273" t="s">
        <v>660</v>
      </c>
      <c r="C1423" s="251" t="s">
        <v>25</v>
      </c>
      <c r="D1423" s="255"/>
      <c r="E1423" s="255"/>
      <c r="F1423" s="255"/>
      <c r="G1423" s="255"/>
      <c r="H1423" s="255"/>
      <c r="I1423" s="255"/>
      <c r="J1423" s="255"/>
      <c r="K1423" s="255"/>
      <c r="L1423" s="255"/>
      <c r="M1423" s="255"/>
      <c r="N1423" s="255"/>
      <c r="O1423" s="255"/>
      <c r="P1423" s="255"/>
      <c r="Q1423" s="656"/>
      <c r="R1423" s="251"/>
      <c r="S1423" s="255"/>
      <c r="T1423" s="255"/>
      <c r="U1423" s="255"/>
      <c r="V1423" s="255"/>
      <c r="W1423" s="255"/>
      <c r="X1423" s="255"/>
      <c r="Y1423" s="255"/>
      <c r="Z1423" s="255"/>
      <c r="AA1423" s="255"/>
      <c r="AB1423" s="255"/>
      <c r="AC1423" s="255"/>
      <c r="AD1423" s="255"/>
      <c r="AE1423" s="255"/>
      <c r="AF1423" s="656"/>
      <c r="AG1423" s="356"/>
      <c r="AH1423" s="356"/>
      <c r="AI1423" s="356"/>
      <c r="AJ1423" s="356"/>
      <c r="AK1423" s="356"/>
      <c r="AL1423" s="356"/>
      <c r="AM1423" s="356"/>
      <c r="AN1423" s="351"/>
      <c r="AO1423" s="351"/>
      <c r="AP1423" s="351"/>
      <c r="AQ1423" s="351"/>
      <c r="AR1423" s="351"/>
      <c r="AS1423" s="351"/>
      <c r="AT1423" s="351"/>
      <c r="AU1423" s="256">
        <f>SUM(AG1423:AT1423)</f>
        <v>0</v>
      </c>
    </row>
    <row r="1424" spans="1:47" ht="15" hidden="1" customHeight="1" outlineLevel="1">
      <c r="A1424" s="452"/>
      <c r="B1424" s="254" t="s">
        <v>730</v>
      </c>
      <c r="C1424" s="251" t="s">
        <v>163</v>
      </c>
      <c r="D1424" s="255"/>
      <c r="E1424" s="255"/>
      <c r="F1424" s="255"/>
      <c r="G1424" s="255"/>
      <c r="H1424" s="255"/>
      <c r="I1424" s="255"/>
      <c r="J1424" s="255"/>
      <c r="K1424" s="255"/>
      <c r="L1424" s="255"/>
      <c r="M1424" s="255"/>
      <c r="N1424" s="255"/>
      <c r="O1424" s="255"/>
      <c r="P1424" s="255"/>
      <c r="Q1424" s="656"/>
      <c r="R1424" s="404"/>
      <c r="S1424" s="255"/>
      <c r="T1424" s="255"/>
      <c r="U1424" s="255"/>
      <c r="V1424" s="255"/>
      <c r="W1424" s="255"/>
      <c r="X1424" s="255"/>
      <c r="Y1424" s="255"/>
      <c r="Z1424" s="255"/>
      <c r="AA1424" s="255"/>
      <c r="AB1424" s="255"/>
      <c r="AC1424" s="255"/>
      <c r="AD1424" s="255"/>
      <c r="AE1424" s="255"/>
      <c r="AF1424" s="656"/>
      <c r="AG1424" s="352">
        <f>AG1423</f>
        <v>0</v>
      </c>
      <c r="AH1424" s="352">
        <f t="shared" ref="AH1424:AT1424" si="2140">AH1423</f>
        <v>0</v>
      </c>
      <c r="AI1424" s="352">
        <f t="shared" si="2140"/>
        <v>0</v>
      </c>
      <c r="AJ1424" s="352">
        <f t="shared" si="2140"/>
        <v>0</v>
      </c>
      <c r="AK1424" s="352">
        <f t="shared" si="2140"/>
        <v>0</v>
      </c>
      <c r="AL1424" s="352">
        <f t="shared" si="2140"/>
        <v>0</v>
      </c>
      <c r="AM1424" s="352">
        <f t="shared" si="2140"/>
        <v>0</v>
      </c>
      <c r="AN1424" s="352">
        <f t="shared" si="2140"/>
        <v>0</v>
      </c>
      <c r="AO1424" s="352">
        <f t="shared" si="2140"/>
        <v>0</v>
      </c>
      <c r="AP1424" s="352">
        <f t="shared" si="2140"/>
        <v>0</v>
      </c>
      <c r="AQ1424" s="352">
        <f t="shared" si="2140"/>
        <v>0</v>
      </c>
      <c r="AR1424" s="352">
        <f t="shared" si="2140"/>
        <v>0</v>
      </c>
      <c r="AS1424" s="352">
        <f t="shared" si="2140"/>
        <v>0</v>
      </c>
      <c r="AT1424" s="352">
        <f t="shared" si="2140"/>
        <v>0</v>
      </c>
      <c r="AU1424" s="257"/>
    </row>
    <row r="1425" spans="1:47" ht="15" hidden="1" customHeight="1" outlineLevel="1">
      <c r="A1425" s="452"/>
      <c r="B1425" s="254"/>
      <c r="C1425" s="265"/>
      <c r="D1425" s="264"/>
      <c r="E1425" s="264"/>
      <c r="F1425" s="264"/>
      <c r="G1425" s="264"/>
      <c r="H1425" s="264"/>
      <c r="I1425" s="264"/>
      <c r="J1425" s="264"/>
      <c r="K1425" s="264"/>
      <c r="L1425" s="264"/>
      <c r="M1425" s="264"/>
      <c r="N1425" s="264"/>
      <c r="O1425" s="264"/>
      <c r="P1425" s="264"/>
      <c r="Q1425" s="264"/>
      <c r="R1425" s="251"/>
      <c r="S1425" s="264"/>
      <c r="T1425" s="264"/>
      <c r="U1425" s="264"/>
      <c r="V1425" s="264"/>
      <c r="W1425" s="264"/>
      <c r="X1425" s="264"/>
      <c r="Y1425" s="264"/>
      <c r="Z1425" s="264"/>
      <c r="AA1425" s="264"/>
      <c r="AB1425" s="264"/>
      <c r="AC1425" s="264"/>
      <c r="AD1425" s="264"/>
      <c r="AE1425" s="264"/>
      <c r="AF1425" s="264"/>
      <c r="AG1425" s="353"/>
      <c r="AH1425" s="353"/>
      <c r="AI1425" s="353"/>
      <c r="AJ1425" s="353"/>
      <c r="AK1425" s="353"/>
      <c r="AL1425" s="353"/>
      <c r="AM1425" s="353"/>
      <c r="AN1425" s="353"/>
      <c r="AO1425" s="353"/>
      <c r="AP1425" s="353"/>
      <c r="AQ1425" s="353"/>
      <c r="AR1425" s="353"/>
      <c r="AS1425" s="353"/>
      <c r="AT1425" s="353"/>
      <c r="AU1425" s="266"/>
    </row>
    <row r="1426" spans="1:47" ht="15" hidden="1" customHeight="1" outlineLevel="1">
      <c r="A1426" s="452">
        <v>5</v>
      </c>
      <c r="B1426" s="369" t="s">
        <v>98</v>
      </c>
      <c r="C1426" s="251" t="s">
        <v>25</v>
      </c>
      <c r="D1426" s="255"/>
      <c r="E1426" s="255"/>
      <c r="F1426" s="255"/>
      <c r="G1426" s="255"/>
      <c r="H1426" s="255"/>
      <c r="I1426" s="255"/>
      <c r="J1426" s="255"/>
      <c r="K1426" s="255"/>
      <c r="L1426" s="255"/>
      <c r="M1426" s="255"/>
      <c r="N1426" s="255"/>
      <c r="O1426" s="255"/>
      <c r="P1426" s="255"/>
      <c r="Q1426" s="656"/>
      <c r="R1426" s="251"/>
      <c r="S1426" s="255"/>
      <c r="T1426" s="255"/>
      <c r="U1426" s="255"/>
      <c r="V1426" s="255"/>
      <c r="W1426" s="255"/>
      <c r="X1426" s="255"/>
      <c r="Y1426" s="255"/>
      <c r="Z1426" s="255"/>
      <c r="AA1426" s="255"/>
      <c r="AB1426" s="255"/>
      <c r="AC1426" s="255"/>
      <c r="AD1426" s="255"/>
      <c r="AE1426" s="255"/>
      <c r="AF1426" s="656"/>
      <c r="AG1426" s="356"/>
      <c r="AH1426" s="356"/>
      <c r="AI1426" s="356"/>
      <c r="AJ1426" s="356"/>
      <c r="AK1426" s="356"/>
      <c r="AL1426" s="356"/>
      <c r="AM1426" s="356"/>
      <c r="AN1426" s="351"/>
      <c r="AO1426" s="351"/>
      <c r="AP1426" s="351"/>
      <c r="AQ1426" s="351"/>
      <c r="AR1426" s="351"/>
      <c r="AS1426" s="351"/>
      <c r="AT1426" s="351"/>
      <c r="AU1426" s="256">
        <f>SUM(AG1426:AT1426)</f>
        <v>0</v>
      </c>
    </row>
    <row r="1427" spans="1:47" ht="15" hidden="1" customHeight="1" outlineLevel="1">
      <c r="A1427" s="452"/>
      <c r="B1427" s="254" t="s">
        <v>730</v>
      </c>
      <c r="C1427" s="251" t="s">
        <v>163</v>
      </c>
      <c r="D1427" s="255"/>
      <c r="E1427" s="255"/>
      <c r="F1427" s="255"/>
      <c r="G1427" s="255"/>
      <c r="H1427" s="255"/>
      <c r="I1427" s="255"/>
      <c r="J1427" s="255"/>
      <c r="K1427" s="255"/>
      <c r="L1427" s="255"/>
      <c r="M1427" s="255"/>
      <c r="N1427" s="255"/>
      <c r="O1427" s="255"/>
      <c r="P1427" s="255"/>
      <c r="Q1427" s="656"/>
      <c r="R1427" s="404"/>
      <c r="S1427" s="255"/>
      <c r="T1427" s="255"/>
      <c r="U1427" s="255"/>
      <c r="V1427" s="255"/>
      <c r="W1427" s="255"/>
      <c r="X1427" s="255"/>
      <c r="Y1427" s="255"/>
      <c r="Z1427" s="255"/>
      <c r="AA1427" s="255"/>
      <c r="AB1427" s="255"/>
      <c r="AC1427" s="255"/>
      <c r="AD1427" s="255"/>
      <c r="AE1427" s="255"/>
      <c r="AF1427" s="656"/>
      <c r="AG1427" s="352">
        <f>AG1426</f>
        <v>0</v>
      </c>
      <c r="AH1427" s="352">
        <f t="shared" ref="AH1427:AT1427" si="2141">AH1426</f>
        <v>0</v>
      </c>
      <c r="AI1427" s="352">
        <f t="shared" si="2141"/>
        <v>0</v>
      </c>
      <c r="AJ1427" s="352">
        <f t="shared" si="2141"/>
        <v>0</v>
      </c>
      <c r="AK1427" s="352">
        <f t="shared" si="2141"/>
        <v>0</v>
      </c>
      <c r="AL1427" s="352">
        <f t="shared" si="2141"/>
        <v>0</v>
      </c>
      <c r="AM1427" s="352">
        <f t="shared" si="2141"/>
        <v>0</v>
      </c>
      <c r="AN1427" s="352">
        <f t="shared" si="2141"/>
        <v>0</v>
      </c>
      <c r="AO1427" s="352">
        <f t="shared" si="2141"/>
        <v>0</v>
      </c>
      <c r="AP1427" s="352">
        <f t="shared" si="2141"/>
        <v>0</v>
      </c>
      <c r="AQ1427" s="352">
        <f t="shared" si="2141"/>
        <v>0</v>
      </c>
      <c r="AR1427" s="352">
        <f t="shared" si="2141"/>
        <v>0</v>
      </c>
      <c r="AS1427" s="352">
        <f t="shared" si="2141"/>
        <v>0</v>
      </c>
      <c r="AT1427" s="352">
        <f t="shared" si="2141"/>
        <v>0</v>
      </c>
      <c r="AU1427" s="257"/>
    </row>
    <row r="1428" spans="1:47" ht="15" hidden="1" customHeight="1" outlineLevel="1">
      <c r="A1428" s="452"/>
      <c r="B1428" s="254"/>
      <c r="C1428" s="251"/>
      <c r="D1428" s="251"/>
      <c r="E1428" s="251"/>
      <c r="F1428" s="251"/>
      <c r="G1428" s="251"/>
      <c r="H1428" s="251"/>
      <c r="I1428" s="251"/>
      <c r="J1428" s="251"/>
      <c r="K1428" s="251"/>
      <c r="L1428" s="251"/>
      <c r="M1428" s="251"/>
      <c r="N1428" s="251"/>
      <c r="O1428" s="251"/>
      <c r="P1428" s="251"/>
      <c r="Q1428" s="251"/>
      <c r="R1428" s="251"/>
      <c r="S1428" s="251"/>
      <c r="T1428" s="251"/>
      <c r="U1428" s="251"/>
      <c r="V1428" s="251"/>
      <c r="W1428" s="251"/>
      <c r="X1428" s="251"/>
      <c r="Y1428" s="251"/>
      <c r="Z1428" s="251"/>
      <c r="AA1428" s="251"/>
      <c r="AB1428" s="251"/>
      <c r="AC1428" s="251"/>
      <c r="AD1428" s="251"/>
      <c r="AE1428" s="251"/>
      <c r="AF1428" s="251"/>
      <c r="AG1428" s="363"/>
      <c r="AH1428" s="364"/>
      <c r="AI1428" s="364"/>
      <c r="AJ1428" s="364"/>
      <c r="AK1428" s="364"/>
      <c r="AL1428" s="364"/>
      <c r="AM1428" s="364"/>
      <c r="AN1428" s="364"/>
      <c r="AO1428" s="364"/>
      <c r="AP1428" s="364"/>
      <c r="AQ1428" s="364"/>
      <c r="AR1428" s="364"/>
      <c r="AS1428" s="364"/>
      <c r="AT1428" s="364"/>
      <c r="AU1428" s="257"/>
    </row>
    <row r="1429" spans="1:47" ht="17" hidden="1" outlineLevel="1">
      <c r="A1429" s="452"/>
      <c r="B1429" s="278" t="s">
        <v>495</v>
      </c>
      <c r="C1429" s="249"/>
      <c r="D1429" s="249"/>
      <c r="E1429" s="249"/>
      <c r="F1429" s="249"/>
      <c r="G1429" s="249"/>
      <c r="H1429" s="249"/>
      <c r="I1429" s="249"/>
      <c r="J1429" s="249"/>
      <c r="K1429" s="249"/>
      <c r="L1429" s="249"/>
      <c r="M1429" s="249"/>
      <c r="N1429" s="249"/>
      <c r="O1429" s="249"/>
      <c r="P1429" s="249"/>
      <c r="Q1429" s="249"/>
      <c r="R1429" s="250"/>
      <c r="S1429" s="249"/>
      <c r="T1429" s="249"/>
      <c r="U1429" s="249"/>
      <c r="V1429" s="249"/>
      <c r="W1429" s="249"/>
      <c r="X1429" s="249"/>
      <c r="Y1429" s="249"/>
      <c r="Z1429" s="249"/>
      <c r="AA1429" s="249"/>
      <c r="AB1429" s="249"/>
      <c r="AC1429" s="249"/>
      <c r="AD1429" s="249"/>
      <c r="AE1429" s="249"/>
      <c r="AF1429" s="249"/>
      <c r="AG1429" s="355"/>
      <c r="AH1429" s="355"/>
      <c r="AI1429" s="355"/>
      <c r="AJ1429" s="355"/>
      <c r="AK1429" s="355"/>
      <c r="AL1429" s="355"/>
      <c r="AM1429" s="355"/>
      <c r="AN1429" s="355"/>
      <c r="AO1429" s="355"/>
      <c r="AP1429" s="355"/>
      <c r="AQ1429" s="355"/>
      <c r="AR1429" s="355"/>
      <c r="AS1429" s="355"/>
      <c r="AT1429" s="355"/>
      <c r="AU1429" s="252"/>
    </row>
    <row r="1430" spans="1:47" ht="15" hidden="1" customHeight="1" outlineLevel="1">
      <c r="A1430" s="452">
        <v>6</v>
      </c>
      <c r="B1430" s="369" t="s">
        <v>99</v>
      </c>
      <c r="C1430" s="251" t="s">
        <v>25</v>
      </c>
      <c r="D1430" s="255"/>
      <c r="E1430" s="255"/>
      <c r="F1430" s="255"/>
      <c r="G1430" s="255"/>
      <c r="H1430" s="255"/>
      <c r="I1430" s="255"/>
      <c r="J1430" s="255"/>
      <c r="K1430" s="255"/>
      <c r="L1430" s="255"/>
      <c r="M1430" s="255"/>
      <c r="N1430" s="255"/>
      <c r="O1430" s="255"/>
      <c r="P1430" s="255"/>
      <c r="Q1430" s="255"/>
      <c r="R1430" s="255">
        <v>12</v>
      </c>
      <c r="S1430" s="255"/>
      <c r="T1430" s="255"/>
      <c r="U1430" s="255"/>
      <c r="V1430" s="255"/>
      <c r="W1430" s="255"/>
      <c r="X1430" s="255"/>
      <c r="Y1430" s="255"/>
      <c r="Z1430" s="255"/>
      <c r="AA1430" s="255"/>
      <c r="AB1430" s="255"/>
      <c r="AC1430" s="255"/>
      <c r="AD1430" s="255"/>
      <c r="AE1430" s="255"/>
      <c r="AF1430" s="656"/>
      <c r="AG1430" s="356"/>
      <c r="AH1430" s="356"/>
      <c r="AI1430" s="356"/>
      <c r="AJ1430" s="356"/>
      <c r="AK1430" s="356"/>
      <c r="AL1430" s="356"/>
      <c r="AM1430" s="356"/>
      <c r="AN1430" s="356"/>
      <c r="AO1430" s="356"/>
      <c r="AP1430" s="356"/>
      <c r="AQ1430" s="356"/>
      <c r="AR1430" s="356"/>
      <c r="AS1430" s="356"/>
      <c r="AT1430" s="356"/>
      <c r="AU1430" s="256">
        <f>SUM(AG1430:AT1430)</f>
        <v>0</v>
      </c>
    </row>
    <row r="1431" spans="1:47" ht="15" hidden="1" customHeight="1" outlineLevel="1">
      <c r="A1431" s="452"/>
      <c r="B1431" s="254" t="s">
        <v>730</v>
      </c>
      <c r="C1431" s="251" t="s">
        <v>163</v>
      </c>
      <c r="D1431" s="255"/>
      <c r="E1431" s="255"/>
      <c r="F1431" s="255"/>
      <c r="G1431" s="255"/>
      <c r="H1431" s="255"/>
      <c r="I1431" s="255"/>
      <c r="J1431" s="255"/>
      <c r="K1431" s="255"/>
      <c r="L1431" s="255"/>
      <c r="M1431" s="255"/>
      <c r="N1431" s="255"/>
      <c r="O1431" s="255"/>
      <c r="P1431" s="255"/>
      <c r="Q1431" s="255"/>
      <c r="R1431" s="255">
        <f>R1430</f>
        <v>12</v>
      </c>
      <c r="S1431" s="255"/>
      <c r="T1431" s="255"/>
      <c r="U1431" s="255"/>
      <c r="V1431" s="255"/>
      <c r="W1431" s="255"/>
      <c r="X1431" s="255"/>
      <c r="Y1431" s="255"/>
      <c r="Z1431" s="255"/>
      <c r="AA1431" s="255"/>
      <c r="AB1431" s="255"/>
      <c r="AC1431" s="255"/>
      <c r="AD1431" s="255"/>
      <c r="AE1431" s="255"/>
      <c r="AF1431" s="656"/>
      <c r="AG1431" s="352">
        <f>AG1430</f>
        <v>0</v>
      </c>
      <c r="AH1431" s="352">
        <f t="shared" ref="AH1431:AT1431" si="2142">AH1430</f>
        <v>0</v>
      </c>
      <c r="AI1431" s="352">
        <f t="shared" si="2142"/>
        <v>0</v>
      </c>
      <c r="AJ1431" s="352">
        <f t="shared" si="2142"/>
        <v>0</v>
      </c>
      <c r="AK1431" s="352">
        <f t="shared" si="2142"/>
        <v>0</v>
      </c>
      <c r="AL1431" s="352">
        <f t="shared" si="2142"/>
        <v>0</v>
      </c>
      <c r="AM1431" s="352">
        <f t="shared" si="2142"/>
        <v>0</v>
      </c>
      <c r="AN1431" s="352">
        <f t="shared" si="2142"/>
        <v>0</v>
      </c>
      <c r="AO1431" s="352">
        <f t="shared" si="2142"/>
        <v>0</v>
      </c>
      <c r="AP1431" s="352">
        <f t="shared" si="2142"/>
        <v>0</v>
      </c>
      <c r="AQ1431" s="352">
        <f t="shared" si="2142"/>
        <v>0</v>
      </c>
      <c r="AR1431" s="352">
        <f t="shared" si="2142"/>
        <v>0</v>
      </c>
      <c r="AS1431" s="352">
        <f t="shared" si="2142"/>
        <v>0</v>
      </c>
      <c r="AT1431" s="352">
        <f t="shared" si="2142"/>
        <v>0</v>
      </c>
      <c r="AU1431" s="270"/>
    </row>
    <row r="1432" spans="1:47" ht="15" hidden="1" customHeight="1" outlineLevel="1">
      <c r="A1432" s="452"/>
      <c r="B1432" s="269"/>
      <c r="C1432" s="271"/>
      <c r="D1432" s="251"/>
      <c r="E1432" s="251"/>
      <c r="F1432" s="251"/>
      <c r="G1432" s="251"/>
      <c r="H1432" s="251"/>
      <c r="I1432" s="251"/>
      <c r="J1432" s="251"/>
      <c r="K1432" s="251"/>
      <c r="L1432" s="251"/>
      <c r="M1432" s="251"/>
      <c r="N1432" s="251"/>
      <c r="O1432" s="251"/>
      <c r="P1432" s="251"/>
      <c r="Q1432" s="251"/>
      <c r="R1432" s="251"/>
      <c r="S1432" s="251"/>
      <c r="T1432" s="251"/>
      <c r="U1432" s="251"/>
      <c r="V1432" s="251"/>
      <c r="W1432" s="251"/>
      <c r="X1432" s="251"/>
      <c r="Y1432" s="251"/>
      <c r="Z1432" s="251"/>
      <c r="AA1432" s="251"/>
      <c r="AB1432" s="251"/>
      <c r="AC1432" s="251"/>
      <c r="AD1432" s="251"/>
      <c r="AE1432" s="251"/>
      <c r="AF1432" s="251"/>
      <c r="AG1432" s="357"/>
      <c r="AH1432" s="357"/>
      <c r="AI1432" s="357"/>
      <c r="AJ1432" s="357"/>
      <c r="AK1432" s="357"/>
      <c r="AL1432" s="357"/>
      <c r="AM1432" s="357"/>
      <c r="AN1432" s="357"/>
      <c r="AO1432" s="357"/>
      <c r="AP1432" s="357"/>
      <c r="AQ1432" s="357"/>
      <c r="AR1432" s="357"/>
      <c r="AS1432" s="357"/>
      <c r="AT1432" s="357"/>
      <c r="AU1432" s="272"/>
    </row>
    <row r="1433" spans="1:47" ht="15" hidden="1" customHeight="1" outlineLevel="1">
      <c r="A1433" s="452">
        <v>7</v>
      </c>
      <c r="B1433" s="369" t="s">
        <v>100</v>
      </c>
      <c r="C1433" s="251" t="s">
        <v>25</v>
      </c>
      <c r="D1433" s="255"/>
      <c r="E1433" s="255"/>
      <c r="F1433" s="255"/>
      <c r="G1433" s="255"/>
      <c r="H1433" s="255"/>
      <c r="I1433" s="255"/>
      <c r="J1433" s="255"/>
      <c r="K1433" s="255"/>
      <c r="L1433" s="255"/>
      <c r="M1433" s="255"/>
      <c r="N1433" s="255"/>
      <c r="O1433" s="255"/>
      <c r="P1433" s="255"/>
      <c r="Q1433" s="255"/>
      <c r="R1433" s="255">
        <v>12</v>
      </c>
      <c r="S1433" s="255"/>
      <c r="T1433" s="255"/>
      <c r="U1433" s="255"/>
      <c r="V1433" s="255"/>
      <c r="W1433" s="255"/>
      <c r="X1433" s="255"/>
      <c r="Y1433" s="255"/>
      <c r="Z1433" s="255"/>
      <c r="AA1433" s="255"/>
      <c r="AB1433" s="255"/>
      <c r="AC1433" s="255"/>
      <c r="AD1433" s="255"/>
      <c r="AE1433" s="255"/>
      <c r="AF1433" s="656"/>
      <c r="AG1433" s="356"/>
      <c r="AH1433" s="356"/>
      <c r="AI1433" s="356"/>
      <c r="AJ1433" s="356"/>
      <c r="AK1433" s="356"/>
      <c r="AL1433" s="356"/>
      <c r="AM1433" s="356"/>
      <c r="AN1433" s="356"/>
      <c r="AO1433" s="356"/>
      <c r="AP1433" s="356"/>
      <c r="AQ1433" s="356"/>
      <c r="AR1433" s="356"/>
      <c r="AS1433" s="356"/>
      <c r="AT1433" s="356"/>
      <c r="AU1433" s="256">
        <f>SUM(AG1433:AT1433)</f>
        <v>0</v>
      </c>
    </row>
    <row r="1434" spans="1:47" ht="15" hidden="1" customHeight="1" outlineLevel="1">
      <c r="A1434" s="452"/>
      <c r="B1434" s="254" t="s">
        <v>730</v>
      </c>
      <c r="C1434" s="251" t="s">
        <v>163</v>
      </c>
      <c r="D1434" s="255"/>
      <c r="E1434" s="255"/>
      <c r="F1434" s="255"/>
      <c r="G1434" s="255"/>
      <c r="H1434" s="255"/>
      <c r="I1434" s="255"/>
      <c r="J1434" s="255"/>
      <c r="K1434" s="255"/>
      <c r="L1434" s="255"/>
      <c r="M1434" s="255"/>
      <c r="N1434" s="255"/>
      <c r="O1434" s="255"/>
      <c r="P1434" s="255"/>
      <c r="Q1434" s="255"/>
      <c r="R1434" s="255">
        <f>R1433</f>
        <v>12</v>
      </c>
      <c r="S1434" s="255"/>
      <c r="T1434" s="255"/>
      <c r="U1434" s="255"/>
      <c r="V1434" s="255"/>
      <c r="W1434" s="255"/>
      <c r="X1434" s="255"/>
      <c r="Y1434" s="255"/>
      <c r="Z1434" s="255"/>
      <c r="AA1434" s="255"/>
      <c r="AB1434" s="255"/>
      <c r="AC1434" s="255"/>
      <c r="AD1434" s="255"/>
      <c r="AE1434" s="255"/>
      <c r="AF1434" s="656"/>
      <c r="AG1434" s="352">
        <f>AG1433</f>
        <v>0</v>
      </c>
      <c r="AH1434" s="352">
        <f t="shared" ref="AH1434:AT1434" si="2143">AH1433</f>
        <v>0</v>
      </c>
      <c r="AI1434" s="352">
        <f t="shared" si="2143"/>
        <v>0</v>
      </c>
      <c r="AJ1434" s="352">
        <f t="shared" si="2143"/>
        <v>0</v>
      </c>
      <c r="AK1434" s="352">
        <f t="shared" si="2143"/>
        <v>0</v>
      </c>
      <c r="AL1434" s="352">
        <f t="shared" si="2143"/>
        <v>0</v>
      </c>
      <c r="AM1434" s="352">
        <f t="shared" si="2143"/>
        <v>0</v>
      </c>
      <c r="AN1434" s="352">
        <f t="shared" si="2143"/>
        <v>0</v>
      </c>
      <c r="AO1434" s="352">
        <f t="shared" si="2143"/>
        <v>0</v>
      </c>
      <c r="AP1434" s="352">
        <f t="shared" si="2143"/>
        <v>0</v>
      </c>
      <c r="AQ1434" s="352">
        <f t="shared" si="2143"/>
        <v>0</v>
      </c>
      <c r="AR1434" s="352">
        <f t="shared" si="2143"/>
        <v>0</v>
      </c>
      <c r="AS1434" s="352">
        <f t="shared" si="2143"/>
        <v>0</v>
      </c>
      <c r="AT1434" s="352">
        <f t="shared" si="2143"/>
        <v>0</v>
      </c>
      <c r="AU1434" s="270"/>
    </row>
    <row r="1435" spans="1:47" ht="15" hidden="1" customHeight="1" outlineLevel="1">
      <c r="A1435" s="452"/>
      <c r="B1435" s="273"/>
      <c r="C1435" s="271"/>
      <c r="D1435" s="251"/>
      <c r="E1435" s="251"/>
      <c r="F1435" s="251"/>
      <c r="G1435" s="251"/>
      <c r="H1435" s="251"/>
      <c r="I1435" s="251"/>
      <c r="J1435" s="251"/>
      <c r="K1435" s="251"/>
      <c r="L1435" s="251"/>
      <c r="M1435" s="251"/>
      <c r="N1435" s="251"/>
      <c r="O1435" s="251"/>
      <c r="P1435" s="251"/>
      <c r="Q1435" s="251"/>
      <c r="R1435" s="251"/>
      <c r="S1435" s="251"/>
      <c r="T1435" s="251"/>
      <c r="U1435" s="251"/>
      <c r="V1435" s="251"/>
      <c r="W1435" s="251"/>
      <c r="X1435" s="251"/>
      <c r="Y1435" s="251"/>
      <c r="Z1435" s="251"/>
      <c r="AA1435" s="251"/>
      <c r="AB1435" s="251"/>
      <c r="AC1435" s="251"/>
      <c r="AD1435" s="251"/>
      <c r="AE1435" s="251"/>
      <c r="AF1435" s="251"/>
      <c r="AG1435" s="357"/>
      <c r="AH1435" s="358"/>
      <c r="AI1435" s="357"/>
      <c r="AJ1435" s="357"/>
      <c r="AK1435" s="357"/>
      <c r="AL1435" s="357"/>
      <c r="AM1435" s="357"/>
      <c r="AN1435" s="357"/>
      <c r="AO1435" s="357"/>
      <c r="AP1435" s="357"/>
      <c r="AQ1435" s="357"/>
      <c r="AR1435" s="357"/>
      <c r="AS1435" s="357"/>
      <c r="AT1435" s="357"/>
      <c r="AU1435" s="272"/>
    </row>
    <row r="1436" spans="1:47" ht="15" hidden="1" customHeight="1" outlineLevel="1">
      <c r="A1436" s="452">
        <v>8</v>
      </c>
      <c r="B1436" s="369" t="s">
        <v>101</v>
      </c>
      <c r="C1436" s="251" t="s">
        <v>25</v>
      </c>
      <c r="D1436" s="255"/>
      <c r="E1436" s="255"/>
      <c r="F1436" s="255"/>
      <c r="G1436" s="255"/>
      <c r="H1436" s="255"/>
      <c r="I1436" s="255"/>
      <c r="J1436" s="255"/>
      <c r="K1436" s="255"/>
      <c r="L1436" s="255"/>
      <c r="M1436" s="255"/>
      <c r="N1436" s="255"/>
      <c r="O1436" s="255"/>
      <c r="P1436" s="255"/>
      <c r="Q1436" s="255"/>
      <c r="R1436" s="255">
        <v>12</v>
      </c>
      <c r="S1436" s="255"/>
      <c r="T1436" s="255"/>
      <c r="U1436" s="255"/>
      <c r="V1436" s="255"/>
      <c r="W1436" s="255"/>
      <c r="X1436" s="255"/>
      <c r="Y1436" s="255"/>
      <c r="Z1436" s="255"/>
      <c r="AA1436" s="255"/>
      <c r="AB1436" s="255"/>
      <c r="AC1436" s="255"/>
      <c r="AD1436" s="255"/>
      <c r="AE1436" s="255"/>
      <c r="AF1436" s="656"/>
      <c r="AG1436" s="356"/>
      <c r="AH1436" s="356"/>
      <c r="AI1436" s="356"/>
      <c r="AJ1436" s="356"/>
      <c r="AK1436" s="356"/>
      <c r="AL1436" s="356"/>
      <c r="AM1436" s="356"/>
      <c r="AN1436" s="356"/>
      <c r="AO1436" s="356"/>
      <c r="AP1436" s="356"/>
      <c r="AQ1436" s="356"/>
      <c r="AR1436" s="356"/>
      <c r="AS1436" s="356"/>
      <c r="AT1436" s="356"/>
      <c r="AU1436" s="256">
        <f>SUM(AG1436:AT1436)</f>
        <v>0</v>
      </c>
    </row>
    <row r="1437" spans="1:47" ht="15" hidden="1" customHeight="1" outlineLevel="1">
      <c r="A1437" s="452"/>
      <c r="B1437" s="254" t="s">
        <v>730</v>
      </c>
      <c r="C1437" s="251" t="s">
        <v>163</v>
      </c>
      <c r="D1437" s="255"/>
      <c r="E1437" s="255"/>
      <c r="F1437" s="255"/>
      <c r="G1437" s="255"/>
      <c r="H1437" s="255"/>
      <c r="I1437" s="255"/>
      <c r="J1437" s="255"/>
      <c r="K1437" s="255"/>
      <c r="L1437" s="255"/>
      <c r="M1437" s="255"/>
      <c r="N1437" s="255"/>
      <c r="O1437" s="255"/>
      <c r="P1437" s="255"/>
      <c r="Q1437" s="255"/>
      <c r="R1437" s="255">
        <f>R1436</f>
        <v>12</v>
      </c>
      <c r="S1437" s="255"/>
      <c r="T1437" s="255"/>
      <c r="U1437" s="255"/>
      <c r="V1437" s="255"/>
      <c r="W1437" s="255"/>
      <c r="X1437" s="255"/>
      <c r="Y1437" s="255"/>
      <c r="Z1437" s="255"/>
      <c r="AA1437" s="255"/>
      <c r="AB1437" s="255"/>
      <c r="AC1437" s="255"/>
      <c r="AD1437" s="255"/>
      <c r="AE1437" s="255"/>
      <c r="AF1437" s="656"/>
      <c r="AG1437" s="352">
        <f>AG1436</f>
        <v>0</v>
      </c>
      <c r="AH1437" s="352">
        <f t="shared" ref="AH1437:AT1437" si="2144">AH1436</f>
        <v>0</v>
      </c>
      <c r="AI1437" s="352">
        <f t="shared" si="2144"/>
        <v>0</v>
      </c>
      <c r="AJ1437" s="352">
        <f t="shared" si="2144"/>
        <v>0</v>
      </c>
      <c r="AK1437" s="352">
        <f t="shared" si="2144"/>
        <v>0</v>
      </c>
      <c r="AL1437" s="352">
        <f t="shared" si="2144"/>
        <v>0</v>
      </c>
      <c r="AM1437" s="352">
        <f t="shared" si="2144"/>
        <v>0</v>
      </c>
      <c r="AN1437" s="352">
        <f t="shared" si="2144"/>
        <v>0</v>
      </c>
      <c r="AO1437" s="352">
        <f t="shared" si="2144"/>
        <v>0</v>
      </c>
      <c r="AP1437" s="352">
        <f t="shared" si="2144"/>
        <v>0</v>
      </c>
      <c r="AQ1437" s="352">
        <f t="shared" si="2144"/>
        <v>0</v>
      </c>
      <c r="AR1437" s="352">
        <f t="shared" si="2144"/>
        <v>0</v>
      </c>
      <c r="AS1437" s="352">
        <f t="shared" si="2144"/>
        <v>0</v>
      </c>
      <c r="AT1437" s="352">
        <f t="shared" si="2144"/>
        <v>0</v>
      </c>
      <c r="AU1437" s="270"/>
    </row>
    <row r="1438" spans="1:47" ht="15" hidden="1" customHeight="1" outlineLevel="1">
      <c r="A1438" s="452"/>
      <c r="B1438" s="273"/>
      <c r="C1438" s="271"/>
      <c r="D1438" s="275"/>
      <c r="E1438" s="275"/>
      <c r="F1438" s="275"/>
      <c r="G1438" s="275"/>
      <c r="H1438" s="275"/>
      <c r="I1438" s="275"/>
      <c r="J1438" s="275"/>
      <c r="K1438" s="275"/>
      <c r="L1438" s="275"/>
      <c r="M1438" s="275"/>
      <c r="N1438" s="275"/>
      <c r="O1438" s="275"/>
      <c r="P1438" s="275"/>
      <c r="Q1438" s="275"/>
      <c r="R1438" s="251"/>
      <c r="S1438" s="275"/>
      <c r="T1438" s="275"/>
      <c r="U1438" s="275"/>
      <c r="V1438" s="275"/>
      <c r="W1438" s="275"/>
      <c r="X1438" s="275"/>
      <c r="Y1438" s="275"/>
      <c r="Z1438" s="275"/>
      <c r="AA1438" s="275"/>
      <c r="AB1438" s="275"/>
      <c r="AC1438" s="275"/>
      <c r="AD1438" s="275"/>
      <c r="AE1438" s="275"/>
      <c r="AF1438" s="275"/>
      <c r="AG1438" s="357"/>
      <c r="AH1438" s="358"/>
      <c r="AI1438" s="357"/>
      <c r="AJ1438" s="357"/>
      <c r="AK1438" s="357"/>
      <c r="AL1438" s="357"/>
      <c r="AM1438" s="357"/>
      <c r="AN1438" s="357"/>
      <c r="AO1438" s="357"/>
      <c r="AP1438" s="357"/>
      <c r="AQ1438" s="357"/>
      <c r="AR1438" s="357"/>
      <c r="AS1438" s="357"/>
      <c r="AT1438" s="357"/>
      <c r="AU1438" s="272"/>
    </row>
    <row r="1439" spans="1:47" ht="15" hidden="1" customHeight="1" outlineLevel="1">
      <c r="A1439" s="452">
        <v>9</v>
      </c>
      <c r="B1439" s="369" t="s">
        <v>102</v>
      </c>
      <c r="C1439" s="251" t="s">
        <v>25</v>
      </c>
      <c r="D1439" s="255"/>
      <c r="E1439" s="255"/>
      <c r="F1439" s="255"/>
      <c r="G1439" s="255"/>
      <c r="H1439" s="255"/>
      <c r="I1439" s="255"/>
      <c r="J1439" s="255"/>
      <c r="K1439" s="255"/>
      <c r="L1439" s="255"/>
      <c r="M1439" s="255"/>
      <c r="N1439" s="255"/>
      <c r="O1439" s="255"/>
      <c r="P1439" s="255"/>
      <c r="Q1439" s="255"/>
      <c r="R1439" s="255">
        <v>12</v>
      </c>
      <c r="S1439" s="255"/>
      <c r="T1439" s="255"/>
      <c r="U1439" s="255"/>
      <c r="V1439" s="255"/>
      <c r="W1439" s="255"/>
      <c r="X1439" s="255"/>
      <c r="Y1439" s="255"/>
      <c r="Z1439" s="255"/>
      <c r="AA1439" s="255"/>
      <c r="AB1439" s="255"/>
      <c r="AC1439" s="255"/>
      <c r="AD1439" s="255"/>
      <c r="AE1439" s="255"/>
      <c r="AF1439" s="656"/>
      <c r="AG1439" s="356"/>
      <c r="AH1439" s="356"/>
      <c r="AI1439" s="356"/>
      <c r="AJ1439" s="356"/>
      <c r="AK1439" s="356"/>
      <c r="AL1439" s="356"/>
      <c r="AM1439" s="356"/>
      <c r="AN1439" s="356"/>
      <c r="AO1439" s="356"/>
      <c r="AP1439" s="356"/>
      <c r="AQ1439" s="356"/>
      <c r="AR1439" s="356"/>
      <c r="AS1439" s="356"/>
      <c r="AT1439" s="356"/>
      <c r="AU1439" s="256">
        <f>SUM(AG1439:AT1439)</f>
        <v>0</v>
      </c>
    </row>
    <row r="1440" spans="1:47" ht="15" hidden="1" customHeight="1" outlineLevel="1">
      <c r="A1440" s="452"/>
      <c r="B1440" s="254" t="s">
        <v>730</v>
      </c>
      <c r="C1440" s="251" t="s">
        <v>163</v>
      </c>
      <c r="D1440" s="255"/>
      <c r="E1440" s="255"/>
      <c r="F1440" s="255"/>
      <c r="G1440" s="255"/>
      <c r="H1440" s="255"/>
      <c r="I1440" s="255"/>
      <c r="J1440" s="255"/>
      <c r="K1440" s="255"/>
      <c r="L1440" s="255"/>
      <c r="M1440" s="255"/>
      <c r="N1440" s="255"/>
      <c r="O1440" s="255"/>
      <c r="P1440" s="255"/>
      <c r="Q1440" s="255"/>
      <c r="R1440" s="255">
        <f>R1439</f>
        <v>12</v>
      </c>
      <c r="S1440" s="255"/>
      <c r="T1440" s="255"/>
      <c r="U1440" s="255"/>
      <c r="V1440" s="255"/>
      <c r="W1440" s="255"/>
      <c r="X1440" s="255"/>
      <c r="Y1440" s="255"/>
      <c r="Z1440" s="255"/>
      <c r="AA1440" s="255"/>
      <c r="AB1440" s="255"/>
      <c r="AC1440" s="255"/>
      <c r="AD1440" s="255"/>
      <c r="AE1440" s="255"/>
      <c r="AF1440" s="656"/>
      <c r="AG1440" s="352">
        <f>AG1439</f>
        <v>0</v>
      </c>
      <c r="AH1440" s="352">
        <f t="shared" ref="AH1440:AT1440" si="2145">AH1439</f>
        <v>0</v>
      </c>
      <c r="AI1440" s="352">
        <f t="shared" si="2145"/>
        <v>0</v>
      </c>
      <c r="AJ1440" s="352">
        <f t="shared" si="2145"/>
        <v>0</v>
      </c>
      <c r="AK1440" s="352">
        <f t="shared" si="2145"/>
        <v>0</v>
      </c>
      <c r="AL1440" s="352">
        <f t="shared" si="2145"/>
        <v>0</v>
      </c>
      <c r="AM1440" s="352">
        <f t="shared" si="2145"/>
        <v>0</v>
      </c>
      <c r="AN1440" s="352">
        <f t="shared" si="2145"/>
        <v>0</v>
      </c>
      <c r="AO1440" s="352">
        <f t="shared" si="2145"/>
        <v>0</v>
      </c>
      <c r="AP1440" s="352">
        <f t="shared" si="2145"/>
        <v>0</v>
      </c>
      <c r="AQ1440" s="352">
        <f t="shared" si="2145"/>
        <v>0</v>
      </c>
      <c r="AR1440" s="352">
        <f t="shared" si="2145"/>
        <v>0</v>
      </c>
      <c r="AS1440" s="352">
        <f t="shared" si="2145"/>
        <v>0</v>
      </c>
      <c r="AT1440" s="352">
        <f t="shared" si="2145"/>
        <v>0</v>
      </c>
      <c r="AU1440" s="270"/>
    </row>
    <row r="1441" spans="1:47" ht="15" hidden="1" customHeight="1" outlineLevel="1">
      <c r="A1441" s="452"/>
      <c r="B1441" s="273"/>
      <c r="C1441" s="271"/>
      <c r="D1441" s="275"/>
      <c r="E1441" s="275"/>
      <c r="F1441" s="275"/>
      <c r="G1441" s="275"/>
      <c r="H1441" s="275"/>
      <c r="I1441" s="275"/>
      <c r="J1441" s="275"/>
      <c r="K1441" s="275"/>
      <c r="L1441" s="275"/>
      <c r="M1441" s="275"/>
      <c r="N1441" s="275"/>
      <c r="O1441" s="275"/>
      <c r="P1441" s="275"/>
      <c r="Q1441" s="275"/>
      <c r="R1441" s="251"/>
      <c r="S1441" s="275"/>
      <c r="T1441" s="275"/>
      <c r="U1441" s="275"/>
      <c r="V1441" s="275"/>
      <c r="W1441" s="275"/>
      <c r="X1441" s="275"/>
      <c r="Y1441" s="275"/>
      <c r="Z1441" s="275"/>
      <c r="AA1441" s="275"/>
      <c r="AB1441" s="275"/>
      <c r="AC1441" s="275"/>
      <c r="AD1441" s="275"/>
      <c r="AE1441" s="275"/>
      <c r="AF1441" s="275"/>
      <c r="AG1441" s="357"/>
      <c r="AH1441" s="357"/>
      <c r="AI1441" s="357"/>
      <c r="AJ1441" s="357"/>
      <c r="AK1441" s="357"/>
      <c r="AL1441" s="357"/>
      <c r="AM1441" s="357"/>
      <c r="AN1441" s="357"/>
      <c r="AO1441" s="357"/>
      <c r="AP1441" s="357"/>
      <c r="AQ1441" s="357"/>
      <c r="AR1441" s="357"/>
      <c r="AS1441" s="357"/>
      <c r="AT1441" s="357"/>
      <c r="AU1441" s="272"/>
    </row>
    <row r="1442" spans="1:47" ht="15" hidden="1" customHeight="1" outlineLevel="1">
      <c r="A1442" s="452">
        <v>10</v>
      </c>
      <c r="B1442" s="369" t="s">
        <v>103</v>
      </c>
      <c r="C1442" s="251" t="s">
        <v>25</v>
      </c>
      <c r="D1442" s="255"/>
      <c r="E1442" s="255"/>
      <c r="F1442" s="255"/>
      <c r="G1442" s="255"/>
      <c r="H1442" s="255"/>
      <c r="I1442" s="255"/>
      <c r="J1442" s="255"/>
      <c r="K1442" s="255"/>
      <c r="L1442" s="255"/>
      <c r="M1442" s="255"/>
      <c r="N1442" s="255"/>
      <c r="O1442" s="255"/>
      <c r="P1442" s="255"/>
      <c r="Q1442" s="255"/>
      <c r="R1442" s="255">
        <v>3</v>
      </c>
      <c r="S1442" s="255"/>
      <c r="T1442" s="255"/>
      <c r="U1442" s="255"/>
      <c r="V1442" s="255"/>
      <c r="W1442" s="255"/>
      <c r="X1442" s="255"/>
      <c r="Y1442" s="255"/>
      <c r="Z1442" s="255"/>
      <c r="AA1442" s="255"/>
      <c r="AB1442" s="255"/>
      <c r="AC1442" s="255"/>
      <c r="AD1442" s="255"/>
      <c r="AE1442" s="255"/>
      <c r="AF1442" s="656"/>
      <c r="AG1442" s="356"/>
      <c r="AH1442" s="356"/>
      <c r="AI1442" s="356"/>
      <c r="AJ1442" s="356"/>
      <c r="AK1442" s="356"/>
      <c r="AL1442" s="356"/>
      <c r="AM1442" s="356"/>
      <c r="AN1442" s="356"/>
      <c r="AO1442" s="356"/>
      <c r="AP1442" s="356"/>
      <c r="AQ1442" s="356"/>
      <c r="AR1442" s="356"/>
      <c r="AS1442" s="356"/>
      <c r="AT1442" s="356"/>
      <c r="AU1442" s="256">
        <f>SUM(AG1442:AT1442)</f>
        <v>0</v>
      </c>
    </row>
    <row r="1443" spans="1:47" ht="15" hidden="1" customHeight="1" outlineLevel="1">
      <c r="A1443" s="452"/>
      <c r="B1443" s="254" t="s">
        <v>730</v>
      </c>
      <c r="C1443" s="251" t="s">
        <v>163</v>
      </c>
      <c r="D1443" s="255"/>
      <c r="E1443" s="255"/>
      <c r="F1443" s="255"/>
      <c r="G1443" s="255"/>
      <c r="H1443" s="255"/>
      <c r="I1443" s="255"/>
      <c r="J1443" s="255"/>
      <c r="K1443" s="255"/>
      <c r="L1443" s="255"/>
      <c r="M1443" s="255"/>
      <c r="N1443" s="255"/>
      <c r="O1443" s="255"/>
      <c r="P1443" s="255"/>
      <c r="Q1443" s="255"/>
      <c r="R1443" s="255">
        <f>R1442</f>
        <v>3</v>
      </c>
      <c r="S1443" s="255"/>
      <c r="T1443" s="255"/>
      <c r="U1443" s="255"/>
      <c r="V1443" s="255"/>
      <c r="W1443" s="255"/>
      <c r="X1443" s="255"/>
      <c r="Y1443" s="255"/>
      <c r="Z1443" s="255"/>
      <c r="AA1443" s="255"/>
      <c r="AB1443" s="255"/>
      <c r="AC1443" s="255"/>
      <c r="AD1443" s="255"/>
      <c r="AE1443" s="255"/>
      <c r="AF1443" s="656"/>
      <c r="AG1443" s="352">
        <f>AG1442</f>
        <v>0</v>
      </c>
      <c r="AH1443" s="352">
        <f t="shared" ref="AH1443:AT1443" si="2146">AH1442</f>
        <v>0</v>
      </c>
      <c r="AI1443" s="352">
        <f t="shared" si="2146"/>
        <v>0</v>
      </c>
      <c r="AJ1443" s="352">
        <f t="shared" si="2146"/>
        <v>0</v>
      </c>
      <c r="AK1443" s="352">
        <f t="shared" si="2146"/>
        <v>0</v>
      </c>
      <c r="AL1443" s="352">
        <f t="shared" si="2146"/>
        <v>0</v>
      </c>
      <c r="AM1443" s="352">
        <f t="shared" si="2146"/>
        <v>0</v>
      </c>
      <c r="AN1443" s="352">
        <f t="shared" si="2146"/>
        <v>0</v>
      </c>
      <c r="AO1443" s="352">
        <f t="shared" si="2146"/>
        <v>0</v>
      </c>
      <c r="AP1443" s="352">
        <f t="shared" si="2146"/>
        <v>0</v>
      </c>
      <c r="AQ1443" s="352">
        <f t="shared" si="2146"/>
        <v>0</v>
      </c>
      <c r="AR1443" s="352">
        <f t="shared" si="2146"/>
        <v>0</v>
      </c>
      <c r="AS1443" s="352">
        <f t="shared" si="2146"/>
        <v>0</v>
      </c>
      <c r="AT1443" s="352">
        <f t="shared" si="2146"/>
        <v>0</v>
      </c>
      <c r="AU1443" s="270"/>
    </row>
    <row r="1444" spans="1:47" ht="15" hidden="1" customHeight="1" outlineLevel="1">
      <c r="A1444" s="452"/>
      <c r="B1444" s="273"/>
      <c r="C1444" s="271"/>
      <c r="D1444" s="275"/>
      <c r="E1444" s="275"/>
      <c r="F1444" s="275"/>
      <c r="G1444" s="275"/>
      <c r="H1444" s="275"/>
      <c r="I1444" s="275"/>
      <c r="J1444" s="275"/>
      <c r="K1444" s="275"/>
      <c r="L1444" s="275"/>
      <c r="M1444" s="275"/>
      <c r="N1444" s="275"/>
      <c r="O1444" s="275"/>
      <c r="P1444" s="275"/>
      <c r="Q1444" s="275"/>
      <c r="R1444" s="251"/>
      <c r="S1444" s="275"/>
      <c r="T1444" s="275"/>
      <c r="U1444" s="275"/>
      <c r="V1444" s="275"/>
      <c r="W1444" s="275"/>
      <c r="X1444" s="275"/>
      <c r="Y1444" s="275"/>
      <c r="Z1444" s="275"/>
      <c r="AA1444" s="275"/>
      <c r="AB1444" s="275"/>
      <c r="AC1444" s="275"/>
      <c r="AD1444" s="275"/>
      <c r="AE1444" s="275"/>
      <c r="AF1444" s="275"/>
      <c r="AG1444" s="357"/>
      <c r="AH1444" s="358"/>
      <c r="AI1444" s="357"/>
      <c r="AJ1444" s="357"/>
      <c r="AK1444" s="357"/>
      <c r="AL1444" s="357"/>
      <c r="AM1444" s="357"/>
      <c r="AN1444" s="357"/>
      <c r="AO1444" s="357"/>
      <c r="AP1444" s="357"/>
      <c r="AQ1444" s="357"/>
      <c r="AR1444" s="357"/>
      <c r="AS1444" s="357"/>
      <c r="AT1444" s="357"/>
      <c r="AU1444" s="272"/>
    </row>
    <row r="1445" spans="1:47" ht="15" hidden="1" customHeight="1" outlineLevel="1">
      <c r="A1445" s="452"/>
      <c r="B1445" s="248" t="s">
        <v>10</v>
      </c>
      <c r="C1445" s="249"/>
      <c r="D1445" s="249"/>
      <c r="E1445" s="249"/>
      <c r="F1445" s="249"/>
      <c r="G1445" s="249"/>
      <c r="H1445" s="249"/>
      <c r="I1445" s="249"/>
      <c r="J1445" s="249"/>
      <c r="K1445" s="249"/>
      <c r="L1445" s="249"/>
      <c r="M1445" s="249"/>
      <c r="N1445" s="249"/>
      <c r="O1445" s="249"/>
      <c r="P1445" s="249"/>
      <c r="Q1445" s="249"/>
      <c r="R1445" s="250"/>
      <c r="S1445" s="249"/>
      <c r="T1445" s="249"/>
      <c r="U1445" s="249"/>
      <c r="V1445" s="249"/>
      <c r="W1445" s="249"/>
      <c r="X1445" s="249"/>
      <c r="Y1445" s="249"/>
      <c r="Z1445" s="249"/>
      <c r="AA1445" s="249"/>
      <c r="AB1445" s="249"/>
      <c r="AC1445" s="249"/>
      <c r="AD1445" s="249"/>
      <c r="AE1445" s="249"/>
      <c r="AF1445" s="249"/>
      <c r="AG1445" s="355"/>
      <c r="AH1445" s="355"/>
      <c r="AI1445" s="355"/>
      <c r="AJ1445" s="355"/>
      <c r="AK1445" s="355"/>
      <c r="AL1445" s="355"/>
      <c r="AM1445" s="355"/>
      <c r="AN1445" s="355"/>
      <c r="AO1445" s="355"/>
      <c r="AP1445" s="355"/>
      <c r="AQ1445" s="355"/>
      <c r="AR1445" s="355"/>
      <c r="AS1445" s="355"/>
      <c r="AT1445" s="355"/>
      <c r="AU1445" s="252"/>
    </row>
    <row r="1446" spans="1:47" ht="15" hidden="1" customHeight="1" outlineLevel="1">
      <c r="A1446" s="452">
        <v>11</v>
      </c>
      <c r="B1446" s="369" t="s">
        <v>104</v>
      </c>
      <c r="C1446" s="251" t="s">
        <v>25</v>
      </c>
      <c r="D1446" s="255"/>
      <c r="E1446" s="255"/>
      <c r="F1446" s="255"/>
      <c r="G1446" s="255"/>
      <c r="H1446" s="255"/>
      <c r="I1446" s="255"/>
      <c r="J1446" s="255"/>
      <c r="K1446" s="255"/>
      <c r="L1446" s="255"/>
      <c r="M1446" s="255"/>
      <c r="N1446" s="255"/>
      <c r="O1446" s="255"/>
      <c r="P1446" s="255"/>
      <c r="Q1446" s="255"/>
      <c r="R1446" s="255">
        <v>12</v>
      </c>
      <c r="S1446" s="255"/>
      <c r="T1446" s="255"/>
      <c r="U1446" s="255"/>
      <c r="V1446" s="255"/>
      <c r="W1446" s="255"/>
      <c r="X1446" s="255"/>
      <c r="Y1446" s="255"/>
      <c r="Z1446" s="255"/>
      <c r="AA1446" s="255"/>
      <c r="AB1446" s="255"/>
      <c r="AC1446" s="255"/>
      <c r="AD1446" s="255"/>
      <c r="AE1446" s="255"/>
      <c r="AF1446" s="656"/>
      <c r="AG1446" s="367"/>
      <c r="AH1446" s="356"/>
      <c r="AI1446" s="356"/>
      <c r="AJ1446" s="356"/>
      <c r="AK1446" s="356"/>
      <c r="AL1446" s="356"/>
      <c r="AM1446" s="356"/>
      <c r="AN1446" s="356"/>
      <c r="AO1446" s="356"/>
      <c r="AP1446" s="356"/>
      <c r="AQ1446" s="356"/>
      <c r="AR1446" s="356"/>
      <c r="AS1446" s="356"/>
      <c r="AT1446" s="356"/>
      <c r="AU1446" s="256">
        <f>SUM(AG1446:AT1446)</f>
        <v>0</v>
      </c>
    </row>
    <row r="1447" spans="1:47" ht="15" hidden="1" customHeight="1" outlineLevel="1">
      <c r="A1447" s="452"/>
      <c r="B1447" s="254" t="s">
        <v>730</v>
      </c>
      <c r="C1447" s="251" t="s">
        <v>163</v>
      </c>
      <c r="D1447" s="255"/>
      <c r="E1447" s="255"/>
      <c r="F1447" s="255"/>
      <c r="G1447" s="255"/>
      <c r="H1447" s="255"/>
      <c r="I1447" s="255"/>
      <c r="J1447" s="255"/>
      <c r="K1447" s="255"/>
      <c r="L1447" s="255"/>
      <c r="M1447" s="255"/>
      <c r="N1447" s="255"/>
      <c r="O1447" s="255"/>
      <c r="P1447" s="255"/>
      <c r="Q1447" s="255"/>
      <c r="R1447" s="255">
        <f>R1446</f>
        <v>12</v>
      </c>
      <c r="S1447" s="255"/>
      <c r="T1447" s="255"/>
      <c r="U1447" s="255"/>
      <c r="V1447" s="255"/>
      <c r="W1447" s="255"/>
      <c r="X1447" s="255"/>
      <c r="Y1447" s="255"/>
      <c r="Z1447" s="255"/>
      <c r="AA1447" s="255"/>
      <c r="AB1447" s="255"/>
      <c r="AC1447" s="255"/>
      <c r="AD1447" s="255"/>
      <c r="AE1447" s="255"/>
      <c r="AF1447" s="656"/>
      <c r="AG1447" s="352">
        <f>AG1446</f>
        <v>0</v>
      </c>
      <c r="AH1447" s="352">
        <f t="shared" ref="AH1447:AT1447" si="2147">AH1446</f>
        <v>0</v>
      </c>
      <c r="AI1447" s="352">
        <f t="shared" si="2147"/>
        <v>0</v>
      </c>
      <c r="AJ1447" s="352">
        <f t="shared" si="2147"/>
        <v>0</v>
      </c>
      <c r="AK1447" s="352">
        <f t="shared" si="2147"/>
        <v>0</v>
      </c>
      <c r="AL1447" s="352">
        <f t="shared" si="2147"/>
        <v>0</v>
      </c>
      <c r="AM1447" s="352">
        <f t="shared" si="2147"/>
        <v>0</v>
      </c>
      <c r="AN1447" s="352">
        <f t="shared" si="2147"/>
        <v>0</v>
      </c>
      <c r="AO1447" s="352">
        <f t="shared" si="2147"/>
        <v>0</v>
      </c>
      <c r="AP1447" s="352">
        <f t="shared" si="2147"/>
        <v>0</v>
      </c>
      <c r="AQ1447" s="352">
        <f t="shared" si="2147"/>
        <v>0</v>
      </c>
      <c r="AR1447" s="352">
        <f t="shared" si="2147"/>
        <v>0</v>
      </c>
      <c r="AS1447" s="352">
        <f t="shared" si="2147"/>
        <v>0</v>
      </c>
      <c r="AT1447" s="352">
        <f t="shared" si="2147"/>
        <v>0</v>
      </c>
      <c r="AU1447" s="257"/>
    </row>
    <row r="1448" spans="1:47" ht="15" hidden="1" customHeight="1" outlineLevel="1">
      <c r="A1448" s="452"/>
      <c r="B1448" s="274"/>
      <c r="C1448" s="265"/>
      <c r="D1448" s="251"/>
      <c r="E1448" s="251"/>
      <c r="F1448" s="251"/>
      <c r="G1448" s="251"/>
      <c r="H1448" s="251"/>
      <c r="I1448" s="251"/>
      <c r="J1448" s="251"/>
      <c r="K1448" s="251"/>
      <c r="L1448" s="251"/>
      <c r="M1448" s="251"/>
      <c r="N1448" s="251"/>
      <c r="O1448" s="251"/>
      <c r="P1448" s="251"/>
      <c r="Q1448" s="251"/>
      <c r="R1448" s="251"/>
      <c r="S1448" s="251"/>
      <c r="T1448" s="251"/>
      <c r="U1448" s="251"/>
      <c r="V1448" s="251"/>
      <c r="W1448" s="251"/>
      <c r="X1448" s="251"/>
      <c r="Y1448" s="251"/>
      <c r="Z1448" s="251"/>
      <c r="AA1448" s="251"/>
      <c r="AB1448" s="251"/>
      <c r="AC1448" s="251"/>
      <c r="AD1448" s="251"/>
      <c r="AE1448" s="251"/>
      <c r="AF1448" s="251"/>
      <c r="AG1448" s="353"/>
      <c r="AH1448" s="362"/>
      <c r="AI1448" s="362"/>
      <c r="AJ1448" s="362"/>
      <c r="AK1448" s="362"/>
      <c r="AL1448" s="362"/>
      <c r="AM1448" s="362"/>
      <c r="AN1448" s="362"/>
      <c r="AO1448" s="362"/>
      <c r="AP1448" s="362"/>
      <c r="AQ1448" s="362"/>
      <c r="AR1448" s="362"/>
      <c r="AS1448" s="362"/>
      <c r="AT1448" s="362"/>
      <c r="AU1448" s="266"/>
    </row>
    <row r="1449" spans="1:47" ht="28.5" hidden="1" customHeight="1" outlineLevel="1">
      <c r="A1449" s="452">
        <v>12</v>
      </c>
      <c r="B1449" s="369" t="s">
        <v>105</v>
      </c>
      <c r="C1449" s="251" t="s">
        <v>25</v>
      </c>
      <c r="D1449" s="255"/>
      <c r="E1449" s="255"/>
      <c r="F1449" s="255"/>
      <c r="G1449" s="255"/>
      <c r="H1449" s="255"/>
      <c r="I1449" s="255"/>
      <c r="J1449" s="255"/>
      <c r="K1449" s="255"/>
      <c r="L1449" s="255"/>
      <c r="M1449" s="255"/>
      <c r="N1449" s="255"/>
      <c r="O1449" s="255"/>
      <c r="P1449" s="255"/>
      <c r="Q1449" s="255"/>
      <c r="R1449" s="255">
        <v>12</v>
      </c>
      <c r="S1449" s="255"/>
      <c r="T1449" s="255"/>
      <c r="U1449" s="255"/>
      <c r="V1449" s="255"/>
      <c r="W1449" s="255"/>
      <c r="X1449" s="255"/>
      <c r="Y1449" s="255"/>
      <c r="Z1449" s="255"/>
      <c r="AA1449" s="255"/>
      <c r="AB1449" s="255"/>
      <c r="AC1449" s="255"/>
      <c r="AD1449" s="255"/>
      <c r="AE1449" s="255"/>
      <c r="AF1449" s="656"/>
      <c r="AG1449" s="351"/>
      <c r="AH1449" s="356"/>
      <c r="AI1449" s="356"/>
      <c r="AJ1449" s="356"/>
      <c r="AK1449" s="356"/>
      <c r="AL1449" s="356"/>
      <c r="AM1449" s="356"/>
      <c r="AN1449" s="356"/>
      <c r="AO1449" s="356"/>
      <c r="AP1449" s="356"/>
      <c r="AQ1449" s="356"/>
      <c r="AR1449" s="356"/>
      <c r="AS1449" s="356"/>
      <c r="AT1449" s="356"/>
      <c r="AU1449" s="256">
        <f>SUM(AG1449:AT1449)</f>
        <v>0</v>
      </c>
    </row>
    <row r="1450" spans="1:47" ht="15" hidden="1" customHeight="1" outlineLevel="1">
      <c r="A1450" s="452"/>
      <c r="B1450" s="254" t="s">
        <v>730</v>
      </c>
      <c r="C1450" s="251" t="s">
        <v>163</v>
      </c>
      <c r="D1450" s="255"/>
      <c r="E1450" s="255"/>
      <c r="F1450" s="255"/>
      <c r="G1450" s="255"/>
      <c r="H1450" s="255"/>
      <c r="I1450" s="255"/>
      <c r="J1450" s="255"/>
      <c r="K1450" s="255"/>
      <c r="L1450" s="255"/>
      <c r="M1450" s="255"/>
      <c r="N1450" s="255"/>
      <c r="O1450" s="255"/>
      <c r="P1450" s="255"/>
      <c r="Q1450" s="255"/>
      <c r="R1450" s="255">
        <f>R1449</f>
        <v>12</v>
      </c>
      <c r="S1450" s="255"/>
      <c r="T1450" s="255"/>
      <c r="U1450" s="255"/>
      <c r="V1450" s="255"/>
      <c r="W1450" s="255"/>
      <c r="X1450" s="255"/>
      <c r="Y1450" s="255"/>
      <c r="Z1450" s="255"/>
      <c r="AA1450" s="255"/>
      <c r="AB1450" s="255"/>
      <c r="AC1450" s="255"/>
      <c r="AD1450" s="255"/>
      <c r="AE1450" s="255"/>
      <c r="AF1450" s="656"/>
      <c r="AG1450" s="352">
        <f>AG1449</f>
        <v>0</v>
      </c>
      <c r="AH1450" s="352">
        <f t="shared" ref="AH1450:AT1450" si="2148">AH1449</f>
        <v>0</v>
      </c>
      <c r="AI1450" s="352">
        <f t="shared" si="2148"/>
        <v>0</v>
      </c>
      <c r="AJ1450" s="352">
        <f t="shared" si="2148"/>
        <v>0</v>
      </c>
      <c r="AK1450" s="352">
        <f t="shared" si="2148"/>
        <v>0</v>
      </c>
      <c r="AL1450" s="352">
        <f t="shared" si="2148"/>
        <v>0</v>
      </c>
      <c r="AM1450" s="352">
        <f t="shared" si="2148"/>
        <v>0</v>
      </c>
      <c r="AN1450" s="352">
        <f t="shared" si="2148"/>
        <v>0</v>
      </c>
      <c r="AO1450" s="352">
        <f t="shared" si="2148"/>
        <v>0</v>
      </c>
      <c r="AP1450" s="352">
        <f t="shared" si="2148"/>
        <v>0</v>
      </c>
      <c r="AQ1450" s="352">
        <f t="shared" si="2148"/>
        <v>0</v>
      </c>
      <c r="AR1450" s="352">
        <f t="shared" si="2148"/>
        <v>0</v>
      </c>
      <c r="AS1450" s="352">
        <f t="shared" si="2148"/>
        <v>0</v>
      </c>
      <c r="AT1450" s="352">
        <f t="shared" si="2148"/>
        <v>0</v>
      </c>
      <c r="AU1450" s="257"/>
    </row>
    <row r="1451" spans="1:47" ht="15" hidden="1" customHeight="1" outlineLevel="1">
      <c r="A1451" s="452"/>
      <c r="B1451" s="274"/>
      <c r="C1451" s="265"/>
      <c r="D1451" s="251"/>
      <c r="E1451" s="251"/>
      <c r="F1451" s="251"/>
      <c r="G1451" s="251"/>
      <c r="H1451" s="251"/>
      <c r="I1451" s="251"/>
      <c r="J1451" s="251"/>
      <c r="K1451" s="251"/>
      <c r="L1451" s="251"/>
      <c r="M1451" s="251"/>
      <c r="N1451" s="251"/>
      <c r="O1451" s="251"/>
      <c r="P1451" s="251"/>
      <c r="Q1451" s="251"/>
      <c r="R1451" s="251"/>
      <c r="S1451" s="251"/>
      <c r="T1451" s="251"/>
      <c r="U1451" s="251"/>
      <c r="V1451" s="251"/>
      <c r="W1451" s="251"/>
      <c r="X1451" s="251"/>
      <c r="Y1451" s="251"/>
      <c r="Z1451" s="251"/>
      <c r="AA1451" s="251"/>
      <c r="AB1451" s="251"/>
      <c r="AC1451" s="251"/>
      <c r="AD1451" s="251"/>
      <c r="AE1451" s="251"/>
      <c r="AF1451" s="251"/>
      <c r="AG1451" s="363"/>
      <c r="AH1451" s="363"/>
      <c r="AI1451" s="353"/>
      <c r="AJ1451" s="353"/>
      <c r="AK1451" s="353"/>
      <c r="AL1451" s="353"/>
      <c r="AM1451" s="353"/>
      <c r="AN1451" s="353"/>
      <c r="AO1451" s="353"/>
      <c r="AP1451" s="353"/>
      <c r="AQ1451" s="353"/>
      <c r="AR1451" s="353"/>
      <c r="AS1451" s="353"/>
      <c r="AT1451" s="353"/>
      <c r="AU1451" s="266"/>
    </row>
    <row r="1452" spans="1:47" ht="15" hidden="1" customHeight="1" outlineLevel="1">
      <c r="A1452" s="452">
        <v>13</v>
      </c>
      <c r="B1452" s="369" t="s">
        <v>106</v>
      </c>
      <c r="C1452" s="251" t="s">
        <v>25</v>
      </c>
      <c r="D1452" s="255"/>
      <c r="E1452" s="255"/>
      <c r="F1452" s="255"/>
      <c r="G1452" s="255"/>
      <c r="H1452" s="255"/>
      <c r="I1452" s="255"/>
      <c r="J1452" s="255"/>
      <c r="K1452" s="255"/>
      <c r="L1452" s="255"/>
      <c r="M1452" s="255"/>
      <c r="N1452" s="255"/>
      <c r="O1452" s="255"/>
      <c r="P1452" s="255"/>
      <c r="Q1452" s="255"/>
      <c r="R1452" s="255">
        <v>12</v>
      </c>
      <c r="S1452" s="255"/>
      <c r="T1452" s="255"/>
      <c r="U1452" s="255"/>
      <c r="V1452" s="255"/>
      <c r="W1452" s="255"/>
      <c r="X1452" s="255"/>
      <c r="Y1452" s="255"/>
      <c r="Z1452" s="255"/>
      <c r="AA1452" s="255"/>
      <c r="AB1452" s="255"/>
      <c r="AC1452" s="255"/>
      <c r="AD1452" s="255"/>
      <c r="AE1452" s="255"/>
      <c r="AF1452" s="656"/>
      <c r="AG1452" s="351"/>
      <c r="AH1452" s="356"/>
      <c r="AI1452" s="356"/>
      <c r="AJ1452" s="356"/>
      <c r="AK1452" s="356"/>
      <c r="AL1452" s="356"/>
      <c r="AM1452" s="356"/>
      <c r="AN1452" s="356"/>
      <c r="AO1452" s="356"/>
      <c r="AP1452" s="356"/>
      <c r="AQ1452" s="356"/>
      <c r="AR1452" s="356"/>
      <c r="AS1452" s="356"/>
      <c r="AT1452" s="356"/>
      <c r="AU1452" s="256">
        <f>SUM(AG1452:AT1452)</f>
        <v>0</v>
      </c>
    </row>
    <row r="1453" spans="1:47" ht="15" hidden="1" customHeight="1" outlineLevel="1">
      <c r="A1453" s="452"/>
      <c r="B1453" s="254" t="s">
        <v>730</v>
      </c>
      <c r="C1453" s="251" t="s">
        <v>163</v>
      </c>
      <c r="D1453" s="255"/>
      <c r="E1453" s="255"/>
      <c r="F1453" s="255"/>
      <c r="G1453" s="255"/>
      <c r="H1453" s="255"/>
      <c r="I1453" s="255"/>
      <c r="J1453" s="255"/>
      <c r="K1453" s="255"/>
      <c r="L1453" s="255"/>
      <c r="M1453" s="255"/>
      <c r="N1453" s="255"/>
      <c r="O1453" s="255"/>
      <c r="P1453" s="255"/>
      <c r="Q1453" s="255"/>
      <c r="R1453" s="255">
        <f>R1452</f>
        <v>12</v>
      </c>
      <c r="S1453" s="255"/>
      <c r="T1453" s="255"/>
      <c r="U1453" s="255"/>
      <c r="V1453" s="255"/>
      <c r="W1453" s="255"/>
      <c r="X1453" s="255"/>
      <c r="Y1453" s="255"/>
      <c r="Z1453" s="255"/>
      <c r="AA1453" s="255"/>
      <c r="AB1453" s="255"/>
      <c r="AC1453" s="255"/>
      <c r="AD1453" s="255"/>
      <c r="AE1453" s="255"/>
      <c r="AF1453" s="656"/>
      <c r="AG1453" s="352">
        <f>AG1452</f>
        <v>0</v>
      </c>
      <c r="AH1453" s="352">
        <f t="shared" ref="AH1453:AT1453" si="2149">AH1452</f>
        <v>0</v>
      </c>
      <c r="AI1453" s="352">
        <f t="shared" si="2149"/>
        <v>0</v>
      </c>
      <c r="AJ1453" s="352">
        <f t="shared" si="2149"/>
        <v>0</v>
      </c>
      <c r="AK1453" s="352">
        <f t="shared" si="2149"/>
        <v>0</v>
      </c>
      <c r="AL1453" s="352">
        <f t="shared" si="2149"/>
        <v>0</v>
      </c>
      <c r="AM1453" s="352">
        <f t="shared" si="2149"/>
        <v>0</v>
      </c>
      <c r="AN1453" s="352">
        <f t="shared" si="2149"/>
        <v>0</v>
      </c>
      <c r="AO1453" s="352">
        <f t="shared" si="2149"/>
        <v>0</v>
      </c>
      <c r="AP1453" s="352">
        <f t="shared" si="2149"/>
        <v>0</v>
      </c>
      <c r="AQ1453" s="352">
        <f t="shared" si="2149"/>
        <v>0</v>
      </c>
      <c r="AR1453" s="352">
        <f t="shared" si="2149"/>
        <v>0</v>
      </c>
      <c r="AS1453" s="352">
        <f t="shared" si="2149"/>
        <v>0</v>
      </c>
      <c r="AT1453" s="352">
        <f t="shared" si="2149"/>
        <v>0</v>
      </c>
      <c r="AU1453" s="266"/>
    </row>
    <row r="1454" spans="1:47" ht="15" hidden="1" customHeight="1" outlineLevel="1">
      <c r="A1454" s="452"/>
      <c r="B1454" s="274"/>
      <c r="C1454" s="265"/>
      <c r="D1454" s="251"/>
      <c r="E1454" s="251"/>
      <c r="F1454" s="251"/>
      <c r="G1454" s="251"/>
      <c r="H1454" s="251"/>
      <c r="I1454" s="251"/>
      <c r="J1454" s="251"/>
      <c r="K1454" s="251"/>
      <c r="L1454" s="251"/>
      <c r="M1454" s="251"/>
      <c r="N1454" s="251"/>
      <c r="O1454" s="251"/>
      <c r="P1454" s="251"/>
      <c r="Q1454" s="251"/>
      <c r="R1454" s="251"/>
      <c r="S1454" s="251"/>
      <c r="T1454" s="251"/>
      <c r="U1454" s="251"/>
      <c r="V1454" s="251"/>
      <c r="W1454" s="251"/>
      <c r="X1454" s="251"/>
      <c r="Y1454" s="251"/>
      <c r="Z1454" s="251"/>
      <c r="AA1454" s="251"/>
      <c r="AB1454" s="251"/>
      <c r="AC1454" s="251"/>
      <c r="AD1454" s="251"/>
      <c r="AE1454" s="251"/>
      <c r="AF1454" s="251"/>
      <c r="AG1454" s="353"/>
      <c r="AH1454" s="353"/>
      <c r="AI1454" s="353"/>
      <c r="AJ1454" s="353"/>
      <c r="AK1454" s="353"/>
      <c r="AL1454" s="353"/>
      <c r="AM1454" s="353"/>
      <c r="AN1454" s="353"/>
      <c r="AO1454" s="353"/>
      <c r="AP1454" s="353"/>
      <c r="AQ1454" s="353"/>
      <c r="AR1454" s="353"/>
      <c r="AS1454" s="353"/>
      <c r="AT1454" s="353"/>
      <c r="AU1454" s="266"/>
    </row>
    <row r="1455" spans="1:47" ht="15" hidden="1" customHeight="1" outlineLevel="1">
      <c r="A1455" s="452"/>
      <c r="B1455" s="248" t="s">
        <v>107</v>
      </c>
      <c r="C1455" s="249"/>
      <c r="D1455" s="250"/>
      <c r="E1455" s="250"/>
      <c r="F1455" s="250"/>
      <c r="G1455" s="250"/>
      <c r="H1455" s="250"/>
      <c r="I1455" s="250"/>
      <c r="J1455" s="250"/>
      <c r="K1455" s="250"/>
      <c r="L1455" s="250"/>
      <c r="M1455" s="250"/>
      <c r="N1455" s="250"/>
      <c r="O1455" s="250"/>
      <c r="P1455" s="250"/>
      <c r="Q1455" s="250"/>
      <c r="R1455" s="250"/>
      <c r="S1455" s="250"/>
      <c r="T1455" s="249"/>
      <c r="U1455" s="249"/>
      <c r="V1455" s="249"/>
      <c r="W1455" s="249"/>
      <c r="X1455" s="249"/>
      <c r="Y1455" s="249"/>
      <c r="Z1455" s="249"/>
      <c r="AA1455" s="249"/>
      <c r="AB1455" s="249"/>
      <c r="AC1455" s="249"/>
      <c r="AD1455" s="249"/>
      <c r="AE1455" s="249"/>
      <c r="AF1455" s="249"/>
      <c r="AG1455" s="355"/>
      <c r="AH1455" s="355"/>
      <c r="AI1455" s="355"/>
      <c r="AJ1455" s="355"/>
      <c r="AK1455" s="355"/>
      <c r="AL1455" s="355"/>
      <c r="AM1455" s="355"/>
      <c r="AN1455" s="355"/>
      <c r="AO1455" s="355"/>
      <c r="AP1455" s="355"/>
      <c r="AQ1455" s="355"/>
      <c r="AR1455" s="355"/>
      <c r="AS1455" s="355"/>
      <c r="AT1455" s="355"/>
      <c r="AU1455" s="252"/>
    </row>
    <row r="1456" spans="1:47" ht="15" hidden="1" customHeight="1" outlineLevel="1">
      <c r="A1456" s="452">
        <v>14</v>
      </c>
      <c r="B1456" s="274" t="s">
        <v>108</v>
      </c>
      <c r="C1456" s="251" t="s">
        <v>25</v>
      </c>
      <c r="D1456" s="255"/>
      <c r="E1456" s="255"/>
      <c r="F1456" s="255"/>
      <c r="G1456" s="255"/>
      <c r="H1456" s="255"/>
      <c r="I1456" s="255"/>
      <c r="J1456" s="255"/>
      <c r="K1456" s="255"/>
      <c r="L1456" s="255"/>
      <c r="M1456" s="255"/>
      <c r="N1456" s="255"/>
      <c r="O1456" s="255"/>
      <c r="P1456" s="255"/>
      <c r="Q1456" s="255"/>
      <c r="R1456" s="255">
        <v>12</v>
      </c>
      <c r="S1456" s="255"/>
      <c r="T1456" s="255"/>
      <c r="U1456" s="255"/>
      <c r="V1456" s="255"/>
      <c r="W1456" s="255"/>
      <c r="X1456" s="255"/>
      <c r="Y1456" s="255"/>
      <c r="Z1456" s="255"/>
      <c r="AA1456" s="255"/>
      <c r="AB1456" s="255"/>
      <c r="AC1456" s="255"/>
      <c r="AD1456" s="255"/>
      <c r="AE1456" s="255"/>
      <c r="AF1456" s="656"/>
      <c r="AG1456" s="351"/>
      <c r="AH1456" s="351"/>
      <c r="AI1456" s="351"/>
      <c r="AJ1456" s="351"/>
      <c r="AK1456" s="351"/>
      <c r="AL1456" s="351"/>
      <c r="AM1456" s="351"/>
      <c r="AN1456" s="351"/>
      <c r="AO1456" s="351"/>
      <c r="AP1456" s="351"/>
      <c r="AQ1456" s="351"/>
      <c r="AR1456" s="351"/>
      <c r="AS1456" s="351"/>
      <c r="AT1456" s="351"/>
      <c r="AU1456" s="256">
        <f>SUM(AG1456:AT1456)</f>
        <v>0</v>
      </c>
    </row>
    <row r="1457" spans="1:48" ht="15" hidden="1" customHeight="1" outlineLevel="1">
      <c r="A1457" s="452"/>
      <c r="B1457" s="254" t="s">
        <v>730</v>
      </c>
      <c r="C1457" s="251" t="s">
        <v>163</v>
      </c>
      <c r="D1457" s="255"/>
      <c r="E1457" s="255"/>
      <c r="F1457" s="255"/>
      <c r="G1457" s="255"/>
      <c r="H1457" s="255"/>
      <c r="I1457" s="255"/>
      <c r="J1457" s="255"/>
      <c r="K1457" s="255"/>
      <c r="L1457" s="255"/>
      <c r="M1457" s="255"/>
      <c r="N1457" s="255"/>
      <c r="O1457" s="255"/>
      <c r="P1457" s="255"/>
      <c r="Q1457" s="255"/>
      <c r="R1457" s="255">
        <f>R1456</f>
        <v>12</v>
      </c>
      <c r="S1457" s="255"/>
      <c r="T1457" s="255"/>
      <c r="U1457" s="255"/>
      <c r="V1457" s="255"/>
      <c r="W1457" s="255"/>
      <c r="X1457" s="255"/>
      <c r="Y1457" s="255"/>
      <c r="Z1457" s="255"/>
      <c r="AA1457" s="255"/>
      <c r="AB1457" s="255"/>
      <c r="AC1457" s="255"/>
      <c r="AD1457" s="255"/>
      <c r="AE1457" s="255"/>
      <c r="AF1457" s="656"/>
      <c r="AG1457" s="352">
        <f>AG1456</f>
        <v>0</v>
      </c>
      <c r="AH1457" s="352">
        <f t="shared" ref="AH1457:AT1457" si="2150">AH1456</f>
        <v>0</v>
      </c>
      <c r="AI1457" s="352">
        <f t="shared" si="2150"/>
        <v>0</v>
      </c>
      <c r="AJ1457" s="352">
        <f t="shared" si="2150"/>
        <v>0</v>
      </c>
      <c r="AK1457" s="352">
        <f t="shared" si="2150"/>
        <v>0</v>
      </c>
      <c r="AL1457" s="352">
        <f t="shared" si="2150"/>
        <v>0</v>
      </c>
      <c r="AM1457" s="352">
        <f t="shared" si="2150"/>
        <v>0</v>
      </c>
      <c r="AN1457" s="352">
        <f t="shared" si="2150"/>
        <v>0</v>
      </c>
      <c r="AO1457" s="352">
        <f t="shared" si="2150"/>
        <v>0</v>
      </c>
      <c r="AP1457" s="352">
        <f t="shared" si="2150"/>
        <v>0</v>
      </c>
      <c r="AQ1457" s="352">
        <f t="shared" si="2150"/>
        <v>0</v>
      </c>
      <c r="AR1457" s="352">
        <f t="shared" si="2150"/>
        <v>0</v>
      </c>
      <c r="AS1457" s="352">
        <f t="shared" si="2150"/>
        <v>0</v>
      </c>
      <c r="AT1457" s="352">
        <f t="shared" si="2150"/>
        <v>0</v>
      </c>
      <c r="AU1457" s="257"/>
    </row>
    <row r="1458" spans="1:48" ht="15" hidden="1" customHeight="1" outlineLevel="1">
      <c r="A1458" s="452"/>
      <c r="B1458" s="274"/>
      <c r="C1458" s="265"/>
      <c r="D1458" s="251"/>
      <c r="E1458" s="251"/>
      <c r="F1458" s="251"/>
      <c r="G1458" s="251"/>
      <c r="H1458" s="251"/>
      <c r="I1458" s="251"/>
      <c r="J1458" s="251"/>
      <c r="K1458" s="251"/>
      <c r="L1458" s="251"/>
      <c r="M1458" s="251"/>
      <c r="N1458" s="251"/>
      <c r="O1458" s="251"/>
      <c r="P1458" s="251"/>
      <c r="Q1458" s="251"/>
      <c r="R1458" s="404"/>
      <c r="S1458" s="251"/>
      <c r="T1458" s="251"/>
      <c r="U1458" s="251"/>
      <c r="V1458" s="251"/>
      <c r="W1458" s="251"/>
      <c r="X1458" s="251"/>
      <c r="Y1458" s="251"/>
      <c r="Z1458" s="251"/>
      <c r="AA1458" s="251"/>
      <c r="AB1458" s="251"/>
      <c r="AC1458" s="251"/>
      <c r="AD1458" s="251"/>
      <c r="AE1458" s="251"/>
      <c r="AF1458" s="251"/>
      <c r="AG1458" s="353"/>
      <c r="AH1458" s="353"/>
      <c r="AI1458" s="353"/>
      <c r="AJ1458" s="353"/>
      <c r="AK1458" s="353"/>
      <c r="AL1458" s="353"/>
      <c r="AM1458" s="353"/>
      <c r="AN1458" s="353"/>
      <c r="AO1458" s="353"/>
      <c r="AP1458" s="353"/>
      <c r="AQ1458" s="353"/>
      <c r="AR1458" s="353"/>
      <c r="AS1458" s="353"/>
      <c r="AT1458" s="353"/>
      <c r="AU1458" s="261"/>
      <c r="AV1458" s="532"/>
    </row>
    <row r="1459" spans="1:48" s="243" customFormat="1" ht="16" hidden="1" outlineLevel="1">
      <c r="A1459" s="452"/>
      <c r="B1459" s="248" t="s">
        <v>487</v>
      </c>
      <c r="C1459" s="251"/>
      <c r="D1459" s="251"/>
      <c r="E1459" s="251"/>
      <c r="F1459" s="251"/>
      <c r="G1459" s="251"/>
      <c r="H1459" s="251"/>
      <c r="I1459" s="251"/>
      <c r="J1459" s="251"/>
      <c r="K1459" s="251"/>
      <c r="L1459" s="251"/>
      <c r="M1459" s="251"/>
      <c r="N1459" s="251"/>
      <c r="O1459" s="251"/>
      <c r="P1459" s="251"/>
      <c r="Q1459" s="251"/>
      <c r="R1459" s="251"/>
      <c r="S1459" s="251"/>
      <c r="T1459" s="251"/>
      <c r="U1459" s="251"/>
      <c r="V1459" s="251"/>
      <c r="W1459" s="251"/>
      <c r="X1459" s="251"/>
      <c r="Y1459" s="251"/>
      <c r="Z1459" s="251"/>
      <c r="AA1459" s="251"/>
      <c r="AB1459" s="251"/>
      <c r="AC1459" s="251"/>
      <c r="AD1459" s="251"/>
      <c r="AE1459" s="251"/>
      <c r="AF1459" s="251"/>
      <c r="AG1459" s="353"/>
      <c r="AH1459" s="353"/>
      <c r="AI1459" s="353"/>
      <c r="AJ1459" s="353"/>
      <c r="AK1459" s="353"/>
      <c r="AL1459" s="353"/>
      <c r="AM1459" s="357"/>
      <c r="AN1459" s="357"/>
      <c r="AO1459" s="357"/>
      <c r="AP1459" s="357"/>
      <c r="AQ1459" s="357"/>
      <c r="AR1459" s="357"/>
      <c r="AS1459" s="357"/>
      <c r="AT1459" s="357"/>
      <c r="AU1459" s="442"/>
      <c r="AV1459" s="533"/>
    </row>
    <row r="1460" spans="1:48" ht="16" hidden="1" outlineLevel="1">
      <c r="A1460" s="452">
        <v>15</v>
      </c>
      <c r="B1460" s="254" t="s">
        <v>492</v>
      </c>
      <c r="C1460" s="251" t="s">
        <v>25</v>
      </c>
      <c r="D1460" s="255"/>
      <c r="E1460" s="255"/>
      <c r="F1460" s="255"/>
      <c r="G1460" s="255"/>
      <c r="H1460" s="255"/>
      <c r="I1460" s="255"/>
      <c r="J1460" s="255"/>
      <c r="K1460" s="255"/>
      <c r="L1460" s="255"/>
      <c r="M1460" s="255"/>
      <c r="N1460" s="255"/>
      <c r="O1460" s="255"/>
      <c r="P1460" s="255"/>
      <c r="Q1460" s="255"/>
      <c r="R1460" s="255">
        <v>0</v>
      </c>
      <c r="S1460" s="255"/>
      <c r="T1460" s="255"/>
      <c r="U1460" s="255"/>
      <c r="V1460" s="255"/>
      <c r="W1460" s="255"/>
      <c r="X1460" s="255"/>
      <c r="Y1460" s="255"/>
      <c r="Z1460" s="255"/>
      <c r="AA1460" s="255"/>
      <c r="AB1460" s="255"/>
      <c r="AC1460" s="255"/>
      <c r="AD1460" s="255"/>
      <c r="AE1460" s="255"/>
      <c r="AF1460" s="656"/>
      <c r="AG1460" s="351"/>
      <c r="AH1460" s="351"/>
      <c r="AI1460" s="351"/>
      <c r="AJ1460" s="351"/>
      <c r="AK1460" s="351"/>
      <c r="AL1460" s="351"/>
      <c r="AM1460" s="351"/>
      <c r="AN1460" s="351"/>
      <c r="AO1460" s="351"/>
      <c r="AP1460" s="351"/>
      <c r="AQ1460" s="351"/>
      <c r="AR1460" s="351"/>
      <c r="AS1460" s="351"/>
      <c r="AT1460" s="351"/>
      <c r="AU1460" s="534">
        <f>SUM(AG1460:AT1460)</f>
        <v>0</v>
      </c>
      <c r="AV1460" s="532"/>
    </row>
    <row r="1461" spans="1:48" ht="16" hidden="1" outlineLevel="1">
      <c r="A1461" s="452"/>
      <c r="B1461" s="254" t="s">
        <v>730</v>
      </c>
      <c r="C1461" s="251" t="s">
        <v>163</v>
      </c>
      <c r="D1461" s="255"/>
      <c r="E1461" s="255"/>
      <c r="F1461" s="255"/>
      <c r="G1461" s="255"/>
      <c r="H1461" s="255"/>
      <c r="I1461" s="255"/>
      <c r="J1461" s="255"/>
      <c r="K1461" s="255"/>
      <c r="L1461" s="255"/>
      <c r="M1461" s="255"/>
      <c r="N1461" s="255"/>
      <c r="O1461" s="255"/>
      <c r="P1461" s="255"/>
      <c r="Q1461" s="255"/>
      <c r="R1461" s="255">
        <f>R1460</f>
        <v>0</v>
      </c>
      <c r="S1461" s="255"/>
      <c r="T1461" s="255"/>
      <c r="U1461" s="255"/>
      <c r="V1461" s="255"/>
      <c r="W1461" s="255"/>
      <c r="X1461" s="255"/>
      <c r="Y1461" s="255"/>
      <c r="Z1461" s="255"/>
      <c r="AA1461" s="255"/>
      <c r="AB1461" s="255"/>
      <c r="AC1461" s="255"/>
      <c r="AD1461" s="255"/>
      <c r="AE1461" s="255"/>
      <c r="AF1461" s="656"/>
      <c r="AG1461" s="352">
        <f>AG1460</f>
        <v>0</v>
      </c>
      <c r="AH1461" s="352">
        <f>AH1460</f>
        <v>0</v>
      </c>
      <c r="AI1461" s="352">
        <f t="shared" ref="AI1461:AK1461" si="2151">AI1460</f>
        <v>0</v>
      </c>
      <c r="AJ1461" s="352">
        <f t="shared" si="2151"/>
        <v>0</v>
      </c>
      <c r="AK1461" s="352">
        <f t="shared" si="2151"/>
        <v>0</v>
      </c>
      <c r="AL1461" s="352">
        <f>AL1460</f>
        <v>0</v>
      </c>
      <c r="AM1461" s="352">
        <f t="shared" ref="AM1461:AT1461" si="2152">AM1460</f>
        <v>0</v>
      </c>
      <c r="AN1461" s="352">
        <f t="shared" si="2152"/>
        <v>0</v>
      </c>
      <c r="AO1461" s="352">
        <f t="shared" si="2152"/>
        <v>0</v>
      </c>
      <c r="AP1461" s="352">
        <f t="shared" si="2152"/>
        <v>0</v>
      </c>
      <c r="AQ1461" s="352">
        <f t="shared" si="2152"/>
        <v>0</v>
      </c>
      <c r="AR1461" s="352">
        <f t="shared" si="2152"/>
        <v>0</v>
      </c>
      <c r="AS1461" s="352">
        <f t="shared" si="2152"/>
        <v>0</v>
      </c>
      <c r="AT1461" s="352">
        <f t="shared" si="2152"/>
        <v>0</v>
      </c>
      <c r="AU1461" s="257"/>
    </row>
    <row r="1462" spans="1:48" ht="16" hidden="1" outlineLevel="1">
      <c r="A1462" s="452"/>
      <c r="B1462" s="274"/>
      <c r="C1462" s="265"/>
      <c r="D1462" s="251"/>
      <c r="E1462" s="251"/>
      <c r="F1462" s="251"/>
      <c r="G1462" s="251"/>
      <c r="H1462" s="251"/>
      <c r="I1462" s="251"/>
      <c r="J1462" s="251"/>
      <c r="K1462" s="251"/>
      <c r="L1462" s="251"/>
      <c r="M1462" s="251"/>
      <c r="N1462" s="251"/>
      <c r="O1462" s="251"/>
      <c r="P1462" s="251"/>
      <c r="Q1462" s="251"/>
      <c r="R1462" s="251"/>
      <c r="S1462" s="251"/>
      <c r="T1462" s="251"/>
      <c r="U1462" s="251"/>
      <c r="V1462" s="251"/>
      <c r="W1462" s="251"/>
      <c r="X1462" s="251"/>
      <c r="Y1462" s="251"/>
      <c r="Z1462" s="251"/>
      <c r="AA1462" s="251"/>
      <c r="AB1462" s="251"/>
      <c r="AC1462" s="251"/>
      <c r="AD1462" s="251"/>
      <c r="AE1462" s="251"/>
      <c r="AF1462" s="251"/>
      <c r="AG1462" s="353"/>
      <c r="AH1462" s="353"/>
      <c r="AI1462" s="353"/>
      <c r="AJ1462" s="353"/>
      <c r="AK1462" s="353"/>
      <c r="AL1462" s="353"/>
      <c r="AM1462" s="353"/>
      <c r="AN1462" s="353"/>
      <c r="AO1462" s="353"/>
      <c r="AP1462" s="353"/>
      <c r="AQ1462" s="353"/>
      <c r="AR1462" s="353"/>
      <c r="AS1462" s="353"/>
      <c r="AT1462" s="353"/>
      <c r="AU1462" s="266"/>
    </row>
    <row r="1463" spans="1:48" s="243" customFormat="1" ht="16" hidden="1" outlineLevel="1">
      <c r="A1463" s="452">
        <v>16</v>
      </c>
      <c r="B1463" s="283" t="s">
        <v>488</v>
      </c>
      <c r="C1463" s="251" t="s">
        <v>25</v>
      </c>
      <c r="D1463" s="255"/>
      <c r="E1463" s="255"/>
      <c r="F1463" s="255"/>
      <c r="G1463" s="255"/>
      <c r="H1463" s="255"/>
      <c r="I1463" s="255"/>
      <c r="J1463" s="255"/>
      <c r="K1463" s="255"/>
      <c r="L1463" s="255"/>
      <c r="M1463" s="255"/>
      <c r="N1463" s="255"/>
      <c r="O1463" s="255"/>
      <c r="P1463" s="255"/>
      <c r="Q1463" s="255"/>
      <c r="R1463" s="255">
        <v>0</v>
      </c>
      <c r="S1463" s="255"/>
      <c r="T1463" s="255"/>
      <c r="U1463" s="255"/>
      <c r="V1463" s="255"/>
      <c r="W1463" s="255"/>
      <c r="X1463" s="255"/>
      <c r="Y1463" s="255"/>
      <c r="Z1463" s="255"/>
      <c r="AA1463" s="255"/>
      <c r="AB1463" s="255"/>
      <c r="AC1463" s="255"/>
      <c r="AD1463" s="255"/>
      <c r="AE1463" s="255"/>
      <c r="AF1463" s="656"/>
      <c r="AG1463" s="351"/>
      <c r="AH1463" s="351"/>
      <c r="AI1463" s="351"/>
      <c r="AJ1463" s="351"/>
      <c r="AK1463" s="351"/>
      <c r="AL1463" s="351"/>
      <c r="AM1463" s="351"/>
      <c r="AN1463" s="351"/>
      <c r="AO1463" s="351"/>
      <c r="AP1463" s="351"/>
      <c r="AQ1463" s="351"/>
      <c r="AR1463" s="351"/>
      <c r="AS1463" s="351"/>
      <c r="AT1463" s="351"/>
      <c r="AU1463" s="256">
        <f>SUM(AG1463:AT1463)</f>
        <v>0</v>
      </c>
    </row>
    <row r="1464" spans="1:48" s="243" customFormat="1" ht="16" hidden="1" outlineLevel="1">
      <c r="A1464" s="452"/>
      <c r="B1464" s="254" t="s">
        <v>730</v>
      </c>
      <c r="C1464" s="251" t="s">
        <v>163</v>
      </c>
      <c r="D1464" s="255"/>
      <c r="E1464" s="255"/>
      <c r="F1464" s="255"/>
      <c r="G1464" s="255"/>
      <c r="H1464" s="255"/>
      <c r="I1464" s="255"/>
      <c r="J1464" s="255"/>
      <c r="K1464" s="255"/>
      <c r="L1464" s="255"/>
      <c r="M1464" s="255"/>
      <c r="N1464" s="255"/>
      <c r="O1464" s="255"/>
      <c r="P1464" s="255"/>
      <c r="Q1464" s="255"/>
      <c r="R1464" s="255">
        <f>R1463</f>
        <v>0</v>
      </c>
      <c r="S1464" s="255"/>
      <c r="T1464" s="255"/>
      <c r="U1464" s="255"/>
      <c r="V1464" s="255"/>
      <c r="W1464" s="255"/>
      <c r="X1464" s="255"/>
      <c r="Y1464" s="255"/>
      <c r="Z1464" s="255"/>
      <c r="AA1464" s="255"/>
      <c r="AB1464" s="255"/>
      <c r="AC1464" s="255"/>
      <c r="AD1464" s="255"/>
      <c r="AE1464" s="255"/>
      <c r="AF1464" s="656"/>
      <c r="AG1464" s="352">
        <f>AG1463</f>
        <v>0</v>
      </c>
      <c r="AH1464" s="352">
        <f t="shared" ref="AH1464:AS1464" si="2153">AH1463</f>
        <v>0</v>
      </c>
      <c r="AI1464" s="352">
        <f t="shared" si="2153"/>
        <v>0</v>
      </c>
      <c r="AJ1464" s="352">
        <f t="shared" si="2153"/>
        <v>0</v>
      </c>
      <c r="AK1464" s="352">
        <f t="shared" si="2153"/>
        <v>0</v>
      </c>
      <c r="AL1464" s="352">
        <f t="shared" si="2153"/>
        <v>0</v>
      </c>
      <c r="AM1464" s="352">
        <f t="shared" si="2153"/>
        <v>0</v>
      </c>
      <c r="AN1464" s="352">
        <f t="shared" si="2153"/>
        <v>0</v>
      </c>
      <c r="AO1464" s="352">
        <f t="shared" si="2153"/>
        <v>0</v>
      </c>
      <c r="AP1464" s="352">
        <f t="shared" si="2153"/>
        <v>0</v>
      </c>
      <c r="AQ1464" s="352">
        <f t="shared" si="2153"/>
        <v>0</v>
      </c>
      <c r="AR1464" s="352">
        <f t="shared" si="2153"/>
        <v>0</v>
      </c>
      <c r="AS1464" s="352">
        <f t="shared" si="2153"/>
        <v>0</v>
      </c>
      <c r="AT1464" s="352">
        <f>AT1463</f>
        <v>0</v>
      </c>
      <c r="AU1464" s="257"/>
    </row>
    <row r="1465" spans="1:48" s="243" customFormat="1" ht="16" hidden="1" outlineLevel="1">
      <c r="A1465" s="452"/>
      <c r="B1465" s="283"/>
      <c r="C1465" s="251"/>
      <c r="D1465" s="251"/>
      <c r="E1465" s="251"/>
      <c r="F1465" s="251"/>
      <c r="G1465" s="251"/>
      <c r="H1465" s="251"/>
      <c r="I1465" s="251"/>
      <c r="J1465" s="251"/>
      <c r="K1465" s="251"/>
      <c r="L1465" s="251"/>
      <c r="M1465" s="251"/>
      <c r="N1465" s="251"/>
      <c r="O1465" s="251"/>
      <c r="P1465" s="251"/>
      <c r="Q1465" s="251"/>
      <c r="R1465" s="251"/>
      <c r="S1465" s="251"/>
      <c r="T1465" s="251"/>
      <c r="U1465" s="251"/>
      <c r="V1465" s="251"/>
      <c r="W1465" s="251"/>
      <c r="X1465" s="251"/>
      <c r="Y1465" s="251"/>
      <c r="Z1465" s="251"/>
      <c r="AA1465" s="251"/>
      <c r="AB1465" s="251"/>
      <c r="AC1465" s="251"/>
      <c r="AD1465" s="251"/>
      <c r="AE1465" s="251"/>
      <c r="AF1465" s="251"/>
      <c r="AG1465" s="353"/>
      <c r="AH1465" s="353"/>
      <c r="AI1465" s="353"/>
      <c r="AJ1465" s="353"/>
      <c r="AK1465" s="353"/>
      <c r="AL1465" s="353"/>
      <c r="AM1465" s="357"/>
      <c r="AN1465" s="357"/>
      <c r="AO1465" s="357"/>
      <c r="AP1465" s="357"/>
      <c r="AQ1465" s="357"/>
      <c r="AR1465" s="357"/>
      <c r="AS1465" s="357"/>
      <c r="AT1465" s="357"/>
      <c r="AU1465" s="272"/>
    </row>
    <row r="1466" spans="1:48" ht="17" hidden="1" outlineLevel="1">
      <c r="A1466" s="452"/>
      <c r="B1466" s="444" t="s">
        <v>493</v>
      </c>
      <c r="C1466" s="279"/>
      <c r="D1466" s="250"/>
      <c r="E1466" s="249"/>
      <c r="F1466" s="249"/>
      <c r="G1466" s="249"/>
      <c r="H1466" s="249"/>
      <c r="I1466" s="249"/>
      <c r="J1466" s="249"/>
      <c r="K1466" s="249"/>
      <c r="L1466" s="249"/>
      <c r="M1466" s="249"/>
      <c r="N1466" s="249"/>
      <c r="O1466" s="249"/>
      <c r="P1466" s="249"/>
      <c r="Q1466" s="249"/>
      <c r="R1466" s="250"/>
      <c r="S1466" s="249"/>
      <c r="T1466" s="249"/>
      <c r="U1466" s="249"/>
      <c r="V1466" s="249"/>
      <c r="W1466" s="249"/>
      <c r="X1466" s="249"/>
      <c r="Y1466" s="249"/>
      <c r="Z1466" s="249"/>
      <c r="AA1466" s="249"/>
      <c r="AB1466" s="249"/>
      <c r="AC1466" s="249"/>
      <c r="AD1466" s="249"/>
      <c r="AE1466" s="249"/>
      <c r="AF1466" s="249"/>
      <c r="AG1466" s="355"/>
      <c r="AH1466" s="355"/>
      <c r="AI1466" s="355"/>
      <c r="AJ1466" s="355"/>
      <c r="AK1466" s="355"/>
      <c r="AL1466" s="355"/>
      <c r="AM1466" s="355"/>
      <c r="AN1466" s="355"/>
      <c r="AO1466" s="355"/>
      <c r="AP1466" s="355"/>
      <c r="AQ1466" s="355"/>
      <c r="AR1466" s="355"/>
      <c r="AS1466" s="355"/>
      <c r="AT1466" s="355"/>
      <c r="AU1466" s="252"/>
    </row>
    <row r="1467" spans="1:48" ht="17" hidden="1" outlineLevel="1">
      <c r="A1467" s="452">
        <v>17</v>
      </c>
      <c r="B1467" s="369" t="s">
        <v>112</v>
      </c>
      <c r="C1467" s="251" t="s">
        <v>25</v>
      </c>
      <c r="D1467" s="255"/>
      <c r="E1467" s="255"/>
      <c r="F1467" s="255"/>
      <c r="G1467" s="255"/>
      <c r="H1467" s="255"/>
      <c r="I1467" s="255"/>
      <c r="J1467" s="255"/>
      <c r="K1467" s="255"/>
      <c r="L1467" s="255"/>
      <c r="M1467" s="255"/>
      <c r="N1467" s="255"/>
      <c r="O1467" s="255"/>
      <c r="P1467" s="255"/>
      <c r="Q1467" s="255"/>
      <c r="R1467" s="255">
        <v>12</v>
      </c>
      <c r="S1467" s="255"/>
      <c r="T1467" s="255"/>
      <c r="U1467" s="255"/>
      <c r="V1467" s="255"/>
      <c r="W1467" s="255"/>
      <c r="X1467" s="255"/>
      <c r="Y1467" s="255"/>
      <c r="Z1467" s="255"/>
      <c r="AA1467" s="255"/>
      <c r="AB1467" s="255"/>
      <c r="AC1467" s="255"/>
      <c r="AD1467" s="255"/>
      <c r="AE1467" s="255"/>
      <c r="AF1467" s="656"/>
      <c r="AG1467" s="367"/>
      <c r="AH1467" s="351"/>
      <c r="AI1467" s="351"/>
      <c r="AJ1467" s="351"/>
      <c r="AK1467" s="351"/>
      <c r="AL1467" s="351"/>
      <c r="AM1467" s="351"/>
      <c r="AN1467" s="356"/>
      <c r="AO1467" s="356"/>
      <c r="AP1467" s="356"/>
      <c r="AQ1467" s="356"/>
      <c r="AR1467" s="356"/>
      <c r="AS1467" s="356"/>
      <c r="AT1467" s="356"/>
      <c r="AU1467" s="256">
        <f>SUM(AG1467:AT1467)</f>
        <v>0</v>
      </c>
    </row>
    <row r="1468" spans="1:48" ht="16" hidden="1" outlineLevel="1">
      <c r="A1468" s="452"/>
      <c r="B1468" s="254" t="s">
        <v>730</v>
      </c>
      <c r="C1468" s="251" t="s">
        <v>163</v>
      </c>
      <c r="D1468" s="255"/>
      <c r="E1468" s="255"/>
      <c r="F1468" s="255"/>
      <c r="G1468" s="255"/>
      <c r="H1468" s="255"/>
      <c r="I1468" s="255"/>
      <c r="J1468" s="255"/>
      <c r="K1468" s="255"/>
      <c r="L1468" s="255"/>
      <c r="M1468" s="255"/>
      <c r="N1468" s="255"/>
      <c r="O1468" s="255"/>
      <c r="P1468" s="255"/>
      <c r="Q1468" s="255"/>
      <c r="R1468" s="255">
        <f>R1467</f>
        <v>12</v>
      </c>
      <c r="S1468" s="255"/>
      <c r="T1468" s="255"/>
      <c r="U1468" s="255"/>
      <c r="V1468" s="255"/>
      <c r="W1468" s="255"/>
      <c r="X1468" s="255"/>
      <c r="Y1468" s="255"/>
      <c r="Z1468" s="255"/>
      <c r="AA1468" s="255"/>
      <c r="AB1468" s="255"/>
      <c r="AC1468" s="255"/>
      <c r="AD1468" s="255"/>
      <c r="AE1468" s="255"/>
      <c r="AF1468" s="656"/>
      <c r="AG1468" s="352">
        <f>AG1467</f>
        <v>0</v>
      </c>
      <c r="AH1468" s="352">
        <f t="shared" ref="AH1468:AT1468" si="2154">AH1467</f>
        <v>0</v>
      </c>
      <c r="AI1468" s="352">
        <f t="shared" si="2154"/>
        <v>0</v>
      </c>
      <c r="AJ1468" s="352">
        <f t="shared" si="2154"/>
        <v>0</v>
      </c>
      <c r="AK1468" s="352">
        <f t="shared" si="2154"/>
        <v>0</v>
      </c>
      <c r="AL1468" s="352">
        <f t="shared" si="2154"/>
        <v>0</v>
      </c>
      <c r="AM1468" s="352">
        <f t="shared" si="2154"/>
        <v>0</v>
      </c>
      <c r="AN1468" s="352">
        <f t="shared" si="2154"/>
        <v>0</v>
      </c>
      <c r="AO1468" s="352">
        <f t="shared" si="2154"/>
        <v>0</v>
      </c>
      <c r="AP1468" s="352">
        <f t="shared" si="2154"/>
        <v>0</v>
      </c>
      <c r="AQ1468" s="352">
        <f t="shared" si="2154"/>
        <v>0</v>
      </c>
      <c r="AR1468" s="352">
        <f t="shared" si="2154"/>
        <v>0</v>
      </c>
      <c r="AS1468" s="352">
        <f t="shared" si="2154"/>
        <v>0</v>
      </c>
      <c r="AT1468" s="352">
        <f t="shared" si="2154"/>
        <v>0</v>
      </c>
      <c r="AU1468" s="266"/>
    </row>
    <row r="1469" spans="1:48" ht="16" hidden="1" outlineLevel="1">
      <c r="A1469" s="452"/>
      <c r="B1469" s="254"/>
      <c r="C1469" s="251"/>
      <c r="D1469" s="251"/>
      <c r="E1469" s="251"/>
      <c r="F1469" s="251"/>
      <c r="G1469" s="251"/>
      <c r="H1469" s="251"/>
      <c r="I1469" s="251"/>
      <c r="J1469" s="251"/>
      <c r="K1469" s="251"/>
      <c r="L1469" s="251"/>
      <c r="M1469" s="251"/>
      <c r="N1469" s="251"/>
      <c r="O1469" s="251"/>
      <c r="P1469" s="251"/>
      <c r="Q1469" s="251"/>
      <c r="R1469" s="251"/>
      <c r="S1469" s="251"/>
      <c r="T1469" s="251"/>
      <c r="U1469" s="251"/>
      <c r="V1469" s="251"/>
      <c r="W1469" s="251"/>
      <c r="X1469" s="251"/>
      <c r="Y1469" s="251"/>
      <c r="Z1469" s="251"/>
      <c r="AA1469" s="251"/>
      <c r="AB1469" s="251"/>
      <c r="AC1469" s="251"/>
      <c r="AD1469" s="251"/>
      <c r="AE1469" s="251"/>
      <c r="AF1469" s="251"/>
      <c r="AG1469" s="363"/>
      <c r="AH1469" s="366"/>
      <c r="AI1469" s="366"/>
      <c r="AJ1469" s="366"/>
      <c r="AK1469" s="366"/>
      <c r="AL1469" s="366"/>
      <c r="AM1469" s="366"/>
      <c r="AN1469" s="366"/>
      <c r="AO1469" s="366"/>
      <c r="AP1469" s="366"/>
      <c r="AQ1469" s="366"/>
      <c r="AR1469" s="366"/>
      <c r="AS1469" s="366"/>
      <c r="AT1469" s="366"/>
      <c r="AU1469" s="266"/>
    </row>
    <row r="1470" spans="1:48" ht="17" hidden="1" outlineLevel="1">
      <c r="A1470" s="452">
        <v>18</v>
      </c>
      <c r="B1470" s="369" t="s">
        <v>109</v>
      </c>
      <c r="C1470" s="251" t="s">
        <v>25</v>
      </c>
      <c r="D1470" s="255"/>
      <c r="E1470" s="255"/>
      <c r="F1470" s="255"/>
      <c r="G1470" s="255"/>
      <c r="H1470" s="255"/>
      <c r="I1470" s="255"/>
      <c r="J1470" s="255"/>
      <c r="K1470" s="255"/>
      <c r="L1470" s="255"/>
      <c r="M1470" s="255"/>
      <c r="N1470" s="255"/>
      <c r="O1470" s="255"/>
      <c r="P1470" s="255"/>
      <c r="Q1470" s="255"/>
      <c r="R1470" s="255">
        <v>12</v>
      </c>
      <c r="S1470" s="255"/>
      <c r="T1470" s="255"/>
      <c r="U1470" s="255"/>
      <c r="V1470" s="255"/>
      <c r="W1470" s="255"/>
      <c r="X1470" s="255"/>
      <c r="Y1470" s="255"/>
      <c r="Z1470" s="255"/>
      <c r="AA1470" s="255"/>
      <c r="AB1470" s="255"/>
      <c r="AC1470" s="255"/>
      <c r="AD1470" s="255"/>
      <c r="AE1470" s="255"/>
      <c r="AF1470" s="656"/>
      <c r="AG1470" s="367"/>
      <c r="AH1470" s="351"/>
      <c r="AI1470" s="351"/>
      <c r="AJ1470" s="351"/>
      <c r="AK1470" s="351"/>
      <c r="AL1470" s="351"/>
      <c r="AM1470" s="351"/>
      <c r="AN1470" s="356"/>
      <c r="AO1470" s="356"/>
      <c r="AP1470" s="356"/>
      <c r="AQ1470" s="356"/>
      <c r="AR1470" s="356"/>
      <c r="AS1470" s="356"/>
      <c r="AT1470" s="356"/>
      <c r="AU1470" s="256">
        <f>SUM(AG1470:AT1470)</f>
        <v>0</v>
      </c>
    </row>
    <row r="1471" spans="1:48" ht="16" hidden="1" outlineLevel="1">
      <c r="A1471" s="452"/>
      <c r="B1471" s="254" t="s">
        <v>730</v>
      </c>
      <c r="C1471" s="251" t="s">
        <v>163</v>
      </c>
      <c r="D1471" s="255"/>
      <c r="E1471" s="255"/>
      <c r="F1471" s="255"/>
      <c r="G1471" s="255"/>
      <c r="H1471" s="255"/>
      <c r="I1471" s="255"/>
      <c r="J1471" s="255"/>
      <c r="K1471" s="255"/>
      <c r="L1471" s="255"/>
      <c r="M1471" s="255"/>
      <c r="N1471" s="255"/>
      <c r="O1471" s="255"/>
      <c r="P1471" s="255"/>
      <c r="Q1471" s="255"/>
      <c r="R1471" s="255">
        <f>R1470</f>
        <v>12</v>
      </c>
      <c r="S1471" s="255"/>
      <c r="T1471" s="255"/>
      <c r="U1471" s="255"/>
      <c r="V1471" s="255"/>
      <c r="W1471" s="255"/>
      <c r="X1471" s="255"/>
      <c r="Y1471" s="255"/>
      <c r="Z1471" s="255"/>
      <c r="AA1471" s="255"/>
      <c r="AB1471" s="255"/>
      <c r="AC1471" s="255"/>
      <c r="AD1471" s="255"/>
      <c r="AE1471" s="255"/>
      <c r="AF1471" s="656"/>
      <c r="AG1471" s="352">
        <f>AG1470</f>
        <v>0</v>
      </c>
      <c r="AH1471" s="352">
        <f t="shared" ref="AH1471:AT1471" si="2155">AH1470</f>
        <v>0</v>
      </c>
      <c r="AI1471" s="352">
        <f t="shared" si="2155"/>
        <v>0</v>
      </c>
      <c r="AJ1471" s="352">
        <f t="shared" si="2155"/>
        <v>0</v>
      </c>
      <c r="AK1471" s="352">
        <f t="shared" si="2155"/>
        <v>0</v>
      </c>
      <c r="AL1471" s="352">
        <f t="shared" si="2155"/>
        <v>0</v>
      </c>
      <c r="AM1471" s="352">
        <f t="shared" si="2155"/>
        <v>0</v>
      </c>
      <c r="AN1471" s="352">
        <f t="shared" si="2155"/>
        <v>0</v>
      </c>
      <c r="AO1471" s="352">
        <f t="shared" si="2155"/>
        <v>0</v>
      </c>
      <c r="AP1471" s="352">
        <f t="shared" si="2155"/>
        <v>0</v>
      </c>
      <c r="AQ1471" s="352">
        <f t="shared" si="2155"/>
        <v>0</v>
      </c>
      <c r="AR1471" s="352">
        <f t="shared" si="2155"/>
        <v>0</v>
      </c>
      <c r="AS1471" s="352">
        <f t="shared" si="2155"/>
        <v>0</v>
      </c>
      <c r="AT1471" s="352">
        <f t="shared" si="2155"/>
        <v>0</v>
      </c>
      <c r="AU1471" s="266"/>
    </row>
    <row r="1472" spans="1:48" ht="16" hidden="1" outlineLevel="1">
      <c r="A1472" s="452"/>
      <c r="B1472" s="281"/>
      <c r="C1472" s="251"/>
      <c r="D1472" s="251"/>
      <c r="E1472" s="251"/>
      <c r="F1472" s="251"/>
      <c r="G1472" s="251"/>
      <c r="H1472" s="251"/>
      <c r="I1472" s="251"/>
      <c r="J1472" s="251"/>
      <c r="K1472" s="251"/>
      <c r="L1472" s="251"/>
      <c r="M1472" s="251"/>
      <c r="N1472" s="251"/>
      <c r="O1472" s="251"/>
      <c r="P1472" s="251"/>
      <c r="Q1472" s="251"/>
      <c r="R1472" s="251"/>
      <c r="S1472" s="251"/>
      <c r="T1472" s="251"/>
      <c r="U1472" s="251"/>
      <c r="V1472" s="251"/>
      <c r="W1472" s="251"/>
      <c r="X1472" s="251"/>
      <c r="Y1472" s="251"/>
      <c r="Z1472" s="251"/>
      <c r="AA1472" s="251"/>
      <c r="AB1472" s="251"/>
      <c r="AC1472" s="251"/>
      <c r="AD1472" s="251"/>
      <c r="AE1472" s="251"/>
      <c r="AF1472" s="251"/>
      <c r="AG1472" s="364"/>
      <c r="AH1472" s="365"/>
      <c r="AI1472" s="365"/>
      <c r="AJ1472" s="365"/>
      <c r="AK1472" s="365"/>
      <c r="AL1472" s="365"/>
      <c r="AM1472" s="365"/>
      <c r="AN1472" s="365"/>
      <c r="AO1472" s="365"/>
      <c r="AP1472" s="365"/>
      <c r="AQ1472" s="365"/>
      <c r="AR1472" s="365"/>
      <c r="AS1472" s="365"/>
      <c r="AT1472" s="365"/>
      <c r="AU1472" s="257"/>
    </row>
    <row r="1473" spans="1:47" ht="17" hidden="1" outlineLevel="1">
      <c r="A1473" s="452">
        <v>19</v>
      </c>
      <c r="B1473" s="369" t="s">
        <v>111</v>
      </c>
      <c r="C1473" s="251" t="s">
        <v>25</v>
      </c>
      <c r="D1473" s="255"/>
      <c r="E1473" s="255"/>
      <c r="F1473" s="255"/>
      <c r="G1473" s="255"/>
      <c r="H1473" s="255"/>
      <c r="I1473" s="255"/>
      <c r="J1473" s="255"/>
      <c r="K1473" s="255"/>
      <c r="L1473" s="255"/>
      <c r="M1473" s="255"/>
      <c r="N1473" s="255"/>
      <c r="O1473" s="255"/>
      <c r="P1473" s="255"/>
      <c r="Q1473" s="255"/>
      <c r="R1473" s="255">
        <v>12</v>
      </c>
      <c r="S1473" s="255"/>
      <c r="T1473" s="255"/>
      <c r="U1473" s="255"/>
      <c r="V1473" s="255"/>
      <c r="W1473" s="255"/>
      <c r="X1473" s="255"/>
      <c r="Y1473" s="255"/>
      <c r="Z1473" s="255"/>
      <c r="AA1473" s="255"/>
      <c r="AB1473" s="255"/>
      <c r="AC1473" s="255"/>
      <c r="AD1473" s="255"/>
      <c r="AE1473" s="255"/>
      <c r="AF1473" s="656"/>
      <c r="AG1473" s="367"/>
      <c r="AH1473" s="351"/>
      <c r="AI1473" s="351"/>
      <c r="AJ1473" s="351"/>
      <c r="AK1473" s="351"/>
      <c r="AL1473" s="351"/>
      <c r="AM1473" s="351"/>
      <c r="AN1473" s="356"/>
      <c r="AO1473" s="356"/>
      <c r="AP1473" s="356"/>
      <c r="AQ1473" s="356"/>
      <c r="AR1473" s="356"/>
      <c r="AS1473" s="356"/>
      <c r="AT1473" s="356"/>
      <c r="AU1473" s="256">
        <f>SUM(AG1473:AT1473)</f>
        <v>0</v>
      </c>
    </row>
    <row r="1474" spans="1:47" ht="16" hidden="1" outlineLevel="1">
      <c r="A1474" s="452"/>
      <c r="B1474" s="254" t="s">
        <v>730</v>
      </c>
      <c r="C1474" s="251" t="s">
        <v>163</v>
      </c>
      <c r="D1474" s="255"/>
      <c r="E1474" s="255"/>
      <c r="F1474" s="255"/>
      <c r="G1474" s="255"/>
      <c r="H1474" s="255"/>
      <c r="I1474" s="255"/>
      <c r="J1474" s="255"/>
      <c r="K1474" s="255"/>
      <c r="L1474" s="255"/>
      <c r="M1474" s="255"/>
      <c r="N1474" s="255"/>
      <c r="O1474" s="255"/>
      <c r="P1474" s="255"/>
      <c r="Q1474" s="255"/>
      <c r="R1474" s="255">
        <f>R1473</f>
        <v>12</v>
      </c>
      <c r="S1474" s="255"/>
      <c r="T1474" s="255"/>
      <c r="U1474" s="255"/>
      <c r="V1474" s="255"/>
      <c r="W1474" s="255"/>
      <c r="X1474" s="255"/>
      <c r="Y1474" s="255"/>
      <c r="Z1474" s="255"/>
      <c r="AA1474" s="255"/>
      <c r="AB1474" s="255"/>
      <c r="AC1474" s="255"/>
      <c r="AD1474" s="255"/>
      <c r="AE1474" s="255"/>
      <c r="AF1474" s="656"/>
      <c r="AG1474" s="352">
        <f>AG1473</f>
        <v>0</v>
      </c>
      <c r="AH1474" s="352">
        <f t="shared" ref="AH1474:AT1474" si="2156">AH1473</f>
        <v>0</v>
      </c>
      <c r="AI1474" s="352">
        <f t="shared" si="2156"/>
        <v>0</v>
      </c>
      <c r="AJ1474" s="352">
        <f t="shared" si="2156"/>
        <v>0</v>
      </c>
      <c r="AK1474" s="352">
        <f t="shared" si="2156"/>
        <v>0</v>
      </c>
      <c r="AL1474" s="352">
        <f t="shared" si="2156"/>
        <v>0</v>
      </c>
      <c r="AM1474" s="352">
        <f t="shared" si="2156"/>
        <v>0</v>
      </c>
      <c r="AN1474" s="352">
        <f t="shared" si="2156"/>
        <v>0</v>
      </c>
      <c r="AO1474" s="352">
        <f t="shared" si="2156"/>
        <v>0</v>
      </c>
      <c r="AP1474" s="352">
        <f t="shared" si="2156"/>
        <v>0</v>
      </c>
      <c r="AQ1474" s="352">
        <f t="shared" si="2156"/>
        <v>0</v>
      </c>
      <c r="AR1474" s="352">
        <f t="shared" si="2156"/>
        <v>0</v>
      </c>
      <c r="AS1474" s="352">
        <f t="shared" si="2156"/>
        <v>0</v>
      </c>
      <c r="AT1474" s="352">
        <f t="shared" si="2156"/>
        <v>0</v>
      </c>
      <c r="AU1474" s="257"/>
    </row>
    <row r="1475" spans="1:47" ht="16" hidden="1" outlineLevel="1">
      <c r="A1475" s="452"/>
      <c r="B1475" s="281"/>
      <c r="C1475" s="251"/>
      <c r="D1475" s="251"/>
      <c r="E1475" s="251"/>
      <c r="F1475" s="251"/>
      <c r="G1475" s="251"/>
      <c r="H1475" s="251"/>
      <c r="I1475" s="251"/>
      <c r="J1475" s="251"/>
      <c r="K1475" s="251"/>
      <c r="L1475" s="251"/>
      <c r="M1475" s="251"/>
      <c r="N1475" s="251"/>
      <c r="O1475" s="251"/>
      <c r="P1475" s="251"/>
      <c r="Q1475" s="251"/>
      <c r="R1475" s="251"/>
      <c r="S1475" s="251"/>
      <c r="T1475" s="251"/>
      <c r="U1475" s="251"/>
      <c r="V1475" s="251"/>
      <c r="W1475" s="251"/>
      <c r="X1475" s="251"/>
      <c r="Y1475" s="251"/>
      <c r="Z1475" s="251"/>
      <c r="AA1475" s="251"/>
      <c r="AB1475" s="251"/>
      <c r="AC1475" s="251"/>
      <c r="AD1475" s="251"/>
      <c r="AE1475" s="251"/>
      <c r="AF1475" s="251"/>
      <c r="AG1475" s="353"/>
      <c r="AH1475" s="353"/>
      <c r="AI1475" s="353"/>
      <c r="AJ1475" s="353"/>
      <c r="AK1475" s="353"/>
      <c r="AL1475" s="353"/>
      <c r="AM1475" s="353"/>
      <c r="AN1475" s="353"/>
      <c r="AO1475" s="353"/>
      <c r="AP1475" s="353"/>
      <c r="AQ1475" s="353"/>
      <c r="AR1475" s="353"/>
      <c r="AS1475" s="353"/>
      <c r="AT1475" s="353"/>
      <c r="AU1475" s="266"/>
    </row>
    <row r="1476" spans="1:47" ht="17" hidden="1" outlineLevel="1">
      <c r="A1476" s="452">
        <v>20</v>
      </c>
      <c r="B1476" s="369" t="s">
        <v>110</v>
      </c>
      <c r="C1476" s="251" t="s">
        <v>25</v>
      </c>
      <c r="D1476" s="255"/>
      <c r="E1476" s="255"/>
      <c r="F1476" s="255"/>
      <c r="G1476" s="255"/>
      <c r="H1476" s="255"/>
      <c r="I1476" s="255"/>
      <c r="J1476" s="255"/>
      <c r="K1476" s="255"/>
      <c r="L1476" s="255"/>
      <c r="M1476" s="255"/>
      <c r="N1476" s="255"/>
      <c r="O1476" s="255"/>
      <c r="P1476" s="255"/>
      <c r="Q1476" s="255"/>
      <c r="R1476" s="255">
        <v>12</v>
      </c>
      <c r="S1476" s="255"/>
      <c r="T1476" s="255"/>
      <c r="U1476" s="255"/>
      <c r="V1476" s="255"/>
      <c r="W1476" s="255"/>
      <c r="X1476" s="255"/>
      <c r="Y1476" s="255"/>
      <c r="Z1476" s="255"/>
      <c r="AA1476" s="255"/>
      <c r="AB1476" s="255"/>
      <c r="AC1476" s="255"/>
      <c r="AD1476" s="255"/>
      <c r="AE1476" s="255"/>
      <c r="AF1476" s="656"/>
      <c r="AG1476" s="367"/>
      <c r="AH1476" s="351"/>
      <c r="AI1476" s="351"/>
      <c r="AJ1476" s="351"/>
      <c r="AK1476" s="351"/>
      <c r="AL1476" s="351"/>
      <c r="AM1476" s="351"/>
      <c r="AN1476" s="356"/>
      <c r="AO1476" s="356"/>
      <c r="AP1476" s="356"/>
      <c r="AQ1476" s="356"/>
      <c r="AR1476" s="356"/>
      <c r="AS1476" s="356"/>
      <c r="AT1476" s="356"/>
      <c r="AU1476" s="256">
        <f>SUM(AG1476:AT1476)</f>
        <v>0</v>
      </c>
    </row>
    <row r="1477" spans="1:47" ht="16" hidden="1" outlineLevel="1">
      <c r="A1477" s="452"/>
      <c r="B1477" s="254" t="s">
        <v>730</v>
      </c>
      <c r="C1477" s="251" t="s">
        <v>163</v>
      </c>
      <c r="D1477" s="255"/>
      <c r="E1477" s="255"/>
      <c r="F1477" s="255"/>
      <c r="G1477" s="255"/>
      <c r="H1477" s="255"/>
      <c r="I1477" s="255"/>
      <c r="J1477" s="255"/>
      <c r="K1477" s="255"/>
      <c r="L1477" s="255"/>
      <c r="M1477" s="255"/>
      <c r="N1477" s="255"/>
      <c r="O1477" s="255"/>
      <c r="P1477" s="255"/>
      <c r="Q1477" s="255"/>
      <c r="R1477" s="255">
        <f>R1476</f>
        <v>12</v>
      </c>
      <c r="S1477" s="255"/>
      <c r="T1477" s="255"/>
      <c r="U1477" s="255"/>
      <c r="V1477" s="255"/>
      <c r="W1477" s="255"/>
      <c r="X1477" s="255"/>
      <c r="Y1477" s="255"/>
      <c r="Z1477" s="255"/>
      <c r="AA1477" s="255"/>
      <c r="AB1477" s="255"/>
      <c r="AC1477" s="255"/>
      <c r="AD1477" s="255"/>
      <c r="AE1477" s="255"/>
      <c r="AF1477" s="656"/>
      <c r="AG1477" s="352">
        <f t="shared" ref="AG1477:AT1477" si="2157">AG1476</f>
        <v>0</v>
      </c>
      <c r="AH1477" s="352">
        <f t="shared" si="2157"/>
        <v>0</v>
      </c>
      <c r="AI1477" s="352">
        <f t="shared" si="2157"/>
        <v>0</v>
      </c>
      <c r="AJ1477" s="352">
        <f t="shared" si="2157"/>
        <v>0</v>
      </c>
      <c r="AK1477" s="352">
        <f t="shared" si="2157"/>
        <v>0</v>
      </c>
      <c r="AL1477" s="352">
        <f t="shared" si="2157"/>
        <v>0</v>
      </c>
      <c r="AM1477" s="352">
        <f t="shared" si="2157"/>
        <v>0</v>
      </c>
      <c r="AN1477" s="352">
        <f t="shared" si="2157"/>
        <v>0</v>
      </c>
      <c r="AO1477" s="352">
        <f t="shared" si="2157"/>
        <v>0</v>
      </c>
      <c r="AP1477" s="352">
        <f t="shared" si="2157"/>
        <v>0</v>
      </c>
      <c r="AQ1477" s="352">
        <f t="shared" si="2157"/>
        <v>0</v>
      </c>
      <c r="AR1477" s="352">
        <f t="shared" si="2157"/>
        <v>0</v>
      </c>
      <c r="AS1477" s="352">
        <f t="shared" si="2157"/>
        <v>0</v>
      </c>
      <c r="AT1477" s="352">
        <f t="shared" si="2157"/>
        <v>0</v>
      </c>
      <c r="AU1477" s="266"/>
    </row>
    <row r="1478" spans="1:47" ht="16" hidden="1" outlineLevel="1">
      <c r="A1478" s="452"/>
      <c r="B1478" s="282"/>
      <c r="C1478" s="260"/>
      <c r="D1478" s="251"/>
      <c r="E1478" s="251"/>
      <c r="F1478" s="251"/>
      <c r="G1478" s="251"/>
      <c r="H1478" s="251"/>
      <c r="I1478" s="251"/>
      <c r="J1478" s="251"/>
      <c r="K1478" s="251"/>
      <c r="L1478" s="251"/>
      <c r="M1478" s="251"/>
      <c r="N1478" s="251"/>
      <c r="O1478" s="251"/>
      <c r="P1478" s="251"/>
      <c r="Q1478" s="251"/>
      <c r="R1478" s="260"/>
      <c r="S1478" s="251"/>
      <c r="T1478" s="251"/>
      <c r="U1478" s="251"/>
      <c r="V1478" s="251"/>
      <c r="W1478" s="251"/>
      <c r="X1478" s="251"/>
      <c r="Y1478" s="251"/>
      <c r="Z1478" s="251"/>
      <c r="AA1478" s="251"/>
      <c r="AB1478" s="251"/>
      <c r="AC1478" s="251"/>
      <c r="AD1478" s="251"/>
      <c r="AE1478" s="251"/>
      <c r="AF1478" s="251"/>
      <c r="AG1478" s="353"/>
      <c r="AH1478" s="353"/>
      <c r="AI1478" s="353"/>
      <c r="AJ1478" s="353"/>
      <c r="AK1478" s="353"/>
      <c r="AL1478" s="353"/>
      <c r="AM1478" s="353"/>
      <c r="AN1478" s="353"/>
      <c r="AO1478" s="353"/>
      <c r="AP1478" s="353"/>
      <c r="AQ1478" s="353"/>
      <c r="AR1478" s="353"/>
      <c r="AS1478" s="353"/>
      <c r="AT1478" s="353"/>
      <c r="AU1478" s="266"/>
    </row>
    <row r="1479" spans="1:47" ht="16" hidden="1" outlineLevel="1">
      <c r="A1479" s="452"/>
      <c r="B1479" s="443" t="s">
        <v>500</v>
      </c>
      <c r="C1479" s="251"/>
      <c r="D1479" s="251"/>
      <c r="E1479" s="251"/>
      <c r="F1479" s="251"/>
      <c r="G1479" s="251"/>
      <c r="H1479" s="251"/>
      <c r="I1479" s="251"/>
      <c r="J1479" s="251"/>
      <c r="K1479" s="251"/>
      <c r="L1479" s="251"/>
      <c r="M1479" s="251"/>
      <c r="N1479" s="251"/>
      <c r="O1479" s="251"/>
      <c r="P1479" s="251"/>
      <c r="Q1479" s="251"/>
      <c r="R1479" s="251"/>
      <c r="S1479" s="251"/>
      <c r="T1479" s="251"/>
      <c r="U1479" s="251"/>
      <c r="V1479" s="251"/>
      <c r="W1479" s="251"/>
      <c r="X1479" s="251"/>
      <c r="Y1479" s="251"/>
      <c r="Z1479" s="251"/>
      <c r="AA1479" s="251"/>
      <c r="AB1479" s="251"/>
      <c r="AC1479" s="251"/>
      <c r="AD1479" s="251"/>
      <c r="AE1479" s="251"/>
      <c r="AF1479" s="251"/>
      <c r="AG1479" s="363"/>
      <c r="AH1479" s="366"/>
      <c r="AI1479" s="366"/>
      <c r="AJ1479" s="366"/>
      <c r="AK1479" s="366"/>
      <c r="AL1479" s="366"/>
      <c r="AM1479" s="366"/>
      <c r="AN1479" s="366"/>
      <c r="AO1479" s="366"/>
      <c r="AP1479" s="366"/>
      <c r="AQ1479" s="366"/>
      <c r="AR1479" s="366"/>
      <c r="AS1479" s="366"/>
      <c r="AT1479" s="366"/>
      <c r="AU1479" s="266"/>
    </row>
    <row r="1480" spans="1:47" ht="16" hidden="1" outlineLevel="1">
      <c r="A1480" s="452"/>
      <c r="B1480" s="432" t="s">
        <v>496</v>
      </c>
      <c r="C1480" s="251"/>
      <c r="D1480" s="251"/>
      <c r="E1480" s="251"/>
      <c r="F1480" s="251"/>
      <c r="G1480" s="251"/>
      <c r="H1480" s="251"/>
      <c r="I1480" s="251"/>
      <c r="J1480" s="251"/>
      <c r="K1480" s="251"/>
      <c r="L1480" s="251"/>
      <c r="M1480" s="251"/>
      <c r="N1480" s="251"/>
      <c r="O1480" s="251"/>
      <c r="P1480" s="251"/>
      <c r="Q1480" s="251"/>
      <c r="R1480" s="251"/>
      <c r="S1480" s="251"/>
      <c r="T1480" s="251"/>
      <c r="U1480" s="251"/>
      <c r="V1480" s="251"/>
      <c r="W1480" s="251"/>
      <c r="X1480" s="251"/>
      <c r="Y1480" s="251"/>
      <c r="Z1480" s="251"/>
      <c r="AA1480" s="251"/>
      <c r="AB1480" s="251"/>
      <c r="AC1480" s="251"/>
      <c r="AD1480" s="251"/>
      <c r="AE1480" s="251"/>
      <c r="AF1480" s="251"/>
      <c r="AG1480" s="363"/>
      <c r="AH1480" s="366"/>
      <c r="AI1480" s="366"/>
      <c r="AJ1480" s="366"/>
      <c r="AK1480" s="366"/>
      <c r="AL1480" s="366"/>
      <c r="AM1480" s="366"/>
      <c r="AN1480" s="366"/>
      <c r="AO1480" s="366"/>
      <c r="AP1480" s="366"/>
      <c r="AQ1480" s="366"/>
      <c r="AR1480" s="366"/>
      <c r="AS1480" s="366"/>
      <c r="AT1480" s="366"/>
      <c r="AU1480" s="266"/>
    </row>
    <row r="1481" spans="1:47" ht="15" hidden="1" customHeight="1" outlineLevel="1">
      <c r="A1481" s="452">
        <v>21</v>
      </c>
      <c r="B1481" s="369" t="s">
        <v>113</v>
      </c>
      <c r="C1481" s="251" t="s">
        <v>25</v>
      </c>
      <c r="D1481" s="255"/>
      <c r="E1481" s="255"/>
      <c r="F1481" s="255"/>
      <c r="G1481" s="255"/>
      <c r="H1481" s="255"/>
      <c r="I1481" s="255"/>
      <c r="J1481" s="255"/>
      <c r="K1481" s="255"/>
      <c r="L1481" s="255"/>
      <c r="M1481" s="255"/>
      <c r="N1481" s="255"/>
      <c r="O1481" s="255"/>
      <c r="P1481" s="255"/>
      <c r="Q1481" s="656"/>
      <c r="R1481" s="251"/>
      <c r="S1481" s="255"/>
      <c r="T1481" s="255"/>
      <c r="U1481" s="255"/>
      <c r="V1481" s="255"/>
      <c r="W1481" s="255"/>
      <c r="X1481" s="255"/>
      <c r="Y1481" s="255"/>
      <c r="Z1481" s="255"/>
      <c r="AA1481" s="255"/>
      <c r="AB1481" s="255"/>
      <c r="AC1481" s="255"/>
      <c r="AD1481" s="255"/>
      <c r="AE1481" s="255"/>
      <c r="AF1481" s="656"/>
      <c r="AG1481" s="351"/>
      <c r="AH1481" s="351"/>
      <c r="AI1481" s="351"/>
      <c r="AJ1481" s="351"/>
      <c r="AK1481" s="351"/>
      <c r="AL1481" s="351"/>
      <c r="AM1481" s="351"/>
      <c r="AN1481" s="351"/>
      <c r="AO1481" s="351"/>
      <c r="AP1481" s="351"/>
      <c r="AQ1481" s="351"/>
      <c r="AR1481" s="351"/>
      <c r="AS1481" s="351"/>
      <c r="AT1481" s="351"/>
      <c r="AU1481" s="256">
        <f>SUM(AG1481:AT1481)</f>
        <v>0</v>
      </c>
    </row>
    <row r="1482" spans="1:47" ht="15" hidden="1" customHeight="1" outlineLevel="1">
      <c r="A1482" s="452"/>
      <c r="B1482" s="254" t="s">
        <v>730</v>
      </c>
      <c r="C1482" s="251" t="s">
        <v>163</v>
      </c>
      <c r="D1482" s="255"/>
      <c r="E1482" s="255"/>
      <c r="F1482" s="255"/>
      <c r="G1482" s="255"/>
      <c r="H1482" s="255"/>
      <c r="I1482" s="255"/>
      <c r="J1482" s="255"/>
      <c r="K1482" s="255"/>
      <c r="L1482" s="255"/>
      <c r="M1482" s="255"/>
      <c r="N1482" s="255"/>
      <c r="O1482" s="255"/>
      <c r="P1482" s="255"/>
      <c r="Q1482" s="656"/>
      <c r="R1482" s="251"/>
      <c r="S1482" s="255"/>
      <c r="T1482" s="255"/>
      <c r="U1482" s="255"/>
      <c r="V1482" s="255"/>
      <c r="W1482" s="255"/>
      <c r="X1482" s="255"/>
      <c r="Y1482" s="255"/>
      <c r="Z1482" s="255"/>
      <c r="AA1482" s="255"/>
      <c r="AB1482" s="255"/>
      <c r="AC1482" s="255"/>
      <c r="AD1482" s="255"/>
      <c r="AE1482" s="255"/>
      <c r="AF1482" s="656"/>
      <c r="AG1482" s="352">
        <f>AG1481</f>
        <v>0</v>
      </c>
      <c r="AH1482" s="352">
        <f t="shared" ref="AH1482:AT1482" si="2158">AH1481</f>
        <v>0</v>
      </c>
      <c r="AI1482" s="352">
        <f t="shared" si="2158"/>
        <v>0</v>
      </c>
      <c r="AJ1482" s="352">
        <f t="shared" si="2158"/>
        <v>0</v>
      </c>
      <c r="AK1482" s="352">
        <f t="shared" si="2158"/>
        <v>0</v>
      </c>
      <c r="AL1482" s="352">
        <f t="shared" si="2158"/>
        <v>0</v>
      </c>
      <c r="AM1482" s="352">
        <f t="shared" si="2158"/>
        <v>0</v>
      </c>
      <c r="AN1482" s="352">
        <f t="shared" si="2158"/>
        <v>0</v>
      </c>
      <c r="AO1482" s="352">
        <f t="shared" si="2158"/>
        <v>0</v>
      </c>
      <c r="AP1482" s="352">
        <f t="shared" si="2158"/>
        <v>0</v>
      </c>
      <c r="AQ1482" s="352">
        <f t="shared" si="2158"/>
        <v>0</v>
      </c>
      <c r="AR1482" s="352">
        <f t="shared" si="2158"/>
        <v>0</v>
      </c>
      <c r="AS1482" s="352">
        <f t="shared" si="2158"/>
        <v>0</v>
      </c>
      <c r="AT1482" s="352">
        <f t="shared" si="2158"/>
        <v>0</v>
      </c>
      <c r="AU1482" s="266"/>
    </row>
    <row r="1483" spans="1:47" ht="15" hidden="1" customHeight="1" outlineLevel="1">
      <c r="A1483" s="452"/>
      <c r="B1483" s="254"/>
      <c r="C1483" s="251"/>
      <c r="D1483" s="251"/>
      <c r="E1483" s="251"/>
      <c r="F1483" s="251"/>
      <c r="G1483" s="251"/>
      <c r="H1483" s="251"/>
      <c r="I1483" s="251"/>
      <c r="J1483" s="251"/>
      <c r="K1483" s="251"/>
      <c r="L1483" s="251"/>
      <c r="M1483" s="251"/>
      <c r="N1483" s="251"/>
      <c r="O1483" s="251"/>
      <c r="P1483" s="251"/>
      <c r="Q1483" s="251"/>
      <c r="R1483" s="251"/>
      <c r="S1483" s="251"/>
      <c r="T1483" s="251"/>
      <c r="U1483" s="251"/>
      <c r="V1483" s="251"/>
      <c r="W1483" s="251"/>
      <c r="X1483" s="251"/>
      <c r="Y1483" s="251"/>
      <c r="Z1483" s="251"/>
      <c r="AA1483" s="251"/>
      <c r="AB1483" s="251"/>
      <c r="AC1483" s="251"/>
      <c r="AD1483" s="251"/>
      <c r="AE1483" s="251"/>
      <c r="AF1483" s="251"/>
      <c r="AG1483" s="363"/>
      <c r="AH1483" s="366"/>
      <c r="AI1483" s="366"/>
      <c r="AJ1483" s="366"/>
      <c r="AK1483" s="366"/>
      <c r="AL1483" s="366"/>
      <c r="AM1483" s="366"/>
      <c r="AN1483" s="366"/>
      <c r="AO1483" s="366"/>
      <c r="AP1483" s="366"/>
      <c r="AQ1483" s="366"/>
      <c r="AR1483" s="366"/>
      <c r="AS1483" s="366"/>
      <c r="AT1483" s="366"/>
      <c r="AU1483" s="266"/>
    </row>
    <row r="1484" spans="1:47" ht="15" hidden="1" customHeight="1" outlineLevel="1">
      <c r="A1484" s="452">
        <v>22</v>
      </c>
      <c r="B1484" s="369" t="s">
        <v>114</v>
      </c>
      <c r="C1484" s="251" t="s">
        <v>25</v>
      </c>
      <c r="D1484" s="255"/>
      <c r="E1484" s="255"/>
      <c r="F1484" s="255"/>
      <c r="G1484" s="255"/>
      <c r="H1484" s="255"/>
      <c r="I1484" s="255"/>
      <c r="J1484" s="255"/>
      <c r="K1484" s="255"/>
      <c r="L1484" s="255"/>
      <c r="M1484" s="255"/>
      <c r="N1484" s="255"/>
      <c r="O1484" s="255"/>
      <c r="P1484" s="255"/>
      <c r="Q1484" s="656"/>
      <c r="R1484" s="251"/>
      <c r="S1484" s="255"/>
      <c r="T1484" s="255"/>
      <c r="U1484" s="255"/>
      <c r="V1484" s="255"/>
      <c r="W1484" s="255"/>
      <c r="X1484" s="255"/>
      <c r="Y1484" s="255"/>
      <c r="Z1484" s="255"/>
      <c r="AA1484" s="255"/>
      <c r="AB1484" s="255"/>
      <c r="AC1484" s="255"/>
      <c r="AD1484" s="255"/>
      <c r="AE1484" s="255"/>
      <c r="AF1484" s="656"/>
      <c r="AG1484" s="351"/>
      <c r="AH1484" s="351"/>
      <c r="AI1484" s="351"/>
      <c r="AJ1484" s="351"/>
      <c r="AK1484" s="351"/>
      <c r="AL1484" s="351"/>
      <c r="AM1484" s="351"/>
      <c r="AN1484" s="351"/>
      <c r="AO1484" s="351"/>
      <c r="AP1484" s="351"/>
      <c r="AQ1484" s="351"/>
      <c r="AR1484" s="351"/>
      <c r="AS1484" s="351"/>
      <c r="AT1484" s="351"/>
      <c r="AU1484" s="256">
        <f>SUM(AG1484:AT1484)</f>
        <v>0</v>
      </c>
    </row>
    <row r="1485" spans="1:47" ht="15" hidden="1" customHeight="1" outlineLevel="1">
      <c r="A1485" s="452"/>
      <c r="B1485" s="254" t="s">
        <v>730</v>
      </c>
      <c r="C1485" s="251" t="s">
        <v>163</v>
      </c>
      <c r="D1485" s="255"/>
      <c r="E1485" s="255"/>
      <c r="F1485" s="255"/>
      <c r="G1485" s="255"/>
      <c r="H1485" s="255"/>
      <c r="I1485" s="255"/>
      <c r="J1485" s="255"/>
      <c r="K1485" s="255"/>
      <c r="L1485" s="255"/>
      <c r="M1485" s="255"/>
      <c r="N1485" s="255"/>
      <c r="O1485" s="255"/>
      <c r="P1485" s="255"/>
      <c r="Q1485" s="656"/>
      <c r="R1485" s="251"/>
      <c r="S1485" s="255"/>
      <c r="T1485" s="255"/>
      <c r="U1485" s="255"/>
      <c r="V1485" s="255"/>
      <c r="W1485" s="255"/>
      <c r="X1485" s="255"/>
      <c r="Y1485" s="255"/>
      <c r="Z1485" s="255"/>
      <c r="AA1485" s="255"/>
      <c r="AB1485" s="255"/>
      <c r="AC1485" s="255"/>
      <c r="AD1485" s="255"/>
      <c r="AE1485" s="255"/>
      <c r="AF1485" s="656"/>
      <c r="AG1485" s="352">
        <f>AG1484</f>
        <v>0</v>
      </c>
      <c r="AH1485" s="352">
        <f t="shared" ref="AH1485:AT1485" si="2159">AH1484</f>
        <v>0</v>
      </c>
      <c r="AI1485" s="352">
        <f t="shared" si="2159"/>
        <v>0</v>
      </c>
      <c r="AJ1485" s="352">
        <f t="shared" si="2159"/>
        <v>0</v>
      </c>
      <c r="AK1485" s="352">
        <f t="shared" si="2159"/>
        <v>0</v>
      </c>
      <c r="AL1485" s="352">
        <f t="shared" si="2159"/>
        <v>0</v>
      </c>
      <c r="AM1485" s="352">
        <f t="shared" si="2159"/>
        <v>0</v>
      </c>
      <c r="AN1485" s="352">
        <f t="shared" si="2159"/>
        <v>0</v>
      </c>
      <c r="AO1485" s="352">
        <f t="shared" si="2159"/>
        <v>0</v>
      </c>
      <c r="AP1485" s="352">
        <f t="shared" si="2159"/>
        <v>0</v>
      </c>
      <c r="AQ1485" s="352">
        <f t="shared" si="2159"/>
        <v>0</v>
      </c>
      <c r="AR1485" s="352">
        <f t="shared" si="2159"/>
        <v>0</v>
      </c>
      <c r="AS1485" s="352">
        <f t="shared" si="2159"/>
        <v>0</v>
      </c>
      <c r="AT1485" s="352">
        <f t="shared" si="2159"/>
        <v>0</v>
      </c>
      <c r="AU1485" s="266"/>
    </row>
    <row r="1486" spans="1:47" ht="15" hidden="1" customHeight="1" outlineLevel="1">
      <c r="A1486" s="452"/>
      <c r="B1486" s="254"/>
      <c r="C1486" s="251"/>
      <c r="D1486" s="251"/>
      <c r="E1486" s="251"/>
      <c r="F1486" s="251"/>
      <c r="G1486" s="251"/>
      <c r="H1486" s="251"/>
      <c r="I1486" s="251"/>
      <c r="J1486" s="251"/>
      <c r="K1486" s="251"/>
      <c r="L1486" s="251"/>
      <c r="M1486" s="251"/>
      <c r="N1486" s="251"/>
      <c r="O1486" s="251"/>
      <c r="P1486" s="251"/>
      <c r="Q1486" s="251"/>
      <c r="R1486" s="251"/>
      <c r="S1486" s="251"/>
      <c r="T1486" s="251"/>
      <c r="U1486" s="251"/>
      <c r="V1486" s="251"/>
      <c r="W1486" s="251"/>
      <c r="X1486" s="251"/>
      <c r="Y1486" s="251"/>
      <c r="Z1486" s="251"/>
      <c r="AA1486" s="251"/>
      <c r="AB1486" s="251"/>
      <c r="AC1486" s="251"/>
      <c r="AD1486" s="251"/>
      <c r="AE1486" s="251"/>
      <c r="AF1486" s="251"/>
      <c r="AG1486" s="363"/>
      <c r="AH1486" s="366"/>
      <c r="AI1486" s="366"/>
      <c r="AJ1486" s="366"/>
      <c r="AK1486" s="366"/>
      <c r="AL1486" s="366"/>
      <c r="AM1486" s="366"/>
      <c r="AN1486" s="366"/>
      <c r="AO1486" s="366"/>
      <c r="AP1486" s="366"/>
      <c r="AQ1486" s="366"/>
      <c r="AR1486" s="366"/>
      <c r="AS1486" s="366"/>
      <c r="AT1486" s="366"/>
      <c r="AU1486" s="266"/>
    </row>
    <row r="1487" spans="1:47" ht="15" hidden="1" customHeight="1" outlineLevel="1">
      <c r="A1487" s="452">
        <v>23</v>
      </c>
      <c r="B1487" s="369" t="s">
        <v>115</v>
      </c>
      <c r="C1487" s="251" t="s">
        <v>25</v>
      </c>
      <c r="D1487" s="255"/>
      <c r="E1487" s="255"/>
      <c r="F1487" s="255"/>
      <c r="G1487" s="255"/>
      <c r="H1487" s="255"/>
      <c r="I1487" s="255"/>
      <c r="J1487" s="255"/>
      <c r="K1487" s="255"/>
      <c r="L1487" s="255"/>
      <c r="M1487" s="255"/>
      <c r="N1487" s="255"/>
      <c r="O1487" s="255"/>
      <c r="P1487" s="255"/>
      <c r="Q1487" s="656"/>
      <c r="R1487" s="251"/>
      <c r="S1487" s="255"/>
      <c r="T1487" s="255"/>
      <c r="U1487" s="255"/>
      <c r="V1487" s="255"/>
      <c r="W1487" s="255"/>
      <c r="X1487" s="255"/>
      <c r="Y1487" s="255"/>
      <c r="Z1487" s="255"/>
      <c r="AA1487" s="255"/>
      <c r="AB1487" s="255"/>
      <c r="AC1487" s="255"/>
      <c r="AD1487" s="255"/>
      <c r="AE1487" s="255"/>
      <c r="AF1487" s="656"/>
      <c r="AG1487" s="351"/>
      <c r="AH1487" s="351"/>
      <c r="AI1487" s="351"/>
      <c r="AJ1487" s="351"/>
      <c r="AK1487" s="351"/>
      <c r="AL1487" s="351"/>
      <c r="AM1487" s="351"/>
      <c r="AN1487" s="351"/>
      <c r="AO1487" s="351"/>
      <c r="AP1487" s="351"/>
      <c r="AQ1487" s="351"/>
      <c r="AR1487" s="351"/>
      <c r="AS1487" s="351"/>
      <c r="AT1487" s="351"/>
      <c r="AU1487" s="256">
        <f>SUM(AG1487:AT1487)</f>
        <v>0</v>
      </c>
    </row>
    <row r="1488" spans="1:47" ht="15" hidden="1" customHeight="1" outlineLevel="1">
      <c r="A1488" s="452"/>
      <c r="B1488" s="254" t="s">
        <v>730</v>
      </c>
      <c r="C1488" s="251" t="s">
        <v>163</v>
      </c>
      <c r="D1488" s="255"/>
      <c r="E1488" s="255"/>
      <c r="F1488" s="255"/>
      <c r="G1488" s="255"/>
      <c r="H1488" s="255"/>
      <c r="I1488" s="255"/>
      <c r="J1488" s="255"/>
      <c r="K1488" s="255"/>
      <c r="L1488" s="255"/>
      <c r="M1488" s="255"/>
      <c r="N1488" s="255"/>
      <c r="O1488" s="255"/>
      <c r="P1488" s="255"/>
      <c r="Q1488" s="656"/>
      <c r="R1488" s="251"/>
      <c r="S1488" s="255"/>
      <c r="T1488" s="255"/>
      <c r="U1488" s="255"/>
      <c r="V1488" s="255"/>
      <c r="W1488" s="255"/>
      <c r="X1488" s="255"/>
      <c r="Y1488" s="255"/>
      <c r="Z1488" s="255"/>
      <c r="AA1488" s="255"/>
      <c r="AB1488" s="255"/>
      <c r="AC1488" s="255"/>
      <c r="AD1488" s="255"/>
      <c r="AE1488" s="255"/>
      <c r="AF1488" s="656"/>
      <c r="AG1488" s="352">
        <f>AG1487</f>
        <v>0</v>
      </c>
      <c r="AH1488" s="352">
        <f t="shared" ref="AH1488:AT1488" si="2160">AH1487</f>
        <v>0</v>
      </c>
      <c r="AI1488" s="352">
        <f t="shared" si="2160"/>
        <v>0</v>
      </c>
      <c r="AJ1488" s="352">
        <f t="shared" si="2160"/>
        <v>0</v>
      </c>
      <c r="AK1488" s="352">
        <f t="shared" si="2160"/>
        <v>0</v>
      </c>
      <c r="AL1488" s="352">
        <f t="shared" si="2160"/>
        <v>0</v>
      </c>
      <c r="AM1488" s="352">
        <f t="shared" si="2160"/>
        <v>0</v>
      </c>
      <c r="AN1488" s="352">
        <f t="shared" si="2160"/>
        <v>0</v>
      </c>
      <c r="AO1488" s="352">
        <f t="shared" si="2160"/>
        <v>0</v>
      </c>
      <c r="AP1488" s="352">
        <f t="shared" si="2160"/>
        <v>0</v>
      </c>
      <c r="AQ1488" s="352">
        <f t="shared" si="2160"/>
        <v>0</v>
      </c>
      <c r="AR1488" s="352">
        <f t="shared" si="2160"/>
        <v>0</v>
      </c>
      <c r="AS1488" s="352">
        <f t="shared" si="2160"/>
        <v>0</v>
      </c>
      <c r="AT1488" s="352">
        <f t="shared" si="2160"/>
        <v>0</v>
      </c>
      <c r="AU1488" s="266"/>
    </row>
    <row r="1489" spans="1:47" ht="15" hidden="1" customHeight="1" outlineLevel="1">
      <c r="A1489" s="452"/>
      <c r="B1489" s="371"/>
      <c r="C1489" s="251"/>
      <c r="D1489" s="251"/>
      <c r="E1489" s="251"/>
      <c r="F1489" s="251"/>
      <c r="G1489" s="251"/>
      <c r="H1489" s="251"/>
      <c r="I1489" s="251"/>
      <c r="J1489" s="251"/>
      <c r="K1489" s="251"/>
      <c r="L1489" s="251"/>
      <c r="M1489" s="251"/>
      <c r="N1489" s="251"/>
      <c r="O1489" s="251"/>
      <c r="P1489" s="251"/>
      <c r="Q1489" s="251"/>
      <c r="R1489" s="251"/>
      <c r="S1489" s="251"/>
      <c r="T1489" s="251"/>
      <c r="U1489" s="251"/>
      <c r="V1489" s="251"/>
      <c r="W1489" s="251"/>
      <c r="X1489" s="251"/>
      <c r="Y1489" s="251"/>
      <c r="Z1489" s="251"/>
      <c r="AA1489" s="251"/>
      <c r="AB1489" s="251"/>
      <c r="AC1489" s="251"/>
      <c r="AD1489" s="251"/>
      <c r="AE1489" s="251"/>
      <c r="AF1489" s="251"/>
      <c r="AG1489" s="363"/>
      <c r="AH1489" s="366"/>
      <c r="AI1489" s="366"/>
      <c r="AJ1489" s="366"/>
      <c r="AK1489" s="366"/>
      <c r="AL1489" s="366"/>
      <c r="AM1489" s="366"/>
      <c r="AN1489" s="366"/>
      <c r="AO1489" s="366"/>
      <c r="AP1489" s="366"/>
      <c r="AQ1489" s="366"/>
      <c r="AR1489" s="366"/>
      <c r="AS1489" s="366"/>
      <c r="AT1489" s="366"/>
      <c r="AU1489" s="266"/>
    </row>
    <row r="1490" spans="1:47" ht="15" hidden="1" customHeight="1" outlineLevel="1">
      <c r="A1490" s="452">
        <v>24</v>
      </c>
      <c r="B1490" s="369" t="s">
        <v>116</v>
      </c>
      <c r="C1490" s="251" t="s">
        <v>25</v>
      </c>
      <c r="D1490" s="255"/>
      <c r="E1490" s="255"/>
      <c r="F1490" s="255"/>
      <c r="G1490" s="255"/>
      <c r="H1490" s="255"/>
      <c r="I1490" s="255"/>
      <c r="J1490" s="255"/>
      <c r="K1490" s="255"/>
      <c r="L1490" s="255"/>
      <c r="M1490" s="255"/>
      <c r="N1490" s="255"/>
      <c r="O1490" s="255"/>
      <c r="P1490" s="255"/>
      <c r="Q1490" s="656"/>
      <c r="R1490" s="251"/>
      <c r="S1490" s="255"/>
      <c r="T1490" s="255"/>
      <c r="U1490" s="255"/>
      <c r="V1490" s="255"/>
      <c r="W1490" s="255"/>
      <c r="X1490" s="255"/>
      <c r="Y1490" s="255"/>
      <c r="Z1490" s="255"/>
      <c r="AA1490" s="255"/>
      <c r="AB1490" s="255"/>
      <c r="AC1490" s="255"/>
      <c r="AD1490" s="255"/>
      <c r="AE1490" s="255"/>
      <c r="AF1490" s="656"/>
      <c r="AG1490" s="351"/>
      <c r="AH1490" s="351"/>
      <c r="AI1490" s="351"/>
      <c r="AJ1490" s="351"/>
      <c r="AK1490" s="351"/>
      <c r="AL1490" s="351"/>
      <c r="AM1490" s="351"/>
      <c r="AN1490" s="351"/>
      <c r="AO1490" s="351"/>
      <c r="AP1490" s="351"/>
      <c r="AQ1490" s="351"/>
      <c r="AR1490" s="351"/>
      <c r="AS1490" s="351"/>
      <c r="AT1490" s="351"/>
      <c r="AU1490" s="256">
        <f>SUM(AG1490:AT1490)</f>
        <v>0</v>
      </c>
    </row>
    <row r="1491" spans="1:47" ht="15" hidden="1" customHeight="1" outlineLevel="1">
      <c r="A1491" s="452"/>
      <c r="B1491" s="254" t="s">
        <v>730</v>
      </c>
      <c r="C1491" s="251" t="s">
        <v>163</v>
      </c>
      <c r="D1491" s="255"/>
      <c r="E1491" s="255"/>
      <c r="F1491" s="255"/>
      <c r="G1491" s="255"/>
      <c r="H1491" s="255"/>
      <c r="I1491" s="255"/>
      <c r="J1491" s="255"/>
      <c r="K1491" s="255"/>
      <c r="L1491" s="255"/>
      <c r="M1491" s="255"/>
      <c r="N1491" s="255"/>
      <c r="O1491" s="255"/>
      <c r="P1491" s="255"/>
      <c r="Q1491" s="656"/>
      <c r="R1491" s="251"/>
      <c r="S1491" s="255"/>
      <c r="T1491" s="255"/>
      <c r="U1491" s="255"/>
      <c r="V1491" s="255"/>
      <c r="W1491" s="255"/>
      <c r="X1491" s="255"/>
      <c r="Y1491" s="255"/>
      <c r="Z1491" s="255"/>
      <c r="AA1491" s="255"/>
      <c r="AB1491" s="255"/>
      <c r="AC1491" s="255"/>
      <c r="AD1491" s="255"/>
      <c r="AE1491" s="255"/>
      <c r="AF1491" s="656"/>
      <c r="AG1491" s="352">
        <f>AG1490</f>
        <v>0</v>
      </c>
      <c r="AH1491" s="352">
        <f t="shared" ref="AH1491:AT1491" si="2161">AH1490</f>
        <v>0</v>
      </c>
      <c r="AI1491" s="352">
        <f t="shared" si="2161"/>
        <v>0</v>
      </c>
      <c r="AJ1491" s="352">
        <f t="shared" si="2161"/>
        <v>0</v>
      </c>
      <c r="AK1491" s="352">
        <f t="shared" si="2161"/>
        <v>0</v>
      </c>
      <c r="AL1491" s="352">
        <f t="shared" si="2161"/>
        <v>0</v>
      </c>
      <c r="AM1491" s="352">
        <f t="shared" si="2161"/>
        <v>0</v>
      </c>
      <c r="AN1491" s="352">
        <f t="shared" si="2161"/>
        <v>0</v>
      </c>
      <c r="AO1491" s="352">
        <f t="shared" si="2161"/>
        <v>0</v>
      </c>
      <c r="AP1491" s="352">
        <f t="shared" si="2161"/>
        <v>0</v>
      </c>
      <c r="AQ1491" s="352">
        <f t="shared" si="2161"/>
        <v>0</v>
      </c>
      <c r="AR1491" s="352">
        <f t="shared" si="2161"/>
        <v>0</v>
      </c>
      <c r="AS1491" s="352">
        <f t="shared" si="2161"/>
        <v>0</v>
      </c>
      <c r="AT1491" s="352">
        <f t="shared" si="2161"/>
        <v>0</v>
      </c>
      <c r="AU1491" s="266"/>
    </row>
    <row r="1492" spans="1:47" ht="15" hidden="1" customHeight="1" outlineLevel="1">
      <c r="A1492" s="452"/>
      <c r="B1492" s="254"/>
      <c r="C1492" s="251"/>
      <c r="D1492" s="251"/>
      <c r="E1492" s="251"/>
      <c r="F1492" s="251"/>
      <c r="G1492" s="251"/>
      <c r="H1492" s="251"/>
      <c r="I1492" s="251"/>
      <c r="J1492" s="251"/>
      <c r="K1492" s="251"/>
      <c r="L1492" s="251"/>
      <c r="M1492" s="251"/>
      <c r="N1492" s="251"/>
      <c r="O1492" s="251"/>
      <c r="P1492" s="251"/>
      <c r="Q1492" s="251"/>
      <c r="R1492" s="251"/>
      <c r="S1492" s="251"/>
      <c r="T1492" s="251"/>
      <c r="U1492" s="251"/>
      <c r="V1492" s="251"/>
      <c r="W1492" s="251"/>
      <c r="X1492" s="251"/>
      <c r="Y1492" s="251"/>
      <c r="Z1492" s="251"/>
      <c r="AA1492" s="251"/>
      <c r="AB1492" s="251"/>
      <c r="AC1492" s="251"/>
      <c r="AD1492" s="251"/>
      <c r="AE1492" s="251"/>
      <c r="AF1492" s="251"/>
      <c r="AG1492" s="353"/>
      <c r="AH1492" s="366"/>
      <c r="AI1492" s="366"/>
      <c r="AJ1492" s="366"/>
      <c r="AK1492" s="366"/>
      <c r="AL1492" s="366"/>
      <c r="AM1492" s="366"/>
      <c r="AN1492" s="366"/>
      <c r="AO1492" s="366"/>
      <c r="AP1492" s="366"/>
      <c r="AQ1492" s="366"/>
      <c r="AR1492" s="366"/>
      <c r="AS1492" s="366"/>
      <c r="AT1492" s="366"/>
      <c r="AU1492" s="266"/>
    </row>
    <row r="1493" spans="1:47" ht="15" hidden="1" customHeight="1" outlineLevel="1">
      <c r="A1493" s="452"/>
      <c r="B1493" s="248" t="s">
        <v>497</v>
      </c>
      <c r="C1493" s="251"/>
      <c r="D1493" s="251"/>
      <c r="E1493" s="251"/>
      <c r="F1493" s="251"/>
      <c r="G1493" s="251"/>
      <c r="H1493" s="251"/>
      <c r="I1493" s="251"/>
      <c r="J1493" s="251"/>
      <c r="K1493" s="251"/>
      <c r="L1493" s="251"/>
      <c r="M1493" s="251"/>
      <c r="N1493" s="251"/>
      <c r="O1493" s="251"/>
      <c r="P1493" s="251"/>
      <c r="Q1493" s="251"/>
      <c r="R1493" s="251"/>
      <c r="S1493" s="251"/>
      <c r="T1493" s="251"/>
      <c r="U1493" s="251"/>
      <c r="V1493" s="251"/>
      <c r="W1493" s="251"/>
      <c r="X1493" s="251"/>
      <c r="Y1493" s="251"/>
      <c r="Z1493" s="251"/>
      <c r="AA1493" s="251"/>
      <c r="AB1493" s="251"/>
      <c r="AC1493" s="251"/>
      <c r="AD1493" s="251"/>
      <c r="AE1493" s="251"/>
      <c r="AF1493" s="251"/>
      <c r="AG1493" s="353"/>
      <c r="AH1493" s="366"/>
      <c r="AI1493" s="366"/>
      <c r="AJ1493" s="366"/>
      <c r="AK1493" s="366"/>
      <c r="AL1493" s="366"/>
      <c r="AM1493" s="366"/>
      <c r="AN1493" s="366"/>
      <c r="AO1493" s="366"/>
      <c r="AP1493" s="366"/>
      <c r="AQ1493" s="366"/>
      <c r="AR1493" s="366"/>
      <c r="AS1493" s="366"/>
      <c r="AT1493" s="366"/>
      <c r="AU1493" s="266"/>
    </row>
    <row r="1494" spans="1:47" ht="15" hidden="1" customHeight="1" outlineLevel="1">
      <c r="A1494" s="452">
        <v>25</v>
      </c>
      <c r="B1494" s="369" t="s">
        <v>117</v>
      </c>
      <c r="C1494" s="251" t="s">
        <v>25</v>
      </c>
      <c r="D1494" s="255"/>
      <c r="E1494" s="255"/>
      <c r="F1494" s="255"/>
      <c r="G1494" s="255"/>
      <c r="H1494" s="255"/>
      <c r="I1494" s="255"/>
      <c r="J1494" s="255"/>
      <c r="K1494" s="255"/>
      <c r="L1494" s="255"/>
      <c r="M1494" s="255"/>
      <c r="N1494" s="255"/>
      <c r="O1494" s="255"/>
      <c r="P1494" s="255"/>
      <c r="Q1494" s="255"/>
      <c r="R1494" s="255">
        <v>12</v>
      </c>
      <c r="S1494" s="255"/>
      <c r="T1494" s="255"/>
      <c r="U1494" s="255"/>
      <c r="V1494" s="255"/>
      <c r="W1494" s="255"/>
      <c r="X1494" s="255"/>
      <c r="Y1494" s="255"/>
      <c r="Z1494" s="255"/>
      <c r="AA1494" s="255"/>
      <c r="AB1494" s="255"/>
      <c r="AC1494" s="255"/>
      <c r="AD1494" s="255"/>
      <c r="AE1494" s="255"/>
      <c r="AF1494" s="656"/>
      <c r="AG1494" s="367"/>
      <c r="AH1494" s="356"/>
      <c r="AI1494" s="356"/>
      <c r="AJ1494" s="356"/>
      <c r="AK1494" s="356"/>
      <c r="AL1494" s="356"/>
      <c r="AM1494" s="356"/>
      <c r="AN1494" s="356"/>
      <c r="AO1494" s="356"/>
      <c r="AP1494" s="356"/>
      <c r="AQ1494" s="356"/>
      <c r="AR1494" s="356"/>
      <c r="AS1494" s="356"/>
      <c r="AT1494" s="356"/>
      <c r="AU1494" s="256">
        <f>SUM(AG1494:AT1494)</f>
        <v>0</v>
      </c>
    </row>
    <row r="1495" spans="1:47" ht="15" hidden="1" customHeight="1" outlineLevel="1">
      <c r="A1495" s="452"/>
      <c r="B1495" s="254" t="s">
        <v>730</v>
      </c>
      <c r="C1495" s="251" t="s">
        <v>163</v>
      </c>
      <c r="D1495" s="255"/>
      <c r="E1495" s="255"/>
      <c r="F1495" s="255"/>
      <c r="G1495" s="255"/>
      <c r="H1495" s="255"/>
      <c r="I1495" s="255"/>
      <c r="J1495" s="255"/>
      <c r="K1495" s="255"/>
      <c r="L1495" s="255"/>
      <c r="M1495" s="255"/>
      <c r="N1495" s="255"/>
      <c r="O1495" s="255"/>
      <c r="P1495" s="255"/>
      <c r="Q1495" s="255"/>
      <c r="R1495" s="255">
        <f>R1494</f>
        <v>12</v>
      </c>
      <c r="S1495" s="255"/>
      <c r="T1495" s="255"/>
      <c r="U1495" s="255"/>
      <c r="V1495" s="255"/>
      <c r="W1495" s="255"/>
      <c r="X1495" s="255"/>
      <c r="Y1495" s="255"/>
      <c r="Z1495" s="255"/>
      <c r="AA1495" s="255"/>
      <c r="AB1495" s="255"/>
      <c r="AC1495" s="255"/>
      <c r="AD1495" s="255"/>
      <c r="AE1495" s="255"/>
      <c r="AF1495" s="656"/>
      <c r="AG1495" s="352">
        <f>AG1494</f>
        <v>0</v>
      </c>
      <c r="AH1495" s="352">
        <f t="shared" ref="AH1495:AT1495" si="2162">AH1494</f>
        <v>0</v>
      </c>
      <c r="AI1495" s="352">
        <f t="shared" si="2162"/>
        <v>0</v>
      </c>
      <c r="AJ1495" s="352">
        <f t="shared" si="2162"/>
        <v>0</v>
      </c>
      <c r="AK1495" s="352">
        <f t="shared" si="2162"/>
        <v>0</v>
      </c>
      <c r="AL1495" s="352">
        <f t="shared" si="2162"/>
        <v>0</v>
      </c>
      <c r="AM1495" s="352">
        <f t="shared" si="2162"/>
        <v>0</v>
      </c>
      <c r="AN1495" s="352">
        <f t="shared" si="2162"/>
        <v>0</v>
      </c>
      <c r="AO1495" s="352">
        <f t="shared" si="2162"/>
        <v>0</v>
      </c>
      <c r="AP1495" s="352">
        <f t="shared" si="2162"/>
        <v>0</v>
      </c>
      <c r="AQ1495" s="352">
        <f t="shared" si="2162"/>
        <v>0</v>
      </c>
      <c r="AR1495" s="352">
        <f t="shared" si="2162"/>
        <v>0</v>
      </c>
      <c r="AS1495" s="352">
        <f t="shared" si="2162"/>
        <v>0</v>
      </c>
      <c r="AT1495" s="352">
        <f t="shared" si="2162"/>
        <v>0</v>
      </c>
      <c r="AU1495" s="266"/>
    </row>
    <row r="1496" spans="1:47" ht="15" hidden="1" customHeight="1" outlineLevel="1">
      <c r="A1496" s="452"/>
      <c r="B1496" s="254"/>
      <c r="C1496" s="251"/>
      <c r="D1496" s="251"/>
      <c r="E1496" s="251"/>
      <c r="F1496" s="251"/>
      <c r="G1496" s="251"/>
      <c r="H1496" s="251"/>
      <c r="I1496" s="251"/>
      <c r="J1496" s="251"/>
      <c r="K1496" s="251"/>
      <c r="L1496" s="251"/>
      <c r="M1496" s="251"/>
      <c r="N1496" s="251"/>
      <c r="O1496" s="251"/>
      <c r="P1496" s="251"/>
      <c r="Q1496" s="251"/>
      <c r="R1496" s="251"/>
      <c r="S1496" s="251"/>
      <c r="T1496" s="251"/>
      <c r="U1496" s="251"/>
      <c r="V1496" s="251"/>
      <c r="W1496" s="251"/>
      <c r="X1496" s="251"/>
      <c r="Y1496" s="251"/>
      <c r="Z1496" s="251"/>
      <c r="AA1496" s="251"/>
      <c r="AB1496" s="251"/>
      <c r="AC1496" s="251"/>
      <c r="AD1496" s="251"/>
      <c r="AE1496" s="251"/>
      <c r="AF1496" s="251"/>
      <c r="AG1496" s="353"/>
      <c r="AH1496" s="366"/>
      <c r="AI1496" s="366"/>
      <c r="AJ1496" s="366"/>
      <c r="AK1496" s="366"/>
      <c r="AL1496" s="366"/>
      <c r="AM1496" s="366"/>
      <c r="AN1496" s="366"/>
      <c r="AO1496" s="366"/>
      <c r="AP1496" s="366"/>
      <c r="AQ1496" s="366"/>
      <c r="AR1496" s="366"/>
      <c r="AS1496" s="366"/>
      <c r="AT1496" s="366"/>
      <c r="AU1496" s="266"/>
    </row>
    <row r="1497" spans="1:47" ht="15" hidden="1" customHeight="1" outlineLevel="1">
      <c r="A1497" s="452">
        <v>26</v>
      </c>
      <c r="B1497" s="369" t="s">
        <v>118</v>
      </c>
      <c r="C1497" s="251" t="s">
        <v>25</v>
      </c>
      <c r="D1497" s="255"/>
      <c r="E1497" s="255"/>
      <c r="F1497" s="255"/>
      <c r="G1497" s="255"/>
      <c r="H1497" s="255"/>
      <c r="I1497" s="255"/>
      <c r="J1497" s="255"/>
      <c r="K1497" s="255"/>
      <c r="L1497" s="255"/>
      <c r="M1497" s="255"/>
      <c r="N1497" s="255"/>
      <c r="O1497" s="255"/>
      <c r="P1497" s="255"/>
      <c r="Q1497" s="255"/>
      <c r="R1497" s="255">
        <v>12</v>
      </c>
      <c r="S1497" s="255"/>
      <c r="T1497" s="255"/>
      <c r="U1497" s="255"/>
      <c r="V1497" s="255"/>
      <c r="W1497" s="255"/>
      <c r="X1497" s="255"/>
      <c r="Y1497" s="255"/>
      <c r="Z1497" s="255"/>
      <c r="AA1497" s="255"/>
      <c r="AB1497" s="255"/>
      <c r="AC1497" s="255"/>
      <c r="AD1497" s="255"/>
      <c r="AE1497" s="255"/>
      <c r="AF1497" s="656"/>
      <c r="AG1497" s="367"/>
      <c r="AH1497" s="356"/>
      <c r="AI1497" s="356"/>
      <c r="AJ1497" s="356"/>
      <c r="AK1497" s="356"/>
      <c r="AL1497" s="356"/>
      <c r="AM1497" s="356"/>
      <c r="AN1497" s="356"/>
      <c r="AO1497" s="356"/>
      <c r="AP1497" s="356"/>
      <c r="AQ1497" s="356"/>
      <c r="AR1497" s="356"/>
      <c r="AS1497" s="356"/>
      <c r="AT1497" s="356"/>
      <c r="AU1497" s="256">
        <f>SUM(AG1497:AT1497)</f>
        <v>0</v>
      </c>
    </row>
    <row r="1498" spans="1:47" ht="15" hidden="1" customHeight="1" outlineLevel="1">
      <c r="A1498" s="452"/>
      <c r="B1498" s="254" t="s">
        <v>730</v>
      </c>
      <c r="C1498" s="251" t="s">
        <v>163</v>
      </c>
      <c r="D1498" s="255"/>
      <c r="E1498" s="255"/>
      <c r="F1498" s="255"/>
      <c r="G1498" s="255"/>
      <c r="H1498" s="255"/>
      <c r="I1498" s="255"/>
      <c r="J1498" s="255"/>
      <c r="K1498" s="255"/>
      <c r="L1498" s="255"/>
      <c r="M1498" s="255"/>
      <c r="N1498" s="255"/>
      <c r="O1498" s="255"/>
      <c r="P1498" s="255"/>
      <c r="Q1498" s="255"/>
      <c r="R1498" s="255">
        <f>R1497</f>
        <v>12</v>
      </c>
      <c r="S1498" s="255"/>
      <c r="T1498" s="255"/>
      <c r="U1498" s="255"/>
      <c r="V1498" s="255"/>
      <c r="W1498" s="255"/>
      <c r="X1498" s="255"/>
      <c r="Y1498" s="255"/>
      <c r="Z1498" s="255"/>
      <c r="AA1498" s="255"/>
      <c r="AB1498" s="255"/>
      <c r="AC1498" s="255"/>
      <c r="AD1498" s="255"/>
      <c r="AE1498" s="255"/>
      <c r="AF1498" s="656"/>
      <c r="AG1498" s="352">
        <f>AG1497</f>
        <v>0</v>
      </c>
      <c r="AH1498" s="352">
        <f t="shared" ref="AH1498:AT1498" si="2163">AH1497</f>
        <v>0</v>
      </c>
      <c r="AI1498" s="352">
        <f t="shared" si="2163"/>
        <v>0</v>
      </c>
      <c r="AJ1498" s="352">
        <f t="shared" si="2163"/>
        <v>0</v>
      </c>
      <c r="AK1498" s="352">
        <f t="shared" si="2163"/>
        <v>0</v>
      </c>
      <c r="AL1498" s="352">
        <f t="shared" si="2163"/>
        <v>0</v>
      </c>
      <c r="AM1498" s="352">
        <f t="shared" si="2163"/>
        <v>0</v>
      </c>
      <c r="AN1498" s="352">
        <f t="shared" si="2163"/>
        <v>0</v>
      </c>
      <c r="AO1498" s="352">
        <f t="shared" si="2163"/>
        <v>0</v>
      </c>
      <c r="AP1498" s="352">
        <f t="shared" si="2163"/>
        <v>0</v>
      </c>
      <c r="AQ1498" s="352">
        <f t="shared" si="2163"/>
        <v>0</v>
      </c>
      <c r="AR1498" s="352">
        <f t="shared" si="2163"/>
        <v>0</v>
      </c>
      <c r="AS1498" s="352">
        <f t="shared" si="2163"/>
        <v>0</v>
      </c>
      <c r="AT1498" s="352">
        <f t="shared" si="2163"/>
        <v>0</v>
      </c>
      <c r="AU1498" s="266"/>
    </row>
    <row r="1499" spans="1:47" ht="15" hidden="1" customHeight="1" outlineLevel="1">
      <c r="A1499" s="452"/>
      <c r="B1499" s="254"/>
      <c r="C1499" s="251"/>
      <c r="D1499" s="251"/>
      <c r="E1499" s="251"/>
      <c r="F1499" s="251"/>
      <c r="G1499" s="251"/>
      <c r="H1499" s="251"/>
      <c r="I1499" s="251"/>
      <c r="J1499" s="251"/>
      <c r="K1499" s="251"/>
      <c r="L1499" s="251"/>
      <c r="M1499" s="251"/>
      <c r="N1499" s="251"/>
      <c r="O1499" s="251"/>
      <c r="P1499" s="251"/>
      <c r="Q1499" s="251"/>
      <c r="R1499" s="251"/>
      <c r="S1499" s="251"/>
      <c r="T1499" s="251"/>
      <c r="U1499" s="251"/>
      <c r="V1499" s="251"/>
      <c r="W1499" s="251"/>
      <c r="X1499" s="251"/>
      <c r="Y1499" s="251"/>
      <c r="Z1499" s="251"/>
      <c r="AA1499" s="251"/>
      <c r="AB1499" s="251"/>
      <c r="AC1499" s="251"/>
      <c r="AD1499" s="251"/>
      <c r="AE1499" s="251"/>
      <c r="AF1499" s="251"/>
      <c r="AG1499" s="353"/>
      <c r="AH1499" s="366"/>
      <c r="AI1499" s="366"/>
      <c r="AJ1499" s="366"/>
      <c r="AK1499" s="366"/>
      <c r="AL1499" s="366"/>
      <c r="AM1499" s="366"/>
      <c r="AN1499" s="366"/>
      <c r="AO1499" s="366"/>
      <c r="AP1499" s="366"/>
      <c r="AQ1499" s="366"/>
      <c r="AR1499" s="366"/>
      <c r="AS1499" s="366"/>
      <c r="AT1499" s="366"/>
      <c r="AU1499" s="266"/>
    </row>
    <row r="1500" spans="1:47" ht="15" hidden="1" customHeight="1" outlineLevel="1">
      <c r="A1500" s="452">
        <v>27</v>
      </c>
      <c r="B1500" s="369" t="s">
        <v>119</v>
      </c>
      <c r="C1500" s="251" t="s">
        <v>25</v>
      </c>
      <c r="D1500" s="255"/>
      <c r="E1500" s="255"/>
      <c r="F1500" s="255"/>
      <c r="G1500" s="255"/>
      <c r="H1500" s="255"/>
      <c r="I1500" s="255"/>
      <c r="J1500" s="255"/>
      <c r="K1500" s="255"/>
      <c r="L1500" s="255"/>
      <c r="M1500" s="255"/>
      <c r="N1500" s="255"/>
      <c r="O1500" s="255"/>
      <c r="P1500" s="255"/>
      <c r="Q1500" s="255"/>
      <c r="R1500" s="255">
        <v>12</v>
      </c>
      <c r="S1500" s="255"/>
      <c r="T1500" s="255"/>
      <c r="U1500" s="255"/>
      <c r="V1500" s="255"/>
      <c r="W1500" s="255"/>
      <c r="X1500" s="255"/>
      <c r="Y1500" s="255"/>
      <c r="Z1500" s="255"/>
      <c r="AA1500" s="255"/>
      <c r="AB1500" s="255"/>
      <c r="AC1500" s="255"/>
      <c r="AD1500" s="255"/>
      <c r="AE1500" s="255"/>
      <c r="AF1500" s="656"/>
      <c r="AG1500" s="367"/>
      <c r="AH1500" s="356"/>
      <c r="AI1500" s="356"/>
      <c r="AJ1500" s="356"/>
      <c r="AK1500" s="356"/>
      <c r="AL1500" s="356"/>
      <c r="AM1500" s="356"/>
      <c r="AN1500" s="356"/>
      <c r="AO1500" s="356"/>
      <c r="AP1500" s="356"/>
      <c r="AQ1500" s="356"/>
      <c r="AR1500" s="356"/>
      <c r="AS1500" s="356"/>
      <c r="AT1500" s="356"/>
      <c r="AU1500" s="256">
        <f>SUM(AG1500:AT1500)</f>
        <v>0</v>
      </c>
    </row>
    <row r="1501" spans="1:47" ht="15" hidden="1" customHeight="1" outlineLevel="1">
      <c r="A1501" s="452"/>
      <c r="B1501" s="254" t="s">
        <v>730</v>
      </c>
      <c r="C1501" s="251" t="s">
        <v>163</v>
      </c>
      <c r="D1501" s="255"/>
      <c r="E1501" s="255"/>
      <c r="F1501" s="255"/>
      <c r="G1501" s="255"/>
      <c r="H1501" s="255"/>
      <c r="I1501" s="255"/>
      <c r="J1501" s="255"/>
      <c r="K1501" s="255"/>
      <c r="L1501" s="255"/>
      <c r="M1501" s="255"/>
      <c r="N1501" s="255"/>
      <c r="O1501" s="255"/>
      <c r="P1501" s="255"/>
      <c r="Q1501" s="255"/>
      <c r="R1501" s="255">
        <f>R1500</f>
        <v>12</v>
      </c>
      <c r="S1501" s="255"/>
      <c r="T1501" s="255"/>
      <c r="U1501" s="255"/>
      <c r="V1501" s="255"/>
      <c r="W1501" s="255"/>
      <c r="X1501" s="255"/>
      <c r="Y1501" s="255"/>
      <c r="Z1501" s="255"/>
      <c r="AA1501" s="255"/>
      <c r="AB1501" s="255"/>
      <c r="AC1501" s="255"/>
      <c r="AD1501" s="255"/>
      <c r="AE1501" s="255"/>
      <c r="AF1501" s="656"/>
      <c r="AG1501" s="352">
        <f>AG1500</f>
        <v>0</v>
      </c>
      <c r="AH1501" s="352">
        <f t="shared" ref="AH1501:AT1501" si="2164">AH1500</f>
        <v>0</v>
      </c>
      <c r="AI1501" s="352">
        <f t="shared" si="2164"/>
        <v>0</v>
      </c>
      <c r="AJ1501" s="352">
        <f t="shared" si="2164"/>
        <v>0</v>
      </c>
      <c r="AK1501" s="352">
        <f t="shared" si="2164"/>
        <v>0</v>
      </c>
      <c r="AL1501" s="352">
        <f t="shared" si="2164"/>
        <v>0</v>
      </c>
      <c r="AM1501" s="352">
        <f t="shared" si="2164"/>
        <v>0</v>
      </c>
      <c r="AN1501" s="352">
        <f t="shared" si="2164"/>
        <v>0</v>
      </c>
      <c r="AO1501" s="352">
        <f t="shared" si="2164"/>
        <v>0</v>
      </c>
      <c r="AP1501" s="352">
        <f t="shared" si="2164"/>
        <v>0</v>
      </c>
      <c r="AQ1501" s="352">
        <f t="shared" si="2164"/>
        <v>0</v>
      </c>
      <c r="AR1501" s="352">
        <f t="shared" si="2164"/>
        <v>0</v>
      </c>
      <c r="AS1501" s="352">
        <f t="shared" si="2164"/>
        <v>0</v>
      </c>
      <c r="AT1501" s="352">
        <f t="shared" si="2164"/>
        <v>0</v>
      </c>
      <c r="AU1501" s="266"/>
    </row>
    <row r="1502" spans="1:47" ht="15" hidden="1" customHeight="1" outlineLevel="1">
      <c r="A1502" s="452"/>
      <c r="B1502" s="254"/>
      <c r="C1502" s="251"/>
      <c r="D1502" s="251"/>
      <c r="E1502" s="251"/>
      <c r="F1502" s="251"/>
      <c r="G1502" s="251"/>
      <c r="H1502" s="251"/>
      <c r="I1502" s="251"/>
      <c r="J1502" s="251"/>
      <c r="K1502" s="251"/>
      <c r="L1502" s="251"/>
      <c r="M1502" s="251"/>
      <c r="N1502" s="251"/>
      <c r="O1502" s="251"/>
      <c r="P1502" s="251"/>
      <c r="Q1502" s="251"/>
      <c r="R1502" s="251"/>
      <c r="S1502" s="251"/>
      <c r="T1502" s="251"/>
      <c r="U1502" s="251"/>
      <c r="V1502" s="251"/>
      <c r="W1502" s="251"/>
      <c r="X1502" s="251"/>
      <c r="Y1502" s="251"/>
      <c r="Z1502" s="251"/>
      <c r="AA1502" s="251"/>
      <c r="AB1502" s="251"/>
      <c r="AC1502" s="251"/>
      <c r="AD1502" s="251"/>
      <c r="AE1502" s="251"/>
      <c r="AF1502" s="251"/>
      <c r="AG1502" s="353"/>
      <c r="AH1502" s="366"/>
      <c r="AI1502" s="366"/>
      <c r="AJ1502" s="366"/>
      <c r="AK1502" s="366"/>
      <c r="AL1502" s="366"/>
      <c r="AM1502" s="366"/>
      <c r="AN1502" s="366"/>
      <c r="AO1502" s="366"/>
      <c r="AP1502" s="366"/>
      <c r="AQ1502" s="366"/>
      <c r="AR1502" s="366"/>
      <c r="AS1502" s="366"/>
      <c r="AT1502" s="366"/>
      <c r="AU1502" s="266"/>
    </row>
    <row r="1503" spans="1:47" ht="15" hidden="1" customHeight="1" outlineLevel="1">
      <c r="A1503" s="452">
        <v>28</v>
      </c>
      <c r="B1503" s="369" t="s">
        <v>120</v>
      </c>
      <c r="C1503" s="251" t="s">
        <v>25</v>
      </c>
      <c r="D1503" s="255"/>
      <c r="E1503" s="255"/>
      <c r="F1503" s="255"/>
      <c r="G1503" s="255"/>
      <c r="H1503" s="255"/>
      <c r="I1503" s="255"/>
      <c r="J1503" s="255"/>
      <c r="K1503" s="255"/>
      <c r="L1503" s="255"/>
      <c r="M1503" s="255"/>
      <c r="N1503" s="255"/>
      <c r="O1503" s="255"/>
      <c r="P1503" s="255"/>
      <c r="Q1503" s="255"/>
      <c r="R1503" s="255">
        <v>12</v>
      </c>
      <c r="S1503" s="255"/>
      <c r="T1503" s="255"/>
      <c r="U1503" s="255"/>
      <c r="V1503" s="255"/>
      <c r="W1503" s="255"/>
      <c r="X1503" s="255"/>
      <c r="Y1503" s="255"/>
      <c r="Z1503" s="255"/>
      <c r="AA1503" s="255"/>
      <c r="AB1503" s="255"/>
      <c r="AC1503" s="255"/>
      <c r="AD1503" s="255"/>
      <c r="AE1503" s="255"/>
      <c r="AF1503" s="656"/>
      <c r="AG1503" s="367"/>
      <c r="AH1503" s="356"/>
      <c r="AI1503" s="356"/>
      <c r="AJ1503" s="356"/>
      <c r="AK1503" s="356"/>
      <c r="AL1503" s="356"/>
      <c r="AM1503" s="356"/>
      <c r="AN1503" s="356"/>
      <c r="AO1503" s="356"/>
      <c r="AP1503" s="356"/>
      <c r="AQ1503" s="356"/>
      <c r="AR1503" s="356"/>
      <c r="AS1503" s="356"/>
      <c r="AT1503" s="356"/>
      <c r="AU1503" s="256">
        <f>SUM(AG1503:AT1503)</f>
        <v>0</v>
      </c>
    </row>
    <row r="1504" spans="1:47" ht="15" hidden="1" customHeight="1" outlineLevel="1">
      <c r="A1504" s="452"/>
      <c r="B1504" s="254" t="s">
        <v>730</v>
      </c>
      <c r="C1504" s="251" t="s">
        <v>163</v>
      </c>
      <c r="D1504" s="255"/>
      <c r="E1504" s="255"/>
      <c r="F1504" s="255"/>
      <c r="G1504" s="255"/>
      <c r="H1504" s="255"/>
      <c r="I1504" s="255"/>
      <c r="J1504" s="255"/>
      <c r="K1504" s="255"/>
      <c r="L1504" s="255"/>
      <c r="M1504" s="255"/>
      <c r="N1504" s="255"/>
      <c r="O1504" s="255"/>
      <c r="P1504" s="255"/>
      <c r="Q1504" s="255"/>
      <c r="R1504" s="255">
        <f>R1503</f>
        <v>12</v>
      </c>
      <c r="S1504" s="255"/>
      <c r="T1504" s="255"/>
      <c r="U1504" s="255"/>
      <c r="V1504" s="255"/>
      <c r="W1504" s="255"/>
      <c r="X1504" s="255"/>
      <c r="Y1504" s="255"/>
      <c r="Z1504" s="255"/>
      <c r="AA1504" s="255"/>
      <c r="AB1504" s="255"/>
      <c r="AC1504" s="255"/>
      <c r="AD1504" s="255"/>
      <c r="AE1504" s="255"/>
      <c r="AF1504" s="656"/>
      <c r="AG1504" s="352">
        <f>AG1503</f>
        <v>0</v>
      </c>
      <c r="AH1504" s="352">
        <f>AH1503</f>
        <v>0</v>
      </c>
      <c r="AI1504" s="352">
        <f t="shared" ref="AI1504:AL1504" si="2165">AI1503</f>
        <v>0</v>
      </c>
      <c r="AJ1504" s="352">
        <f t="shared" si="2165"/>
        <v>0</v>
      </c>
      <c r="AK1504" s="352">
        <f t="shared" si="2165"/>
        <v>0</v>
      </c>
      <c r="AL1504" s="352">
        <f t="shared" si="2165"/>
        <v>0</v>
      </c>
      <c r="AM1504" s="352">
        <f>AM1503</f>
        <v>0</v>
      </c>
      <c r="AN1504" s="352">
        <f t="shared" ref="AN1504:AT1504" si="2166">AN1503</f>
        <v>0</v>
      </c>
      <c r="AO1504" s="352">
        <f t="shared" si="2166"/>
        <v>0</v>
      </c>
      <c r="AP1504" s="352">
        <f t="shared" si="2166"/>
        <v>0</v>
      </c>
      <c r="AQ1504" s="352">
        <f t="shared" si="2166"/>
        <v>0</v>
      </c>
      <c r="AR1504" s="352">
        <f t="shared" si="2166"/>
        <v>0</v>
      </c>
      <c r="AS1504" s="352">
        <f t="shared" si="2166"/>
        <v>0</v>
      </c>
      <c r="AT1504" s="352">
        <f t="shared" si="2166"/>
        <v>0</v>
      </c>
      <c r="AU1504" s="266"/>
    </row>
    <row r="1505" spans="1:47" ht="15" hidden="1" customHeight="1" outlineLevel="1">
      <c r="A1505" s="452"/>
      <c r="B1505" s="254"/>
      <c r="C1505" s="251"/>
      <c r="D1505" s="251"/>
      <c r="E1505" s="251"/>
      <c r="F1505" s="251"/>
      <c r="G1505" s="251"/>
      <c r="H1505" s="251"/>
      <c r="I1505" s="251"/>
      <c r="J1505" s="251"/>
      <c r="K1505" s="251"/>
      <c r="L1505" s="251"/>
      <c r="M1505" s="251"/>
      <c r="N1505" s="251"/>
      <c r="O1505" s="251"/>
      <c r="P1505" s="251"/>
      <c r="Q1505" s="251"/>
      <c r="R1505" s="251"/>
      <c r="S1505" s="251"/>
      <c r="T1505" s="251"/>
      <c r="U1505" s="251"/>
      <c r="V1505" s="251"/>
      <c r="W1505" s="251"/>
      <c r="X1505" s="251"/>
      <c r="Y1505" s="251"/>
      <c r="Z1505" s="251"/>
      <c r="AA1505" s="251"/>
      <c r="AB1505" s="251"/>
      <c r="AC1505" s="251"/>
      <c r="AD1505" s="251"/>
      <c r="AE1505" s="251"/>
      <c r="AF1505" s="251"/>
      <c r="AG1505" s="353"/>
      <c r="AH1505" s="366"/>
      <c r="AI1505" s="366"/>
      <c r="AJ1505" s="366"/>
      <c r="AK1505" s="366"/>
      <c r="AL1505" s="366"/>
      <c r="AM1505" s="366"/>
      <c r="AN1505" s="366"/>
      <c r="AO1505" s="366"/>
      <c r="AP1505" s="366"/>
      <c r="AQ1505" s="366"/>
      <c r="AR1505" s="366"/>
      <c r="AS1505" s="366"/>
      <c r="AT1505" s="366"/>
      <c r="AU1505" s="266"/>
    </row>
    <row r="1506" spans="1:47" ht="15" hidden="1" customHeight="1" outlineLevel="1">
      <c r="A1506" s="452">
        <v>29</v>
      </c>
      <c r="B1506" s="369" t="s">
        <v>121</v>
      </c>
      <c r="C1506" s="251" t="s">
        <v>25</v>
      </c>
      <c r="D1506" s="255"/>
      <c r="E1506" s="255"/>
      <c r="F1506" s="255"/>
      <c r="G1506" s="255"/>
      <c r="H1506" s="255"/>
      <c r="I1506" s="255"/>
      <c r="J1506" s="255"/>
      <c r="K1506" s="255"/>
      <c r="L1506" s="255"/>
      <c r="M1506" s="255"/>
      <c r="N1506" s="255"/>
      <c r="O1506" s="255"/>
      <c r="P1506" s="255"/>
      <c r="Q1506" s="255"/>
      <c r="R1506" s="255">
        <v>3</v>
      </c>
      <c r="S1506" s="255"/>
      <c r="T1506" s="255"/>
      <c r="U1506" s="255"/>
      <c r="V1506" s="255"/>
      <c r="W1506" s="255"/>
      <c r="X1506" s="255"/>
      <c r="Y1506" s="255"/>
      <c r="Z1506" s="255"/>
      <c r="AA1506" s="255"/>
      <c r="AB1506" s="255"/>
      <c r="AC1506" s="255"/>
      <c r="AD1506" s="255"/>
      <c r="AE1506" s="255"/>
      <c r="AF1506" s="656"/>
      <c r="AG1506" s="367"/>
      <c r="AH1506" s="356"/>
      <c r="AI1506" s="356"/>
      <c r="AJ1506" s="356"/>
      <c r="AK1506" s="356"/>
      <c r="AL1506" s="356"/>
      <c r="AM1506" s="356"/>
      <c r="AN1506" s="356"/>
      <c r="AO1506" s="356"/>
      <c r="AP1506" s="356"/>
      <c r="AQ1506" s="356"/>
      <c r="AR1506" s="356"/>
      <c r="AS1506" s="356"/>
      <c r="AT1506" s="356"/>
      <c r="AU1506" s="256">
        <f>SUM(AG1506:AT1506)</f>
        <v>0</v>
      </c>
    </row>
    <row r="1507" spans="1:47" ht="15" hidden="1" customHeight="1" outlineLevel="1">
      <c r="A1507" s="452"/>
      <c r="B1507" s="254" t="s">
        <v>730</v>
      </c>
      <c r="C1507" s="251" t="s">
        <v>163</v>
      </c>
      <c r="D1507" s="255"/>
      <c r="E1507" s="255"/>
      <c r="F1507" s="255"/>
      <c r="G1507" s="255"/>
      <c r="H1507" s="255"/>
      <c r="I1507" s="255"/>
      <c r="J1507" s="255"/>
      <c r="K1507" s="255"/>
      <c r="L1507" s="255"/>
      <c r="M1507" s="255"/>
      <c r="N1507" s="255"/>
      <c r="O1507" s="255"/>
      <c r="P1507" s="255"/>
      <c r="Q1507" s="255"/>
      <c r="R1507" s="255">
        <f>R1506</f>
        <v>3</v>
      </c>
      <c r="S1507" s="255"/>
      <c r="T1507" s="255"/>
      <c r="U1507" s="255"/>
      <c r="V1507" s="255"/>
      <c r="W1507" s="255"/>
      <c r="X1507" s="255"/>
      <c r="Y1507" s="255"/>
      <c r="Z1507" s="255"/>
      <c r="AA1507" s="255"/>
      <c r="AB1507" s="255"/>
      <c r="AC1507" s="255"/>
      <c r="AD1507" s="255"/>
      <c r="AE1507" s="255"/>
      <c r="AF1507" s="656"/>
      <c r="AG1507" s="352">
        <f>AG1506</f>
        <v>0</v>
      </c>
      <c r="AH1507" s="352">
        <f t="shared" ref="AH1507:AT1507" si="2167">AH1506</f>
        <v>0</v>
      </c>
      <c r="AI1507" s="352">
        <f t="shared" si="2167"/>
        <v>0</v>
      </c>
      <c r="AJ1507" s="352">
        <f t="shared" si="2167"/>
        <v>0</v>
      </c>
      <c r="AK1507" s="352">
        <f t="shared" si="2167"/>
        <v>0</v>
      </c>
      <c r="AL1507" s="352">
        <f t="shared" si="2167"/>
        <v>0</v>
      </c>
      <c r="AM1507" s="352">
        <f t="shared" si="2167"/>
        <v>0</v>
      </c>
      <c r="AN1507" s="352">
        <f t="shared" si="2167"/>
        <v>0</v>
      </c>
      <c r="AO1507" s="352">
        <f t="shared" si="2167"/>
        <v>0</v>
      </c>
      <c r="AP1507" s="352">
        <f t="shared" si="2167"/>
        <v>0</v>
      </c>
      <c r="AQ1507" s="352">
        <f t="shared" si="2167"/>
        <v>0</v>
      </c>
      <c r="AR1507" s="352">
        <f t="shared" si="2167"/>
        <v>0</v>
      </c>
      <c r="AS1507" s="352">
        <f t="shared" si="2167"/>
        <v>0</v>
      </c>
      <c r="AT1507" s="352">
        <f t="shared" si="2167"/>
        <v>0</v>
      </c>
      <c r="AU1507" s="266"/>
    </row>
    <row r="1508" spans="1:47" ht="15" hidden="1" customHeight="1" outlineLevel="1">
      <c r="A1508" s="452"/>
      <c r="B1508" s="254"/>
      <c r="C1508" s="251"/>
      <c r="D1508" s="251"/>
      <c r="E1508" s="251"/>
      <c r="F1508" s="251"/>
      <c r="G1508" s="251"/>
      <c r="H1508" s="251"/>
      <c r="I1508" s="251"/>
      <c r="J1508" s="251"/>
      <c r="K1508" s="251"/>
      <c r="L1508" s="251"/>
      <c r="M1508" s="251"/>
      <c r="N1508" s="251"/>
      <c r="O1508" s="251"/>
      <c r="P1508" s="251"/>
      <c r="Q1508" s="251"/>
      <c r="R1508" s="251"/>
      <c r="S1508" s="251"/>
      <c r="T1508" s="251"/>
      <c r="U1508" s="251"/>
      <c r="V1508" s="251"/>
      <c r="W1508" s="251"/>
      <c r="X1508" s="251"/>
      <c r="Y1508" s="251"/>
      <c r="Z1508" s="251"/>
      <c r="AA1508" s="251"/>
      <c r="AB1508" s="251"/>
      <c r="AC1508" s="251"/>
      <c r="AD1508" s="251"/>
      <c r="AE1508" s="251"/>
      <c r="AF1508" s="251"/>
      <c r="AG1508" s="353"/>
      <c r="AH1508" s="366"/>
      <c r="AI1508" s="366"/>
      <c r="AJ1508" s="366"/>
      <c r="AK1508" s="366"/>
      <c r="AL1508" s="366"/>
      <c r="AM1508" s="366"/>
      <c r="AN1508" s="366"/>
      <c r="AO1508" s="366"/>
      <c r="AP1508" s="366"/>
      <c r="AQ1508" s="366"/>
      <c r="AR1508" s="366"/>
      <c r="AS1508" s="366"/>
      <c r="AT1508" s="366"/>
      <c r="AU1508" s="266"/>
    </row>
    <row r="1509" spans="1:47" ht="15" hidden="1" customHeight="1" outlineLevel="1">
      <c r="A1509" s="452">
        <v>30</v>
      </c>
      <c r="B1509" s="369" t="s">
        <v>122</v>
      </c>
      <c r="C1509" s="251" t="s">
        <v>25</v>
      </c>
      <c r="D1509" s="255"/>
      <c r="E1509" s="255"/>
      <c r="F1509" s="255"/>
      <c r="G1509" s="255"/>
      <c r="H1509" s="255"/>
      <c r="I1509" s="255"/>
      <c r="J1509" s="255"/>
      <c r="K1509" s="255"/>
      <c r="L1509" s="255"/>
      <c r="M1509" s="255"/>
      <c r="N1509" s="255"/>
      <c r="O1509" s="255"/>
      <c r="P1509" s="255"/>
      <c r="Q1509" s="255"/>
      <c r="R1509" s="255">
        <v>12</v>
      </c>
      <c r="S1509" s="255"/>
      <c r="T1509" s="255"/>
      <c r="U1509" s="255"/>
      <c r="V1509" s="255"/>
      <c r="W1509" s="255"/>
      <c r="X1509" s="255"/>
      <c r="Y1509" s="255"/>
      <c r="Z1509" s="255"/>
      <c r="AA1509" s="255"/>
      <c r="AB1509" s="255"/>
      <c r="AC1509" s="255"/>
      <c r="AD1509" s="255"/>
      <c r="AE1509" s="255"/>
      <c r="AF1509" s="656"/>
      <c r="AG1509" s="367"/>
      <c r="AH1509" s="356"/>
      <c r="AI1509" s="356"/>
      <c r="AJ1509" s="356"/>
      <c r="AK1509" s="356"/>
      <c r="AL1509" s="356"/>
      <c r="AM1509" s="356"/>
      <c r="AN1509" s="356"/>
      <c r="AO1509" s="356"/>
      <c r="AP1509" s="356"/>
      <c r="AQ1509" s="356"/>
      <c r="AR1509" s="356"/>
      <c r="AS1509" s="356"/>
      <c r="AT1509" s="356"/>
      <c r="AU1509" s="256">
        <f>SUM(AG1509:AT1509)</f>
        <v>0</v>
      </c>
    </row>
    <row r="1510" spans="1:47" ht="15" hidden="1" customHeight="1" outlineLevel="1">
      <c r="A1510" s="452"/>
      <c r="B1510" s="254" t="s">
        <v>730</v>
      </c>
      <c r="C1510" s="251" t="s">
        <v>163</v>
      </c>
      <c r="D1510" s="255"/>
      <c r="E1510" s="255"/>
      <c r="F1510" s="255"/>
      <c r="G1510" s="255"/>
      <c r="H1510" s="255"/>
      <c r="I1510" s="255"/>
      <c r="J1510" s="255"/>
      <c r="K1510" s="255"/>
      <c r="L1510" s="255"/>
      <c r="M1510" s="255"/>
      <c r="N1510" s="255"/>
      <c r="O1510" s="255"/>
      <c r="P1510" s="255"/>
      <c r="Q1510" s="255"/>
      <c r="R1510" s="255">
        <f>R1509</f>
        <v>12</v>
      </c>
      <c r="S1510" s="255"/>
      <c r="T1510" s="255"/>
      <c r="U1510" s="255"/>
      <c r="V1510" s="255"/>
      <c r="W1510" s="255"/>
      <c r="X1510" s="255"/>
      <c r="Y1510" s="255"/>
      <c r="Z1510" s="255"/>
      <c r="AA1510" s="255"/>
      <c r="AB1510" s="255"/>
      <c r="AC1510" s="255"/>
      <c r="AD1510" s="255"/>
      <c r="AE1510" s="255"/>
      <c r="AF1510" s="656"/>
      <c r="AG1510" s="352">
        <f>AG1509</f>
        <v>0</v>
      </c>
      <c r="AH1510" s="352">
        <f t="shared" ref="AH1510:AT1510" si="2168">AH1509</f>
        <v>0</v>
      </c>
      <c r="AI1510" s="352">
        <f t="shared" si="2168"/>
        <v>0</v>
      </c>
      <c r="AJ1510" s="352">
        <f t="shared" si="2168"/>
        <v>0</v>
      </c>
      <c r="AK1510" s="352">
        <f t="shared" si="2168"/>
        <v>0</v>
      </c>
      <c r="AL1510" s="352">
        <f t="shared" si="2168"/>
        <v>0</v>
      </c>
      <c r="AM1510" s="352">
        <f t="shared" si="2168"/>
        <v>0</v>
      </c>
      <c r="AN1510" s="352">
        <f t="shared" si="2168"/>
        <v>0</v>
      </c>
      <c r="AO1510" s="352">
        <f t="shared" si="2168"/>
        <v>0</v>
      </c>
      <c r="AP1510" s="352">
        <f t="shared" si="2168"/>
        <v>0</v>
      </c>
      <c r="AQ1510" s="352">
        <f t="shared" si="2168"/>
        <v>0</v>
      </c>
      <c r="AR1510" s="352">
        <f t="shared" si="2168"/>
        <v>0</v>
      </c>
      <c r="AS1510" s="352">
        <f t="shared" si="2168"/>
        <v>0</v>
      </c>
      <c r="AT1510" s="352">
        <f t="shared" si="2168"/>
        <v>0</v>
      </c>
      <c r="AU1510" s="266"/>
    </row>
    <row r="1511" spans="1:47" ht="15" hidden="1" customHeight="1" outlineLevel="1">
      <c r="A1511" s="452"/>
      <c r="B1511" s="254"/>
      <c r="C1511" s="251"/>
      <c r="D1511" s="251"/>
      <c r="E1511" s="251"/>
      <c r="F1511" s="251"/>
      <c r="G1511" s="251"/>
      <c r="H1511" s="251"/>
      <c r="I1511" s="251"/>
      <c r="J1511" s="251"/>
      <c r="K1511" s="251"/>
      <c r="L1511" s="251"/>
      <c r="M1511" s="251"/>
      <c r="N1511" s="251"/>
      <c r="O1511" s="251"/>
      <c r="P1511" s="251"/>
      <c r="Q1511" s="251"/>
      <c r="R1511" s="251"/>
      <c r="S1511" s="251"/>
      <c r="T1511" s="251"/>
      <c r="U1511" s="251"/>
      <c r="V1511" s="251"/>
      <c r="W1511" s="251"/>
      <c r="X1511" s="251"/>
      <c r="Y1511" s="251"/>
      <c r="Z1511" s="251"/>
      <c r="AA1511" s="251"/>
      <c r="AB1511" s="251"/>
      <c r="AC1511" s="251"/>
      <c r="AD1511" s="251"/>
      <c r="AE1511" s="251"/>
      <c r="AF1511" s="251"/>
      <c r="AG1511" s="353"/>
      <c r="AH1511" s="366"/>
      <c r="AI1511" s="366"/>
      <c r="AJ1511" s="366"/>
      <c r="AK1511" s="366"/>
      <c r="AL1511" s="366"/>
      <c r="AM1511" s="366"/>
      <c r="AN1511" s="366"/>
      <c r="AO1511" s="366"/>
      <c r="AP1511" s="366"/>
      <c r="AQ1511" s="366"/>
      <c r="AR1511" s="366"/>
      <c r="AS1511" s="366"/>
      <c r="AT1511" s="366"/>
      <c r="AU1511" s="266"/>
    </row>
    <row r="1512" spans="1:47" ht="15" hidden="1" customHeight="1" outlineLevel="1">
      <c r="A1512" s="452">
        <v>31</v>
      </c>
      <c r="B1512" s="369" t="s">
        <v>123</v>
      </c>
      <c r="C1512" s="251" t="s">
        <v>25</v>
      </c>
      <c r="D1512" s="255"/>
      <c r="E1512" s="255"/>
      <c r="F1512" s="255"/>
      <c r="G1512" s="255"/>
      <c r="H1512" s="255"/>
      <c r="I1512" s="255"/>
      <c r="J1512" s="255"/>
      <c r="K1512" s="255"/>
      <c r="L1512" s="255"/>
      <c r="M1512" s="255"/>
      <c r="N1512" s="255"/>
      <c r="O1512" s="255"/>
      <c r="P1512" s="255"/>
      <c r="Q1512" s="255"/>
      <c r="R1512" s="255">
        <v>12</v>
      </c>
      <c r="S1512" s="255"/>
      <c r="T1512" s="255"/>
      <c r="U1512" s="255"/>
      <c r="V1512" s="255"/>
      <c r="W1512" s="255"/>
      <c r="X1512" s="255"/>
      <c r="Y1512" s="255"/>
      <c r="Z1512" s="255"/>
      <c r="AA1512" s="255"/>
      <c r="AB1512" s="255"/>
      <c r="AC1512" s="255"/>
      <c r="AD1512" s="255"/>
      <c r="AE1512" s="255"/>
      <c r="AF1512" s="656"/>
      <c r="AG1512" s="367"/>
      <c r="AH1512" s="356"/>
      <c r="AI1512" s="356"/>
      <c r="AJ1512" s="356"/>
      <c r="AK1512" s="356"/>
      <c r="AL1512" s="356"/>
      <c r="AM1512" s="356"/>
      <c r="AN1512" s="356"/>
      <c r="AO1512" s="356"/>
      <c r="AP1512" s="356"/>
      <c r="AQ1512" s="356"/>
      <c r="AR1512" s="356"/>
      <c r="AS1512" s="356"/>
      <c r="AT1512" s="356"/>
      <c r="AU1512" s="256">
        <f>SUM(AG1512:AT1512)</f>
        <v>0</v>
      </c>
    </row>
    <row r="1513" spans="1:47" ht="15" hidden="1" customHeight="1" outlineLevel="1">
      <c r="A1513" s="452"/>
      <c r="B1513" s="254" t="s">
        <v>730</v>
      </c>
      <c r="C1513" s="251" t="s">
        <v>163</v>
      </c>
      <c r="D1513" s="255"/>
      <c r="E1513" s="255"/>
      <c r="F1513" s="255"/>
      <c r="G1513" s="255"/>
      <c r="H1513" s="255"/>
      <c r="I1513" s="255"/>
      <c r="J1513" s="255"/>
      <c r="K1513" s="255"/>
      <c r="L1513" s="255"/>
      <c r="M1513" s="255"/>
      <c r="N1513" s="255"/>
      <c r="O1513" s="255"/>
      <c r="P1513" s="255"/>
      <c r="Q1513" s="255"/>
      <c r="R1513" s="255">
        <f>R1512</f>
        <v>12</v>
      </c>
      <c r="S1513" s="255"/>
      <c r="T1513" s="255"/>
      <c r="U1513" s="255"/>
      <c r="V1513" s="255"/>
      <c r="W1513" s="255"/>
      <c r="X1513" s="255"/>
      <c r="Y1513" s="255"/>
      <c r="Z1513" s="255"/>
      <c r="AA1513" s="255"/>
      <c r="AB1513" s="255"/>
      <c r="AC1513" s="255"/>
      <c r="AD1513" s="255"/>
      <c r="AE1513" s="255"/>
      <c r="AF1513" s="656"/>
      <c r="AG1513" s="352">
        <f>AG1512</f>
        <v>0</v>
      </c>
      <c r="AH1513" s="352">
        <f t="shared" ref="AH1513:AT1513" si="2169">AH1512</f>
        <v>0</v>
      </c>
      <c r="AI1513" s="352">
        <f t="shared" si="2169"/>
        <v>0</v>
      </c>
      <c r="AJ1513" s="352">
        <f t="shared" si="2169"/>
        <v>0</v>
      </c>
      <c r="AK1513" s="352">
        <f t="shared" si="2169"/>
        <v>0</v>
      </c>
      <c r="AL1513" s="352">
        <f t="shared" si="2169"/>
        <v>0</v>
      </c>
      <c r="AM1513" s="352">
        <f t="shared" si="2169"/>
        <v>0</v>
      </c>
      <c r="AN1513" s="352">
        <f t="shared" si="2169"/>
        <v>0</v>
      </c>
      <c r="AO1513" s="352">
        <f t="shared" si="2169"/>
        <v>0</v>
      </c>
      <c r="AP1513" s="352">
        <f t="shared" si="2169"/>
        <v>0</v>
      </c>
      <c r="AQ1513" s="352">
        <f t="shared" si="2169"/>
        <v>0</v>
      </c>
      <c r="AR1513" s="352">
        <f t="shared" si="2169"/>
        <v>0</v>
      </c>
      <c r="AS1513" s="352">
        <f t="shared" si="2169"/>
        <v>0</v>
      </c>
      <c r="AT1513" s="352">
        <f t="shared" si="2169"/>
        <v>0</v>
      </c>
      <c r="AU1513" s="266"/>
    </row>
    <row r="1514" spans="1:47" ht="15" hidden="1" customHeight="1" outlineLevel="1">
      <c r="A1514" s="452"/>
      <c r="B1514" s="369"/>
      <c r="C1514" s="251"/>
      <c r="D1514" s="251"/>
      <c r="E1514" s="251"/>
      <c r="F1514" s="251"/>
      <c r="G1514" s="251"/>
      <c r="H1514" s="251"/>
      <c r="I1514" s="251"/>
      <c r="J1514" s="251"/>
      <c r="K1514" s="251"/>
      <c r="L1514" s="251"/>
      <c r="M1514" s="251"/>
      <c r="N1514" s="251"/>
      <c r="O1514" s="251"/>
      <c r="P1514" s="251"/>
      <c r="Q1514" s="251"/>
      <c r="R1514" s="251"/>
      <c r="S1514" s="251"/>
      <c r="T1514" s="251"/>
      <c r="U1514" s="251"/>
      <c r="V1514" s="251"/>
      <c r="W1514" s="251"/>
      <c r="X1514" s="251"/>
      <c r="Y1514" s="251"/>
      <c r="Z1514" s="251"/>
      <c r="AA1514" s="251"/>
      <c r="AB1514" s="251"/>
      <c r="AC1514" s="251"/>
      <c r="AD1514" s="251"/>
      <c r="AE1514" s="251"/>
      <c r="AF1514" s="251"/>
      <c r="AG1514" s="353"/>
      <c r="AH1514" s="366"/>
      <c r="AI1514" s="366"/>
      <c r="AJ1514" s="366"/>
      <c r="AK1514" s="366"/>
      <c r="AL1514" s="366"/>
      <c r="AM1514" s="366"/>
      <c r="AN1514" s="366"/>
      <c r="AO1514" s="366"/>
      <c r="AP1514" s="366"/>
      <c r="AQ1514" s="366"/>
      <c r="AR1514" s="366"/>
      <c r="AS1514" s="366"/>
      <c r="AT1514" s="366"/>
      <c r="AU1514" s="266"/>
    </row>
    <row r="1515" spans="1:47" ht="15" hidden="1" customHeight="1" outlineLevel="1">
      <c r="A1515" s="452">
        <v>32</v>
      </c>
      <c r="B1515" s="369" t="s">
        <v>124</v>
      </c>
      <c r="C1515" s="251" t="s">
        <v>25</v>
      </c>
      <c r="D1515" s="255"/>
      <c r="E1515" s="255"/>
      <c r="F1515" s="255"/>
      <c r="G1515" s="255"/>
      <c r="H1515" s="255"/>
      <c r="I1515" s="255"/>
      <c r="J1515" s="255"/>
      <c r="K1515" s="255"/>
      <c r="L1515" s="255"/>
      <c r="M1515" s="255"/>
      <c r="N1515" s="255"/>
      <c r="O1515" s="255"/>
      <c r="P1515" s="255"/>
      <c r="Q1515" s="255"/>
      <c r="R1515" s="255">
        <v>12</v>
      </c>
      <c r="S1515" s="255"/>
      <c r="T1515" s="255"/>
      <c r="U1515" s="255"/>
      <c r="V1515" s="255"/>
      <c r="W1515" s="255"/>
      <c r="X1515" s="255"/>
      <c r="Y1515" s="255"/>
      <c r="Z1515" s="255"/>
      <c r="AA1515" s="255"/>
      <c r="AB1515" s="255"/>
      <c r="AC1515" s="255"/>
      <c r="AD1515" s="255"/>
      <c r="AE1515" s="255"/>
      <c r="AF1515" s="656"/>
      <c r="AG1515" s="367"/>
      <c r="AH1515" s="356"/>
      <c r="AI1515" s="356"/>
      <c r="AJ1515" s="356"/>
      <c r="AK1515" s="356"/>
      <c r="AL1515" s="356"/>
      <c r="AM1515" s="356"/>
      <c r="AN1515" s="356"/>
      <c r="AO1515" s="356"/>
      <c r="AP1515" s="356"/>
      <c r="AQ1515" s="356"/>
      <c r="AR1515" s="356"/>
      <c r="AS1515" s="356"/>
      <c r="AT1515" s="356"/>
      <c r="AU1515" s="256">
        <f>SUM(AG1515:AT1515)</f>
        <v>0</v>
      </c>
    </row>
    <row r="1516" spans="1:47" ht="15" hidden="1" customHeight="1" outlineLevel="1">
      <c r="A1516" s="452"/>
      <c r="B1516" s="254" t="s">
        <v>730</v>
      </c>
      <c r="C1516" s="251" t="s">
        <v>163</v>
      </c>
      <c r="D1516" s="255"/>
      <c r="E1516" s="255"/>
      <c r="F1516" s="255"/>
      <c r="G1516" s="255"/>
      <c r="H1516" s="255"/>
      <c r="I1516" s="255"/>
      <c r="J1516" s="255"/>
      <c r="K1516" s="255"/>
      <c r="L1516" s="255"/>
      <c r="M1516" s="255"/>
      <c r="N1516" s="255"/>
      <c r="O1516" s="255"/>
      <c r="P1516" s="255"/>
      <c r="Q1516" s="255"/>
      <c r="R1516" s="255">
        <f>R1515</f>
        <v>12</v>
      </c>
      <c r="S1516" s="255"/>
      <c r="T1516" s="255"/>
      <c r="U1516" s="255"/>
      <c r="V1516" s="255"/>
      <c r="W1516" s="255"/>
      <c r="X1516" s="255"/>
      <c r="Y1516" s="255"/>
      <c r="Z1516" s="255"/>
      <c r="AA1516" s="255"/>
      <c r="AB1516" s="255"/>
      <c r="AC1516" s="255"/>
      <c r="AD1516" s="255"/>
      <c r="AE1516" s="255"/>
      <c r="AF1516" s="656"/>
      <c r="AG1516" s="352">
        <f>AG1515</f>
        <v>0</v>
      </c>
      <c r="AH1516" s="352">
        <f t="shared" ref="AH1516:AT1516" si="2170">AH1515</f>
        <v>0</v>
      </c>
      <c r="AI1516" s="352">
        <f t="shared" si="2170"/>
        <v>0</v>
      </c>
      <c r="AJ1516" s="352">
        <f t="shared" si="2170"/>
        <v>0</v>
      </c>
      <c r="AK1516" s="352">
        <f t="shared" si="2170"/>
        <v>0</v>
      </c>
      <c r="AL1516" s="352">
        <f t="shared" si="2170"/>
        <v>0</v>
      </c>
      <c r="AM1516" s="352">
        <f t="shared" si="2170"/>
        <v>0</v>
      </c>
      <c r="AN1516" s="352">
        <f t="shared" si="2170"/>
        <v>0</v>
      </c>
      <c r="AO1516" s="352">
        <f t="shared" si="2170"/>
        <v>0</v>
      </c>
      <c r="AP1516" s="352">
        <f t="shared" si="2170"/>
        <v>0</v>
      </c>
      <c r="AQ1516" s="352">
        <f t="shared" si="2170"/>
        <v>0</v>
      </c>
      <c r="AR1516" s="352">
        <f t="shared" si="2170"/>
        <v>0</v>
      </c>
      <c r="AS1516" s="352">
        <f t="shared" si="2170"/>
        <v>0</v>
      </c>
      <c r="AT1516" s="352">
        <f t="shared" si="2170"/>
        <v>0</v>
      </c>
      <c r="AU1516" s="266"/>
    </row>
    <row r="1517" spans="1:47" ht="15" hidden="1" customHeight="1" outlineLevel="1">
      <c r="A1517" s="452"/>
      <c r="B1517" s="369"/>
      <c r="C1517" s="251"/>
      <c r="D1517" s="251"/>
      <c r="E1517" s="251"/>
      <c r="F1517" s="251"/>
      <c r="G1517" s="251"/>
      <c r="H1517" s="251"/>
      <c r="I1517" s="251"/>
      <c r="J1517" s="251"/>
      <c r="K1517" s="251"/>
      <c r="L1517" s="251"/>
      <c r="M1517" s="251"/>
      <c r="N1517" s="251"/>
      <c r="O1517" s="251"/>
      <c r="P1517" s="251"/>
      <c r="Q1517" s="251"/>
      <c r="R1517" s="251"/>
      <c r="S1517" s="251"/>
      <c r="T1517" s="251"/>
      <c r="U1517" s="251"/>
      <c r="V1517" s="251"/>
      <c r="W1517" s="251"/>
      <c r="X1517" s="251"/>
      <c r="Y1517" s="251"/>
      <c r="Z1517" s="251"/>
      <c r="AA1517" s="251"/>
      <c r="AB1517" s="251"/>
      <c r="AC1517" s="251"/>
      <c r="AD1517" s="251"/>
      <c r="AE1517" s="251"/>
      <c r="AF1517" s="251"/>
      <c r="AG1517" s="353"/>
      <c r="AH1517" s="366"/>
      <c r="AI1517" s="366"/>
      <c r="AJ1517" s="366"/>
      <c r="AK1517" s="366"/>
      <c r="AL1517" s="366"/>
      <c r="AM1517" s="366"/>
      <c r="AN1517" s="366"/>
      <c r="AO1517" s="366"/>
      <c r="AP1517" s="366"/>
      <c r="AQ1517" s="366"/>
      <c r="AR1517" s="366"/>
      <c r="AS1517" s="366"/>
      <c r="AT1517" s="366"/>
      <c r="AU1517" s="266"/>
    </row>
    <row r="1518" spans="1:47" ht="15" hidden="1" customHeight="1" outlineLevel="1">
      <c r="A1518" s="452"/>
      <c r="B1518" s="248" t="s">
        <v>498</v>
      </c>
      <c r="C1518" s="251"/>
      <c r="D1518" s="251"/>
      <c r="E1518" s="251"/>
      <c r="F1518" s="251"/>
      <c r="G1518" s="251"/>
      <c r="H1518" s="251"/>
      <c r="I1518" s="251"/>
      <c r="J1518" s="251"/>
      <c r="K1518" s="251"/>
      <c r="L1518" s="251"/>
      <c r="M1518" s="251"/>
      <c r="N1518" s="251"/>
      <c r="O1518" s="251"/>
      <c r="P1518" s="251"/>
      <c r="Q1518" s="251"/>
      <c r="R1518" s="251"/>
      <c r="S1518" s="251"/>
      <c r="T1518" s="251"/>
      <c r="U1518" s="251"/>
      <c r="V1518" s="251"/>
      <c r="W1518" s="251"/>
      <c r="X1518" s="251"/>
      <c r="Y1518" s="251"/>
      <c r="Z1518" s="251"/>
      <c r="AA1518" s="251"/>
      <c r="AB1518" s="251"/>
      <c r="AC1518" s="251"/>
      <c r="AD1518" s="251"/>
      <c r="AE1518" s="251"/>
      <c r="AF1518" s="251"/>
      <c r="AG1518" s="353"/>
      <c r="AH1518" s="366"/>
      <c r="AI1518" s="366"/>
      <c r="AJ1518" s="366"/>
      <c r="AK1518" s="366"/>
      <c r="AL1518" s="366"/>
      <c r="AM1518" s="366"/>
      <c r="AN1518" s="366"/>
      <c r="AO1518" s="366"/>
      <c r="AP1518" s="366"/>
      <c r="AQ1518" s="366"/>
      <c r="AR1518" s="366"/>
      <c r="AS1518" s="366"/>
      <c r="AT1518" s="366"/>
      <c r="AU1518" s="266"/>
    </row>
    <row r="1519" spans="1:47" ht="15" hidden="1" customHeight="1" outlineLevel="1">
      <c r="A1519" s="452">
        <v>33</v>
      </c>
      <c r="B1519" s="369" t="s">
        <v>125</v>
      </c>
      <c r="C1519" s="251" t="s">
        <v>25</v>
      </c>
      <c r="D1519" s="255"/>
      <c r="E1519" s="255"/>
      <c r="F1519" s="255"/>
      <c r="G1519" s="255"/>
      <c r="H1519" s="255"/>
      <c r="I1519" s="255"/>
      <c r="J1519" s="255"/>
      <c r="K1519" s="255"/>
      <c r="L1519" s="255"/>
      <c r="M1519" s="255"/>
      <c r="N1519" s="255"/>
      <c r="O1519" s="255"/>
      <c r="P1519" s="255"/>
      <c r="Q1519" s="255"/>
      <c r="R1519" s="255">
        <v>0</v>
      </c>
      <c r="S1519" s="255"/>
      <c r="T1519" s="255"/>
      <c r="U1519" s="255"/>
      <c r="V1519" s="255"/>
      <c r="W1519" s="255"/>
      <c r="X1519" s="255"/>
      <c r="Y1519" s="255"/>
      <c r="Z1519" s="255"/>
      <c r="AA1519" s="255"/>
      <c r="AB1519" s="255"/>
      <c r="AC1519" s="255"/>
      <c r="AD1519" s="255"/>
      <c r="AE1519" s="255"/>
      <c r="AF1519" s="656"/>
      <c r="AG1519" s="367"/>
      <c r="AH1519" s="356"/>
      <c r="AI1519" s="356"/>
      <c r="AJ1519" s="356"/>
      <c r="AK1519" s="356"/>
      <c r="AL1519" s="356"/>
      <c r="AM1519" s="356"/>
      <c r="AN1519" s="356"/>
      <c r="AO1519" s="356"/>
      <c r="AP1519" s="356"/>
      <c r="AQ1519" s="356"/>
      <c r="AR1519" s="356"/>
      <c r="AS1519" s="356"/>
      <c r="AT1519" s="356"/>
      <c r="AU1519" s="256">
        <f>SUM(AG1519:AT1519)</f>
        <v>0</v>
      </c>
    </row>
    <row r="1520" spans="1:47" ht="15" hidden="1" customHeight="1" outlineLevel="1">
      <c r="A1520" s="452"/>
      <c r="B1520" s="254" t="s">
        <v>730</v>
      </c>
      <c r="C1520" s="251" t="s">
        <v>163</v>
      </c>
      <c r="D1520" s="255"/>
      <c r="E1520" s="255"/>
      <c r="F1520" s="255"/>
      <c r="G1520" s="255"/>
      <c r="H1520" s="255"/>
      <c r="I1520" s="255"/>
      <c r="J1520" s="255"/>
      <c r="K1520" s="255"/>
      <c r="L1520" s="255"/>
      <c r="M1520" s="255"/>
      <c r="N1520" s="255"/>
      <c r="O1520" s="255"/>
      <c r="P1520" s="255"/>
      <c r="Q1520" s="255"/>
      <c r="R1520" s="255">
        <f>R1519</f>
        <v>0</v>
      </c>
      <c r="S1520" s="255"/>
      <c r="T1520" s="255"/>
      <c r="U1520" s="255"/>
      <c r="V1520" s="255"/>
      <c r="W1520" s="255"/>
      <c r="X1520" s="255"/>
      <c r="Y1520" s="255"/>
      <c r="Z1520" s="255"/>
      <c r="AA1520" s="255"/>
      <c r="AB1520" s="255"/>
      <c r="AC1520" s="255"/>
      <c r="AD1520" s="255"/>
      <c r="AE1520" s="255"/>
      <c r="AF1520" s="656"/>
      <c r="AG1520" s="352">
        <f>AG1519</f>
        <v>0</v>
      </c>
      <c r="AH1520" s="352">
        <f t="shared" ref="AH1520:AT1520" si="2171">AH1519</f>
        <v>0</v>
      </c>
      <c r="AI1520" s="352">
        <f t="shared" si="2171"/>
        <v>0</v>
      </c>
      <c r="AJ1520" s="352">
        <f t="shared" si="2171"/>
        <v>0</v>
      </c>
      <c r="AK1520" s="352">
        <f t="shared" si="2171"/>
        <v>0</v>
      </c>
      <c r="AL1520" s="352">
        <f t="shared" si="2171"/>
        <v>0</v>
      </c>
      <c r="AM1520" s="352">
        <f t="shared" si="2171"/>
        <v>0</v>
      </c>
      <c r="AN1520" s="352">
        <f t="shared" si="2171"/>
        <v>0</v>
      </c>
      <c r="AO1520" s="352">
        <f t="shared" si="2171"/>
        <v>0</v>
      </c>
      <c r="AP1520" s="352">
        <f t="shared" si="2171"/>
        <v>0</v>
      </c>
      <c r="AQ1520" s="352">
        <f t="shared" si="2171"/>
        <v>0</v>
      </c>
      <c r="AR1520" s="352">
        <f t="shared" si="2171"/>
        <v>0</v>
      </c>
      <c r="AS1520" s="352">
        <f t="shared" si="2171"/>
        <v>0</v>
      </c>
      <c r="AT1520" s="352">
        <f t="shared" si="2171"/>
        <v>0</v>
      </c>
      <c r="AU1520" s="266"/>
    </row>
    <row r="1521" spans="1:47" ht="15" hidden="1" customHeight="1" outlineLevel="1">
      <c r="A1521" s="452"/>
      <c r="B1521" s="369"/>
      <c r="C1521" s="251"/>
      <c r="D1521" s="251"/>
      <c r="E1521" s="251"/>
      <c r="F1521" s="251"/>
      <c r="G1521" s="251"/>
      <c r="H1521" s="251"/>
      <c r="I1521" s="251"/>
      <c r="J1521" s="251"/>
      <c r="K1521" s="251"/>
      <c r="L1521" s="251"/>
      <c r="M1521" s="251"/>
      <c r="N1521" s="251"/>
      <c r="O1521" s="251"/>
      <c r="P1521" s="251"/>
      <c r="Q1521" s="251"/>
      <c r="R1521" s="251"/>
      <c r="S1521" s="251"/>
      <c r="T1521" s="251"/>
      <c r="U1521" s="251"/>
      <c r="V1521" s="251"/>
      <c r="W1521" s="251"/>
      <c r="X1521" s="251"/>
      <c r="Y1521" s="251"/>
      <c r="Z1521" s="251"/>
      <c r="AA1521" s="251"/>
      <c r="AB1521" s="251"/>
      <c r="AC1521" s="251"/>
      <c r="AD1521" s="251"/>
      <c r="AE1521" s="251"/>
      <c r="AF1521" s="251"/>
      <c r="AG1521" s="353"/>
      <c r="AH1521" s="366"/>
      <c r="AI1521" s="366"/>
      <c r="AJ1521" s="366"/>
      <c r="AK1521" s="366"/>
      <c r="AL1521" s="366"/>
      <c r="AM1521" s="366"/>
      <c r="AN1521" s="366"/>
      <c r="AO1521" s="366"/>
      <c r="AP1521" s="366"/>
      <c r="AQ1521" s="366"/>
      <c r="AR1521" s="366"/>
      <c r="AS1521" s="366"/>
      <c r="AT1521" s="366"/>
      <c r="AU1521" s="266"/>
    </row>
    <row r="1522" spans="1:47" ht="15" hidden="1" customHeight="1" outlineLevel="1">
      <c r="A1522" s="452">
        <v>34</v>
      </c>
      <c r="B1522" s="369" t="s">
        <v>126</v>
      </c>
      <c r="C1522" s="251" t="s">
        <v>25</v>
      </c>
      <c r="D1522" s="255"/>
      <c r="E1522" s="255"/>
      <c r="F1522" s="255"/>
      <c r="G1522" s="255"/>
      <c r="H1522" s="255"/>
      <c r="I1522" s="255"/>
      <c r="J1522" s="255"/>
      <c r="K1522" s="255"/>
      <c r="L1522" s="255"/>
      <c r="M1522" s="255"/>
      <c r="N1522" s="255"/>
      <c r="O1522" s="255"/>
      <c r="P1522" s="255"/>
      <c r="Q1522" s="255"/>
      <c r="R1522" s="255">
        <v>0</v>
      </c>
      <c r="S1522" s="255"/>
      <c r="T1522" s="255"/>
      <c r="U1522" s="255"/>
      <c r="V1522" s="255"/>
      <c r="W1522" s="255"/>
      <c r="X1522" s="255"/>
      <c r="Y1522" s="255"/>
      <c r="Z1522" s="255"/>
      <c r="AA1522" s="255"/>
      <c r="AB1522" s="255"/>
      <c r="AC1522" s="255"/>
      <c r="AD1522" s="255"/>
      <c r="AE1522" s="255"/>
      <c r="AF1522" s="656"/>
      <c r="AG1522" s="367"/>
      <c r="AH1522" s="356"/>
      <c r="AI1522" s="356"/>
      <c r="AJ1522" s="356"/>
      <c r="AK1522" s="356"/>
      <c r="AL1522" s="356"/>
      <c r="AM1522" s="356"/>
      <c r="AN1522" s="356"/>
      <c r="AO1522" s="356"/>
      <c r="AP1522" s="356"/>
      <c r="AQ1522" s="356"/>
      <c r="AR1522" s="356"/>
      <c r="AS1522" s="356"/>
      <c r="AT1522" s="356"/>
      <c r="AU1522" s="256">
        <f>SUM(AG1522:AT1522)</f>
        <v>0</v>
      </c>
    </row>
    <row r="1523" spans="1:47" ht="15" hidden="1" customHeight="1" outlineLevel="1">
      <c r="A1523" s="452"/>
      <c r="B1523" s="254" t="s">
        <v>730</v>
      </c>
      <c r="C1523" s="251" t="s">
        <v>163</v>
      </c>
      <c r="D1523" s="255"/>
      <c r="E1523" s="255"/>
      <c r="F1523" s="255"/>
      <c r="G1523" s="255"/>
      <c r="H1523" s="255"/>
      <c r="I1523" s="255"/>
      <c r="J1523" s="255"/>
      <c r="K1523" s="255"/>
      <c r="L1523" s="255"/>
      <c r="M1523" s="255"/>
      <c r="N1523" s="255"/>
      <c r="O1523" s="255"/>
      <c r="P1523" s="255"/>
      <c r="Q1523" s="255"/>
      <c r="R1523" s="255">
        <f>R1522</f>
        <v>0</v>
      </c>
      <c r="S1523" s="255"/>
      <c r="T1523" s="255"/>
      <c r="U1523" s="255"/>
      <c r="V1523" s="255"/>
      <c r="W1523" s="255"/>
      <c r="X1523" s="255"/>
      <c r="Y1523" s="255"/>
      <c r="Z1523" s="255"/>
      <c r="AA1523" s="255"/>
      <c r="AB1523" s="255"/>
      <c r="AC1523" s="255"/>
      <c r="AD1523" s="255"/>
      <c r="AE1523" s="255"/>
      <c r="AF1523" s="656"/>
      <c r="AG1523" s="352">
        <f>AG1522</f>
        <v>0</v>
      </c>
      <c r="AH1523" s="352">
        <f t="shared" ref="AH1523:AT1523" si="2172">AH1522</f>
        <v>0</v>
      </c>
      <c r="AI1523" s="352">
        <f t="shared" si="2172"/>
        <v>0</v>
      </c>
      <c r="AJ1523" s="352">
        <f t="shared" si="2172"/>
        <v>0</v>
      </c>
      <c r="AK1523" s="352">
        <f t="shared" si="2172"/>
        <v>0</v>
      </c>
      <c r="AL1523" s="352">
        <f t="shared" si="2172"/>
        <v>0</v>
      </c>
      <c r="AM1523" s="352">
        <f t="shared" si="2172"/>
        <v>0</v>
      </c>
      <c r="AN1523" s="352">
        <f t="shared" si="2172"/>
        <v>0</v>
      </c>
      <c r="AO1523" s="352">
        <f t="shared" si="2172"/>
        <v>0</v>
      </c>
      <c r="AP1523" s="352">
        <f t="shared" si="2172"/>
        <v>0</v>
      </c>
      <c r="AQ1523" s="352">
        <f t="shared" si="2172"/>
        <v>0</v>
      </c>
      <c r="AR1523" s="352">
        <f t="shared" si="2172"/>
        <v>0</v>
      </c>
      <c r="AS1523" s="352">
        <f t="shared" si="2172"/>
        <v>0</v>
      </c>
      <c r="AT1523" s="352">
        <f t="shared" si="2172"/>
        <v>0</v>
      </c>
      <c r="AU1523" s="266"/>
    </row>
    <row r="1524" spans="1:47" ht="15" hidden="1" customHeight="1" outlineLevel="1">
      <c r="A1524" s="452"/>
      <c r="B1524" s="369"/>
      <c r="C1524" s="251"/>
      <c r="D1524" s="251"/>
      <c r="E1524" s="251"/>
      <c r="F1524" s="251"/>
      <c r="G1524" s="251"/>
      <c r="H1524" s="251"/>
      <c r="I1524" s="251"/>
      <c r="J1524" s="251"/>
      <c r="K1524" s="251"/>
      <c r="L1524" s="251"/>
      <c r="M1524" s="251"/>
      <c r="N1524" s="251"/>
      <c r="O1524" s="251"/>
      <c r="P1524" s="251"/>
      <c r="Q1524" s="251"/>
      <c r="R1524" s="251"/>
      <c r="S1524" s="251"/>
      <c r="T1524" s="251"/>
      <c r="U1524" s="251"/>
      <c r="V1524" s="251"/>
      <c r="W1524" s="251"/>
      <c r="X1524" s="251"/>
      <c r="Y1524" s="251"/>
      <c r="Z1524" s="251"/>
      <c r="AA1524" s="251"/>
      <c r="AB1524" s="251"/>
      <c r="AC1524" s="251"/>
      <c r="AD1524" s="251"/>
      <c r="AE1524" s="251"/>
      <c r="AF1524" s="251"/>
      <c r="AG1524" s="353"/>
      <c r="AH1524" s="366"/>
      <c r="AI1524" s="366"/>
      <c r="AJ1524" s="366"/>
      <c r="AK1524" s="366"/>
      <c r="AL1524" s="366"/>
      <c r="AM1524" s="366"/>
      <c r="AN1524" s="366"/>
      <c r="AO1524" s="366"/>
      <c r="AP1524" s="366"/>
      <c r="AQ1524" s="366"/>
      <c r="AR1524" s="366"/>
      <c r="AS1524" s="366"/>
      <c r="AT1524" s="366"/>
      <c r="AU1524" s="266"/>
    </row>
    <row r="1525" spans="1:47" ht="15" hidden="1" customHeight="1" outlineLevel="1">
      <c r="A1525" s="452">
        <v>35</v>
      </c>
      <c r="B1525" s="369" t="s">
        <v>127</v>
      </c>
      <c r="C1525" s="251" t="s">
        <v>25</v>
      </c>
      <c r="D1525" s="255"/>
      <c r="E1525" s="255"/>
      <c r="F1525" s="255"/>
      <c r="G1525" s="255"/>
      <c r="H1525" s="255"/>
      <c r="I1525" s="255"/>
      <c r="J1525" s="255"/>
      <c r="K1525" s="255"/>
      <c r="L1525" s="255"/>
      <c r="M1525" s="255"/>
      <c r="N1525" s="255"/>
      <c r="O1525" s="255"/>
      <c r="P1525" s="255"/>
      <c r="Q1525" s="255"/>
      <c r="R1525" s="255">
        <v>0</v>
      </c>
      <c r="S1525" s="255"/>
      <c r="T1525" s="255"/>
      <c r="U1525" s="255"/>
      <c r="V1525" s="255"/>
      <c r="W1525" s="255"/>
      <c r="X1525" s="255"/>
      <c r="Y1525" s="255"/>
      <c r="Z1525" s="255"/>
      <c r="AA1525" s="255"/>
      <c r="AB1525" s="255"/>
      <c r="AC1525" s="255"/>
      <c r="AD1525" s="255"/>
      <c r="AE1525" s="255"/>
      <c r="AF1525" s="656"/>
      <c r="AG1525" s="367"/>
      <c r="AH1525" s="356"/>
      <c r="AI1525" s="356"/>
      <c r="AJ1525" s="356"/>
      <c r="AK1525" s="356"/>
      <c r="AL1525" s="356"/>
      <c r="AM1525" s="356"/>
      <c r="AN1525" s="356"/>
      <c r="AO1525" s="356"/>
      <c r="AP1525" s="356"/>
      <c r="AQ1525" s="356"/>
      <c r="AR1525" s="356"/>
      <c r="AS1525" s="356"/>
      <c r="AT1525" s="356"/>
      <c r="AU1525" s="256">
        <f>SUM(AG1525:AT1525)</f>
        <v>0</v>
      </c>
    </row>
    <row r="1526" spans="1:47" ht="15" hidden="1" customHeight="1" outlineLevel="1">
      <c r="A1526" s="452"/>
      <c r="B1526" s="254" t="s">
        <v>730</v>
      </c>
      <c r="C1526" s="251" t="s">
        <v>163</v>
      </c>
      <c r="D1526" s="255"/>
      <c r="E1526" s="255"/>
      <c r="F1526" s="255"/>
      <c r="G1526" s="255"/>
      <c r="H1526" s="255"/>
      <c r="I1526" s="255"/>
      <c r="J1526" s="255"/>
      <c r="K1526" s="255"/>
      <c r="L1526" s="255"/>
      <c r="M1526" s="255"/>
      <c r="N1526" s="255"/>
      <c r="O1526" s="255"/>
      <c r="P1526" s="255"/>
      <c r="Q1526" s="255"/>
      <c r="R1526" s="255">
        <f>R1525</f>
        <v>0</v>
      </c>
      <c r="S1526" s="255"/>
      <c r="T1526" s="255"/>
      <c r="U1526" s="255"/>
      <c r="V1526" s="255"/>
      <c r="W1526" s="255"/>
      <c r="X1526" s="255"/>
      <c r="Y1526" s="255"/>
      <c r="Z1526" s="255"/>
      <c r="AA1526" s="255"/>
      <c r="AB1526" s="255"/>
      <c r="AC1526" s="255"/>
      <c r="AD1526" s="255"/>
      <c r="AE1526" s="255"/>
      <c r="AF1526" s="656"/>
      <c r="AG1526" s="352">
        <f>AG1525</f>
        <v>0</v>
      </c>
      <c r="AH1526" s="352">
        <f t="shared" ref="AH1526:AT1526" si="2173">AH1525</f>
        <v>0</v>
      </c>
      <c r="AI1526" s="352">
        <f t="shared" si="2173"/>
        <v>0</v>
      </c>
      <c r="AJ1526" s="352">
        <f t="shared" si="2173"/>
        <v>0</v>
      </c>
      <c r="AK1526" s="352">
        <f t="shared" si="2173"/>
        <v>0</v>
      </c>
      <c r="AL1526" s="352">
        <f t="shared" si="2173"/>
        <v>0</v>
      </c>
      <c r="AM1526" s="352">
        <f t="shared" si="2173"/>
        <v>0</v>
      </c>
      <c r="AN1526" s="352">
        <f t="shared" si="2173"/>
        <v>0</v>
      </c>
      <c r="AO1526" s="352">
        <f t="shared" si="2173"/>
        <v>0</v>
      </c>
      <c r="AP1526" s="352">
        <f t="shared" si="2173"/>
        <v>0</v>
      </c>
      <c r="AQ1526" s="352">
        <f t="shared" si="2173"/>
        <v>0</v>
      </c>
      <c r="AR1526" s="352">
        <f t="shared" si="2173"/>
        <v>0</v>
      </c>
      <c r="AS1526" s="352">
        <f t="shared" si="2173"/>
        <v>0</v>
      </c>
      <c r="AT1526" s="352">
        <f t="shared" si="2173"/>
        <v>0</v>
      </c>
      <c r="AU1526" s="266"/>
    </row>
    <row r="1527" spans="1:47" ht="15" hidden="1" customHeight="1" outlineLevel="1">
      <c r="A1527" s="452"/>
      <c r="B1527" s="372"/>
      <c r="C1527" s="251"/>
      <c r="D1527" s="251"/>
      <c r="E1527" s="251"/>
      <c r="F1527" s="251"/>
      <c r="G1527" s="251"/>
      <c r="H1527" s="251"/>
      <c r="I1527" s="251"/>
      <c r="J1527" s="251"/>
      <c r="K1527" s="251"/>
      <c r="L1527" s="251"/>
      <c r="M1527" s="251"/>
      <c r="N1527" s="251"/>
      <c r="O1527" s="251"/>
      <c r="P1527" s="251"/>
      <c r="Q1527" s="251"/>
      <c r="R1527" s="251"/>
      <c r="S1527" s="251"/>
      <c r="T1527" s="251"/>
      <c r="U1527" s="251"/>
      <c r="V1527" s="251"/>
      <c r="W1527" s="251"/>
      <c r="X1527" s="251"/>
      <c r="Y1527" s="251"/>
      <c r="Z1527" s="251"/>
      <c r="AA1527" s="251"/>
      <c r="AB1527" s="251"/>
      <c r="AC1527" s="251"/>
      <c r="AD1527" s="251"/>
      <c r="AE1527" s="251"/>
      <c r="AF1527" s="251"/>
      <c r="AG1527" s="353"/>
      <c r="AH1527" s="366"/>
      <c r="AI1527" s="366"/>
      <c r="AJ1527" s="366"/>
      <c r="AK1527" s="366"/>
      <c r="AL1527" s="366"/>
      <c r="AM1527" s="366"/>
      <c r="AN1527" s="366"/>
      <c r="AO1527" s="366"/>
      <c r="AP1527" s="366"/>
      <c r="AQ1527" s="366"/>
      <c r="AR1527" s="366"/>
      <c r="AS1527" s="366"/>
      <c r="AT1527" s="366"/>
      <c r="AU1527" s="266"/>
    </row>
    <row r="1528" spans="1:47" ht="15" hidden="1" customHeight="1" outlineLevel="1">
      <c r="A1528" s="452"/>
      <c r="B1528" s="248" t="s">
        <v>499</v>
      </c>
      <c r="C1528" s="251"/>
      <c r="D1528" s="251"/>
      <c r="E1528" s="251"/>
      <c r="F1528" s="251"/>
      <c r="G1528" s="251"/>
      <c r="H1528" s="251"/>
      <c r="I1528" s="251"/>
      <c r="J1528" s="251"/>
      <c r="K1528" s="251"/>
      <c r="L1528" s="251"/>
      <c r="M1528" s="251"/>
      <c r="N1528" s="251"/>
      <c r="O1528" s="251"/>
      <c r="P1528" s="251"/>
      <c r="Q1528" s="251"/>
      <c r="R1528" s="251"/>
      <c r="S1528" s="251"/>
      <c r="T1528" s="251"/>
      <c r="U1528" s="251"/>
      <c r="V1528" s="251"/>
      <c r="W1528" s="251"/>
      <c r="X1528" s="251"/>
      <c r="Y1528" s="251"/>
      <c r="Z1528" s="251"/>
      <c r="AA1528" s="251"/>
      <c r="AB1528" s="251"/>
      <c r="AC1528" s="251"/>
      <c r="AD1528" s="251"/>
      <c r="AE1528" s="251"/>
      <c r="AF1528" s="251"/>
      <c r="AG1528" s="353"/>
      <c r="AH1528" s="366"/>
      <c r="AI1528" s="366"/>
      <c r="AJ1528" s="366"/>
      <c r="AK1528" s="366"/>
      <c r="AL1528" s="366"/>
      <c r="AM1528" s="366"/>
      <c r="AN1528" s="366"/>
      <c r="AO1528" s="366"/>
      <c r="AP1528" s="366"/>
      <c r="AQ1528" s="366"/>
      <c r="AR1528" s="366"/>
      <c r="AS1528" s="366"/>
      <c r="AT1528" s="366"/>
      <c r="AU1528" s="266"/>
    </row>
    <row r="1529" spans="1:47" ht="28.5" hidden="1" customHeight="1" outlineLevel="1">
      <c r="A1529" s="452">
        <v>36</v>
      </c>
      <c r="B1529" s="369" t="s">
        <v>128</v>
      </c>
      <c r="C1529" s="251" t="s">
        <v>25</v>
      </c>
      <c r="D1529" s="255"/>
      <c r="E1529" s="255"/>
      <c r="F1529" s="255"/>
      <c r="G1529" s="255"/>
      <c r="H1529" s="255"/>
      <c r="I1529" s="255"/>
      <c r="J1529" s="255"/>
      <c r="K1529" s="255"/>
      <c r="L1529" s="255"/>
      <c r="M1529" s="255"/>
      <c r="N1529" s="255"/>
      <c r="O1529" s="255"/>
      <c r="P1529" s="255"/>
      <c r="Q1529" s="255"/>
      <c r="R1529" s="255">
        <v>12</v>
      </c>
      <c r="S1529" s="255"/>
      <c r="T1529" s="255"/>
      <c r="U1529" s="255"/>
      <c r="V1529" s="255"/>
      <c r="W1529" s="255"/>
      <c r="X1529" s="255"/>
      <c r="Y1529" s="255"/>
      <c r="Z1529" s="255"/>
      <c r="AA1529" s="255"/>
      <c r="AB1529" s="255"/>
      <c r="AC1529" s="255"/>
      <c r="AD1529" s="255"/>
      <c r="AE1529" s="255"/>
      <c r="AF1529" s="656"/>
      <c r="AG1529" s="367"/>
      <c r="AH1529" s="356"/>
      <c r="AI1529" s="356"/>
      <c r="AJ1529" s="356"/>
      <c r="AK1529" s="356"/>
      <c r="AL1529" s="356"/>
      <c r="AM1529" s="356"/>
      <c r="AN1529" s="356"/>
      <c r="AO1529" s="356"/>
      <c r="AP1529" s="356"/>
      <c r="AQ1529" s="356"/>
      <c r="AR1529" s="356"/>
      <c r="AS1529" s="356"/>
      <c r="AT1529" s="356"/>
      <c r="AU1529" s="256">
        <f>SUM(AG1529:AT1529)</f>
        <v>0</v>
      </c>
    </row>
    <row r="1530" spans="1:47" ht="15" hidden="1" customHeight="1" outlineLevel="1">
      <c r="A1530" s="452"/>
      <c r="B1530" s="254" t="s">
        <v>730</v>
      </c>
      <c r="C1530" s="251" t="s">
        <v>163</v>
      </c>
      <c r="D1530" s="255"/>
      <c r="E1530" s="255"/>
      <c r="F1530" s="255"/>
      <c r="G1530" s="255"/>
      <c r="H1530" s="255"/>
      <c r="I1530" s="255"/>
      <c r="J1530" s="255"/>
      <c r="K1530" s="255"/>
      <c r="L1530" s="255"/>
      <c r="M1530" s="255"/>
      <c r="N1530" s="255"/>
      <c r="O1530" s="255"/>
      <c r="P1530" s="255"/>
      <c r="Q1530" s="255"/>
      <c r="R1530" s="255">
        <f>R1529</f>
        <v>12</v>
      </c>
      <c r="S1530" s="255"/>
      <c r="T1530" s="255"/>
      <c r="U1530" s="255"/>
      <c r="V1530" s="255"/>
      <c r="W1530" s="255"/>
      <c r="X1530" s="255"/>
      <c r="Y1530" s="255"/>
      <c r="Z1530" s="255"/>
      <c r="AA1530" s="255"/>
      <c r="AB1530" s="255"/>
      <c r="AC1530" s="255"/>
      <c r="AD1530" s="255"/>
      <c r="AE1530" s="255"/>
      <c r="AF1530" s="656"/>
      <c r="AG1530" s="352">
        <f>AG1529</f>
        <v>0</v>
      </c>
      <c r="AH1530" s="352">
        <f t="shared" ref="AH1530:AT1530" si="2174">AH1529</f>
        <v>0</v>
      </c>
      <c r="AI1530" s="352">
        <f t="shared" si="2174"/>
        <v>0</v>
      </c>
      <c r="AJ1530" s="352">
        <f t="shared" si="2174"/>
        <v>0</v>
      </c>
      <c r="AK1530" s="352">
        <f t="shared" si="2174"/>
        <v>0</v>
      </c>
      <c r="AL1530" s="352">
        <f t="shared" si="2174"/>
        <v>0</v>
      </c>
      <c r="AM1530" s="352">
        <f t="shared" si="2174"/>
        <v>0</v>
      </c>
      <c r="AN1530" s="352">
        <f t="shared" si="2174"/>
        <v>0</v>
      </c>
      <c r="AO1530" s="352">
        <f t="shared" si="2174"/>
        <v>0</v>
      </c>
      <c r="AP1530" s="352">
        <f t="shared" si="2174"/>
        <v>0</v>
      </c>
      <c r="AQ1530" s="352">
        <f t="shared" si="2174"/>
        <v>0</v>
      </c>
      <c r="AR1530" s="352">
        <f t="shared" si="2174"/>
        <v>0</v>
      </c>
      <c r="AS1530" s="352">
        <f t="shared" si="2174"/>
        <v>0</v>
      </c>
      <c r="AT1530" s="352">
        <f t="shared" si="2174"/>
        <v>0</v>
      </c>
      <c r="AU1530" s="266"/>
    </row>
    <row r="1531" spans="1:47" ht="15" hidden="1" customHeight="1" outlineLevel="1">
      <c r="A1531" s="452"/>
      <c r="B1531" s="369"/>
      <c r="C1531" s="251"/>
      <c r="D1531" s="251"/>
      <c r="E1531" s="251"/>
      <c r="F1531" s="251"/>
      <c r="G1531" s="251"/>
      <c r="H1531" s="251"/>
      <c r="I1531" s="251"/>
      <c r="J1531" s="251"/>
      <c r="K1531" s="251"/>
      <c r="L1531" s="251"/>
      <c r="M1531" s="251"/>
      <c r="N1531" s="251"/>
      <c r="O1531" s="251"/>
      <c r="P1531" s="251"/>
      <c r="Q1531" s="251"/>
      <c r="R1531" s="251"/>
      <c r="S1531" s="251"/>
      <c r="T1531" s="251"/>
      <c r="U1531" s="251"/>
      <c r="V1531" s="251"/>
      <c r="W1531" s="251"/>
      <c r="X1531" s="251"/>
      <c r="Y1531" s="251"/>
      <c r="Z1531" s="251"/>
      <c r="AA1531" s="251"/>
      <c r="AB1531" s="251"/>
      <c r="AC1531" s="251"/>
      <c r="AD1531" s="251"/>
      <c r="AE1531" s="251"/>
      <c r="AF1531" s="251"/>
      <c r="AG1531" s="353"/>
      <c r="AH1531" s="366"/>
      <c r="AI1531" s="366"/>
      <c r="AJ1531" s="366"/>
      <c r="AK1531" s="366"/>
      <c r="AL1531" s="366"/>
      <c r="AM1531" s="366"/>
      <c r="AN1531" s="366"/>
      <c r="AO1531" s="366"/>
      <c r="AP1531" s="366"/>
      <c r="AQ1531" s="366"/>
      <c r="AR1531" s="366"/>
      <c r="AS1531" s="366"/>
      <c r="AT1531" s="366"/>
      <c r="AU1531" s="266"/>
    </row>
    <row r="1532" spans="1:47" ht="15" hidden="1" customHeight="1" outlineLevel="1">
      <c r="A1532" s="452">
        <v>37</v>
      </c>
      <c r="B1532" s="369" t="s">
        <v>129</v>
      </c>
      <c r="C1532" s="251" t="s">
        <v>25</v>
      </c>
      <c r="D1532" s="255"/>
      <c r="E1532" s="255"/>
      <c r="F1532" s="255"/>
      <c r="G1532" s="255"/>
      <c r="H1532" s="255"/>
      <c r="I1532" s="255"/>
      <c r="J1532" s="255"/>
      <c r="K1532" s="255"/>
      <c r="L1532" s="255"/>
      <c r="M1532" s="255"/>
      <c r="N1532" s="255"/>
      <c r="O1532" s="255"/>
      <c r="P1532" s="255"/>
      <c r="Q1532" s="255"/>
      <c r="R1532" s="255">
        <v>12</v>
      </c>
      <c r="S1532" s="255"/>
      <c r="T1532" s="255"/>
      <c r="U1532" s="255"/>
      <c r="V1532" s="255"/>
      <c r="W1532" s="255"/>
      <c r="X1532" s="255"/>
      <c r="Y1532" s="255"/>
      <c r="Z1532" s="255"/>
      <c r="AA1532" s="255"/>
      <c r="AB1532" s="255"/>
      <c r="AC1532" s="255"/>
      <c r="AD1532" s="255"/>
      <c r="AE1532" s="255"/>
      <c r="AF1532" s="656"/>
      <c r="AG1532" s="367"/>
      <c r="AH1532" s="356"/>
      <c r="AI1532" s="356"/>
      <c r="AJ1532" s="356"/>
      <c r="AK1532" s="356"/>
      <c r="AL1532" s="356"/>
      <c r="AM1532" s="356"/>
      <c r="AN1532" s="356"/>
      <c r="AO1532" s="356"/>
      <c r="AP1532" s="356"/>
      <c r="AQ1532" s="356"/>
      <c r="AR1532" s="356"/>
      <c r="AS1532" s="356"/>
      <c r="AT1532" s="356"/>
      <c r="AU1532" s="256">
        <f>SUM(AG1532:AT1532)</f>
        <v>0</v>
      </c>
    </row>
    <row r="1533" spans="1:47" ht="15" hidden="1" customHeight="1" outlineLevel="1">
      <c r="A1533" s="452"/>
      <c r="B1533" s="254" t="s">
        <v>730</v>
      </c>
      <c r="C1533" s="251" t="s">
        <v>163</v>
      </c>
      <c r="D1533" s="255"/>
      <c r="E1533" s="255"/>
      <c r="F1533" s="255"/>
      <c r="G1533" s="255"/>
      <c r="H1533" s="255"/>
      <c r="I1533" s="255"/>
      <c r="J1533" s="255"/>
      <c r="K1533" s="255"/>
      <c r="L1533" s="255"/>
      <c r="M1533" s="255"/>
      <c r="N1533" s="255"/>
      <c r="O1533" s="255"/>
      <c r="P1533" s="255"/>
      <c r="Q1533" s="255"/>
      <c r="R1533" s="255">
        <f>R1532</f>
        <v>12</v>
      </c>
      <c r="S1533" s="255"/>
      <c r="T1533" s="255"/>
      <c r="U1533" s="255"/>
      <c r="V1533" s="255"/>
      <c r="W1533" s="255"/>
      <c r="X1533" s="255"/>
      <c r="Y1533" s="255"/>
      <c r="Z1533" s="255"/>
      <c r="AA1533" s="255"/>
      <c r="AB1533" s="255"/>
      <c r="AC1533" s="255"/>
      <c r="AD1533" s="255"/>
      <c r="AE1533" s="255"/>
      <c r="AF1533" s="656"/>
      <c r="AG1533" s="352">
        <f>AG1532</f>
        <v>0</v>
      </c>
      <c r="AH1533" s="352">
        <f t="shared" ref="AH1533:AT1533" si="2175">AH1532</f>
        <v>0</v>
      </c>
      <c r="AI1533" s="352">
        <f t="shared" si="2175"/>
        <v>0</v>
      </c>
      <c r="AJ1533" s="352">
        <f t="shared" si="2175"/>
        <v>0</v>
      </c>
      <c r="AK1533" s="352">
        <f t="shared" si="2175"/>
        <v>0</v>
      </c>
      <c r="AL1533" s="352">
        <f t="shared" si="2175"/>
        <v>0</v>
      </c>
      <c r="AM1533" s="352">
        <f t="shared" si="2175"/>
        <v>0</v>
      </c>
      <c r="AN1533" s="352">
        <f t="shared" si="2175"/>
        <v>0</v>
      </c>
      <c r="AO1533" s="352">
        <f t="shared" si="2175"/>
        <v>0</v>
      </c>
      <c r="AP1533" s="352">
        <f t="shared" si="2175"/>
        <v>0</v>
      </c>
      <c r="AQ1533" s="352">
        <f t="shared" si="2175"/>
        <v>0</v>
      </c>
      <c r="AR1533" s="352">
        <f t="shared" si="2175"/>
        <v>0</v>
      </c>
      <c r="AS1533" s="352">
        <f t="shared" si="2175"/>
        <v>0</v>
      </c>
      <c r="AT1533" s="352">
        <f t="shared" si="2175"/>
        <v>0</v>
      </c>
      <c r="AU1533" s="266"/>
    </row>
    <row r="1534" spans="1:47" ht="15" hidden="1" customHeight="1" outlineLevel="1">
      <c r="A1534" s="452"/>
      <c r="B1534" s="369"/>
      <c r="C1534" s="251"/>
      <c r="D1534" s="251"/>
      <c r="E1534" s="251"/>
      <c r="F1534" s="251"/>
      <c r="G1534" s="251"/>
      <c r="H1534" s="251"/>
      <c r="I1534" s="251"/>
      <c r="J1534" s="251"/>
      <c r="K1534" s="251"/>
      <c r="L1534" s="251"/>
      <c r="M1534" s="251"/>
      <c r="N1534" s="251"/>
      <c r="O1534" s="251"/>
      <c r="P1534" s="251"/>
      <c r="Q1534" s="251"/>
      <c r="R1534" s="251"/>
      <c r="S1534" s="251"/>
      <c r="T1534" s="251"/>
      <c r="U1534" s="251"/>
      <c r="V1534" s="251"/>
      <c r="W1534" s="251"/>
      <c r="X1534" s="251"/>
      <c r="Y1534" s="251"/>
      <c r="Z1534" s="251"/>
      <c r="AA1534" s="251"/>
      <c r="AB1534" s="251"/>
      <c r="AC1534" s="251"/>
      <c r="AD1534" s="251"/>
      <c r="AE1534" s="251"/>
      <c r="AF1534" s="251"/>
      <c r="AG1534" s="353"/>
      <c r="AH1534" s="366"/>
      <c r="AI1534" s="366"/>
      <c r="AJ1534" s="366"/>
      <c r="AK1534" s="366"/>
      <c r="AL1534" s="366"/>
      <c r="AM1534" s="366"/>
      <c r="AN1534" s="366"/>
      <c r="AO1534" s="366"/>
      <c r="AP1534" s="366"/>
      <c r="AQ1534" s="366"/>
      <c r="AR1534" s="366"/>
      <c r="AS1534" s="366"/>
      <c r="AT1534" s="366"/>
      <c r="AU1534" s="266"/>
    </row>
    <row r="1535" spans="1:47" ht="15" hidden="1" customHeight="1" outlineLevel="1">
      <c r="A1535" s="452">
        <v>38</v>
      </c>
      <c r="B1535" s="369" t="s">
        <v>130</v>
      </c>
      <c r="C1535" s="251" t="s">
        <v>25</v>
      </c>
      <c r="D1535" s="255"/>
      <c r="E1535" s="255"/>
      <c r="F1535" s="255"/>
      <c r="G1535" s="255"/>
      <c r="H1535" s="255"/>
      <c r="I1535" s="255"/>
      <c r="J1535" s="255"/>
      <c r="K1535" s="255"/>
      <c r="L1535" s="255"/>
      <c r="M1535" s="255"/>
      <c r="N1535" s="255"/>
      <c r="O1535" s="255"/>
      <c r="P1535" s="255"/>
      <c r="Q1535" s="255"/>
      <c r="R1535" s="255">
        <v>12</v>
      </c>
      <c r="S1535" s="255"/>
      <c r="T1535" s="255"/>
      <c r="U1535" s="255"/>
      <c r="V1535" s="255"/>
      <c r="W1535" s="255"/>
      <c r="X1535" s="255"/>
      <c r="Y1535" s="255"/>
      <c r="Z1535" s="255"/>
      <c r="AA1535" s="255"/>
      <c r="AB1535" s="255"/>
      <c r="AC1535" s="255"/>
      <c r="AD1535" s="255"/>
      <c r="AE1535" s="255"/>
      <c r="AF1535" s="656"/>
      <c r="AG1535" s="367"/>
      <c r="AH1535" s="356"/>
      <c r="AI1535" s="356"/>
      <c r="AJ1535" s="356"/>
      <c r="AK1535" s="356"/>
      <c r="AL1535" s="356"/>
      <c r="AM1535" s="356"/>
      <c r="AN1535" s="356"/>
      <c r="AO1535" s="356"/>
      <c r="AP1535" s="356"/>
      <c r="AQ1535" s="356"/>
      <c r="AR1535" s="356"/>
      <c r="AS1535" s="356"/>
      <c r="AT1535" s="356"/>
      <c r="AU1535" s="256">
        <f>SUM(AG1535:AT1535)</f>
        <v>0</v>
      </c>
    </row>
    <row r="1536" spans="1:47" ht="15" hidden="1" customHeight="1" outlineLevel="1">
      <c r="A1536" s="452"/>
      <c r="B1536" s="254" t="s">
        <v>730</v>
      </c>
      <c r="C1536" s="251" t="s">
        <v>163</v>
      </c>
      <c r="D1536" s="255"/>
      <c r="E1536" s="255"/>
      <c r="F1536" s="255"/>
      <c r="G1536" s="255"/>
      <c r="H1536" s="255"/>
      <c r="I1536" s="255"/>
      <c r="J1536" s="255"/>
      <c r="K1536" s="255"/>
      <c r="L1536" s="255"/>
      <c r="M1536" s="255"/>
      <c r="N1536" s="255"/>
      <c r="O1536" s="255"/>
      <c r="P1536" s="255"/>
      <c r="Q1536" s="255"/>
      <c r="R1536" s="255">
        <f>R1535</f>
        <v>12</v>
      </c>
      <c r="S1536" s="255"/>
      <c r="T1536" s="255"/>
      <c r="U1536" s="255"/>
      <c r="V1536" s="255"/>
      <c r="W1536" s="255"/>
      <c r="X1536" s="255"/>
      <c r="Y1536" s="255"/>
      <c r="Z1536" s="255"/>
      <c r="AA1536" s="255"/>
      <c r="AB1536" s="255"/>
      <c r="AC1536" s="255"/>
      <c r="AD1536" s="255"/>
      <c r="AE1536" s="255"/>
      <c r="AF1536" s="656"/>
      <c r="AG1536" s="352">
        <f>AG1535</f>
        <v>0</v>
      </c>
      <c r="AH1536" s="352">
        <f t="shared" ref="AH1536:AT1536" si="2176">AH1535</f>
        <v>0</v>
      </c>
      <c r="AI1536" s="352">
        <f t="shared" si="2176"/>
        <v>0</v>
      </c>
      <c r="AJ1536" s="352">
        <f t="shared" si="2176"/>
        <v>0</v>
      </c>
      <c r="AK1536" s="352">
        <f t="shared" si="2176"/>
        <v>0</v>
      </c>
      <c r="AL1536" s="352">
        <f t="shared" si="2176"/>
        <v>0</v>
      </c>
      <c r="AM1536" s="352">
        <f t="shared" si="2176"/>
        <v>0</v>
      </c>
      <c r="AN1536" s="352">
        <f t="shared" si="2176"/>
        <v>0</v>
      </c>
      <c r="AO1536" s="352">
        <f t="shared" si="2176"/>
        <v>0</v>
      </c>
      <c r="AP1536" s="352">
        <f t="shared" si="2176"/>
        <v>0</v>
      </c>
      <c r="AQ1536" s="352">
        <f t="shared" si="2176"/>
        <v>0</v>
      </c>
      <c r="AR1536" s="352">
        <f t="shared" si="2176"/>
        <v>0</v>
      </c>
      <c r="AS1536" s="352">
        <f t="shared" si="2176"/>
        <v>0</v>
      </c>
      <c r="AT1536" s="352">
        <f t="shared" si="2176"/>
        <v>0</v>
      </c>
      <c r="AU1536" s="266"/>
    </row>
    <row r="1537" spans="1:47" ht="15" hidden="1" customHeight="1" outlineLevel="1">
      <c r="A1537" s="452"/>
      <c r="B1537" s="369"/>
      <c r="C1537" s="251"/>
      <c r="D1537" s="251"/>
      <c r="E1537" s="251"/>
      <c r="F1537" s="251"/>
      <c r="G1537" s="251"/>
      <c r="H1537" s="251"/>
      <c r="I1537" s="251"/>
      <c r="J1537" s="251"/>
      <c r="K1537" s="251"/>
      <c r="L1537" s="251"/>
      <c r="M1537" s="251"/>
      <c r="N1537" s="251"/>
      <c r="O1537" s="251"/>
      <c r="P1537" s="251"/>
      <c r="Q1537" s="251"/>
      <c r="R1537" s="251"/>
      <c r="S1537" s="251"/>
      <c r="T1537" s="251"/>
      <c r="U1537" s="251"/>
      <c r="V1537" s="251"/>
      <c r="W1537" s="251"/>
      <c r="X1537" s="251"/>
      <c r="Y1537" s="251"/>
      <c r="Z1537" s="251"/>
      <c r="AA1537" s="251"/>
      <c r="AB1537" s="251"/>
      <c r="AC1537" s="251"/>
      <c r="AD1537" s="251"/>
      <c r="AE1537" s="251"/>
      <c r="AF1537" s="251"/>
      <c r="AG1537" s="353"/>
      <c r="AH1537" s="366"/>
      <c r="AI1537" s="366"/>
      <c r="AJ1537" s="366"/>
      <c r="AK1537" s="366"/>
      <c r="AL1537" s="366"/>
      <c r="AM1537" s="366"/>
      <c r="AN1537" s="366"/>
      <c r="AO1537" s="366"/>
      <c r="AP1537" s="366"/>
      <c r="AQ1537" s="366"/>
      <c r="AR1537" s="366"/>
      <c r="AS1537" s="366"/>
      <c r="AT1537" s="366"/>
      <c r="AU1537" s="266"/>
    </row>
    <row r="1538" spans="1:47" ht="15" hidden="1" customHeight="1" outlineLevel="1">
      <c r="A1538" s="452">
        <v>39</v>
      </c>
      <c r="B1538" s="369" t="s">
        <v>131</v>
      </c>
      <c r="C1538" s="251" t="s">
        <v>25</v>
      </c>
      <c r="D1538" s="255"/>
      <c r="E1538" s="255"/>
      <c r="F1538" s="255"/>
      <c r="G1538" s="255"/>
      <c r="H1538" s="255"/>
      <c r="I1538" s="255"/>
      <c r="J1538" s="255"/>
      <c r="K1538" s="255"/>
      <c r="L1538" s="255"/>
      <c r="M1538" s="255"/>
      <c r="N1538" s="255"/>
      <c r="O1538" s="255"/>
      <c r="P1538" s="255"/>
      <c r="Q1538" s="255"/>
      <c r="R1538" s="255">
        <v>12</v>
      </c>
      <c r="S1538" s="255"/>
      <c r="T1538" s="255"/>
      <c r="U1538" s="255"/>
      <c r="V1538" s="255"/>
      <c r="W1538" s="255"/>
      <c r="X1538" s="255"/>
      <c r="Y1538" s="255"/>
      <c r="Z1538" s="255"/>
      <c r="AA1538" s="255"/>
      <c r="AB1538" s="255"/>
      <c r="AC1538" s="255"/>
      <c r="AD1538" s="255"/>
      <c r="AE1538" s="255"/>
      <c r="AF1538" s="656"/>
      <c r="AG1538" s="367"/>
      <c r="AH1538" s="356"/>
      <c r="AI1538" s="356"/>
      <c r="AJ1538" s="356"/>
      <c r="AK1538" s="356"/>
      <c r="AL1538" s="356"/>
      <c r="AM1538" s="356"/>
      <c r="AN1538" s="356"/>
      <c r="AO1538" s="356"/>
      <c r="AP1538" s="356"/>
      <c r="AQ1538" s="356"/>
      <c r="AR1538" s="356"/>
      <c r="AS1538" s="356"/>
      <c r="AT1538" s="356"/>
      <c r="AU1538" s="256">
        <f>SUM(AG1538:AT1538)</f>
        <v>0</v>
      </c>
    </row>
    <row r="1539" spans="1:47" ht="15" hidden="1" customHeight="1" outlineLevel="1">
      <c r="A1539" s="452"/>
      <c r="B1539" s="254" t="s">
        <v>730</v>
      </c>
      <c r="C1539" s="251" t="s">
        <v>163</v>
      </c>
      <c r="D1539" s="255"/>
      <c r="E1539" s="255"/>
      <c r="F1539" s="255"/>
      <c r="G1539" s="255"/>
      <c r="H1539" s="255"/>
      <c r="I1539" s="255"/>
      <c r="J1539" s="255"/>
      <c r="K1539" s="255"/>
      <c r="L1539" s="255"/>
      <c r="M1539" s="255"/>
      <c r="N1539" s="255"/>
      <c r="O1539" s="255"/>
      <c r="P1539" s="255"/>
      <c r="Q1539" s="255"/>
      <c r="R1539" s="255">
        <f>R1538</f>
        <v>12</v>
      </c>
      <c r="S1539" s="255"/>
      <c r="T1539" s="255"/>
      <c r="U1539" s="255"/>
      <c r="V1539" s="255"/>
      <c r="W1539" s="255"/>
      <c r="X1539" s="255"/>
      <c r="Y1539" s="255"/>
      <c r="Z1539" s="255"/>
      <c r="AA1539" s="255"/>
      <c r="AB1539" s="255"/>
      <c r="AC1539" s="255"/>
      <c r="AD1539" s="255"/>
      <c r="AE1539" s="255"/>
      <c r="AF1539" s="656"/>
      <c r="AG1539" s="352">
        <f>AG1538</f>
        <v>0</v>
      </c>
      <c r="AH1539" s="352">
        <f t="shared" ref="AH1539:AT1539" si="2177">AH1538</f>
        <v>0</v>
      </c>
      <c r="AI1539" s="352">
        <f t="shared" si="2177"/>
        <v>0</v>
      </c>
      <c r="AJ1539" s="352">
        <f t="shared" si="2177"/>
        <v>0</v>
      </c>
      <c r="AK1539" s="352">
        <f t="shared" si="2177"/>
        <v>0</v>
      </c>
      <c r="AL1539" s="352">
        <f t="shared" si="2177"/>
        <v>0</v>
      </c>
      <c r="AM1539" s="352">
        <f t="shared" si="2177"/>
        <v>0</v>
      </c>
      <c r="AN1539" s="352">
        <f t="shared" si="2177"/>
        <v>0</v>
      </c>
      <c r="AO1539" s="352">
        <f t="shared" si="2177"/>
        <v>0</v>
      </c>
      <c r="AP1539" s="352">
        <f t="shared" si="2177"/>
        <v>0</v>
      </c>
      <c r="AQ1539" s="352">
        <f t="shared" si="2177"/>
        <v>0</v>
      </c>
      <c r="AR1539" s="352">
        <f t="shared" si="2177"/>
        <v>0</v>
      </c>
      <c r="AS1539" s="352">
        <f t="shared" si="2177"/>
        <v>0</v>
      </c>
      <c r="AT1539" s="352">
        <f t="shared" si="2177"/>
        <v>0</v>
      </c>
      <c r="AU1539" s="266"/>
    </row>
    <row r="1540" spans="1:47" ht="15" hidden="1" customHeight="1" outlineLevel="1">
      <c r="A1540" s="452"/>
      <c r="B1540" s="369"/>
      <c r="C1540" s="251"/>
      <c r="D1540" s="251"/>
      <c r="E1540" s="251"/>
      <c r="F1540" s="251"/>
      <c r="G1540" s="251"/>
      <c r="H1540" s="251"/>
      <c r="I1540" s="251"/>
      <c r="J1540" s="251"/>
      <c r="K1540" s="251"/>
      <c r="L1540" s="251"/>
      <c r="M1540" s="251"/>
      <c r="N1540" s="251"/>
      <c r="O1540" s="251"/>
      <c r="P1540" s="251"/>
      <c r="Q1540" s="251"/>
      <c r="R1540" s="251"/>
      <c r="S1540" s="251"/>
      <c r="T1540" s="251"/>
      <c r="U1540" s="251"/>
      <c r="V1540" s="251"/>
      <c r="W1540" s="251"/>
      <c r="X1540" s="251"/>
      <c r="Y1540" s="251"/>
      <c r="Z1540" s="251"/>
      <c r="AA1540" s="251"/>
      <c r="AB1540" s="251"/>
      <c r="AC1540" s="251"/>
      <c r="AD1540" s="251"/>
      <c r="AE1540" s="251"/>
      <c r="AF1540" s="251"/>
      <c r="AG1540" s="353"/>
      <c r="AH1540" s="366"/>
      <c r="AI1540" s="366"/>
      <c r="AJ1540" s="366"/>
      <c r="AK1540" s="366"/>
      <c r="AL1540" s="366"/>
      <c r="AM1540" s="366"/>
      <c r="AN1540" s="366"/>
      <c r="AO1540" s="366"/>
      <c r="AP1540" s="366"/>
      <c r="AQ1540" s="366"/>
      <c r="AR1540" s="366"/>
      <c r="AS1540" s="366"/>
      <c r="AT1540" s="366"/>
      <c r="AU1540" s="266"/>
    </row>
    <row r="1541" spans="1:47" ht="15" hidden="1" customHeight="1" outlineLevel="1">
      <c r="A1541" s="452">
        <v>40</v>
      </c>
      <c r="B1541" s="369" t="s">
        <v>132</v>
      </c>
      <c r="C1541" s="251" t="s">
        <v>25</v>
      </c>
      <c r="D1541" s="255"/>
      <c r="E1541" s="255"/>
      <c r="F1541" s="255"/>
      <c r="G1541" s="255"/>
      <c r="H1541" s="255"/>
      <c r="I1541" s="255"/>
      <c r="J1541" s="255"/>
      <c r="K1541" s="255"/>
      <c r="L1541" s="255"/>
      <c r="M1541" s="255"/>
      <c r="N1541" s="255"/>
      <c r="O1541" s="255"/>
      <c r="P1541" s="255"/>
      <c r="Q1541" s="255"/>
      <c r="R1541" s="255">
        <v>12</v>
      </c>
      <c r="S1541" s="255"/>
      <c r="T1541" s="255"/>
      <c r="U1541" s="255"/>
      <c r="V1541" s="255"/>
      <c r="W1541" s="255"/>
      <c r="X1541" s="255"/>
      <c r="Y1541" s="255"/>
      <c r="Z1541" s="255"/>
      <c r="AA1541" s="255"/>
      <c r="AB1541" s="255"/>
      <c r="AC1541" s="255"/>
      <c r="AD1541" s="255"/>
      <c r="AE1541" s="255"/>
      <c r="AF1541" s="656"/>
      <c r="AG1541" s="367"/>
      <c r="AH1541" s="356"/>
      <c r="AI1541" s="356"/>
      <c r="AJ1541" s="356"/>
      <c r="AK1541" s="356"/>
      <c r="AL1541" s="356"/>
      <c r="AM1541" s="356"/>
      <c r="AN1541" s="356"/>
      <c r="AO1541" s="356"/>
      <c r="AP1541" s="356"/>
      <c r="AQ1541" s="356"/>
      <c r="AR1541" s="356"/>
      <c r="AS1541" s="356"/>
      <c r="AT1541" s="356"/>
      <c r="AU1541" s="256">
        <f>SUM(AG1541:AT1541)</f>
        <v>0</v>
      </c>
    </row>
    <row r="1542" spans="1:47" ht="15" hidden="1" customHeight="1" outlineLevel="1">
      <c r="A1542" s="452"/>
      <c r="B1542" s="254" t="s">
        <v>730</v>
      </c>
      <c r="C1542" s="251" t="s">
        <v>163</v>
      </c>
      <c r="D1542" s="255"/>
      <c r="E1542" s="255"/>
      <c r="F1542" s="255"/>
      <c r="G1542" s="255"/>
      <c r="H1542" s="255"/>
      <c r="I1542" s="255"/>
      <c r="J1542" s="255"/>
      <c r="K1542" s="255"/>
      <c r="L1542" s="255"/>
      <c r="M1542" s="255"/>
      <c r="N1542" s="255"/>
      <c r="O1542" s="255"/>
      <c r="P1542" s="255"/>
      <c r="Q1542" s="255"/>
      <c r="R1542" s="255">
        <f>R1541</f>
        <v>12</v>
      </c>
      <c r="S1542" s="255"/>
      <c r="T1542" s="255"/>
      <c r="U1542" s="255"/>
      <c r="V1542" s="255"/>
      <c r="W1542" s="255"/>
      <c r="X1542" s="255"/>
      <c r="Y1542" s="255"/>
      <c r="Z1542" s="255"/>
      <c r="AA1542" s="255"/>
      <c r="AB1542" s="255"/>
      <c r="AC1542" s="255"/>
      <c r="AD1542" s="255"/>
      <c r="AE1542" s="255"/>
      <c r="AF1542" s="656"/>
      <c r="AG1542" s="352">
        <f>AG1541</f>
        <v>0</v>
      </c>
      <c r="AH1542" s="352">
        <f t="shared" ref="AH1542:AT1542" si="2178">AH1541</f>
        <v>0</v>
      </c>
      <c r="AI1542" s="352">
        <f t="shared" si="2178"/>
        <v>0</v>
      </c>
      <c r="AJ1542" s="352">
        <f t="shared" si="2178"/>
        <v>0</v>
      </c>
      <c r="AK1542" s="352">
        <f t="shared" si="2178"/>
        <v>0</v>
      </c>
      <c r="AL1542" s="352">
        <f t="shared" si="2178"/>
        <v>0</v>
      </c>
      <c r="AM1542" s="352">
        <f t="shared" si="2178"/>
        <v>0</v>
      </c>
      <c r="AN1542" s="352">
        <f t="shared" si="2178"/>
        <v>0</v>
      </c>
      <c r="AO1542" s="352">
        <f t="shared" si="2178"/>
        <v>0</v>
      </c>
      <c r="AP1542" s="352">
        <f t="shared" si="2178"/>
        <v>0</v>
      </c>
      <c r="AQ1542" s="352">
        <f t="shared" si="2178"/>
        <v>0</v>
      </c>
      <c r="AR1542" s="352">
        <f t="shared" si="2178"/>
        <v>0</v>
      </c>
      <c r="AS1542" s="352">
        <f t="shared" si="2178"/>
        <v>0</v>
      </c>
      <c r="AT1542" s="352">
        <f t="shared" si="2178"/>
        <v>0</v>
      </c>
      <c r="AU1542" s="266"/>
    </row>
    <row r="1543" spans="1:47" ht="15" hidden="1" customHeight="1" outlineLevel="1">
      <c r="A1543" s="452"/>
      <c r="B1543" s="369"/>
      <c r="C1543" s="251"/>
      <c r="D1543" s="251"/>
      <c r="E1543" s="251"/>
      <c r="F1543" s="251"/>
      <c r="G1543" s="251"/>
      <c r="H1543" s="251"/>
      <c r="I1543" s="251"/>
      <c r="J1543" s="251"/>
      <c r="K1543" s="251"/>
      <c r="L1543" s="251"/>
      <c r="M1543" s="251"/>
      <c r="N1543" s="251"/>
      <c r="O1543" s="251"/>
      <c r="P1543" s="251"/>
      <c r="Q1543" s="251"/>
      <c r="R1543" s="251"/>
      <c r="S1543" s="251"/>
      <c r="T1543" s="251"/>
      <c r="U1543" s="251"/>
      <c r="V1543" s="251"/>
      <c r="W1543" s="251"/>
      <c r="X1543" s="251"/>
      <c r="Y1543" s="251"/>
      <c r="Z1543" s="251"/>
      <c r="AA1543" s="251"/>
      <c r="AB1543" s="251"/>
      <c r="AC1543" s="251"/>
      <c r="AD1543" s="251"/>
      <c r="AE1543" s="251"/>
      <c r="AF1543" s="251"/>
      <c r="AG1543" s="353"/>
      <c r="AH1543" s="366"/>
      <c r="AI1543" s="366"/>
      <c r="AJ1543" s="366"/>
      <c r="AK1543" s="366"/>
      <c r="AL1543" s="366"/>
      <c r="AM1543" s="366"/>
      <c r="AN1543" s="366"/>
      <c r="AO1543" s="366"/>
      <c r="AP1543" s="366"/>
      <c r="AQ1543" s="366"/>
      <c r="AR1543" s="366"/>
      <c r="AS1543" s="366"/>
      <c r="AT1543" s="366"/>
      <c r="AU1543" s="266"/>
    </row>
    <row r="1544" spans="1:47" ht="28.5" hidden="1" customHeight="1" outlineLevel="1">
      <c r="A1544" s="452">
        <v>41</v>
      </c>
      <c r="B1544" s="369" t="s">
        <v>133</v>
      </c>
      <c r="C1544" s="251" t="s">
        <v>25</v>
      </c>
      <c r="D1544" s="255"/>
      <c r="E1544" s="255"/>
      <c r="F1544" s="255"/>
      <c r="G1544" s="255"/>
      <c r="H1544" s="255"/>
      <c r="I1544" s="255"/>
      <c r="J1544" s="255"/>
      <c r="K1544" s="255"/>
      <c r="L1544" s="255"/>
      <c r="M1544" s="255"/>
      <c r="N1544" s="255"/>
      <c r="O1544" s="255"/>
      <c r="P1544" s="255"/>
      <c r="Q1544" s="255"/>
      <c r="R1544" s="255">
        <v>12</v>
      </c>
      <c r="S1544" s="255"/>
      <c r="T1544" s="255"/>
      <c r="U1544" s="255"/>
      <c r="V1544" s="255"/>
      <c r="W1544" s="255"/>
      <c r="X1544" s="255"/>
      <c r="Y1544" s="255"/>
      <c r="Z1544" s="255"/>
      <c r="AA1544" s="255"/>
      <c r="AB1544" s="255"/>
      <c r="AC1544" s="255"/>
      <c r="AD1544" s="255"/>
      <c r="AE1544" s="255"/>
      <c r="AF1544" s="656"/>
      <c r="AG1544" s="367"/>
      <c r="AH1544" s="356"/>
      <c r="AI1544" s="356"/>
      <c r="AJ1544" s="356"/>
      <c r="AK1544" s="356"/>
      <c r="AL1544" s="356"/>
      <c r="AM1544" s="356"/>
      <c r="AN1544" s="356"/>
      <c r="AO1544" s="356"/>
      <c r="AP1544" s="356"/>
      <c r="AQ1544" s="356"/>
      <c r="AR1544" s="356"/>
      <c r="AS1544" s="356"/>
      <c r="AT1544" s="356"/>
      <c r="AU1544" s="256">
        <f>SUM(AG1544:AT1544)</f>
        <v>0</v>
      </c>
    </row>
    <row r="1545" spans="1:47" ht="15" hidden="1" customHeight="1" outlineLevel="1">
      <c r="A1545" s="452"/>
      <c r="B1545" s="254" t="s">
        <v>730</v>
      </c>
      <c r="C1545" s="251" t="s">
        <v>163</v>
      </c>
      <c r="D1545" s="255"/>
      <c r="E1545" s="255"/>
      <c r="F1545" s="255"/>
      <c r="G1545" s="255"/>
      <c r="H1545" s="255"/>
      <c r="I1545" s="255"/>
      <c r="J1545" s="255"/>
      <c r="K1545" s="255"/>
      <c r="L1545" s="255"/>
      <c r="M1545" s="255"/>
      <c r="N1545" s="255"/>
      <c r="O1545" s="255"/>
      <c r="P1545" s="255"/>
      <c r="Q1545" s="255"/>
      <c r="R1545" s="255">
        <f>R1544</f>
        <v>12</v>
      </c>
      <c r="S1545" s="255"/>
      <c r="T1545" s="255"/>
      <c r="U1545" s="255"/>
      <c r="V1545" s="255"/>
      <c r="W1545" s="255"/>
      <c r="X1545" s="255"/>
      <c r="Y1545" s="255"/>
      <c r="Z1545" s="255"/>
      <c r="AA1545" s="255"/>
      <c r="AB1545" s="255"/>
      <c r="AC1545" s="255"/>
      <c r="AD1545" s="255"/>
      <c r="AE1545" s="255"/>
      <c r="AF1545" s="656"/>
      <c r="AG1545" s="352">
        <f>AG1544</f>
        <v>0</v>
      </c>
      <c r="AH1545" s="352">
        <f t="shared" ref="AH1545:AT1545" si="2179">AH1544</f>
        <v>0</v>
      </c>
      <c r="AI1545" s="352">
        <f t="shared" si="2179"/>
        <v>0</v>
      </c>
      <c r="AJ1545" s="352">
        <f t="shared" si="2179"/>
        <v>0</v>
      </c>
      <c r="AK1545" s="352">
        <f t="shared" si="2179"/>
        <v>0</v>
      </c>
      <c r="AL1545" s="352">
        <f t="shared" si="2179"/>
        <v>0</v>
      </c>
      <c r="AM1545" s="352">
        <f t="shared" si="2179"/>
        <v>0</v>
      </c>
      <c r="AN1545" s="352">
        <f t="shared" si="2179"/>
        <v>0</v>
      </c>
      <c r="AO1545" s="352">
        <f t="shared" si="2179"/>
        <v>0</v>
      </c>
      <c r="AP1545" s="352">
        <f t="shared" si="2179"/>
        <v>0</v>
      </c>
      <c r="AQ1545" s="352">
        <f t="shared" si="2179"/>
        <v>0</v>
      </c>
      <c r="AR1545" s="352">
        <f t="shared" si="2179"/>
        <v>0</v>
      </c>
      <c r="AS1545" s="352">
        <f t="shared" si="2179"/>
        <v>0</v>
      </c>
      <c r="AT1545" s="352">
        <f t="shared" si="2179"/>
        <v>0</v>
      </c>
      <c r="AU1545" s="266"/>
    </row>
    <row r="1546" spans="1:47" ht="15" hidden="1" customHeight="1" outlineLevel="1">
      <c r="A1546" s="452"/>
      <c r="B1546" s="369"/>
      <c r="C1546" s="251"/>
      <c r="D1546" s="251"/>
      <c r="E1546" s="251"/>
      <c r="F1546" s="251"/>
      <c r="G1546" s="251"/>
      <c r="H1546" s="251"/>
      <c r="I1546" s="251"/>
      <c r="J1546" s="251"/>
      <c r="K1546" s="251"/>
      <c r="L1546" s="251"/>
      <c r="M1546" s="251"/>
      <c r="N1546" s="251"/>
      <c r="O1546" s="251"/>
      <c r="P1546" s="251"/>
      <c r="Q1546" s="251"/>
      <c r="R1546" s="251"/>
      <c r="S1546" s="251"/>
      <c r="T1546" s="251"/>
      <c r="U1546" s="251"/>
      <c r="V1546" s="251"/>
      <c r="W1546" s="251"/>
      <c r="X1546" s="251"/>
      <c r="Y1546" s="251"/>
      <c r="Z1546" s="251"/>
      <c r="AA1546" s="251"/>
      <c r="AB1546" s="251"/>
      <c r="AC1546" s="251"/>
      <c r="AD1546" s="251"/>
      <c r="AE1546" s="251"/>
      <c r="AF1546" s="251"/>
      <c r="AG1546" s="353"/>
      <c r="AH1546" s="366"/>
      <c r="AI1546" s="366"/>
      <c r="AJ1546" s="366"/>
      <c r="AK1546" s="366"/>
      <c r="AL1546" s="366"/>
      <c r="AM1546" s="366"/>
      <c r="AN1546" s="366"/>
      <c r="AO1546" s="366"/>
      <c r="AP1546" s="366"/>
      <c r="AQ1546" s="366"/>
      <c r="AR1546" s="366"/>
      <c r="AS1546" s="366"/>
      <c r="AT1546" s="366"/>
      <c r="AU1546" s="266"/>
    </row>
    <row r="1547" spans="1:47" ht="28.5" hidden="1" customHeight="1" outlineLevel="1">
      <c r="A1547" s="452">
        <v>42</v>
      </c>
      <c r="B1547" s="369" t="s">
        <v>134</v>
      </c>
      <c r="C1547" s="251" t="s">
        <v>25</v>
      </c>
      <c r="D1547" s="255"/>
      <c r="E1547" s="255"/>
      <c r="F1547" s="255"/>
      <c r="G1547" s="255"/>
      <c r="H1547" s="255"/>
      <c r="I1547" s="255"/>
      <c r="J1547" s="255"/>
      <c r="K1547" s="255"/>
      <c r="L1547" s="255"/>
      <c r="M1547" s="255"/>
      <c r="N1547" s="255"/>
      <c r="O1547" s="255"/>
      <c r="P1547" s="255"/>
      <c r="Q1547" s="656"/>
      <c r="R1547" s="251"/>
      <c r="S1547" s="255"/>
      <c r="T1547" s="255"/>
      <c r="U1547" s="255"/>
      <c r="V1547" s="255"/>
      <c r="W1547" s="255"/>
      <c r="X1547" s="255"/>
      <c r="Y1547" s="255"/>
      <c r="Z1547" s="255"/>
      <c r="AA1547" s="255"/>
      <c r="AB1547" s="255"/>
      <c r="AC1547" s="255"/>
      <c r="AD1547" s="255"/>
      <c r="AE1547" s="255"/>
      <c r="AF1547" s="656"/>
      <c r="AG1547" s="367"/>
      <c r="AH1547" s="356"/>
      <c r="AI1547" s="356"/>
      <c r="AJ1547" s="356"/>
      <c r="AK1547" s="356"/>
      <c r="AL1547" s="356"/>
      <c r="AM1547" s="356"/>
      <c r="AN1547" s="356"/>
      <c r="AO1547" s="356"/>
      <c r="AP1547" s="356"/>
      <c r="AQ1547" s="356"/>
      <c r="AR1547" s="356"/>
      <c r="AS1547" s="356"/>
      <c r="AT1547" s="356"/>
      <c r="AU1547" s="256">
        <f>SUM(AG1547:AT1547)</f>
        <v>0</v>
      </c>
    </row>
    <row r="1548" spans="1:47" ht="15" hidden="1" customHeight="1" outlineLevel="1">
      <c r="A1548" s="452"/>
      <c r="B1548" s="254" t="s">
        <v>730</v>
      </c>
      <c r="C1548" s="251" t="s">
        <v>163</v>
      </c>
      <c r="D1548" s="255"/>
      <c r="E1548" s="255"/>
      <c r="F1548" s="255"/>
      <c r="G1548" s="255"/>
      <c r="H1548" s="255"/>
      <c r="I1548" s="255"/>
      <c r="J1548" s="255"/>
      <c r="K1548" s="255"/>
      <c r="L1548" s="255"/>
      <c r="M1548" s="255"/>
      <c r="N1548" s="255"/>
      <c r="O1548" s="255"/>
      <c r="P1548" s="255"/>
      <c r="Q1548" s="656"/>
      <c r="R1548" s="404"/>
      <c r="S1548" s="255"/>
      <c r="T1548" s="255"/>
      <c r="U1548" s="255"/>
      <c r="V1548" s="255"/>
      <c r="W1548" s="255"/>
      <c r="X1548" s="255"/>
      <c r="Y1548" s="255"/>
      <c r="Z1548" s="255"/>
      <c r="AA1548" s="255"/>
      <c r="AB1548" s="255"/>
      <c r="AC1548" s="255"/>
      <c r="AD1548" s="255"/>
      <c r="AE1548" s="255"/>
      <c r="AF1548" s="656"/>
      <c r="AG1548" s="352">
        <f>AG1547</f>
        <v>0</v>
      </c>
      <c r="AH1548" s="352">
        <f t="shared" ref="AH1548:AT1548" si="2180">AH1547</f>
        <v>0</v>
      </c>
      <c r="AI1548" s="352">
        <f t="shared" si="2180"/>
        <v>0</v>
      </c>
      <c r="AJ1548" s="352">
        <f t="shared" si="2180"/>
        <v>0</v>
      </c>
      <c r="AK1548" s="352">
        <f t="shared" si="2180"/>
        <v>0</v>
      </c>
      <c r="AL1548" s="352">
        <f t="shared" si="2180"/>
        <v>0</v>
      </c>
      <c r="AM1548" s="352">
        <f t="shared" si="2180"/>
        <v>0</v>
      </c>
      <c r="AN1548" s="352">
        <f t="shared" si="2180"/>
        <v>0</v>
      </c>
      <c r="AO1548" s="352">
        <f t="shared" si="2180"/>
        <v>0</v>
      </c>
      <c r="AP1548" s="352">
        <f t="shared" si="2180"/>
        <v>0</v>
      </c>
      <c r="AQ1548" s="352">
        <f t="shared" si="2180"/>
        <v>0</v>
      </c>
      <c r="AR1548" s="352">
        <f t="shared" si="2180"/>
        <v>0</v>
      </c>
      <c r="AS1548" s="352">
        <f t="shared" si="2180"/>
        <v>0</v>
      </c>
      <c r="AT1548" s="352">
        <f t="shared" si="2180"/>
        <v>0</v>
      </c>
      <c r="AU1548" s="266"/>
    </row>
    <row r="1549" spans="1:47" ht="15" hidden="1" customHeight="1" outlineLevel="1">
      <c r="A1549" s="452"/>
      <c r="B1549" s="369"/>
      <c r="C1549" s="251"/>
      <c r="D1549" s="251"/>
      <c r="E1549" s="251"/>
      <c r="F1549" s="251"/>
      <c r="G1549" s="251"/>
      <c r="H1549" s="251"/>
      <c r="I1549" s="251"/>
      <c r="J1549" s="251"/>
      <c r="K1549" s="251"/>
      <c r="L1549" s="251"/>
      <c r="M1549" s="251"/>
      <c r="N1549" s="251"/>
      <c r="O1549" s="251"/>
      <c r="P1549" s="251"/>
      <c r="Q1549" s="251"/>
      <c r="R1549" s="251"/>
      <c r="S1549" s="251"/>
      <c r="T1549" s="251"/>
      <c r="U1549" s="251"/>
      <c r="V1549" s="251"/>
      <c r="W1549" s="251"/>
      <c r="X1549" s="251"/>
      <c r="Y1549" s="251"/>
      <c r="Z1549" s="251"/>
      <c r="AA1549" s="251"/>
      <c r="AB1549" s="251"/>
      <c r="AC1549" s="251"/>
      <c r="AD1549" s="251"/>
      <c r="AE1549" s="251"/>
      <c r="AF1549" s="251"/>
      <c r="AG1549" s="353"/>
      <c r="AH1549" s="366"/>
      <c r="AI1549" s="366"/>
      <c r="AJ1549" s="366"/>
      <c r="AK1549" s="366"/>
      <c r="AL1549" s="366"/>
      <c r="AM1549" s="366"/>
      <c r="AN1549" s="366"/>
      <c r="AO1549" s="366"/>
      <c r="AP1549" s="366"/>
      <c r="AQ1549" s="366"/>
      <c r="AR1549" s="366"/>
      <c r="AS1549" s="366"/>
      <c r="AT1549" s="366"/>
      <c r="AU1549" s="266"/>
    </row>
    <row r="1550" spans="1:47" ht="15" hidden="1" customHeight="1" outlineLevel="1">
      <c r="A1550" s="452">
        <v>43</v>
      </c>
      <c r="B1550" s="369" t="s">
        <v>135</v>
      </c>
      <c r="C1550" s="251" t="s">
        <v>25</v>
      </c>
      <c r="D1550" s="255"/>
      <c r="E1550" s="255"/>
      <c r="F1550" s="255"/>
      <c r="G1550" s="255"/>
      <c r="H1550" s="255"/>
      <c r="I1550" s="255"/>
      <c r="J1550" s="255"/>
      <c r="K1550" s="255"/>
      <c r="L1550" s="255"/>
      <c r="M1550" s="255"/>
      <c r="N1550" s="255"/>
      <c r="O1550" s="255"/>
      <c r="P1550" s="255"/>
      <c r="Q1550" s="255"/>
      <c r="R1550" s="255">
        <v>12</v>
      </c>
      <c r="S1550" s="255"/>
      <c r="T1550" s="255"/>
      <c r="U1550" s="255"/>
      <c r="V1550" s="255"/>
      <c r="W1550" s="255"/>
      <c r="X1550" s="255"/>
      <c r="Y1550" s="255"/>
      <c r="Z1550" s="255"/>
      <c r="AA1550" s="255"/>
      <c r="AB1550" s="255"/>
      <c r="AC1550" s="255"/>
      <c r="AD1550" s="255"/>
      <c r="AE1550" s="255"/>
      <c r="AF1550" s="656"/>
      <c r="AG1550" s="367"/>
      <c r="AH1550" s="356"/>
      <c r="AI1550" s="356"/>
      <c r="AJ1550" s="356"/>
      <c r="AK1550" s="356"/>
      <c r="AL1550" s="356"/>
      <c r="AM1550" s="356"/>
      <c r="AN1550" s="356"/>
      <c r="AO1550" s="356"/>
      <c r="AP1550" s="356"/>
      <c r="AQ1550" s="356"/>
      <c r="AR1550" s="356"/>
      <c r="AS1550" s="356"/>
      <c r="AT1550" s="356"/>
      <c r="AU1550" s="256">
        <f>SUM(AG1550:AT1550)</f>
        <v>0</v>
      </c>
    </row>
    <row r="1551" spans="1:47" ht="15" hidden="1" customHeight="1" outlineLevel="1">
      <c r="A1551" s="452"/>
      <c r="B1551" s="254" t="s">
        <v>730</v>
      </c>
      <c r="C1551" s="251" t="s">
        <v>163</v>
      </c>
      <c r="D1551" s="255"/>
      <c r="E1551" s="255"/>
      <c r="F1551" s="255"/>
      <c r="G1551" s="255"/>
      <c r="H1551" s="255"/>
      <c r="I1551" s="255"/>
      <c r="J1551" s="255"/>
      <c r="K1551" s="255"/>
      <c r="L1551" s="255"/>
      <c r="M1551" s="255"/>
      <c r="N1551" s="255"/>
      <c r="O1551" s="255"/>
      <c r="P1551" s="255"/>
      <c r="Q1551" s="255"/>
      <c r="R1551" s="255">
        <f>R1550</f>
        <v>12</v>
      </c>
      <c r="S1551" s="255"/>
      <c r="T1551" s="255"/>
      <c r="U1551" s="255"/>
      <c r="V1551" s="255"/>
      <c r="W1551" s="255"/>
      <c r="X1551" s="255"/>
      <c r="Y1551" s="255"/>
      <c r="Z1551" s="255"/>
      <c r="AA1551" s="255"/>
      <c r="AB1551" s="255"/>
      <c r="AC1551" s="255"/>
      <c r="AD1551" s="255"/>
      <c r="AE1551" s="255"/>
      <c r="AF1551" s="656"/>
      <c r="AG1551" s="352">
        <f>AG1550</f>
        <v>0</v>
      </c>
      <c r="AH1551" s="352">
        <f t="shared" ref="AH1551:AT1551" si="2181">AH1550</f>
        <v>0</v>
      </c>
      <c r="AI1551" s="352">
        <f t="shared" si="2181"/>
        <v>0</v>
      </c>
      <c r="AJ1551" s="352">
        <f t="shared" si="2181"/>
        <v>0</v>
      </c>
      <c r="AK1551" s="352">
        <f t="shared" si="2181"/>
        <v>0</v>
      </c>
      <c r="AL1551" s="352">
        <f t="shared" si="2181"/>
        <v>0</v>
      </c>
      <c r="AM1551" s="352">
        <f t="shared" si="2181"/>
        <v>0</v>
      </c>
      <c r="AN1551" s="352">
        <f t="shared" si="2181"/>
        <v>0</v>
      </c>
      <c r="AO1551" s="352">
        <f t="shared" si="2181"/>
        <v>0</v>
      </c>
      <c r="AP1551" s="352">
        <f t="shared" si="2181"/>
        <v>0</v>
      </c>
      <c r="AQ1551" s="352">
        <f t="shared" si="2181"/>
        <v>0</v>
      </c>
      <c r="AR1551" s="352">
        <f t="shared" si="2181"/>
        <v>0</v>
      </c>
      <c r="AS1551" s="352">
        <f t="shared" si="2181"/>
        <v>0</v>
      </c>
      <c r="AT1551" s="352">
        <f t="shared" si="2181"/>
        <v>0</v>
      </c>
      <c r="AU1551" s="266"/>
    </row>
    <row r="1552" spans="1:47" ht="15" hidden="1" customHeight="1" outlineLevel="1">
      <c r="A1552" s="452"/>
      <c r="B1552" s="369"/>
      <c r="C1552" s="251"/>
      <c r="D1552" s="251"/>
      <c r="E1552" s="251"/>
      <c r="F1552" s="251"/>
      <c r="G1552" s="251"/>
      <c r="H1552" s="251"/>
      <c r="I1552" s="251"/>
      <c r="J1552" s="251"/>
      <c r="K1552" s="251"/>
      <c r="L1552" s="251"/>
      <c r="M1552" s="251"/>
      <c r="N1552" s="251"/>
      <c r="O1552" s="251"/>
      <c r="P1552" s="251"/>
      <c r="Q1552" s="251"/>
      <c r="R1552" s="251"/>
      <c r="S1552" s="251"/>
      <c r="T1552" s="251"/>
      <c r="U1552" s="251"/>
      <c r="V1552" s="251"/>
      <c r="W1552" s="251"/>
      <c r="X1552" s="251"/>
      <c r="Y1552" s="251"/>
      <c r="Z1552" s="251"/>
      <c r="AA1552" s="251"/>
      <c r="AB1552" s="251"/>
      <c r="AC1552" s="251"/>
      <c r="AD1552" s="251"/>
      <c r="AE1552" s="251"/>
      <c r="AF1552" s="251"/>
      <c r="AG1552" s="353"/>
      <c r="AH1552" s="366"/>
      <c r="AI1552" s="366"/>
      <c r="AJ1552" s="366"/>
      <c r="AK1552" s="366"/>
      <c r="AL1552" s="366"/>
      <c r="AM1552" s="366"/>
      <c r="AN1552" s="366"/>
      <c r="AO1552" s="366"/>
      <c r="AP1552" s="366"/>
      <c r="AQ1552" s="366"/>
      <c r="AR1552" s="366"/>
      <c r="AS1552" s="366"/>
      <c r="AT1552" s="366"/>
      <c r="AU1552" s="266"/>
    </row>
    <row r="1553" spans="1:47" ht="28.5" hidden="1" customHeight="1" outlineLevel="1">
      <c r="A1553" s="452">
        <v>44</v>
      </c>
      <c r="B1553" s="369" t="s">
        <v>136</v>
      </c>
      <c r="C1553" s="251" t="s">
        <v>25</v>
      </c>
      <c r="D1553" s="255"/>
      <c r="E1553" s="255"/>
      <c r="F1553" s="255"/>
      <c r="G1553" s="255"/>
      <c r="H1553" s="255"/>
      <c r="I1553" s="255"/>
      <c r="J1553" s="255"/>
      <c r="K1553" s="255"/>
      <c r="L1553" s="255"/>
      <c r="M1553" s="255"/>
      <c r="N1553" s="255"/>
      <c r="O1553" s="255"/>
      <c r="P1553" s="255"/>
      <c r="Q1553" s="255"/>
      <c r="R1553" s="255">
        <v>12</v>
      </c>
      <c r="S1553" s="255"/>
      <c r="T1553" s="255"/>
      <c r="U1553" s="255"/>
      <c r="V1553" s="255"/>
      <c r="W1553" s="255"/>
      <c r="X1553" s="255"/>
      <c r="Y1553" s="255"/>
      <c r="Z1553" s="255"/>
      <c r="AA1553" s="255"/>
      <c r="AB1553" s="255"/>
      <c r="AC1553" s="255"/>
      <c r="AD1553" s="255"/>
      <c r="AE1553" s="255"/>
      <c r="AF1553" s="656"/>
      <c r="AG1553" s="367"/>
      <c r="AH1553" s="356"/>
      <c r="AI1553" s="356"/>
      <c r="AJ1553" s="356"/>
      <c r="AK1553" s="356"/>
      <c r="AL1553" s="356"/>
      <c r="AM1553" s="356"/>
      <c r="AN1553" s="356"/>
      <c r="AO1553" s="356"/>
      <c r="AP1553" s="356"/>
      <c r="AQ1553" s="356"/>
      <c r="AR1553" s="356"/>
      <c r="AS1553" s="356"/>
      <c r="AT1553" s="356"/>
      <c r="AU1553" s="256">
        <f>SUM(AG1553:AT1553)</f>
        <v>0</v>
      </c>
    </row>
    <row r="1554" spans="1:47" ht="15" hidden="1" customHeight="1" outlineLevel="1">
      <c r="A1554" s="452"/>
      <c r="B1554" s="254" t="s">
        <v>730</v>
      </c>
      <c r="C1554" s="251" t="s">
        <v>163</v>
      </c>
      <c r="D1554" s="255"/>
      <c r="E1554" s="255"/>
      <c r="F1554" s="255"/>
      <c r="G1554" s="255"/>
      <c r="H1554" s="255"/>
      <c r="I1554" s="255"/>
      <c r="J1554" s="255"/>
      <c r="K1554" s="255"/>
      <c r="L1554" s="255"/>
      <c r="M1554" s="255"/>
      <c r="N1554" s="255"/>
      <c r="O1554" s="255"/>
      <c r="P1554" s="255"/>
      <c r="Q1554" s="255"/>
      <c r="R1554" s="255">
        <f>R1553</f>
        <v>12</v>
      </c>
      <c r="S1554" s="255"/>
      <c r="T1554" s="255"/>
      <c r="U1554" s="255"/>
      <c r="V1554" s="255"/>
      <c r="W1554" s="255"/>
      <c r="X1554" s="255"/>
      <c r="Y1554" s="255"/>
      <c r="Z1554" s="255"/>
      <c r="AA1554" s="255"/>
      <c r="AB1554" s="255"/>
      <c r="AC1554" s="255"/>
      <c r="AD1554" s="255"/>
      <c r="AE1554" s="255"/>
      <c r="AF1554" s="656"/>
      <c r="AG1554" s="352">
        <f>AG1553</f>
        <v>0</v>
      </c>
      <c r="AH1554" s="352">
        <f t="shared" ref="AH1554:AT1554" si="2182">AH1553</f>
        <v>0</v>
      </c>
      <c r="AI1554" s="352">
        <f t="shared" si="2182"/>
        <v>0</v>
      </c>
      <c r="AJ1554" s="352">
        <f t="shared" si="2182"/>
        <v>0</v>
      </c>
      <c r="AK1554" s="352">
        <f t="shared" si="2182"/>
        <v>0</v>
      </c>
      <c r="AL1554" s="352">
        <f t="shared" si="2182"/>
        <v>0</v>
      </c>
      <c r="AM1554" s="352">
        <f t="shared" si="2182"/>
        <v>0</v>
      </c>
      <c r="AN1554" s="352">
        <f t="shared" si="2182"/>
        <v>0</v>
      </c>
      <c r="AO1554" s="352">
        <f t="shared" si="2182"/>
        <v>0</v>
      </c>
      <c r="AP1554" s="352">
        <f t="shared" si="2182"/>
        <v>0</v>
      </c>
      <c r="AQ1554" s="352">
        <f t="shared" si="2182"/>
        <v>0</v>
      </c>
      <c r="AR1554" s="352">
        <f t="shared" si="2182"/>
        <v>0</v>
      </c>
      <c r="AS1554" s="352">
        <f t="shared" si="2182"/>
        <v>0</v>
      </c>
      <c r="AT1554" s="352">
        <f t="shared" si="2182"/>
        <v>0</v>
      </c>
      <c r="AU1554" s="266"/>
    </row>
    <row r="1555" spans="1:47" ht="15" hidden="1" customHeight="1" outlineLevel="1">
      <c r="A1555" s="452"/>
      <c r="B1555" s="369"/>
      <c r="C1555" s="251"/>
      <c r="D1555" s="251"/>
      <c r="E1555" s="251"/>
      <c r="F1555" s="251"/>
      <c r="G1555" s="251"/>
      <c r="H1555" s="251"/>
      <c r="I1555" s="251"/>
      <c r="J1555" s="251"/>
      <c r="K1555" s="251"/>
      <c r="L1555" s="251"/>
      <c r="M1555" s="251"/>
      <c r="N1555" s="251"/>
      <c r="O1555" s="251"/>
      <c r="P1555" s="251"/>
      <c r="Q1555" s="251"/>
      <c r="R1555" s="251"/>
      <c r="S1555" s="251"/>
      <c r="T1555" s="251"/>
      <c r="U1555" s="251"/>
      <c r="V1555" s="251"/>
      <c r="W1555" s="251"/>
      <c r="X1555" s="251"/>
      <c r="Y1555" s="251"/>
      <c r="Z1555" s="251"/>
      <c r="AA1555" s="251"/>
      <c r="AB1555" s="251"/>
      <c r="AC1555" s="251"/>
      <c r="AD1555" s="251"/>
      <c r="AE1555" s="251"/>
      <c r="AF1555" s="251"/>
      <c r="AG1555" s="353"/>
      <c r="AH1555" s="366"/>
      <c r="AI1555" s="366"/>
      <c r="AJ1555" s="366"/>
      <c r="AK1555" s="366"/>
      <c r="AL1555" s="366"/>
      <c r="AM1555" s="366"/>
      <c r="AN1555" s="366"/>
      <c r="AO1555" s="366"/>
      <c r="AP1555" s="366"/>
      <c r="AQ1555" s="366"/>
      <c r="AR1555" s="366"/>
      <c r="AS1555" s="366"/>
      <c r="AT1555" s="366"/>
      <c r="AU1555" s="266"/>
    </row>
    <row r="1556" spans="1:47" ht="32.5" hidden="1" customHeight="1" outlineLevel="1">
      <c r="A1556" s="452">
        <v>45</v>
      </c>
      <c r="B1556" s="369" t="s">
        <v>137</v>
      </c>
      <c r="C1556" s="251" t="s">
        <v>25</v>
      </c>
      <c r="D1556" s="255"/>
      <c r="E1556" s="255"/>
      <c r="F1556" s="255"/>
      <c r="G1556" s="255"/>
      <c r="H1556" s="255"/>
      <c r="I1556" s="255"/>
      <c r="J1556" s="255"/>
      <c r="K1556" s="255"/>
      <c r="L1556" s="255"/>
      <c r="M1556" s="255"/>
      <c r="N1556" s="255"/>
      <c r="O1556" s="255"/>
      <c r="P1556" s="255"/>
      <c r="Q1556" s="255"/>
      <c r="R1556" s="255">
        <v>12</v>
      </c>
      <c r="S1556" s="255"/>
      <c r="T1556" s="255"/>
      <c r="U1556" s="255"/>
      <c r="V1556" s="255"/>
      <c r="W1556" s="255"/>
      <c r="X1556" s="255"/>
      <c r="Y1556" s="255"/>
      <c r="Z1556" s="255"/>
      <c r="AA1556" s="255"/>
      <c r="AB1556" s="255"/>
      <c r="AC1556" s="255"/>
      <c r="AD1556" s="255"/>
      <c r="AE1556" s="255"/>
      <c r="AF1556" s="656"/>
      <c r="AG1556" s="367"/>
      <c r="AH1556" s="356"/>
      <c r="AI1556" s="356"/>
      <c r="AJ1556" s="356"/>
      <c r="AK1556" s="356"/>
      <c r="AL1556" s="356"/>
      <c r="AM1556" s="356"/>
      <c r="AN1556" s="356"/>
      <c r="AO1556" s="356"/>
      <c r="AP1556" s="356"/>
      <c r="AQ1556" s="356"/>
      <c r="AR1556" s="356"/>
      <c r="AS1556" s="356"/>
      <c r="AT1556" s="356"/>
      <c r="AU1556" s="256">
        <f>SUM(AG1556:AT1556)</f>
        <v>0</v>
      </c>
    </row>
    <row r="1557" spans="1:47" ht="15" hidden="1" customHeight="1" outlineLevel="1">
      <c r="A1557" s="452"/>
      <c r="B1557" s="254" t="s">
        <v>730</v>
      </c>
      <c r="C1557" s="251" t="s">
        <v>163</v>
      </c>
      <c r="D1557" s="255"/>
      <c r="E1557" s="255"/>
      <c r="F1557" s="255"/>
      <c r="G1557" s="255"/>
      <c r="H1557" s="255"/>
      <c r="I1557" s="255"/>
      <c r="J1557" s="255"/>
      <c r="K1557" s="255"/>
      <c r="L1557" s="255"/>
      <c r="M1557" s="255"/>
      <c r="N1557" s="255"/>
      <c r="O1557" s="255"/>
      <c r="P1557" s="255"/>
      <c r="Q1557" s="255"/>
      <c r="R1557" s="255">
        <f>R1556</f>
        <v>12</v>
      </c>
      <c r="S1557" s="255"/>
      <c r="T1557" s="255"/>
      <c r="U1557" s="255"/>
      <c r="V1557" s="255"/>
      <c r="W1557" s="255"/>
      <c r="X1557" s="255"/>
      <c r="Y1557" s="255"/>
      <c r="Z1557" s="255"/>
      <c r="AA1557" s="255"/>
      <c r="AB1557" s="255"/>
      <c r="AC1557" s="255"/>
      <c r="AD1557" s="255"/>
      <c r="AE1557" s="255"/>
      <c r="AF1557" s="656"/>
      <c r="AG1557" s="352">
        <f>AG1556</f>
        <v>0</v>
      </c>
      <c r="AH1557" s="352">
        <f t="shared" ref="AH1557:AT1557" si="2183">AH1556</f>
        <v>0</v>
      </c>
      <c r="AI1557" s="352">
        <f t="shared" si="2183"/>
        <v>0</v>
      </c>
      <c r="AJ1557" s="352">
        <f t="shared" si="2183"/>
        <v>0</v>
      </c>
      <c r="AK1557" s="352">
        <f t="shared" si="2183"/>
        <v>0</v>
      </c>
      <c r="AL1557" s="352">
        <f t="shared" si="2183"/>
        <v>0</v>
      </c>
      <c r="AM1557" s="352">
        <f t="shared" si="2183"/>
        <v>0</v>
      </c>
      <c r="AN1557" s="352">
        <f t="shared" si="2183"/>
        <v>0</v>
      </c>
      <c r="AO1557" s="352">
        <f t="shared" si="2183"/>
        <v>0</v>
      </c>
      <c r="AP1557" s="352">
        <f t="shared" si="2183"/>
        <v>0</v>
      </c>
      <c r="AQ1557" s="352">
        <f t="shared" si="2183"/>
        <v>0</v>
      </c>
      <c r="AR1557" s="352">
        <f t="shared" si="2183"/>
        <v>0</v>
      </c>
      <c r="AS1557" s="352">
        <f t="shared" si="2183"/>
        <v>0</v>
      </c>
      <c r="AT1557" s="352">
        <f t="shared" si="2183"/>
        <v>0</v>
      </c>
      <c r="AU1557" s="266"/>
    </row>
    <row r="1558" spans="1:47" ht="15" hidden="1" customHeight="1" outlineLevel="1">
      <c r="A1558" s="452"/>
      <c r="B1558" s="369"/>
      <c r="C1558" s="251"/>
      <c r="D1558" s="251"/>
      <c r="E1558" s="251"/>
      <c r="F1558" s="251"/>
      <c r="G1558" s="251"/>
      <c r="H1558" s="251"/>
      <c r="I1558" s="251"/>
      <c r="J1558" s="251"/>
      <c r="K1558" s="251"/>
      <c r="L1558" s="251"/>
      <c r="M1558" s="251"/>
      <c r="N1558" s="251"/>
      <c r="O1558" s="251"/>
      <c r="P1558" s="251"/>
      <c r="Q1558" s="251"/>
      <c r="R1558" s="251"/>
      <c r="S1558" s="251"/>
      <c r="T1558" s="251"/>
      <c r="U1558" s="251"/>
      <c r="V1558" s="251"/>
      <c r="W1558" s="251"/>
      <c r="X1558" s="251"/>
      <c r="Y1558" s="251"/>
      <c r="Z1558" s="251"/>
      <c r="AA1558" s="251"/>
      <c r="AB1558" s="251"/>
      <c r="AC1558" s="251"/>
      <c r="AD1558" s="251"/>
      <c r="AE1558" s="251"/>
      <c r="AF1558" s="251"/>
      <c r="AG1558" s="353"/>
      <c r="AH1558" s="366"/>
      <c r="AI1558" s="366"/>
      <c r="AJ1558" s="366"/>
      <c r="AK1558" s="366"/>
      <c r="AL1558" s="366"/>
      <c r="AM1558" s="366"/>
      <c r="AN1558" s="366"/>
      <c r="AO1558" s="366"/>
      <c r="AP1558" s="366"/>
      <c r="AQ1558" s="366"/>
      <c r="AR1558" s="366"/>
      <c r="AS1558" s="366"/>
      <c r="AT1558" s="366"/>
      <c r="AU1558" s="266"/>
    </row>
    <row r="1559" spans="1:47" ht="32.25" hidden="1" customHeight="1" outlineLevel="1">
      <c r="A1559" s="452">
        <v>46</v>
      </c>
      <c r="B1559" s="369" t="s">
        <v>138</v>
      </c>
      <c r="C1559" s="251" t="s">
        <v>25</v>
      </c>
      <c r="D1559" s="255"/>
      <c r="E1559" s="255"/>
      <c r="F1559" s="255"/>
      <c r="G1559" s="255"/>
      <c r="H1559" s="255"/>
      <c r="I1559" s="255"/>
      <c r="J1559" s="255"/>
      <c r="K1559" s="255"/>
      <c r="L1559" s="255"/>
      <c r="M1559" s="255"/>
      <c r="N1559" s="255"/>
      <c r="O1559" s="255"/>
      <c r="P1559" s="255"/>
      <c r="Q1559" s="255"/>
      <c r="R1559" s="255">
        <v>12</v>
      </c>
      <c r="S1559" s="255"/>
      <c r="T1559" s="255"/>
      <c r="U1559" s="255"/>
      <c r="V1559" s="255"/>
      <c r="W1559" s="255"/>
      <c r="X1559" s="255"/>
      <c r="Y1559" s="255"/>
      <c r="Z1559" s="255"/>
      <c r="AA1559" s="255"/>
      <c r="AB1559" s="255"/>
      <c r="AC1559" s="255"/>
      <c r="AD1559" s="255"/>
      <c r="AE1559" s="255"/>
      <c r="AF1559" s="656"/>
      <c r="AG1559" s="367"/>
      <c r="AH1559" s="356"/>
      <c r="AI1559" s="356"/>
      <c r="AJ1559" s="356"/>
      <c r="AK1559" s="356"/>
      <c r="AL1559" s="356"/>
      <c r="AM1559" s="356"/>
      <c r="AN1559" s="356"/>
      <c r="AO1559" s="356"/>
      <c r="AP1559" s="356"/>
      <c r="AQ1559" s="356"/>
      <c r="AR1559" s="356"/>
      <c r="AS1559" s="356"/>
      <c r="AT1559" s="356"/>
      <c r="AU1559" s="256">
        <f>SUM(AG1559:AT1559)</f>
        <v>0</v>
      </c>
    </row>
    <row r="1560" spans="1:47" ht="15" hidden="1" customHeight="1" outlineLevel="1">
      <c r="A1560" s="452"/>
      <c r="B1560" s="254" t="s">
        <v>730</v>
      </c>
      <c r="C1560" s="251" t="s">
        <v>163</v>
      </c>
      <c r="D1560" s="255"/>
      <c r="E1560" s="255"/>
      <c r="F1560" s="255"/>
      <c r="G1560" s="255"/>
      <c r="H1560" s="255"/>
      <c r="I1560" s="255"/>
      <c r="J1560" s="255"/>
      <c r="K1560" s="255"/>
      <c r="L1560" s="255"/>
      <c r="M1560" s="255"/>
      <c r="N1560" s="255"/>
      <c r="O1560" s="255"/>
      <c r="P1560" s="255"/>
      <c r="Q1560" s="255"/>
      <c r="R1560" s="255">
        <f>R1559</f>
        <v>12</v>
      </c>
      <c r="S1560" s="255"/>
      <c r="T1560" s="255"/>
      <c r="U1560" s="255"/>
      <c r="V1560" s="255"/>
      <c r="W1560" s="255"/>
      <c r="X1560" s="255"/>
      <c r="Y1560" s="255"/>
      <c r="Z1560" s="255"/>
      <c r="AA1560" s="255"/>
      <c r="AB1560" s="255"/>
      <c r="AC1560" s="255"/>
      <c r="AD1560" s="255"/>
      <c r="AE1560" s="255"/>
      <c r="AF1560" s="656"/>
      <c r="AG1560" s="352">
        <f>AG1559</f>
        <v>0</v>
      </c>
      <c r="AH1560" s="352">
        <f t="shared" ref="AH1560:AT1560" si="2184">AH1559</f>
        <v>0</v>
      </c>
      <c r="AI1560" s="352">
        <f t="shared" si="2184"/>
        <v>0</v>
      </c>
      <c r="AJ1560" s="352">
        <f t="shared" si="2184"/>
        <v>0</v>
      </c>
      <c r="AK1560" s="352">
        <f t="shared" si="2184"/>
        <v>0</v>
      </c>
      <c r="AL1560" s="352">
        <f t="shared" si="2184"/>
        <v>0</v>
      </c>
      <c r="AM1560" s="352">
        <f t="shared" si="2184"/>
        <v>0</v>
      </c>
      <c r="AN1560" s="352">
        <f t="shared" si="2184"/>
        <v>0</v>
      </c>
      <c r="AO1560" s="352">
        <f t="shared" si="2184"/>
        <v>0</v>
      </c>
      <c r="AP1560" s="352">
        <f t="shared" si="2184"/>
        <v>0</v>
      </c>
      <c r="AQ1560" s="352">
        <f t="shared" si="2184"/>
        <v>0</v>
      </c>
      <c r="AR1560" s="352">
        <f t="shared" si="2184"/>
        <v>0</v>
      </c>
      <c r="AS1560" s="352">
        <f t="shared" si="2184"/>
        <v>0</v>
      </c>
      <c r="AT1560" s="352">
        <f t="shared" si="2184"/>
        <v>0</v>
      </c>
      <c r="AU1560" s="266"/>
    </row>
    <row r="1561" spans="1:47" ht="15" hidden="1" customHeight="1" outlineLevel="1">
      <c r="A1561" s="452"/>
      <c r="B1561" s="369"/>
      <c r="C1561" s="251"/>
      <c r="D1561" s="251"/>
      <c r="E1561" s="251"/>
      <c r="F1561" s="251"/>
      <c r="G1561" s="251"/>
      <c r="H1561" s="251"/>
      <c r="I1561" s="251"/>
      <c r="J1561" s="251"/>
      <c r="K1561" s="251"/>
      <c r="L1561" s="251"/>
      <c r="M1561" s="251"/>
      <c r="N1561" s="251"/>
      <c r="O1561" s="251"/>
      <c r="P1561" s="251"/>
      <c r="Q1561" s="251"/>
      <c r="R1561" s="251"/>
      <c r="S1561" s="251"/>
      <c r="T1561" s="251"/>
      <c r="U1561" s="251"/>
      <c r="V1561" s="251"/>
      <c r="W1561" s="251"/>
      <c r="X1561" s="251"/>
      <c r="Y1561" s="251"/>
      <c r="Z1561" s="251"/>
      <c r="AA1561" s="251"/>
      <c r="AB1561" s="251"/>
      <c r="AC1561" s="251"/>
      <c r="AD1561" s="251"/>
      <c r="AE1561" s="251"/>
      <c r="AF1561" s="251"/>
      <c r="AG1561" s="353"/>
      <c r="AH1561" s="366"/>
      <c r="AI1561" s="366"/>
      <c r="AJ1561" s="366"/>
      <c r="AK1561" s="366"/>
      <c r="AL1561" s="366"/>
      <c r="AM1561" s="366"/>
      <c r="AN1561" s="366"/>
      <c r="AO1561" s="366"/>
      <c r="AP1561" s="366"/>
      <c r="AQ1561" s="366"/>
      <c r="AR1561" s="366"/>
      <c r="AS1561" s="366"/>
      <c r="AT1561" s="366"/>
      <c r="AU1561" s="266"/>
    </row>
    <row r="1562" spans="1:47" ht="35.5" hidden="1" customHeight="1" outlineLevel="1">
      <c r="A1562" s="452">
        <v>47</v>
      </c>
      <c r="B1562" s="369" t="s">
        <v>139</v>
      </c>
      <c r="C1562" s="251" t="s">
        <v>25</v>
      </c>
      <c r="D1562" s="255"/>
      <c r="E1562" s="255"/>
      <c r="F1562" s="255"/>
      <c r="G1562" s="255"/>
      <c r="H1562" s="255"/>
      <c r="I1562" s="255"/>
      <c r="J1562" s="255"/>
      <c r="K1562" s="255"/>
      <c r="L1562" s="255"/>
      <c r="M1562" s="255"/>
      <c r="N1562" s="255"/>
      <c r="O1562" s="255"/>
      <c r="P1562" s="255"/>
      <c r="Q1562" s="255"/>
      <c r="R1562" s="255">
        <v>12</v>
      </c>
      <c r="S1562" s="255"/>
      <c r="T1562" s="255"/>
      <c r="U1562" s="255"/>
      <c r="V1562" s="255"/>
      <c r="W1562" s="255"/>
      <c r="X1562" s="255"/>
      <c r="Y1562" s="255"/>
      <c r="Z1562" s="255"/>
      <c r="AA1562" s="255"/>
      <c r="AB1562" s="255"/>
      <c r="AC1562" s="255"/>
      <c r="AD1562" s="255"/>
      <c r="AE1562" s="255"/>
      <c r="AF1562" s="656"/>
      <c r="AG1562" s="367"/>
      <c r="AH1562" s="356"/>
      <c r="AI1562" s="356"/>
      <c r="AJ1562" s="356"/>
      <c r="AK1562" s="356"/>
      <c r="AL1562" s="356"/>
      <c r="AM1562" s="356"/>
      <c r="AN1562" s="356"/>
      <c r="AO1562" s="356"/>
      <c r="AP1562" s="356"/>
      <c r="AQ1562" s="356"/>
      <c r="AR1562" s="356"/>
      <c r="AS1562" s="356"/>
      <c r="AT1562" s="356"/>
      <c r="AU1562" s="256">
        <f>SUM(AG1562:AT1562)</f>
        <v>0</v>
      </c>
    </row>
    <row r="1563" spans="1:47" ht="15" hidden="1" customHeight="1" outlineLevel="1">
      <c r="A1563" s="452"/>
      <c r="B1563" s="254" t="s">
        <v>730</v>
      </c>
      <c r="C1563" s="251" t="s">
        <v>163</v>
      </c>
      <c r="D1563" s="255"/>
      <c r="E1563" s="255"/>
      <c r="F1563" s="255"/>
      <c r="G1563" s="255"/>
      <c r="H1563" s="255"/>
      <c r="I1563" s="255"/>
      <c r="J1563" s="255"/>
      <c r="K1563" s="255"/>
      <c r="L1563" s="255"/>
      <c r="M1563" s="255"/>
      <c r="N1563" s="255"/>
      <c r="O1563" s="255"/>
      <c r="P1563" s="255"/>
      <c r="Q1563" s="255"/>
      <c r="R1563" s="255">
        <f>R1562</f>
        <v>12</v>
      </c>
      <c r="S1563" s="255"/>
      <c r="T1563" s="255"/>
      <c r="U1563" s="255"/>
      <c r="V1563" s="255"/>
      <c r="W1563" s="255"/>
      <c r="X1563" s="255"/>
      <c r="Y1563" s="255"/>
      <c r="Z1563" s="255"/>
      <c r="AA1563" s="255"/>
      <c r="AB1563" s="255"/>
      <c r="AC1563" s="255"/>
      <c r="AD1563" s="255"/>
      <c r="AE1563" s="255"/>
      <c r="AF1563" s="656"/>
      <c r="AG1563" s="352">
        <f>AG1562</f>
        <v>0</v>
      </c>
      <c r="AH1563" s="352">
        <f t="shared" ref="AH1563:AT1563" si="2185">AH1562</f>
        <v>0</v>
      </c>
      <c r="AI1563" s="352">
        <f t="shared" si="2185"/>
        <v>0</v>
      </c>
      <c r="AJ1563" s="352">
        <f t="shared" si="2185"/>
        <v>0</v>
      </c>
      <c r="AK1563" s="352">
        <f t="shared" si="2185"/>
        <v>0</v>
      </c>
      <c r="AL1563" s="352">
        <f t="shared" si="2185"/>
        <v>0</v>
      </c>
      <c r="AM1563" s="352">
        <f t="shared" si="2185"/>
        <v>0</v>
      </c>
      <c r="AN1563" s="352">
        <f t="shared" si="2185"/>
        <v>0</v>
      </c>
      <c r="AO1563" s="352">
        <f t="shared" si="2185"/>
        <v>0</v>
      </c>
      <c r="AP1563" s="352">
        <f t="shared" si="2185"/>
        <v>0</v>
      </c>
      <c r="AQ1563" s="352">
        <f t="shared" si="2185"/>
        <v>0</v>
      </c>
      <c r="AR1563" s="352">
        <f t="shared" si="2185"/>
        <v>0</v>
      </c>
      <c r="AS1563" s="352">
        <f t="shared" si="2185"/>
        <v>0</v>
      </c>
      <c r="AT1563" s="352">
        <f t="shared" si="2185"/>
        <v>0</v>
      </c>
      <c r="AU1563" s="266"/>
    </row>
    <row r="1564" spans="1:47" ht="15" hidden="1" customHeight="1" outlineLevel="1">
      <c r="A1564" s="452"/>
      <c r="B1564" s="369"/>
      <c r="C1564" s="251"/>
      <c r="D1564" s="251"/>
      <c r="E1564" s="251"/>
      <c r="F1564" s="251"/>
      <c r="G1564" s="251"/>
      <c r="H1564" s="251"/>
      <c r="I1564" s="251"/>
      <c r="J1564" s="251"/>
      <c r="K1564" s="251"/>
      <c r="L1564" s="251"/>
      <c r="M1564" s="251"/>
      <c r="N1564" s="251"/>
      <c r="O1564" s="251"/>
      <c r="P1564" s="251"/>
      <c r="Q1564" s="251"/>
      <c r="R1564" s="251"/>
      <c r="S1564" s="251"/>
      <c r="T1564" s="251"/>
      <c r="U1564" s="251"/>
      <c r="V1564" s="251"/>
      <c r="W1564" s="251"/>
      <c r="X1564" s="251"/>
      <c r="Y1564" s="251"/>
      <c r="Z1564" s="251"/>
      <c r="AA1564" s="251"/>
      <c r="AB1564" s="251"/>
      <c r="AC1564" s="251"/>
      <c r="AD1564" s="251"/>
      <c r="AE1564" s="251"/>
      <c r="AF1564" s="251"/>
      <c r="AG1564" s="353"/>
      <c r="AH1564" s="366"/>
      <c r="AI1564" s="366"/>
      <c r="AJ1564" s="366"/>
      <c r="AK1564" s="366"/>
      <c r="AL1564" s="366"/>
      <c r="AM1564" s="366"/>
      <c r="AN1564" s="366"/>
      <c r="AO1564" s="366"/>
      <c r="AP1564" s="366"/>
      <c r="AQ1564" s="366"/>
      <c r="AR1564" s="366"/>
      <c r="AS1564" s="366"/>
      <c r="AT1564" s="366"/>
      <c r="AU1564" s="266"/>
    </row>
    <row r="1565" spans="1:47" ht="39.75" hidden="1" customHeight="1" outlineLevel="1">
      <c r="A1565" s="452">
        <v>48</v>
      </c>
      <c r="B1565" s="369" t="s">
        <v>140</v>
      </c>
      <c r="C1565" s="251" t="s">
        <v>25</v>
      </c>
      <c r="D1565" s="255"/>
      <c r="E1565" s="255"/>
      <c r="F1565" s="255"/>
      <c r="G1565" s="255"/>
      <c r="H1565" s="255"/>
      <c r="I1565" s="255"/>
      <c r="J1565" s="255"/>
      <c r="K1565" s="255"/>
      <c r="L1565" s="255"/>
      <c r="M1565" s="255"/>
      <c r="N1565" s="255"/>
      <c r="O1565" s="255"/>
      <c r="P1565" s="255"/>
      <c r="Q1565" s="255"/>
      <c r="R1565" s="255">
        <v>12</v>
      </c>
      <c r="S1565" s="255"/>
      <c r="T1565" s="255"/>
      <c r="U1565" s="255"/>
      <c r="V1565" s="255"/>
      <c r="W1565" s="255"/>
      <c r="X1565" s="255"/>
      <c r="Y1565" s="255"/>
      <c r="Z1565" s="255"/>
      <c r="AA1565" s="255"/>
      <c r="AB1565" s="255"/>
      <c r="AC1565" s="255"/>
      <c r="AD1565" s="255"/>
      <c r="AE1565" s="255"/>
      <c r="AF1565" s="656"/>
      <c r="AG1565" s="367"/>
      <c r="AH1565" s="356"/>
      <c r="AI1565" s="356"/>
      <c r="AJ1565" s="356"/>
      <c r="AK1565" s="356"/>
      <c r="AL1565" s="356"/>
      <c r="AM1565" s="356"/>
      <c r="AN1565" s="356"/>
      <c r="AO1565" s="356"/>
      <c r="AP1565" s="356"/>
      <c r="AQ1565" s="356"/>
      <c r="AR1565" s="356"/>
      <c r="AS1565" s="356"/>
      <c r="AT1565" s="356"/>
      <c r="AU1565" s="256">
        <f>SUM(AG1565:AT1565)</f>
        <v>0</v>
      </c>
    </row>
    <row r="1566" spans="1:47" ht="15" hidden="1" customHeight="1" outlineLevel="1">
      <c r="A1566" s="452"/>
      <c r="B1566" s="254" t="s">
        <v>730</v>
      </c>
      <c r="C1566" s="251" t="s">
        <v>163</v>
      </c>
      <c r="D1566" s="255"/>
      <c r="E1566" s="255"/>
      <c r="F1566" s="255"/>
      <c r="G1566" s="255"/>
      <c r="H1566" s="255"/>
      <c r="I1566" s="255"/>
      <c r="J1566" s="255"/>
      <c r="K1566" s="255"/>
      <c r="L1566" s="255"/>
      <c r="M1566" s="255"/>
      <c r="N1566" s="255"/>
      <c r="O1566" s="255"/>
      <c r="P1566" s="255"/>
      <c r="Q1566" s="255"/>
      <c r="R1566" s="255">
        <f>R1565</f>
        <v>12</v>
      </c>
      <c r="S1566" s="255"/>
      <c r="T1566" s="255"/>
      <c r="U1566" s="255"/>
      <c r="V1566" s="255"/>
      <c r="W1566" s="255"/>
      <c r="X1566" s="255"/>
      <c r="Y1566" s="255"/>
      <c r="Z1566" s="255"/>
      <c r="AA1566" s="255"/>
      <c r="AB1566" s="255"/>
      <c r="AC1566" s="255"/>
      <c r="AD1566" s="255"/>
      <c r="AE1566" s="255"/>
      <c r="AF1566" s="656"/>
      <c r="AG1566" s="352">
        <f>AG1565</f>
        <v>0</v>
      </c>
      <c r="AH1566" s="352">
        <f t="shared" ref="AH1566:AT1566" si="2186">AH1565</f>
        <v>0</v>
      </c>
      <c r="AI1566" s="352">
        <f t="shared" si="2186"/>
        <v>0</v>
      </c>
      <c r="AJ1566" s="352">
        <f t="shared" si="2186"/>
        <v>0</v>
      </c>
      <c r="AK1566" s="352">
        <f t="shared" si="2186"/>
        <v>0</v>
      </c>
      <c r="AL1566" s="352">
        <f t="shared" si="2186"/>
        <v>0</v>
      </c>
      <c r="AM1566" s="352">
        <f t="shared" si="2186"/>
        <v>0</v>
      </c>
      <c r="AN1566" s="352">
        <f t="shared" si="2186"/>
        <v>0</v>
      </c>
      <c r="AO1566" s="352">
        <f t="shared" si="2186"/>
        <v>0</v>
      </c>
      <c r="AP1566" s="352">
        <f t="shared" si="2186"/>
        <v>0</v>
      </c>
      <c r="AQ1566" s="352">
        <f t="shared" si="2186"/>
        <v>0</v>
      </c>
      <c r="AR1566" s="352">
        <f t="shared" si="2186"/>
        <v>0</v>
      </c>
      <c r="AS1566" s="352">
        <f t="shared" si="2186"/>
        <v>0</v>
      </c>
      <c r="AT1566" s="352">
        <f t="shared" si="2186"/>
        <v>0</v>
      </c>
      <c r="AU1566" s="266"/>
    </row>
    <row r="1567" spans="1:47" ht="15" hidden="1" customHeight="1" outlineLevel="1">
      <c r="A1567" s="452"/>
      <c r="B1567" s="369"/>
      <c r="C1567" s="251"/>
      <c r="D1567" s="251"/>
      <c r="E1567" s="251"/>
      <c r="F1567" s="251"/>
      <c r="G1567" s="251"/>
      <c r="H1567" s="251"/>
      <c r="I1567" s="251"/>
      <c r="J1567" s="251"/>
      <c r="K1567" s="251"/>
      <c r="L1567" s="251"/>
      <c r="M1567" s="251"/>
      <c r="N1567" s="251"/>
      <c r="O1567" s="251"/>
      <c r="P1567" s="251"/>
      <c r="Q1567" s="251"/>
      <c r="R1567" s="251"/>
      <c r="S1567" s="251"/>
      <c r="T1567" s="251"/>
      <c r="U1567" s="251"/>
      <c r="V1567" s="251"/>
      <c r="W1567" s="251"/>
      <c r="X1567" s="251"/>
      <c r="Y1567" s="251"/>
      <c r="Z1567" s="251"/>
      <c r="AA1567" s="251"/>
      <c r="AB1567" s="251"/>
      <c r="AC1567" s="251"/>
      <c r="AD1567" s="251"/>
      <c r="AE1567" s="251"/>
      <c r="AF1567" s="251"/>
      <c r="AG1567" s="353"/>
      <c r="AH1567" s="366"/>
      <c r="AI1567" s="366"/>
      <c r="AJ1567" s="366"/>
      <c r="AK1567" s="366"/>
      <c r="AL1567" s="366"/>
      <c r="AM1567" s="366"/>
      <c r="AN1567" s="366"/>
      <c r="AO1567" s="366"/>
      <c r="AP1567" s="366"/>
      <c r="AQ1567" s="366"/>
      <c r="AR1567" s="366"/>
      <c r="AS1567" s="366"/>
      <c r="AT1567" s="366"/>
      <c r="AU1567" s="266"/>
    </row>
    <row r="1568" spans="1:47" ht="33" hidden="1" customHeight="1" outlineLevel="1">
      <c r="A1568" s="452">
        <v>49</v>
      </c>
      <c r="B1568" s="369" t="s">
        <v>141</v>
      </c>
      <c r="C1568" s="251" t="s">
        <v>25</v>
      </c>
      <c r="D1568" s="255"/>
      <c r="E1568" s="255"/>
      <c r="F1568" s="255"/>
      <c r="G1568" s="255"/>
      <c r="H1568" s="255"/>
      <c r="I1568" s="255"/>
      <c r="J1568" s="255"/>
      <c r="K1568" s="255"/>
      <c r="L1568" s="255"/>
      <c r="M1568" s="255"/>
      <c r="N1568" s="255"/>
      <c r="O1568" s="255"/>
      <c r="P1568" s="255"/>
      <c r="Q1568" s="255"/>
      <c r="R1568" s="255">
        <v>12</v>
      </c>
      <c r="S1568" s="255"/>
      <c r="T1568" s="255"/>
      <c r="U1568" s="255"/>
      <c r="V1568" s="255"/>
      <c r="W1568" s="255"/>
      <c r="X1568" s="255"/>
      <c r="Y1568" s="255"/>
      <c r="Z1568" s="255"/>
      <c r="AA1568" s="255"/>
      <c r="AB1568" s="255"/>
      <c r="AC1568" s="255"/>
      <c r="AD1568" s="255"/>
      <c r="AE1568" s="255"/>
      <c r="AF1568" s="656"/>
      <c r="AG1568" s="367"/>
      <c r="AH1568" s="356"/>
      <c r="AI1568" s="356"/>
      <c r="AJ1568" s="356"/>
      <c r="AK1568" s="356"/>
      <c r="AL1568" s="356"/>
      <c r="AM1568" s="356"/>
      <c r="AN1568" s="356"/>
      <c r="AO1568" s="356"/>
      <c r="AP1568" s="356"/>
      <c r="AQ1568" s="356"/>
      <c r="AR1568" s="356"/>
      <c r="AS1568" s="356"/>
      <c r="AT1568" s="356"/>
      <c r="AU1568" s="256">
        <f>SUM(AG1568:AT1568)</f>
        <v>0</v>
      </c>
    </row>
    <row r="1569" spans="1:47" ht="15" hidden="1" customHeight="1" outlineLevel="1">
      <c r="A1569" s="452"/>
      <c r="B1569" s="254" t="s">
        <v>730</v>
      </c>
      <c r="C1569" s="251" t="s">
        <v>163</v>
      </c>
      <c r="D1569" s="255"/>
      <c r="E1569" s="255"/>
      <c r="F1569" s="255"/>
      <c r="G1569" s="255"/>
      <c r="H1569" s="255"/>
      <c r="I1569" s="255"/>
      <c r="J1569" s="255"/>
      <c r="K1569" s="255"/>
      <c r="L1569" s="255"/>
      <c r="M1569" s="255"/>
      <c r="N1569" s="255"/>
      <c r="O1569" s="255"/>
      <c r="P1569" s="255"/>
      <c r="Q1569" s="255"/>
      <c r="R1569" s="255">
        <f>R1568</f>
        <v>12</v>
      </c>
      <c r="S1569" s="255"/>
      <c r="T1569" s="255"/>
      <c r="U1569" s="255"/>
      <c r="V1569" s="255"/>
      <c r="W1569" s="255"/>
      <c r="X1569" s="255"/>
      <c r="Y1569" s="255"/>
      <c r="Z1569" s="255"/>
      <c r="AA1569" s="255"/>
      <c r="AB1569" s="255"/>
      <c r="AC1569" s="255"/>
      <c r="AD1569" s="255"/>
      <c r="AE1569" s="255"/>
      <c r="AF1569" s="656"/>
      <c r="AG1569" s="352">
        <f>AG1568</f>
        <v>0</v>
      </c>
      <c r="AH1569" s="352">
        <f t="shared" ref="AH1569:AT1569" si="2187">AH1568</f>
        <v>0</v>
      </c>
      <c r="AI1569" s="352">
        <f t="shared" si="2187"/>
        <v>0</v>
      </c>
      <c r="AJ1569" s="352">
        <f t="shared" si="2187"/>
        <v>0</v>
      </c>
      <c r="AK1569" s="352">
        <f t="shared" si="2187"/>
        <v>0</v>
      </c>
      <c r="AL1569" s="352">
        <f t="shared" si="2187"/>
        <v>0</v>
      </c>
      <c r="AM1569" s="352">
        <f t="shared" si="2187"/>
        <v>0</v>
      </c>
      <c r="AN1569" s="352">
        <f t="shared" si="2187"/>
        <v>0</v>
      </c>
      <c r="AO1569" s="352">
        <f t="shared" si="2187"/>
        <v>0</v>
      </c>
      <c r="AP1569" s="352">
        <f t="shared" si="2187"/>
        <v>0</v>
      </c>
      <c r="AQ1569" s="352">
        <f t="shared" si="2187"/>
        <v>0</v>
      </c>
      <c r="AR1569" s="352">
        <f t="shared" si="2187"/>
        <v>0</v>
      </c>
      <c r="AS1569" s="352">
        <f t="shared" si="2187"/>
        <v>0</v>
      </c>
      <c r="AT1569" s="352">
        <f t="shared" si="2187"/>
        <v>0</v>
      </c>
      <c r="AU1569" s="266"/>
    </row>
    <row r="1570" spans="1:47" ht="15" hidden="1" customHeight="1" outlineLevel="1">
      <c r="A1570" s="452"/>
      <c r="B1570" s="254"/>
      <c r="C1570" s="251"/>
      <c r="D1570" s="656"/>
      <c r="E1570" s="656"/>
      <c r="F1570" s="656"/>
      <c r="G1570" s="656"/>
      <c r="H1570" s="656"/>
      <c r="I1570" s="656"/>
      <c r="J1570" s="656"/>
      <c r="K1570" s="656"/>
      <c r="L1570" s="656"/>
      <c r="M1570" s="656"/>
      <c r="N1570" s="656"/>
      <c r="O1570" s="656"/>
      <c r="P1570" s="656"/>
      <c r="Q1570" s="656"/>
      <c r="R1570" s="656"/>
      <c r="S1570" s="656"/>
      <c r="T1570" s="656"/>
      <c r="U1570" s="656"/>
      <c r="V1570" s="656"/>
      <c r="W1570" s="656"/>
      <c r="X1570" s="656"/>
      <c r="Y1570" s="656"/>
      <c r="Z1570" s="656"/>
      <c r="AA1570" s="656"/>
      <c r="AB1570" s="656"/>
      <c r="AC1570" s="656"/>
      <c r="AD1570" s="656"/>
      <c r="AE1570" s="656"/>
      <c r="AF1570" s="656"/>
      <c r="AG1570" s="352"/>
      <c r="AH1570" s="352"/>
      <c r="AI1570" s="352"/>
      <c r="AJ1570" s="352"/>
      <c r="AK1570" s="352"/>
      <c r="AL1570" s="352"/>
      <c r="AM1570" s="352"/>
      <c r="AN1570" s="352"/>
      <c r="AO1570" s="352"/>
      <c r="AP1570" s="352"/>
      <c r="AQ1570" s="352"/>
      <c r="AR1570" s="352"/>
      <c r="AS1570" s="352"/>
      <c r="AT1570" s="352"/>
      <c r="AU1570" s="266"/>
    </row>
    <row r="1571" spans="1:47" ht="17" hidden="1" outlineLevel="1">
      <c r="A1571" s="452"/>
      <c r="B1571" s="661" t="s">
        <v>923</v>
      </c>
      <c r="AU1571" s="657"/>
    </row>
    <row r="1572" spans="1:47" ht="16" hidden="1" outlineLevel="1">
      <c r="A1572" s="452">
        <v>50</v>
      </c>
      <c r="B1572" s="254"/>
      <c r="AU1572" s="657"/>
    </row>
    <row r="1573" spans="1:47" ht="17" hidden="1" outlineLevel="1">
      <c r="A1573" s="452"/>
      <c r="B1573" s="369" t="s">
        <v>922</v>
      </c>
      <c r="C1573" s="251" t="s">
        <v>25</v>
      </c>
      <c r="D1573" s="255"/>
      <c r="E1573" s="255"/>
      <c r="F1573" s="255"/>
      <c r="G1573" s="255"/>
      <c r="H1573" s="255"/>
      <c r="I1573" s="255"/>
      <c r="J1573" s="255"/>
      <c r="K1573" s="255"/>
      <c r="L1573" s="255"/>
      <c r="M1573" s="255"/>
      <c r="N1573" s="255"/>
      <c r="O1573" s="255"/>
      <c r="P1573" s="255"/>
      <c r="Q1573" s="255"/>
      <c r="R1573" s="255">
        <v>12</v>
      </c>
      <c r="S1573" s="255"/>
      <c r="T1573" s="255"/>
      <c r="U1573" s="255"/>
      <c r="V1573" s="255"/>
      <c r="W1573" s="255"/>
      <c r="X1573" s="255"/>
      <c r="Y1573" s="255"/>
      <c r="Z1573" s="255"/>
      <c r="AA1573" s="255"/>
      <c r="AB1573" s="255"/>
      <c r="AC1573" s="255"/>
      <c r="AD1573" s="255"/>
      <c r="AE1573" s="255"/>
      <c r="AF1573" s="656"/>
      <c r="AG1573" s="367"/>
      <c r="AH1573" s="356"/>
      <c r="AI1573" s="356"/>
      <c r="AJ1573" s="356"/>
      <c r="AK1573" s="356"/>
      <c r="AL1573" s="356"/>
      <c r="AM1573" s="356"/>
      <c r="AN1573" s="356"/>
      <c r="AO1573" s="356"/>
      <c r="AP1573" s="356"/>
      <c r="AQ1573" s="356"/>
      <c r="AR1573" s="356"/>
      <c r="AS1573" s="356"/>
      <c r="AT1573" s="356"/>
      <c r="AU1573" s="256">
        <f>SUM(AG1573:AT1573)</f>
        <v>0</v>
      </c>
    </row>
    <row r="1574" spans="1:47" ht="16" hidden="1" outlineLevel="1">
      <c r="A1574" s="452"/>
      <c r="B1574" s="254" t="s">
        <v>730</v>
      </c>
      <c r="C1574" s="251" t="s">
        <v>163</v>
      </c>
      <c r="D1574" s="255"/>
      <c r="E1574" s="255"/>
      <c r="F1574" s="255"/>
      <c r="G1574" s="255"/>
      <c r="H1574" s="255"/>
      <c r="I1574" s="255"/>
      <c r="J1574" s="255"/>
      <c r="K1574" s="255"/>
      <c r="L1574" s="255"/>
      <c r="M1574" s="255"/>
      <c r="N1574" s="255"/>
      <c r="O1574" s="255"/>
      <c r="P1574" s="255"/>
      <c r="Q1574" s="255"/>
      <c r="R1574" s="255">
        <f>R1573</f>
        <v>12</v>
      </c>
      <c r="S1574" s="255"/>
      <c r="T1574" s="255"/>
      <c r="U1574" s="255"/>
      <c r="V1574" s="255"/>
      <c r="W1574" s="255"/>
      <c r="X1574" s="255"/>
      <c r="Y1574" s="255"/>
      <c r="Z1574" s="255"/>
      <c r="AA1574" s="255"/>
      <c r="AB1574" s="255"/>
      <c r="AC1574" s="255"/>
      <c r="AD1574" s="255"/>
      <c r="AE1574" s="255"/>
      <c r="AF1574" s="656"/>
      <c r="AG1574" s="352">
        <f>AG1573</f>
        <v>0</v>
      </c>
      <c r="AH1574" s="352">
        <f t="shared" ref="AH1574:AT1574" si="2188">AH1573</f>
        <v>0</v>
      </c>
      <c r="AI1574" s="352">
        <f t="shared" si="2188"/>
        <v>0</v>
      </c>
      <c r="AJ1574" s="352">
        <f t="shared" si="2188"/>
        <v>0</v>
      </c>
      <c r="AK1574" s="352">
        <f t="shared" si="2188"/>
        <v>0</v>
      </c>
      <c r="AL1574" s="352">
        <f t="shared" si="2188"/>
        <v>0</v>
      </c>
      <c r="AM1574" s="352">
        <f t="shared" si="2188"/>
        <v>0</v>
      </c>
      <c r="AN1574" s="352">
        <f t="shared" si="2188"/>
        <v>0</v>
      </c>
      <c r="AO1574" s="352">
        <f t="shared" si="2188"/>
        <v>0</v>
      </c>
      <c r="AP1574" s="352">
        <f t="shared" si="2188"/>
        <v>0</v>
      </c>
      <c r="AQ1574" s="352">
        <f t="shared" si="2188"/>
        <v>0</v>
      </c>
      <c r="AR1574" s="352">
        <f t="shared" si="2188"/>
        <v>0</v>
      </c>
      <c r="AS1574" s="352">
        <f t="shared" si="2188"/>
        <v>0</v>
      </c>
      <c r="AT1574" s="352">
        <f t="shared" si="2188"/>
        <v>0</v>
      </c>
      <c r="AU1574" s="266"/>
    </row>
    <row r="1575" spans="1:47" ht="15.75" hidden="1" customHeight="1" outlineLevel="1">
      <c r="A1575" s="452"/>
      <c r="B1575" s="254"/>
      <c r="C1575" s="265"/>
      <c r="D1575" s="251"/>
      <c r="E1575" s="251"/>
      <c r="F1575" s="251"/>
      <c r="G1575" s="251"/>
      <c r="H1575" s="251"/>
      <c r="I1575" s="251"/>
      <c r="J1575" s="251"/>
      <c r="K1575" s="251"/>
      <c r="L1575" s="251"/>
      <c r="M1575" s="251"/>
      <c r="N1575" s="251"/>
      <c r="O1575" s="251"/>
      <c r="P1575" s="251"/>
      <c r="Q1575" s="251"/>
      <c r="R1575" s="251"/>
      <c r="S1575" s="251"/>
      <c r="T1575" s="251"/>
      <c r="U1575" s="251"/>
      <c r="V1575" s="251"/>
      <c r="W1575" s="251"/>
      <c r="X1575" s="251"/>
      <c r="Y1575" s="251"/>
      <c r="Z1575" s="251"/>
      <c r="AA1575" s="251"/>
      <c r="AB1575" s="251"/>
      <c r="AC1575" s="251"/>
      <c r="AD1575" s="251"/>
      <c r="AE1575" s="251"/>
      <c r="AF1575" s="251"/>
      <c r="AG1575" s="261"/>
      <c r="AH1575" s="261"/>
      <c r="AI1575" s="261"/>
      <c r="AJ1575" s="261"/>
      <c r="AK1575" s="261"/>
      <c r="AL1575" s="261"/>
      <c r="AM1575" s="261"/>
      <c r="AN1575" s="261"/>
      <c r="AO1575" s="261"/>
      <c r="AP1575" s="261"/>
      <c r="AQ1575" s="261"/>
      <c r="AR1575" s="261"/>
      <c r="AS1575" s="261"/>
      <c r="AT1575" s="261"/>
      <c r="AU1575" s="266"/>
    </row>
    <row r="1576" spans="1:47" ht="16" collapsed="1">
      <c r="B1576" s="286" t="s">
        <v>731</v>
      </c>
      <c r="C1576" s="288"/>
      <c r="D1576" s="288">
        <f>SUM(D1414:D1569)</f>
        <v>0</v>
      </c>
      <c r="E1576" s="288"/>
      <c r="F1576" s="288"/>
      <c r="G1576" s="288"/>
      <c r="H1576" s="288"/>
      <c r="I1576" s="288"/>
      <c r="J1576" s="288"/>
      <c r="K1576" s="288"/>
      <c r="L1576" s="288"/>
      <c r="M1576" s="288"/>
      <c r="N1576" s="288"/>
      <c r="O1576" s="288"/>
      <c r="P1576" s="288"/>
      <c r="Q1576" s="288"/>
      <c r="R1576" s="288"/>
      <c r="S1576" s="288">
        <f>SUM(S1414:S1569)</f>
        <v>0</v>
      </c>
      <c r="T1576" s="288"/>
      <c r="U1576" s="288"/>
      <c r="V1576" s="288"/>
      <c r="W1576" s="288"/>
      <c r="X1576" s="288"/>
      <c r="Y1576" s="288"/>
      <c r="Z1576" s="288"/>
      <c r="AA1576" s="288"/>
      <c r="AB1576" s="288"/>
      <c r="AC1576" s="288"/>
      <c r="AD1576" s="288"/>
      <c r="AE1576" s="288"/>
      <c r="AF1576" s="288"/>
      <c r="AG1576" s="288">
        <f>IF(AG1412="kWh",SUMPRODUCT(D1414:D1569,AG1414:AG1569))</f>
        <v>0</v>
      </c>
      <c r="AH1576" s="288">
        <f>IF(AH1412="kWh",SUMPRODUCT(D1414:D1569,AH1414:AH1569))</f>
        <v>0</v>
      </c>
      <c r="AI1576" s="288">
        <f>IF(AI1412="kw",SUMPRODUCT(R1414:R1569,S1414:S1569,AI1414:AI1569),SUMPRODUCT(D1414:D1569,AI1414:AI1569))</f>
        <v>0</v>
      </c>
      <c r="AJ1576" s="288">
        <f>IF(AJ1412="kw",SUMPRODUCT(R1414:R1569,S1414:S1569,AJ1414:AJ1569),SUMPRODUCT(D1414:D1569,AJ1414:AJ1569))</f>
        <v>0</v>
      </c>
      <c r="AK1576" s="288">
        <f>IF(AK1412="kw",SUMPRODUCT(R1414:R1569,S1414:S1569,AK1414:AK1569),SUMPRODUCT(D1414:D1569,AK1414:AK1569))</f>
        <v>0</v>
      </c>
      <c r="AL1576" s="288">
        <f>IF(AL1412="kw",SUMPRODUCT(R1414:R1569,S1414:S1569,AL1414:AL1569),SUMPRODUCT(D1414:D1569,AL1414:AL1569))</f>
        <v>0</v>
      </c>
      <c r="AM1576" s="288">
        <f>IF(AM1412="kw",SUMPRODUCT(R1414:R1569,S1414:S1569,AM1414:AM1569),SUMPRODUCT(D1414:D1569,AM1414:AM1569))</f>
        <v>0</v>
      </c>
      <c r="AN1576" s="288">
        <f>IF(AN1412="kw",SUMPRODUCT(R1414:R1569,S1414:S1569,AN1414:AN1569),SUMPRODUCT(D1414:D1569,AN1414:AN1569))</f>
        <v>0</v>
      </c>
      <c r="AO1576" s="288">
        <f>IF(AO1412="kw",SUMPRODUCT(R1414:R1569,S1414:S1569,AO1414:AO1569),SUMPRODUCT(D1414:D1569,AO1414:AO1569))</f>
        <v>0</v>
      </c>
      <c r="AP1576" s="288">
        <f>IF(AP1412="kw",SUMPRODUCT(R1414:R1569,S1414:S1569,AP1414:AP1569),SUMPRODUCT(D1414:D1569,AP1414:AP1569))</f>
        <v>0</v>
      </c>
      <c r="AQ1576" s="288">
        <f>IF(AQ1412="kw",SUMPRODUCT(R1414:R1569,S1414:S1569,AQ1414:AQ1569),SUMPRODUCT(D1414:D1569,AQ1414:AQ1569))</f>
        <v>0</v>
      </c>
      <c r="AR1576" s="288">
        <f>IF(AR1412="kw",SUMPRODUCT(R1414:R1569,S1414:S1569,AR1414:AR1569),SUMPRODUCT(D1414:D1569,AR1414:AR1569))</f>
        <v>0</v>
      </c>
      <c r="AS1576" s="288">
        <f>IF(AS1412="kw",SUMPRODUCT(R1414:R1569,S1414:S1569,AS1414:AS1569),SUMPRODUCT(D1414:D1569,AS1414:AS1569))</f>
        <v>0</v>
      </c>
      <c r="AT1576" s="288">
        <f>IF(AT1412="kw",SUMPRODUCT(R1414:R1569,S1414:S1569,AT1414:AT1569),SUMPRODUCT(D1414:D1569,AT1414:AT1569))</f>
        <v>0</v>
      </c>
      <c r="AU1576" s="289"/>
    </row>
    <row r="1577" spans="1:47" ht="16">
      <c r="B1577" s="337" t="s">
        <v>732</v>
      </c>
      <c r="C1577" s="338"/>
      <c r="D1577" s="338"/>
      <c r="E1577" s="338"/>
      <c r="F1577" s="338"/>
      <c r="G1577" s="338"/>
      <c r="H1577" s="338"/>
      <c r="I1577" s="338"/>
      <c r="J1577" s="338"/>
      <c r="K1577" s="338"/>
      <c r="L1577" s="338"/>
      <c r="M1577" s="338"/>
      <c r="N1577" s="338"/>
      <c r="O1577" s="338"/>
      <c r="P1577" s="338"/>
      <c r="Q1577" s="338"/>
      <c r="R1577" s="338"/>
      <c r="S1577" s="338"/>
      <c r="T1577" s="338"/>
      <c r="U1577" s="338"/>
      <c r="V1577" s="338"/>
      <c r="W1577" s="338"/>
      <c r="X1577" s="338"/>
      <c r="Y1577" s="338"/>
      <c r="Z1577" s="338"/>
      <c r="AA1577" s="338"/>
      <c r="AB1577" s="338"/>
      <c r="AC1577" s="338"/>
      <c r="AD1577" s="338"/>
      <c r="AE1577" s="338"/>
      <c r="AF1577" s="338"/>
      <c r="AG1577" s="338">
        <f>HLOOKUP(AG1411,'2. LRAMVA Threshold'!$B$42:$Q$60,14,FALSE)</f>
        <v>8730096.5944305398</v>
      </c>
      <c r="AH1577" s="338">
        <f>HLOOKUP(AH1411,'2. LRAMVA Threshold'!$B$42:$Q$60,14,FALSE)</f>
        <v>7519432.0553718666</v>
      </c>
      <c r="AI1577" s="338">
        <f>HLOOKUP(AI1411,'2. LRAMVA Threshold'!$B$42:$Q$60,14,FALSE)</f>
        <v>19267</v>
      </c>
      <c r="AJ1577" s="338">
        <f>HLOOKUP(AJ1411,'2. LRAMVA Threshold'!$B$42:$Q$60,14,FALSE)</f>
        <v>54</v>
      </c>
      <c r="AK1577" s="338">
        <f>HLOOKUP(AK1411,'2. LRAMVA Threshold'!$B$42:$Q$60,14,FALSE)</f>
        <v>450</v>
      </c>
      <c r="AL1577" s="338">
        <f>HLOOKUP(AL1411,'2. LRAMVA Threshold'!$B$42:$Q$60,14,FALSE)</f>
        <v>0</v>
      </c>
      <c r="AM1577" s="338">
        <f>HLOOKUP(AM1411,'2. LRAMVA Threshold'!$B$42:$Q$60,14,FALSE)</f>
        <v>0</v>
      </c>
      <c r="AN1577" s="338">
        <f>HLOOKUP(AN1411,'2. LRAMVA Threshold'!$B$42:$Q$60,14,FALSE)</f>
        <v>0</v>
      </c>
      <c r="AO1577" s="338">
        <f>HLOOKUP(AO1411,'2. LRAMVA Threshold'!$B$42:$Q$60,14,FALSE)</f>
        <v>0</v>
      </c>
      <c r="AP1577" s="338">
        <f>HLOOKUP(AP1411,'2. LRAMVA Threshold'!$B$42:$Q$60,14,FALSE)</f>
        <v>0</v>
      </c>
      <c r="AQ1577" s="338">
        <f>HLOOKUP(AQ1411,'2. LRAMVA Threshold'!$B$42:$Q$60,14,FALSE)</f>
        <v>0</v>
      </c>
      <c r="AR1577" s="338">
        <f>HLOOKUP(AR1411,'2. LRAMVA Threshold'!$B$42:$Q$60,14,FALSE)</f>
        <v>0</v>
      </c>
      <c r="AS1577" s="338">
        <f>HLOOKUP(AS1411,'2. LRAMVA Threshold'!$B$42:$Q$60,14,FALSE)</f>
        <v>0</v>
      </c>
      <c r="AT1577" s="338">
        <f>HLOOKUP(AT1411,'2. LRAMVA Threshold'!$B$42:$Q$60,14,FALSE)</f>
        <v>0</v>
      </c>
      <c r="AU1577" s="383"/>
    </row>
    <row r="1578" spans="1:47" ht="16">
      <c r="B1578" s="340"/>
      <c r="C1578" s="373"/>
      <c r="D1578" s="374"/>
      <c r="E1578" s="374"/>
      <c r="F1578" s="374"/>
      <c r="G1578" s="374"/>
      <c r="H1578" s="374"/>
      <c r="I1578" s="374"/>
      <c r="J1578" s="374"/>
      <c r="K1578" s="374"/>
      <c r="L1578" s="374"/>
      <c r="M1578" s="374"/>
      <c r="N1578" s="342"/>
      <c r="O1578" s="342"/>
      <c r="P1578" s="342"/>
      <c r="Q1578" s="342"/>
      <c r="R1578" s="374"/>
      <c r="S1578" s="375"/>
      <c r="T1578" s="374"/>
      <c r="U1578" s="374"/>
      <c r="V1578" s="374"/>
      <c r="W1578" s="376"/>
      <c r="X1578" s="376"/>
      <c r="Y1578" s="376"/>
      <c r="Z1578" s="376"/>
      <c r="AA1578" s="374"/>
      <c r="AB1578" s="374"/>
      <c r="AC1578" s="342"/>
      <c r="AD1578" s="342"/>
      <c r="AE1578" s="342"/>
      <c r="AF1578" s="342"/>
      <c r="AG1578" s="377"/>
      <c r="AH1578" s="377"/>
      <c r="AI1578" s="377"/>
      <c r="AJ1578" s="377"/>
      <c r="AK1578" s="377"/>
      <c r="AL1578" s="377"/>
      <c r="AM1578" s="377"/>
      <c r="AN1578" s="345"/>
      <c r="AO1578" s="345"/>
      <c r="AP1578" s="345"/>
      <c r="AQ1578" s="345"/>
      <c r="AR1578" s="345"/>
      <c r="AS1578" s="345"/>
      <c r="AT1578" s="345"/>
      <c r="AU1578" s="346"/>
    </row>
    <row r="1579" spans="1:47" ht="16">
      <c r="B1579" s="283" t="s">
        <v>733</v>
      </c>
      <c r="C1579" s="296"/>
      <c r="D1579" s="296"/>
      <c r="E1579" s="323"/>
      <c r="F1579" s="323"/>
      <c r="G1579" s="323"/>
      <c r="H1579" s="323"/>
      <c r="I1579" s="323"/>
      <c r="J1579" s="323"/>
      <c r="K1579" s="323"/>
      <c r="L1579" s="323"/>
      <c r="M1579" s="323"/>
      <c r="N1579" s="323"/>
      <c r="O1579" s="323"/>
      <c r="P1579" s="323"/>
      <c r="Q1579" s="323"/>
      <c r="R1579" s="323"/>
      <c r="S1579" s="251"/>
      <c r="T1579" s="298"/>
      <c r="U1579" s="298"/>
      <c r="V1579" s="298"/>
      <c r="W1579" s="297"/>
      <c r="X1579" s="297"/>
      <c r="Y1579" s="297"/>
      <c r="Z1579" s="297"/>
      <c r="AA1579" s="298"/>
      <c r="AB1579" s="298"/>
      <c r="AC1579" s="298"/>
      <c r="AD1579" s="298"/>
      <c r="AE1579" s="298"/>
      <c r="AF1579" s="298"/>
      <c r="AG1579" s="719">
        <f>HLOOKUP(AG35,'3.  Distribution Rates'!$C$122:$P$135,14,FALSE)</f>
        <v>0</v>
      </c>
      <c r="AH1579" s="719">
        <f>HLOOKUP(AH35,'3.  Distribution Rates'!$C$122:$P$135,14,FALSE)</f>
        <v>1.8499999999999999E-2</v>
      </c>
      <c r="AI1579" s="299">
        <f>HLOOKUP(AI35,'3.  Distribution Rates'!$C$122:$P$135,14,FALSE)</f>
        <v>3.6309999999999998</v>
      </c>
      <c r="AJ1579" s="299">
        <f>HLOOKUP(AJ35,'3.  Distribution Rates'!$C$122:$P$135,14,FALSE)</f>
        <v>2.3003999999999998</v>
      </c>
      <c r="AK1579" s="299">
        <f>HLOOKUP(AK35,'3.  Distribution Rates'!$C$122:$P$135,14,FALSE)</f>
        <v>3.2397999999999998</v>
      </c>
      <c r="AL1579" s="299">
        <f>HLOOKUP(AL35,'3.  Distribution Rates'!$C$122:$P$135,14,FALSE)</f>
        <v>1.84E-2</v>
      </c>
      <c r="AM1579" s="299">
        <f>HLOOKUP(AM35,'3.  Distribution Rates'!$C$122:$P$135,14,FALSE)</f>
        <v>14.9572</v>
      </c>
      <c r="AN1579" s="299">
        <f>HLOOKUP(AN35,'3.  Distribution Rates'!$C$122:$P$135,14,FALSE)</f>
        <v>4.0898000000000003</v>
      </c>
      <c r="AO1579" s="299">
        <f>HLOOKUP(AO35,'3.  Distribution Rates'!$C$122:$P$135,14,FALSE)</f>
        <v>0</v>
      </c>
      <c r="AP1579" s="299">
        <f>HLOOKUP(AP35,'3.  Distribution Rates'!$C$122:$P$135,14,FALSE)</f>
        <v>2.07E-2</v>
      </c>
      <c r="AQ1579" s="299">
        <f>HLOOKUP(AQ35,'3.  Distribution Rates'!$C$122:$P$135,14,FALSE)</f>
        <v>4.2586000000000004</v>
      </c>
      <c r="AR1579" s="299">
        <f>HLOOKUP(AR35,'3.  Distribution Rates'!$C$122:$P$135,14,FALSE)</f>
        <v>7.1086999999999998</v>
      </c>
      <c r="AS1579" s="299">
        <f>HLOOKUP(AS35,'3.  Distribution Rates'!$C$122:$P$135,14,FALSE)</f>
        <v>0</v>
      </c>
      <c r="AT1579" s="299">
        <f>HLOOKUP(AT35,'3.  Distribution Rates'!$C$122:$P$135,14,FALSE)</f>
        <v>0</v>
      </c>
      <c r="AU1579" s="385"/>
    </row>
    <row r="1580" spans="1:47" ht="16">
      <c r="B1580" s="283" t="s">
        <v>734</v>
      </c>
      <c r="C1580" s="301"/>
      <c r="D1580" s="243"/>
      <c r="E1580" s="240"/>
      <c r="F1580" s="240"/>
      <c r="G1580" s="240"/>
      <c r="H1580" s="240"/>
      <c r="I1580" s="240"/>
      <c r="J1580" s="240"/>
      <c r="K1580" s="240"/>
      <c r="L1580" s="240"/>
      <c r="M1580" s="240"/>
      <c r="N1580" s="240"/>
      <c r="O1580" s="240"/>
      <c r="P1580" s="240"/>
      <c r="Q1580" s="240"/>
      <c r="R1580" s="240"/>
      <c r="S1580" s="251"/>
      <c r="T1580" s="240"/>
      <c r="U1580" s="240"/>
      <c r="V1580" s="240"/>
      <c r="W1580" s="243"/>
      <c r="X1580" s="243"/>
      <c r="Y1580" s="243"/>
      <c r="Z1580" s="243"/>
      <c r="AA1580" s="240"/>
      <c r="AB1580" s="240"/>
      <c r="AC1580" s="240"/>
      <c r="AD1580" s="240"/>
      <c r="AE1580" s="240"/>
      <c r="AF1580" s="240"/>
      <c r="AG1580" s="325">
        <f>'4.  2011-2014 LRAM'!AO145*AG1579</f>
        <v>0</v>
      </c>
      <c r="AH1580" s="325">
        <f>'4.  2011-2014 LRAM'!AP145*AH1579</f>
        <v>0</v>
      </c>
      <c r="AI1580" s="325">
        <f>'4.  2011-2014 LRAM'!AQ145*AI1579</f>
        <v>0</v>
      </c>
      <c r="AJ1580" s="325">
        <f>'4.  2011-2014 LRAM'!AR145*AJ1579</f>
        <v>0</v>
      </c>
      <c r="AK1580" s="325">
        <f>'4.  2011-2014 LRAM'!AS145*AK1579</f>
        <v>0</v>
      </c>
      <c r="AL1580" s="325">
        <f>'4.  2011-2014 LRAM'!AT145*AL1579</f>
        <v>0</v>
      </c>
      <c r="AM1580" s="325">
        <f>'4.  2011-2014 LRAM'!AU145*AM1579</f>
        <v>0</v>
      </c>
      <c r="AN1580" s="325">
        <f>'4.  2011-2014 LRAM'!AV145*AN1579</f>
        <v>0</v>
      </c>
      <c r="AO1580" s="325">
        <f>'4.  2011-2014 LRAM'!AW145*AO1579</f>
        <v>0</v>
      </c>
      <c r="AP1580" s="325">
        <f>'4.  2011-2014 LRAM'!AX145*AP1579</f>
        <v>169.97250382167795</v>
      </c>
      <c r="AQ1580" s="325">
        <f>'4.  2011-2014 LRAM'!AY145*AQ1579</f>
        <v>12954.323035419675</v>
      </c>
      <c r="AR1580" s="325">
        <f>'4.  2011-2014 LRAM'!AZ145*AR1579</f>
        <v>0</v>
      </c>
      <c r="AS1580" s="325">
        <f>'4.  2011-2014 LRAM'!BA145*AS1579</f>
        <v>0</v>
      </c>
      <c r="AT1580" s="325">
        <f>'4.  2011-2014 LRAM'!BB145*AT1579</f>
        <v>0</v>
      </c>
      <c r="AU1580" s="531">
        <f>SUM(AG1580:AT1580)</f>
        <v>13124.295539241353</v>
      </c>
    </row>
    <row r="1581" spans="1:47" ht="16">
      <c r="B1581" s="283" t="s">
        <v>735</v>
      </c>
      <c r="C1581" s="301"/>
      <c r="D1581" s="243"/>
      <c r="E1581" s="240"/>
      <c r="F1581" s="240"/>
      <c r="G1581" s="240"/>
      <c r="H1581" s="240"/>
      <c r="I1581" s="240"/>
      <c r="J1581" s="240"/>
      <c r="K1581" s="240"/>
      <c r="L1581" s="240"/>
      <c r="M1581" s="240"/>
      <c r="N1581" s="240"/>
      <c r="O1581" s="240"/>
      <c r="P1581" s="240"/>
      <c r="Q1581" s="240"/>
      <c r="R1581" s="240"/>
      <c r="S1581" s="251"/>
      <c r="T1581" s="240"/>
      <c r="U1581" s="240"/>
      <c r="V1581" s="240"/>
      <c r="W1581" s="243"/>
      <c r="X1581" s="243"/>
      <c r="Y1581" s="243"/>
      <c r="Z1581" s="243"/>
      <c r="AA1581" s="240"/>
      <c r="AB1581" s="240"/>
      <c r="AC1581" s="240"/>
      <c r="AD1581" s="240"/>
      <c r="AE1581" s="240"/>
      <c r="AF1581" s="240"/>
      <c r="AG1581" s="325">
        <f>'4.  2011-2014 LRAM'!AO284*AG1579</f>
        <v>0</v>
      </c>
      <c r="AH1581" s="325">
        <f>'4.  2011-2014 LRAM'!AP284*AH1579</f>
        <v>8798.5070442619581</v>
      </c>
      <c r="AI1581" s="325">
        <f>'4.  2011-2014 LRAM'!AQ284*AI1579</f>
        <v>32442.212041346051</v>
      </c>
      <c r="AJ1581" s="325">
        <f>'4.  2011-2014 LRAM'!AR284*AJ1579</f>
        <v>66.23244121186525</v>
      </c>
      <c r="AK1581" s="325">
        <f>'4.  2011-2014 LRAM'!AS284*AK1579</f>
        <v>683.0563805337049</v>
      </c>
      <c r="AL1581" s="325">
        <f>'4.  2011-2014 LRAM'!AT284*AL1579</f>
        <v>0</v>
      </c>
      <c r="AM1581" s="325">
        <f>'4.  2011-2014 LRAM'!AU284*AM1579</f>
        <v>0</v>
      </c>
      <c r="AN1581" s="325">
        <f>'4.  2011-2014 LRAM'!AV284*AN1579</f>
        <v>0</v>
      </c>
      <c r="AO1581" s="325">
        <f>'4.  2011-2014 LRAM'!AW284*AO1579</f>
        <v>0</v>
      </c>
      <c r="AP1581" s="325">
        <f>'4.  2011-2014 LRAM'!AX284*AP1579</f>
        <v>426.75788564541608</v>
      </c>
      <c r="AQ1581" s="325">
        <f>'4.  2011-2014 LRAM'!AY284*AQ1579</f>
        <v>13399.208496161087</v>
      </c>
      <c r="AR1581" s="325">
        <f>'4.  2011-2014 LRAM'!AZ284*AR1579</f>
        <v>0</v>
      </c>
      <c r="AS1581" s="325">
        <f>'4.  2011-2014 LRAM'!BA284*AS1579</f>
        <v>0</v>
      </c>
      <c r="AT1581" s="325">
        <f>'4.  2011-2014 LRAM'!BB284*AT1579</f>
        <v>0</v>
      </c>
      <c r="AU1581" s="531">
        <f t="shared" ref="AU1581:AU1590" si="2189">SUM(AG1581:AT1581)</f>
        <v>55815.974289160091</v>
      </c>
    </row>
    <row r="1582" spans="1:47" ht="16">
      <c r="B1582" s="283" t="s">
        <v>736</v>
      </c>
      <c r="C1582" s="301"/>
      <c r="D1582" s="243"/>
      <c r="E1582" s="240"/>
      <c r="F1582" s="240"/>
      <c r="G1582" s="240"/>
      <c r="H1582" s="240"/>
      <c r="I1582" s="240"/>
      <c r="J1582" s="240"/>
      <c r="K1582" s="240"/>
      <c r="L1582" s="240"/>
      <c r="M1582" s="240"/>
      <c r="N1582" s="240"/>
      <c r="O1582" s="240"/>
      <c r="P1582" s="240"/>
      <c r="Q1582" s="240"/>
      <c r="R1582" s="240"/>
      <c r="S1582" s="251"/>
      <c r="T1582" s="240"/>
      <c r="U1582" s="240"/>
      <c r="V1582" s="240"/>
      <c r="W1582" s="243"/>
      <c r="X1582" s="243"/>
      <c r="Y1582" s="243"/>
      <c r="Z1582" s="243"/>
      <c r="AA1582" s="240"/>
      <c r="AB1582" s="240"/>
      <c r="AC1582" s="240"/>
      <c r="AD1582" s="240"/>
      <c r="AE1582" s="240"/>
      <c r="AF1582" s="240"/>
      <c r="AG1582" s="325">
        <f>'4.  2011-2014 LRAM'!AO429*AG1579</f>
        <v>0</v>
      </c>
      <c r="AH1582" s="325">
        <f>'4.  2011-2014 LRAM'!AP429*AH1579</f>
        <v>27519.178553284131</v>
      </c>
      <c r="AI1582" s="325">
        <f>'4.  2011-2014 LRAM'!AQ429*AI1579</f>
        <v>28654.66554013241</v>
      </c>
      <c r="AJ1582" s="325">
        <f>'4.  2011-2014 LRAM'!AR429*AJ1579</f>
        <v>668.36042453060031</v>
      </c>
      <c r="AK1582" s="325">
        <f>'4.  2011-2014 LRAM'!AS429*AK1579</f>
        <v>2839.5720506169732</v>
      </c>
      <c r="AL1582" s="325">
        <f>'4.  2011-2014 LRAM'!AT429*AL1579</f>
        <v>0</v>
      </c>
      <c r="AM1582" s="325">
        <f>'4.  2011-2014 LRAM'!AU429*AM1579</f>
        <v>0</v>
      </c>
      <c r="AN1582" s="325">
        <f>'4.  2011-2014 LRAM'!AV429*AN1579</f>
        <v>0</v>
      </c>
      <c r="AO1582" s="325">
        <f>'4.  2011-2014 LRAM'!AW429*AO1579</f>
        <v>0</v>
      </c>
      <c r="AP1582" s="325">
        <f>'4.  2011-2014 LRAM'!AX429*AP1579</f>
        <v>748.95166514954792</v>
      </c>
      <c r="AQ1582" s="325">
        <f>'4.  2011-2014 LRAM'!AY429*AQ1579</f>
        <v>15469.63754688462</v>
      </c>
      <c r="AR1582" s="325">
        <f>'4.  2011-2014 LRAM'!AZ429*AR1579</f>
        <v>0</v>
      </c>
      <c r="AS1582" s="325">
        <f>'4.  2011-2014 LRAM'!BA429*AS1579</f>
        <v>0</v>
      </c>
      <c r="AT1582" s="325">
        <f>'4.  2011-2014 LRAM'!BB429*AT1579</f>
        <v>0</v>
      </c>
      <c r="AU1582" s="531">
        <f>SUM(AG1582:AT1582)</f>
        <v>75900.36578059828</v>
      </c>
    </row>
    <row r="1583" spans="1:47" ht="16">
      <c r="B1583" s="283" t="s">
        <v>737</v>
      </c>
      <c r="C1583" s="301"/>
      <c r="D1583" s="243"/>
      <c r="E1583" s="240"/>
      <c r="F1583" s="240"/>
      <c r="G1583" s="240"/>
      <c r="H1583" s="240"/>
      <c r="I1583" s="240"/>
      <c r="J1583" s="240"/>
      <c r="K1583" s="240"/>
      <c r="L1583" s="240"/>
      <c r="M1583" s="240"/>
      <c r="N1583" s="240"/>
      <c r="O1583" s="240"/>
      <c r="P1583" s="240"/>
      <c r="Q1583" s="240"/>
      <c r="R1583" s="240"/>
      <c r="S1583" s="251"/>
      <c r="T1583" s="240"/>
      <c r="U1583" s="240"/>
      <c r="V1583" s="240"/>
      <c r="W1583" s="243"/>
      <c r="X1583" s="243"/>
      <c r="Y1583" s="243"/>
      <c r="Z1583" s="243"/>
      <c r="AA1583" s="240"/>
      <c r="AB1583" s="240"/>
      <c r="AC1583" s="240"/>
      <c r="AD1583" s="240"/>
      <c r="AE1583" s="240"/>
      <c r="AF1583" s="240"/>
      <c r="AG1583" s="325">
        <f>'4.  2011-2014 LRAM'!AO570*AG1579</f>
        <v>0</v>
      </c>
      <c r="AH1583" s="325">
        <f>'4.  2011-2014 LRAM'!AP570*AH1579</f>
        <v>31161.012415039153</v>
      </c>
      <c r="AI1583" s="325">
        <f>'4.  2011-2014 LRAM'!AQ570*AI1579</f>
        <v>52148.027418788959</v>
      </c>
      <c r="AJ1583" s="325">
        <f>'4.  2011-2014 LRAM'!AR570*AJ1579</f>
        <v>29.488380462492291</v>
      </c>
      <c r="AK1583" s="325">
        <f>'4.  2011-2014 LRAM'!AS570*AK1579</f>
        <v>7393.3887064276496</v>
      </c>
      <c r="AL1583" s="325">
        <f>'4.  2011-2014 LRAM'!AT570*AL1579</f>
        <v>0</v>
      </c>
      <c r="AM1583" s="325">
        <f>'4.  2011-2014 LRAM'!AU570*AM1579</f>
        <v>0</v>
      </c>
      <c r="AN1583" s="325">
        <f>'4.  2011-2014 LRAM'!AV570*AN1579</f>
        <v>5297.9496920063993</v>
      </c>
      <c r="AO1583" s="325">
        <f>'4.  2011-2014 LRAM'!AW570*AO1579</f>
        <v>0</v>
      </c>
      <c r="AP1583" s="325">
        <f>'4.  2011-2014 LRAM'!AX570*AP1579</f>
        <v>11661.88158954</v>
      </c>
      <c r="AQ1583" s="325">
        <f>'4.  2011-2014 LRAM'!AY570*AQ1579</f>
        <v>14729.439313354322</v>
      </c>
      <c r="AR1583" s="325">
        <f>'4.  2011-2014 LRAM'!AZ570*AR1579</f>
        <v>0</v>
      </c>
      <c r="AS1583" s="325">
        <f>'4.  2011-2014 LRAM'!BA570*AS1579</f>
        <v>0</v>
      </c>
      <c r="AT1583" s="325">
        <f>'4.  2011-2014 LRAM'!BB570*AT1579</f>
        <v>0</v>
      </c>
      <c r="AU1583" s="531">
        <f>SUM(AG1583:AT1583)</f>
        <v>122421.18751561898</v>
      </c>
    </row>
    <row r="1584" spans="1:47" ht="16">
      <c r="B1584" s="283" t="s">
        <v>738</v>
      </c>
      <c r="C1584" s="301"/>
      <c r="D1584" s="243"/>
      <c r="E1584" s="240"/>
      <c r="F1584" s="240"/>
      <c r="G1584" s="240"/>
      <c r="H1584" s="240"/>
      <c r="I1584" s="240"/>
      <c r="J1584" s="240"/>
      <c r="K1584" s="240"/>
      <c r="L1584" s="240"/>
      <c r="M1584" s="240"/>
      <c r="N1584" s="240"/>
      <c r="O1584" s="240"/>
      <c r="P1584" s="240"/>
      <c r="Q1584" s="240"/>
      <c r="R1584" s="240"/>
      <c r="S1584" s="251"/>
      <c r="T1584" s="240"/>
      <c r="U1584" s="240"/>
      <c r="V1584" s="240"/>
      <c r="W1584" s="243"/>
      <c r="X1584" s="243"/>
      <c r="Y1584" s="243"/>
      <c r="Z1584" s="243"/>
      <c r="AA1584" s="240"/>
      <c r="AB1584" s="240"/>
      <c r="AC1584" s="240"/>
      <c r="AD1584" s="240"/>
      <c r="AE1584" s="240"/>
      <c r="AF1584" s="240"/>
      <c r="AG1584" s="325">
        <f t="shared" ref="AG1584:AT1584" si="2190">AG218*AG1579</f>
        <v>0</v>
      </c>
      <c r="AH1584" s="325">
        <f t="shared" si="2190"/>
        <v>52783.51174354885</v>
      </c>
      <c r="AI1584" s="325">
        <f t="shared" si="2190"/>
        <v>71195.885494027156</v>
      </c>
      <c r="AJ1584" s="325">
        <f t="shared" si="2190"/>
        <v>237.28911534613658</v>
      </c>
      <c r="AK1584" s="325">
        <f t="shared" si="2190"/>
        <v>15743.084827845165</v>
      </c>
      <c r="AL1584" s="325">
        <f t="shared" si="2190"/>
        <v>20.822943656685265</v>
      </c>
      <c r="AM1584" s="325">
        <f t="shared" si="2190"/>
        <v>0</v>
      </c>
      <c r="AN1584" s="325">
        <f t="shared" si="2190"/>
        <v>0</v>
      </c>
      <c r="AO1584" s="325">
        <f t="shared" si="2190"/>
        <v>0</v>
      </c>
      <c r="AP1584" s="325">
        <f t="shared" si="2190"/>
        <v>13617.941782175998</v>
      </c>
      <c r="AQ1584" s="325">
        <f t="shared" si="2190"/>
        <v>16693.729443225602</v>
      </c>
      <c r="AR1584" s="325">
        <f t="shared" si="2190"/>
        <v>20932.800567718034</v>
      </c>
      <c r="AS1584" s="325">
        <f t="shared" si="2190"/>
        <v>0</v>
      </c>
      <c r="AT1584" s="325">
        <f t="shared" si="2190"/>
        <v>0</v>
      </c>
      <c r="AU1584" s="531">
        <f t="shared" ref="AU1584" si="2191">SUM(AG1584:AT1584)</f>
        <v>191225.0659175436</v>
      </c>
    </row>
    <row r="1585" spans="2:47" ht="16">
      <c r="B1585" s="283" t="s">
        <v>739</v>
      </c>
      <c r="C1585" s="301"/>
      <c r="D1585" s="243"/>
      <c r="E1585" s="240"/>
      <c r="F1585" s="240"/>
      <c r="G1585" s="240"/>
      <c r="H1585" s="240"/>
      <c r="I1585" s="240"/>
      <c r="J1585" s="240"/>
      <c r="K1585" s="240"/>
      <c r="L1585" s="240"/>
      <c r="M1585" s="240"/>
      <c r="N1585" s="240"/>
      <c r="O1585" s="240"/>
      <c r="P1585" s="240"/>
      <c r="Q1585" s="240"/>
      <c r="R1585" s="240"/>
      <c r="S1585" s="251"/>
      <c r="T1585" s="240"/>
      <c r="U1585" s="240"/>
      <c r="V1585" s="240"/>
      <c r="W1585" s="243"/>
      <c r="X1585" s="243"/>
      <c r="Y1585" s="243"/>
      <c r="Z1585" s="243"/>
      <c r="AA1585" s="240"/>
      <c r="AB1585" s="240"/>
      <c r="AC1585" s="240"/>
      <c r="AD1585" s="240"/>
      <c r="AE1585" s="240"/>
      <c r="AF1585" s="240"/>
      <c r="AG1585" s="325">
        <f t="shared" ref="AG1585:AT1585" si="2192">AG415*AG1579</f>
        <v>0</v>
      </c>
      <c r="AH1585" s="325">
        <f t="shared" si="2192"/>
        <v>39893.364555383851</v>
      </c>
      <c r="AI1585" s="325">
        <f t="shared" si="2192"/>
        <v>45818.703739730743</v>
      </c>
      <c r="AJ1585" s="325">
        <f t="shared" si="2192"/>
        <v>2932.374730439873</v>
      </c>
      <c r="AK1585" s="325">
        <f t="shared" si="2192"/>
        <v>9209.708562468415</v>
      </c>
      <c r="AL1585" s="325">
        <f t="shared" si="2192"/>
        <v>48.90499689864594</v>
      </c>
      <c r="AM1585" s="325">
        <f t="shared" si="2192"/>
        <v>0</v>
      </c>
      <c r="AN1585" s="325">
        <f t="shared" si="2192"/>
        <v>0</v>
      </c>
      <c r="AO1585" s="325">
        <f t="shared" si="2192"/>
        <v>0</v>
      </c>
      <c r="AP1585" s="325">
        <f t="shared" si="2192"/>
        <v>2334.9926588231174</v>
      </c>
      <c r="AQ1585" s="325">
        <f t="shared" si="2192"/>
        <v>15200.340774020233</v>
      </c>
      <c r="AR1585" s="325">
        <f t="shared" si="2192"/>
        <v>27535.442001684947</v>
      </c>
      <c r="AS1585" s="325">
        <f t="shared" si="2192"/>
        <v>0</v>
      </c>
      <c r="AT1585" s="325">
        <f t="shared" si="2192"/>
        <v>0</v>
      </c>
      <c r="AU1585" s="531">
        <f t="shared" si="2189"/>
        <v>142973.83201944982</v>
      </c>
    </row>
    <row r="1586" spans="2:47" ht="16">
      <c r="B1586" s="283" t="s">
        <v>740</v>
      </c>
      <c r="C1586" s="301"/>
      <c r="D1586" s="243"/>
      <c r="E1586" s="240"/>
      <c r="F1586" s="240"/>
      <c r="G1586" s="240"/>
      <c r="H1586" s="240"/>
      <c r="I1586" s="240"/>
      <c r="J1586" s="240"/>
      <c r="K1586" s="240"/>
      <c r="L1586" s="240"/>
      <c r="M1586" s="240"/>
      <c r="N1586" s="240"/>
      <c r="O1586" s="240"/>
      <c r="P1586" s="240"/>
      <c r="Q1586" s="240"/>
      <c r="R1586" s="240"/>
      <c r="S1586" s="251"/>
      <c r="T1586" s="240"/>
      <c r="U1586" s="240"/>
      <c r="V1586" s="240"/>
      <c r="W1586" s="243"/>
      <c r="X1586" s="243"/>
      <c r="Y1586" s="243"/>
      <c r="Z1586" s="243"/>
      <c r="AA1586" s="240"/>
      <c r="AB1586" s="240"/>
      <c r="AC1586" s="240"/>
      <c r="AD1586" s="240"/>
      <c r="AE1586" s="240"/>
      <c r="AF1586" s="240"/>
      <c r="AG1586" s="325">
        <f t="shared" ref="AG1586:AT1586" si="2193">AG615*AG1579</f>
        <v>0</v>
      </c>
      <c r="AH1586" s="325">
        <f t="shared" si="2193"/>
        <v>49400.717270894151</v>
      </c>
      <c r="AI1586" s="325">
        <f t="shared" si="2193"/>
        <v>88454.509629517241</v>
      </c>
      <c r="AJ1586" s="325">
        <f t="shared" si="2193"/>
        <v>7095.5188442186463</v>
      </c>
      <c r="AK1586" s="325">
        <f t="shared" si="2193"/>
        <v>39263.372665528965</v>
      </c>
      <c r="AL1586" s="325">
        <f t="shared" si="2193"/>
        <v>0</v>
      </c>
      <c r="AM1586" s="325">
        <f t="shared" si="2193"/>
        <v>0</v>
      </c>
      <c r="AN1586" s="325">
        <f t="shared" si="2193"/>
        <v>50362.050070299629</v>
      </c>
      <c r="AO1586" s="325">
        <f t="shared" si="2193"/>
        <v>0</v>
      </c>
      <c r="AP1586" s="325">
        <f t="shared" si="2193"/>
        <v>10862.90647813254</v>
      </c>
      <c r="AQ1586" s="325">
        <f t="shared" si="2193"/>
        <v>57579.975304602856</v>
      </c>
      <c r="AR1586" s="325">
        <f t="shared" si="2193"/>
        <v>17012.509089931838</v>
      </c>
      <c r="AS1586" s="325">
        <f t="shared" si="2193"/>
        <v>0</v>
      </c>
      <c r="AT1586" s="325">
        <f t="shared" si="2193"/>
        <v>0</v>
      </c>
      <c r="AU1586" s="531">
        <f t="shared" si="2189"/>
        <v>320031.55935312586</v>
      </c>
    </row>
    <row r="1587" spans="2:47" ht="16">
      <c r="B1587" s="283" t="s">
        <v>741</v>
      </c>
      <c r="C1587" s="301"/>
      <c r="D1587" s="243"/>
      <c r="E1587" s="240"/>
      <c r="F1587" s="240"/>
      <c r="G1587" s="240"/>
      <c r="H1587" s="240"/>
      <c r="I1587" s="240"/>
      <c r="J1587" s="240"/>
      <c r="K1587" s="240"/>
      <c r="L1587" s="240"/>
      <c r="M1587" s="240"/>
      <c r="N1587" s="240"/>
      <c r="O1587" s="240"/>
      <c r="P1587" s="240"/>
      <c r="Q1587" s="240"/>
      <c r="R1587" s="240"/>
      <c r="S1587" s="251"/>
      <c r="T1587" s="240"/>
      <c r="U1587" s="240"/>
      <c r="V1587" s="240"/>
      <c r="W1587" s="243"/>
      <c r="X1587" s="243"/>
      <c r="Y1587" s="243"/>
      <c r="Z1587" s="243"/>
      <c r="AA1587" s="240"/>
      <c r="AB1587" s="240"/>
      <c r="AC1587" s="240"/>
      <c r="AD1587" s="240"/>
      <c r="AE1587" s="240"/>
      <c r="AF1587" s="240"/>
      <c r="AG1587" s="325">
        <f t="shared" ref="AG1587:AT1587" si="2194">AG807*AG1579</f>
        <v>0</v>
      </c>
      <c r="AH1587" s="325">
        <f t="shared" si="2194"/>
        <v>71669.014809303553</v>
      </c>
      <c r="AI1587" s="325">
        <f t="shared" si="2194"/>
        <v>96343.263650821013</v>
      </c>
      <c r="AJ1587" s="325">
        <f t="shared" si="2194"/>
        <v>6908.8665758697234</v>
      </c>
      <c r="AK1587" s="325">
        <f t="shared" si="2194"/>
        <v>40327.684243558913</v>
      </c>
      <c r="AL1587" s="325">
        <f t="shared" si="2194"/>
        <v>0</v>
      </c>
      <c r="AM1587" s="325">
        <f t="shared" si="2194"/>
        <v>0</v>
      </c>
      <c r="AN1587" s="325">
        <f t="shared" si="2194"/>
        <v>0</v>
      </c>
      <c r="AO1587" s="325">
        <f t="shared" si="2194"/>
        <v>0</v>
      </c>
      <c r="AP1587" s="325">
        <f t="shared" si="2194"/>
        <v>7373.478354709112</v>
      </c>
      <c r="AQ1587" s="325">
        <f t="shared" si="2194"/>
        <v>35919.866653174468</v>
      </c>
      <c r="AR1587" s="325">
        <f t="shared" si="2194"/>
        <v>14778.174166728253</v>
      </c>
      <c r="AS1587" s="325">
        <f t="shared" si="2194"/>
        <v>0</v>
      </c>
      <c r="AT1587" s="325">
        <f t="shared" si="2194"/>
        <v>0</v>
      </c>
      <c r="AU1587" s="531">
        <f>SUM(AG1587:AT1587)</f>
        <v>273320.34845416504</v>
      </c>
    </row>
    <row r="1588" spans="2:47" ht="16">
      <c r="B1588" s="283" t="s">
        <v>742</v>
      </c>
      <c r="C1588" s="301"/>
      <c r="D1588" s="243"/>
      <c r="E1588" s="240"/>
      <c r="F1588" s="240"/>
      <c r="G1588" s="240"/>
      <c r="H1588" s="240"/>
      <c r="I1588" s="240"/>
      <c r="J1588" s="240"/>
      <c r="K1588" s="240"/>
      <c r="L1588" s="240"/>
      <c r="M1588" s="240"/>
      <c r="N1588" s="240"/>
      <c r="O1588" s="240"/>
      <c r="P1588" s="240"/>
      <c r="Q1588" s="240"/>
      <c r="R1588" s="240"/>
      <c r="S1588" s="251"/>
      <c r="T1588" s="240"/>
      <c r="U1588" s="240"/>
      <c r="V1588" s="240"/>
      <c r="W1588" s="243"/>
      <c r="X1588" s="243"/>
      <c r="Y1588" s="243"/>
      <c r="Z1588" s="243"/>
      <c r="AA1588" s="240"/>
      <c r="AB1588" s="240"/>
      <c r="AC1588" s="240"/>
      <c r="AD1588" s="240"/>
      <c r="AE1588" s="240"/>
      <c r="AF1588" s="240"/>
      <c r="AG1588" s="325">
        <f t="shared" ref="AG1588:AT1588" si="2195">AG1006*AG1579</f>
        <v>0</v>
      </c>
      <c r="AH1588" s="325">
        <f t="shared" si="2195"/>
        <v>37579.382515855432</v>
      </c>
      <c r="AI1588" s="325">
        <f t="shared" si="2195"/>
        <v>66277.402899346591</v>
      </c>
      <c r="AJ1588" s="325">
        <f t="shared" si="2195"/>
        <v>1038.0388008980808</v>
      </c>
      <c r="AK1588" s="325">
        <f t="shared" si="2195"/>
        <v>7646.8949990337524</v>
      </c>
      <c r="AL1588" s="325">
        <f t="shared" si="2195"/>
        <v>0</v>
      </c>
      <c r="AM1588" s="325">
        <f t="shared" si="2195"/>
        <v>0</v>
      </c>
      <c r="AN1588" s="325">
        <f t="shared" si="2195"/>
        <v>32815.460915433963</v>
      </c>
      <c r="AO1588" s="325">
        <f t="shared" si="2195"/>
        <v>0</v>
      </c>
      <c r="AP1588" s="325">
        <f t="shared" si="2195"/>
        <v>6349.3453248221658</v>
      </c>
      <c r="AQ1588" s="325">
        <f t="shared" si="2195"/>
        <v>35244.627079487094</v>
      </c>
      <c r="AR1588" s="325">
        <f t="shared" si="2195"/>
        <v>2455.3472751856502</v>
      </c>
      <c r="AS1588" s="325">
        <f t="shared" si="2195"/>
        <v>0</v>
      </c>
      <c r="AT1588" s="325">
        <f t="shared" si="2195"/>
        <v>0</v>
      </c>
      <c r="AU1588" s="531">
        <f t="shared" si="2189"/>
        <v>189406.49981006279</v>
      </c>
    </row>
    <row r="1589" spans="2:47" ht="16">
      <c r="B1589" s="283" t="s">
        <v>747</v>
      </c>
      <c r="C1589" s="301"/>
      <c r="D1589" s="243"/>
      <c r="E1589" s="240"/>
      <c r="F1589" s="240"/>
      <c r="G1589" s="240"/>
      <c r="H1589" s="240"/>
      <c r="I1589" s="240"/>
      <c r="J1589" s="240"/>
      <c r="K1589" s="240"/>
      <c r="L1589" s="240"/>
      <c r="M1589" s="240"/>
      <c r="N1589" s="240"/>
      <c r="O1589" s="240"/>
      <c r="P1589" s="240"/>
      <c r="Q1589" s="240"/>
      <c r="R1589" s="240"/>
      <c r="S1589" s="251"/>
      <c r="T1589" s="240"/>
      <c r="U1589" s="240"/>
      <c r="V1589" s="240"/>
      <c r="W1589" s="243"/>
      <c r="X1589" s="243"/>
      <c r="Y1589" s="243"/>
      <c r="Z1589" s="243"/>
      <c r="AA1589" s="240"/>
      <c r="AB1589" s="240"/>
      <c r="AC1589" s="240"/>
      <c r="AD1589" s="240"/>
      <c r="AE1589" s="240"/>
      <c r="AF1589" s="240"/>
      <c r="AG1589" s="325">
        <f t="shared" ref="AG1589:AP1589" si="2196">AG1203*AG1579</f>
        <v>0</v>
      </c>
      <c r="AH1589" s="325">
        <f t="shared" si="2196"/>
        <v>7831.37438816543</v>
      </c>
      <c r="AI1589" s="325">
        <f t="shared" si="2196"/>
        <v>5766.832300754716</v>
      </c>
      <c r="AJ1589" s="325">
        <f t="shared" si="2196"/>
        <v>167.66009660377358</v>
      </c>
      <c r="AK1589" s="325">
        <f t="shared" si="2196"/>
        <v>6276.0769865660386</v>
      </c>
      <c r="AL1589" s="325">
        <f t="shared" si="2196"/>
        <v>0</v>
      </c>
      <c r="AM1589" s="325">
        <f t="shared" si="2196"/>
        <v>0</v>
      </c>
      <c r="AN1589" s="325">
        <f t="shared" si="2196"/>
        <v>0</v>
      </c>
      <c r="AO1589" s="325">
        <f t="shared" si="2196"/>
        <v>0</v>
      </c>
      <c r="AP1589" s="325">
        <f t="shared" si="2196"/>
        <v>0</v>
      </c>
      <c r="AQ1589" s="325">
        <f t="shared" ref="AQ1589:AR1589" si="2197">AQ1203*AQ1579</f>
        <v>3972.7131161614357</v>
      </c>
      <c r="AR1589" s="325">
        <f t="shared" si="2197"/>
        <v>0</v>
      </c>
      <c r="AS1589" s="325">
        <f t="shared" ref="AS1589:AT1589" si="2198">AS1203*AS1580</f>
        <v>0</v>
      </c>
      <c r="AT1589" s="325">
        <f t="shared" si="2198"/>
        <v>0</v>
      </c>
      <c r="AU1589" s="531">
        <f t="shared" si="2189"/>
        <v>24014.656888251393</v>
      </c>
    </row>
    <row r="1590" spans="2:47" ht="16">
      <c r="B1590" s="283" t="s">
        <v>748</v>
      </c>
      <c r="C1590" s="301"/>
      <c r="D1590" s="243"/>
      <c r="E1590" s="240"/>
      <c r="F1590" s="240"/>
      <c r="G1590" s="240"/>
      <c r="H1590" s="240"/>
      <c r="I1590" s="240"/>
      <c r="J1590" s="240"/>
      <c r="K1590" s="240"/>
      <c r="L1590" s="240"/>
      <c r="M1590" s="240"/>
      <c r="N1590" s="240"/>
      <c r="O1590" s="240"/>
      <c r="P1590" s="240"/>
      <c r="Q1590" s="240"/>
      <c r="R1590" s="240"/>
      <c r="S1590" s="251"/>
      <c r="T1590" s="240"/>
      <c r="U1590" s="240"/>
      <c r="V1590" s="240"/>
      <c r="W1590" s="243"/>
      <c r="X1590" s="243"/>
      <c r="Y1590" s="243"/>
      <c r="Z1590" s="243"/>
      <c r="AA1590" s="240"/>
      <c r="AB1590" s="240"/>
      <c r="AC1590" s="240"/>
      <c r="AD1590" s="240"/>
      <c r="AE1590" s="240"/>
      <c r="AF1590" s="240"/>
      <c r="AG1590" s="325">
        <f>AG1579*AG1400</f>
        <v>0</v>
      </c>
      <c r="AH1590" s="325">
        <f t="shared" ref="AH1590:AT1590" si="2199">AH1579*AH1400</f>
        <v>0</v>
      </c>
      <c r="AI1590" s="325">
        <f t="shared" si="2199"/>
        <v>18259.114473347548</v>
      </c>
      <c r="AJ1590" s="325">
        <f t="shared" si="2199"/>
        <v>0</v>
      </c>
      <c r="AK1590" s="325">
        <f t="shared" si="2199"/>
        <v>1866.6199392452831</v>
      </c>
      <c r="AL1590" s="325">
        <f t="shared" si="2199"/>
        <v>0</v>
      </c>
      <c r="AM1590" s="325">
        <f t="shared" si="2199"/>
        <v>0</v>
      </c>
      <c r="AN1590" s="325">
        <f t="shared" si="2199"/>
        <v>0</v>
      </c>
      <c r="AO1590" s="325">
        <f t="shared" si="2199"/>
        <v>0</v>
      </c>
      <c r="AP1590" s="325">
        <f>AP1400*AP1579</f>
        <v>0</v>
      </c>
      <c r="AQ1590" s="325">
        <f t="shared" si="2199"/>
        <v>30561.226394479214</v>
      </c>
      <c r="AR1590" s="325">
        <f t="shared" si="2199"/>
        <v>0</v>
      </c>
      <c r="AS1590" s="325">
        <f t="shared" si="2199"/>
        <v>0</v>
      </c>
      <c r="AT1590" s="325">
        <f t="shared" si="2199"/>
        <v>0</v>
      </c>
      <c r="AU1590" s="531">
        <f t="shared" si="2189"/>
        <v>50686.960807072042</v>
      </c>
    </row>
    <row r="1591" spans="2:47" ht="16">
      <c r="B1591" s="283" t="s">
        <v>743</v>
      </c>
      <c r="C1591" s="301"/>
      <c r="D1591" s="243"/>
      <c r="E1591" s="240"/>
      <c r="F1591" s="240"/>
      <c r="G1591" s="240"/>
      <c r="H1591" s="240"/>
      <c r="I1591" s="240"/>
      <c r="J1591" s="240"/>
      <c r="K1591" s="240"/>
      <c r="L1591" s="240"/>
      <c r="M1591" s="240"/>
      <c r="N1591" s="240"/>
      <c r="O1591" s="240"/>
      <c r="P1591" s="240"/>
      <c r="Q1591" s="240"/>
      <c r="R1591" s="240"/>
      <c r="S1591" s="251"/>
      <c r="T1591" s="240"/>
      <c r="U1591" s="240"/>
      <c r="V1591" s="240"/>
      <c r="W1591" s="243"/>
      <c r="X1591" s="243"/>
      <c r="Y1591" s="243"/>
      <c r="Z1591" s="243"/>
      <c r="AA1591" s="240"/>
      <c r="AB1591" s="240"/>
      <c r="AC1591" s="240"/>
      <c r="AD1591" s="240"/>
      <c r="AE1591" s="240"/>
      <c r="AF1591" s="240"/>
      <c r="AG1591" s="325">
        <f>AG1576*AG1579</f>
        <v>0</v>
      </c>
      <c r="AH1591" s="325">
        <f t="shared" ref="AH1591:AT1591" si="2200">AH1576*AH1579</f>
        <v>0</v>
      </c>
      <c r="AI1591" s="325">
        <f t="shared" si="2200"/>
        <v>0</v>
      </c>
      <c r="AJ1591" s="325">
        <f t="shared" si="2200"/>
        <v>0</v>
      </c>
      <c r="AK1591" s="325">
        <f t="shared" si="2200"/>
        <v>0</v>
      </c>
      <c r="AL1591" s="325">
        <f t="shared" si="2200"/>
        <v>0</v>
      </c>
      <c r="AM1591" s="325">
        <f t="shared" si="2200"/>
        <v>0</v>
      </c>
      <c r="AN1591" s="325">
        <f t="shared" si="2200"/>
        <v>0</v>
      </c>
      <c r="AO1591" s="325">
        <f t="shared" si="2200"/>
        <v>0</v>
      </c>
      <c r="AP1591" s="325">
        <f t="shared" si="2200"/>
        <v>0</v>
      </c>
      <c r="AQ1591" s="325">
        <f t="shared" si="2200"/>
        <v>0</v>
      </c>
      <c r="AR1591" s="325">
        <f t="shared" si="2200"/>
        <v>0</v>
      </c>
      <c r="AS1591" s="325">
        <f t="shared" si="2200"/>
        <v>0</v>
      </c>
      <c r="AT1591" s="325">
        <f t="shared" si="2200"/>
        <v>0</v>
      </c>
      <c r="AU1591" s="531">
        <f>SUM(AG1591:AT1591)</f>
        <v>0</v>
      </c>
    </row>
    <row r="1592" spans="2:47" ht="16">
      <c r="B1592" s="305" t="s">
        <v>744</v>
      </c>
      <c r="C1592" s="301"/>
      <c r="D1592" s="263"/>
      <c r="E1592" s="293"/>
      <c r="F1592" s="293"/>
      <c r="G1592" s="293"/>
      <c r="H1592" s="293"/>
      <c r="I1592" s="293"/>
      <c r="J1592" s="293"/>
      <c r="K1592" s="293"/>
      <c r="L1592" s="293"/>
      <c r="M1592" s="293"/>
      <c r="N1592" s="293"/>
      <c r="O1592" s="293"/>
      <c r="P1592" s="293"/>
      <c r="Q1592" s="293"/>
      <c r="R1592" s="293"/>
      <c r="S1592" s="260"/>
      <c r="T1592" s="293"/>
      <c r="U1592" s="293"/>
      <c r="V1592" s="293"/>
      <c r="W1592" s="263"/>
      <c r="X1592" s="263"/>
      <c r="Y1592" s="263"/>
      <c r="Z1592" s="263"/>
      <c r="AA1592" s="293"/>
      <c r="AB1592" s="293"/>
      <c r="AC1592" s="293"/>
      <c r="AD1592" s="293"/>
      <c r="AE1592" s="293"/>
      <c r="AF1592" s="293"/>
      <c r="AG1592" s="302">
        <f>SUM(AG1580:AG1591)</f>
        <v>0</v>
      </c>
      <c r="AH1592" s="302">
        <f t="shared" ref="AH1592:AT1592" si="2201">SUM(AH1580:AH1591)</f>
        <v>326636.0632957365</v>
      </c>
      <c r="AI1592" s="302">
        <f t="shared" si="2201"/>
        <v>505360.61718781246</v>
      </c>
      <c r="AJ1592" s="302">
        <f t="shared" si="2201"/>
        <v>19143.829409581191</v>
      </c>
      <c r="AK1592" s="302">
        <f t="shared" si="2201"/>
        <v>131249.45936182485</v>
      </c>
      <c r="AL1592" s="302">
        <f t="shared" si="2201"/>
        <v>69.727940555331202</v>
      </c>
      <c r="AM1592" s="302">
        <f t="shared" si="2201"/>
        <v>0</v>
      </c>
      <c r="AN1592" s="302">
        <f t="shared" si="2201"/>
        <v>88475.460677739989</v>
      </c>
      <c r="AO1592" s="302">
        <f t="shared" si="2201"/>
        <v>0</v>
      </c>
      <c r="AP1592" s="302">
        <f t="shared" si="2201"/>
        <v>53546.228242819569</v>
      </c>
      <c r="AQ1592" s="302">
        <f t="shared" si="2201"/>
        <v>251725.08715697061</v>
      </c>
      <c r="AR1592" s="302">
        <f t="shared" si="2201"/>
        <v>82714.27310124872</v>
      </c>
      <c r="AS1592" s="302">
        <f t="shared" si="2201"/>
        <v>0</v>
      </c>
      <c r="AT1592" s="302">
        <f t="shared" si="2201"/>
        <v>0</v>
      </c>
      <c r="AU1592" s="682">
        <f>SUM(AU1580:AU1591)</f>
        <v>1458920.7463742893</v>
      </c>
    </row>
    <row r="1593" spans="2:47" ht="16">
      <c r="B1593" s="305" t="s">
        <v>745</v>
      </c>
      <c r="C1593" s="301"/>
      <c r="D1593" s="306"/>
      <c r="E1593" s="293"/>
      <c r="F1593" s="293"/>
      <c r="G1593" s="293"/>
      <c r="H1593" s="293"/>
      <c r="I1593" s="293"/>
      <c r="J1593" s="293"/>
      <c r="K1593" s="293"/>
      <c r="L1593" s="293"/>
      <c r="M1593" s="293"/>
      <c r="N1593" s="293"/>
      <c r="O1593" s="293"/>
      <c r="P1593" s="293"/>
      <c r="Q1593" s="293"/>
      <c r="R1593" s="293"/>
      <c r="S1593" s="260"/>
      <c r="T1593" s="293"/>
      <c r="U1593" s="293"/>
      <c r="V1593" s="293"/>
      <c r="W1593" s="263"/>
      <c r="X1593" s="263"/>
      <c r="Y1593" s="263"/>
      <c r="Z1593" s="263"/>
      <c r="AA1593" s="293"/>
      <c r="AB1593" s="293"/>
      <c r="AC1593" s="293"/>
      <c r="AD1593" s="293"/>
      <c r="AE1593" s="293"/>
      <c r="AF1593" s="293"/>
      <c r="AG1593" s="303">
        <f>AG1577*AG1579</f>
        <v>0</v>
      </c>
      <c r="AH1593" s="303">
        <f t="shared" ref="AH1593:AT1593" si="2202">AH1577*AH1579</f>
        <v>139109.49302437954</v>
      </c>
      <c r="AI1593" s="303">
        <f t="shared" si="2202"/>
        <v>69958.476999999999</v>
      </c>
      <c r="AJ1593" s="303">
        <f t="shared" si="2202"/>
        <v>124.2216</v>
      </c>
      <c r="AK1593" s="303">
        <f t="shared" si="2202"/>
        <v>1457.9099999999999</v>
      </c>
      <c r="AL1593" s="303">
        <f t="shared" si="2202"/>
        <v>0</v>
      </c>
      <c r="AM1593" s="303">
        <f t="shared" si="2202"/>
        <v>0</v>
      </c>
      <c r="AN1593" s="303">
        <f t="shared" si="2202"/>
        <v>0</v>
      </c>
      <c r="AO1593" s="303">
        <f t="shared" si="2202"/>
        <v>0</v>
      </c>
      <c r="AP1593" s="303">
        <f t="shared" si="2202"/>
        <v>0</v>
      </c>
      <c r="AQ1593" s="303">
        <f t="shared" si="2202"/>
        <v>0</v>
      </c>
      <c r="AR1593" s="303">
        <f t="shared" si="2202"/>
        <v>0</v>
      </c>
      <c r="AS1593" s="303">
        <f t="shared" si="2202"/>
        <v>0</v>
      </c>
      <c r="AT1593" s="303">
        <f t="shared" si="2202"/>
        <v>0</v>
      </c>
      <c r="AU1593" s="683">
        <f>SUM(AG1593:AT1593)</f>
        <v>210650.10162437955</v>
      </c>
    </row>
    <row r="1594" spans="2:47" ht="16">
      <c r="B1594" s="305" t="s">
        <v>746</v>
      </c>
      <c r="C1594" s="301"/>
      <c r="D1594" s="306"/>
      <c r="E1594" s="293"/>
      <c r="F1594" s="293"/>
      <c r="G1594" s="293"/>
      <c r="H1594" s="293"/>
      <c r="I1594" s="293"/>
      <c r="J1594" s="293"/>
      <c r="K1594" s="293"/>
      <c r="L1594" s="293"/>
      <c r="M1594" s="293"/>
      <c r="N1594" s="293"/>
      <c r="O1594" s="293"/>
      <c r="P1594" s="293"/>
      <c r="Q1594" s="293"/>
      <c r="R1594" s="293"/>
      <c r="S1594" s="260"/>
      <c r="T1594" s="293"/>
      <c r="U1594" s="293"/>
      <c r="V1594" s="293"/>
      <c r="W1594" s="306"/>
      <c r="X1594" s="306"/>
      <c r="Y1594" s="306"/>
      <c r="Z1594" s="306"/>
      <c r="AA1594" s="293"/>
      <c r="AB1594" s="293"/>
      <c r="AC1594" s="293"/>
      <c r="AD1594" s="293"/>
      <c r="AE1594" s="293"/>
      <c r="AF1594" s="293"/>
      <c r="AG1594" s="307"/>
      <c r="AH1594" s="307"/>
      <c r="AI1594" s="307"/>
      <c r="AJ1594" s="307"/>
      <c r="AK1594" s="307"/>
      <c r="AL1594" s="307"/>
      <c r="AM1594" s="307"/>
      <c r="AN1594" s="307"/>
      <c r="AO1594" s="307"/>
      <c r="AP1594" s="307"/>
      <c r="AQ1594" s="307"/>
      <c r="AR1594" s="307"/>
      <c r="AS1594" s="307"/>
      <c r="AT1594" s="307"/>
      <c r="AU1594" s="349">
        <f>AU1592-AU1593</f>
        <v>1248270.6447499096</v>
      </c>
    </row>
    <row r="1595" spans="2:47" ht="16">
      <c r="B1595" s="305"/>
      <c r="C1595" s="301"/>
      <c r="D1595" s="306"/>
      <c r="E1595" s="293"/>
      <c r="F1595" s="293"/>
      <c r="G1595" s="293"/>
      <c r="H1595" s="293"/>
      <c r="I1595" s="293"/>
      <c r="J1595" s="293"/>
      <c r="K1595" s="293"/>
      <c r="L1595" s="293"/>
      <c r="M1595" s="293"/>
      <c r="N1595" s="293"/>
      <c r="O1595" s="293"/>
      <c r="P1595" s="293"/>
      <c r="Q1595" s="293"/>
      <c r="R1595" s="293"/>
      <c r="S1595" s="260"/>
      <c r="T1595" s="293"/>
      <c r="U1595" s="293"/>
      <c r="V1595" s="293"/>
      <c r="W1595" s="306"/>
      <c r="X1595" s="306"/>
      <c r="Y1595" s="306"/>
      <c r="Z1595" s="306"/>
      <c r="AA1595" s="293"/>
      <c r="AB1595" s="293"/>
      <c r="AC1595" s="293"/>
      <c r="AD1595" s="293"/>
      <c r="AE1595" s="293"/>
      <c r="AF1595" s="293"/>
      <c r="AG1595" s="307"/>
      <c r="AH1595" s="307"/>
      <c r="AI1595" s="307"/>
      <c r="AJ1595" s="307"/>
      <c r="AK1595" s="307"/>
      <c r="AL1595" s="307"/>
      <c r="AM1595" s="307"/>
      <c r="AN1595" s="307"/>
      <c r="AO1595" s="307"/>
      <c r="AP1595" s="307"/>
      <c r="AQ1595" s="307"/>
      <c r="AR1595" s="307"/>
      <c r="AS1595" s="307"/>
      <c r="AT1595" s="307"/>
      <c r="AU1595" s="349"/>
    </row>
    <row r="1596" spans="2:47" ht="16">
      <c r="B1596" s="283" t="s">
        <v>878</v>
      </c>
      <c r="C1596" s="306"/>
      <c r="D1596" s="306"/>
      <c r="E1596" s="293"/>
      <c r="F1596" s="293"/>
      <c r="G1596" s="293"/>
      <c r="H1596" s="293"/>
      <c r="I1596" s="293"/>
      <c r="J1596" s="293"/>
      <c r="K1596" s="293"/>
      <c r="L1596" s="293"/>
      <c r="M1596" s="293"/>
      <c r="N1596" s="293"/>
      <c r="O1596" s="293"/>
      <c r="P1596" s="293"/>
      <c r="Q1596" s="293"/>
      <c r="R1596" s="293"/>
      <c r="S1596" s="260"/>
      <c r="T1596" s="293"/>
      <c r="U1596" s="293"/>
      <c r="V1596" s="293"/>
      <c r="W1596" s="306"/>
      <c r="X1596" s="301"/>
      <c r="Y1596" s="306"/>
      <c r="Z1596" s="306"/>
      <c r="AA1596" s="293"/>
      <c r="AB1596" s="293"/>
      <c r="AC1596" s="293"/>
      <c r="AD1596" s="293"/>
      <c r="AE1596" s="293"/>
      <c r="AF1596" s="293"/>
      <c r="AG1596" s="668">
        <f>SUMPRODUCT($E$1414:$E$1574,AG1414:AG1574)</f>
        <v>0</v>
      </c>
      <c r="AH1596" s="668">
        <f>SUMPRODUCT($E$1414:$E$1574,AH1414:AH1574)</f>
        <v>0</v>
      </c>
      <c r="AI1596" s="668">
        <f t="shared" ref="AI1596:AT1596" si="2203">IF(AI1412="kw",SUMPRODUCT($R$1414:$R$1574,$T$1414:$T$1574,AI1414:AI1574),SUMPRODUCT($E$1414:$E$1574,AI1414:AI1574))</f>
        <v>0</v>
      </c>
      <c r="AJ1596" s="668">
        <f t="shared" si="2203"/>
        <v>0</v>
      </c>
      <c r="AK1596" s="668">
        <f t="shared" si="2203"/>
        <v>0</v>
      </c>
      <c r="AL1596" s="668">
        <f t="shared" si="2203"/>
        <v>0</v>
      </c>
      <c r="AM1596" s="668">
        <f t="shared" si="2203"/>
        <v>0</v>
      </c>
      <c r="AN1596" s="668">
        <f t="shared" si="2203"/>
        <v>0</v>
      </c>
      <c r="AO1596" s="668">
        <f t="shared" si="2203"/>
        <v>0</v>
      </c>
      <c r="AP1596" s="668">
        <f t="shared" si="2203"/>
        <v>0</v>
      </c>
      <c r="AQ1596" s="668">
        <f t="shared" si="2203"/>
        <v>0</v>
      </c>
      <c r="AR1596" s="668">
        <f t="shared" si="2203"/>
        <v>0</v>
      </c>
      <c r="AS1596" s="668">
        <f t="shared" si="2203"/>
        <v>0</v>
      </c>
      <c r="AT1596" s="668">
        <f t="shared" si="2203"/>
        <v>0</v>
      </c>
      <c r="AU1596" s="295"/>
    </row>
    <row r="1597" spans="2:47" ht="16">
      <c r="B1597" s="283" t="s">
        <v>879</v>
      </c>
      <c r="C1597" s="306"/>
      <c r="D1597" s="306"/>
      <c r="E1597" s="293"/>
      <c r="F1597" s="293"/>
      <c r="G1597" s="293"/>
      <c r="H1597" s="293"/>
      <c r="I1597" s="293"/>
      <c r="J1597" s="293"/>
      <c r="K1597" s="293"/>
      <c r="L1597" s="293"/>
      <c r="M1597" s="293"/>
      <c r="N1597" s="293"/>
      <c r="O1597" s="293"/>
      <c r="P1597" s="293"/>
      <c r="Q1597" s="293"/>
      <c r="R1597" s="293"/>
      <c r="S1597" s="260"/>
      <c r="T1597" s="293"/>
      <c r="U1597" s="293"/>
      <c r="V1597" s="293"/>
      <c r="W1597" s="306"/>
      <c r="X1597" s="301"/>
      <c r="Y1597" s="306"/>
      <c r="Z1597" s="306"/>
      <c r="AA1597" s="293"/>
      <c r="AB1597" s="293"/>
      <c r="AC1597" s="293"/>
      <c r="AD1597" s="293"/>
      <c r="AE1597" s="293"/>
      <c r="AF1597" s="293"/>
      <c r="AG1597" s="668">
        <f>SUMPRODUCT($F$1414:$F$1574,AG1414:AG1574)</f>
        <v>0</v>
      </c>
      <c r="AH1597" s="668">
        <f>SUMPRODUCT($F$1414:$F$1574,AH1414:AH1574)</f>
        <v>0</v>
      </c>
      <c r="AI1597" s="668">
        <f t="shared" ref="AI1597:AT1597" si="2204">IF(AI1412="kw",SUMPRODUCT($R$1414:$R$1574,$U$1414:$U$1574,AI1414:AI1574),SUMPRODUCT($F$1414:$F$1574,AI1414:AI1574))</f>
        <v>0</v>
      </c>
      <c r="AJ1597" s="668">
        <f t="shared" si="2204"/>
        <v>0</v>
      </c>
      <c r="AK1597" s="668">
        <f t="shared" si="2204"/>
        <v>0</v>
      </c>
      <c r="AL1597" s="668">
        <f t="shared" si="2204"/>
        <v>0</v>
      </c>
      <c r="AM1597" s="668">
        <f t="shared" si="2204"/>
        <v>0</v>
      </c>
      <c r="AN1597" s="668">
        <f t="shared" si="2204"/>
        <v>0</v>
      </c>
      <c r="AO1597" s="668">
        <f t="shared" si="2204"/>
        <v>0</v>
      </c>
      <c r="AP1597" s="668">
        <f t="shared" si="2204"/>
        <v>0</v>
      </c>
      <c r="AQ1597" s="668">
        <f t="shared" si="2204"/>
        <v>0</v>
      </c>
      <c r="AR1597" s="668">
        <f t="shared" si="2204"/>
        <v>0</v>
      </c>
      <c r="AS1597" s="668">
        <f t="shared" si="2204"/>
        <v>0</v>
      </c>
      <c r="AT1597" s="668">
        <f t="shared" si="2204"/>
        <v>0</v>
      </c>
      <c r="AU1597" s="295"/>
    </row>
    <row r="1598" spans="2:47" ht="16">
      <c r="B1598" s="283" t="s">
        <v>880</v>
      </c>
      <c r="C1598" s="306"/>
      <c r="D1598" s="306"/>
      <c r="E1598" s="293"/>
      <c r="F1598" s="293"/>
      <c r="G1598" s="293"/>
      <c r="H1598" s="293"/>
      <c r="I1598" s="293"/>
      <c r="J1598" s="293"/>
      <c r="K1598" s="293"/>
      <c r="L1598" s="293"/>
      <c r="M1598" s="293"/>
      <c r="N1598" s="293"/>
      <c r="O1598" s="293"/>
      <c r="P1598" s="293"/>
      <c r="Q1598" s="293"/>
      <c r="R1598" s="293"/>
      <c r="S1598" s="260"/>
      <c r="T1598" s="293"/>
      <c r="U1598" s="293"/>
      <c r="V1598" s="293"/>
      <c r="W1598" s="306"/>
      <c r="X1598" s="301"/>
      <c r="Y1598" s="306"/>
      <c r="Z1598" s="306"/>
      <c r="AA1598" s="293"/>
      <c r="AB1598" s="293"/>
      <c r="AC1598" s="293"/>
      <c r="AD1598" s="293"/>
      <c r="AE1598" s="293"/>
      <c r="AF1598" s="293"/>
      <c r="AG1598" s="668">
        <f>SUMPRODUCT($G$1414:$G$1574,AG1414:AG1574)</f>
        <v>0</v>
      </c>
      <c r="AH1598" s="668">
        <f>SUMPRODUCT($G$1414:$G$1574,AH1414:AH1574)</f>
        <v>0</v>
      </c>
      <c r="AI1598" s="668">
        <f t="shared" ref="AI1598:AT1598" si="2205">IF(AI1412="kw",SUMPRODUCT($R$1414:$R$1574,$V$1414:$V$1574,AI1414:AI1574),SUMPRODUCT($G$1414:$G$1574,AI1414:AI1574))</f>
        <v>0</v>
      </c>
      <c r="AJ1598" s="668">
        <f t="shared" si="2205"/>
        <v>0</v>
      </c>
      <c r="AK1598" s="668">
        <f t="shared" si="2205"/>
        <v>0</v>
      </c>
      <c r="AL1598" s="668">
        <f t="shared" si="2205"/>
        <v>0</v>
      </c>
      <c r="AM1598" s="668">
        <f t="shared" si="2205"/>
        <v>0</v>
      </c>
      <c r="AN1598" s="668">
        <f t="shared" si="2205"/>
        <v>0</v>
      </c>
      <c r="AO1598" s="668">
        <f t="shared" si="2205"/>
        <v>0</v>
      </c>
      <c r="AP1598" s="668">
        <f t="shared" si="2205"/>
        <v>0</v>
      </c>
      <c r="AQ1598" s="668">
        <f t="shared" si="2205"/>
        <v>0</v>
      </c>
      <c r="AR1598" s="668">
        <f t="shared" si="2205"/>
        <v>0</v>
      </c>
      <c r="AS1598" s="668">
        <f t="shared" si="2205"/>
        <v>0</v>
      </c>
      <c r="AT1598" s="668">
        <f t="shared" si="2205"/>
        <v>0</v>
      </c>
      <c r="AU1598" s="295"/>
    </row>
    <row r="1599" spans="2:47" ht="16">
      <c r="B1599" s="283" t="s">
        <v>881</v>
      </c>
      <c r="C1599" s="306"/>
      <c r="D1599" s="306"/>
      <c r="E1599" s="293"/>
      <c r="F1599" s="293"/>
      <c r="G1599" s="293"/>
      <c r="H1599" s="293"/>
      <c r="I1599" s="293"/>
      <c r="J1599" s="293"/>
      <c r="K1599" s="293"/>
      <c r="L1599" s="293"/>
      <c r="M1599" s="293"/>
      <c r="N1599" s="293"/>
      <c r="O1599" s="293"/>
      <c r="P1599" s="293"/>
      <c r="Q1599" s="293"/>
      <c r="R1599" s="293"/>
      <c r="S1599" s="260"/>
      <c r="T1599" s="293"/>
      <c r="U1599" s="293"/>
      <c r="V1599" s="293"/>
      <c r="W1599" s="306"/>
      <c r="X1599" s="301"/>
      <c r="Y1599" s="306"/>
      <c r="Z1599" s="306"/>
      <c r="AA1599" s="293"/>
      <c r="AB1599" s="293"/>
      <c r="AC1599" s="293"/>
      <c r="AD1599" s="293"/>
      <c r="AE1599" s="293"/>
      <c r="AF1599" s="293"/>
      <c r="AG1599" s="668">
        <f>SUMPRODUCT($H$1414:$H$1574,AG1414:AG1574)</f>
        <v>0</v>
      </c>
      <c r="AH1599" s="668">
        <f>SUMPRODUCT($H$1414:$H$1574,AH1414:AH1574)</f>
        <v>0</v>
      </c>
      <c r="AI1599" s="668">
        <f t="shared" ref="AI1599:AT1599" si="2206">IF(AI1412="kw",SUMPRODUCT($R$1414:$R$1574,$W$1414:$W$1574,AI1414:AI1574),SUMPRODUCT($H$1414:$H$1574,AI1414:AI1574))</f>
        <v>0</v>
      </c>
      <c r="AJ1599" s="668">
        <f t="shared" si="2206"/>
        <v>0</v>
      </c>
      <c r="AK1599" s="668">
        <f t="shared" si="2206"/>
        <v>0</v>
      </c>
      <c r="AL1599" s="668">
        <f t="shared" si="2206"/>
        <v>0</v>
      </c>
      <c r="AM1599" s="668">
        <f t="shared" si="2206"/>
        <v>0</v>
      </c>
      <c r="AN1599" s="668">
        <f t="shared" si="2206"/>
        <v>0</v>
      </c>
      <c r="AO1599" s="668">
        <f t="shared" si="2206"/>
        <v>0</v>
      </c>
      <c r="AP1599" s="668">
        <f t="shared" si="2206"/>
        <v>0</v>
      </c>
      <c r="AQ1599" s="668">
        <f t="shared" si="2206"/>
        <v>0</v>
      </c>
      <c r="AR1599" s="668">
        <f t="shared" si="2206"/>
        <v>0</v>
      </c>
      <c r="AS1599" s="668">
        <f t="shared" si="2206"/>
        <v>0</v>
      </c>
      <c r="AT1599" s="668">
        <f t="shared" si="2206"/>
        <v>0</v>
      </c>
      <c r="AU1599" s="295"/>
    </row>
    <row r="1600" spans="2:47" ht="16">
      <c r="B1600" s="283" t="s">
        <v>882</v>
      </c>
      <c r="C1600" s="306"/>
      <c r="D1600" s="306"/>
      <c r="E1600" s="293"/>
      <c r="F1600" s="293"/>
      <c r="G1600" s="293"/>
      <c r="H1600" s="293"/>
      <c r="I1600" s="293"/>
      <c r="J1600" s="293"/>
      <c r="K1600" s="293"/>
      <c r="L1600" s="293"/>
      <c r="M1600" s="293"/>
      <c r="N1600" s="293"/>
      <c r="O1600" s="293"/>
      <c r="P1600" s="293"/>
      <c r="Q1600" s="293"/>
      <c r="R1600" s="293"/>
      <c r="S1600" s="260"/>
      <c r="T1600" s="293"/>
      <c r="U1600" s="293"/>
      <c r="V1600" s="293"/>
      <c r="W1600" s="306"/>
      <c r="X1600" s="301"/>
      <c r="Y1600" s="306"/>
      <c r="Z1600" s="306"/>
      <c r="AA1600" s="293"/>
      <c r="AB1600" s="293"/>
      <c r="AC1600" s="293"/>
      <c r="AD1600" s="293"/>
      <c r="AE1600" s="293"/>
      <c r="AF1600" s="293"/>
      <c r="AG1600" s="668">
        <f>SUMPRODUCT($I$1414:$I$1574,AG1414:AG1574)</f>
        <v>0</v>
      </c>
      <c r="AH1600" s="668">
        <f>SUMPRODUCT($I$1414:$I$1574,AH1414:AH1574)</f>
        <v>0</v>
      </c>
      <c r="AI1600" s="668">
        <f>IF(AI$1412="kw",SUMPRODUCT($R$1414:$R$1574,$X$1414:$X$1574,AI$1414:AI$1574),SUMPRODUCT($I$1414:$I$1574,AI$1414:AI$1574))</f>
        <v>0</v>
      </c>
      <c r="AJ1600" s="668">
        <f t="shared" ref="AJ1600:AT1600" si="2207">IF(AJ1412="kw",SUMPRODUCT($R$1414:$R$1574,$X$1414:$X$1574,AJ1414:AJ1574),SUMPRODUCT($I$1414:$I$1574,AJ1414:AJ1574))</f>
        <v>0</v>
      </c>
      <c r="AK1600" s="668">
        <f t="shared" si="2207"/>
        <v>0</v>
      </c>
      <c r="AL1600" s="668">
        <f t="shared" si="2207"/>
        <v>0</v>
      </c>
      <c r="AM1600" s="668">
        <f t="shared" si="2207"/>
        <v>0</v>
      </c>
      <c r="AN1600" s="668">
        <f t="shared" si="2207"/>
        <v>0</v>
      </c>
      <c r="AO1600" s="668">
        <f t="shared" si="2207"/>
        <v>0</v>
      </c>
      <c r="AP1600" s="668">
        <f t="shared" si="2207"/>
        <v>0</v>
      </c>
      <c r="AQ1600" s="668">
        <f t="shared" si="2207"/>
        <v>0</v>
      </c>
      <c r="AR1600" s="668">
        <f t="shared" si="2207"/>
        <v>0</v>
      </c>
      <c r="AS1600" s="668">
        <f t="shared" si="2207"/>
        <v>0</v>
      </c>
      <c r="AT1600" s="668">
        <f t="shared" si="2207"/>
        <v>0</v>
      </c>
      <c r="AU1600" s="295"/>
    </row>
    <row r="1601" spans="2:47" ht="16">
      <c r="B1601" s="328" t="s">
        <v>1151</v>
      </c>
      <c r="C1601" s="900"/>
      <c r="D1601" s="900"/>
      <c r="E1601" s="901"/>
      <c r="F1601" s="901"/>
      <c r="G1601" s="901"/>
      <c r="H1601" s="901"/>
      <c r="I1601" s="901"/>
      <c r="J1601" s="901"/>
      <c r="K1601" s="901"/>
      <c r="L1601" s="901"/>
      <c r="M1601" s="901"/>
      <c r="N1601" s="901"/>
      <c r="O1601" s="901"/>
      <c r="P1601" s="901"/>
      <c r="Q1601" s="901"/>
      <c r="R1601" s="901"/>
      <c r="S1601" s="902"/>
      <c r="T1601" s="901"/>
      <c r="U1601" s="901"/>
      <c r="V1601" s="901"/>
      <c r="W1601" s="900"/>
      <c r="X1601" s="903"/>
      <c r="Y1601" s="900"/>
      <c r="Z1601" s="900"/>
      <c r="AA1601" s="901"/>
      <c r="AB1601" s="901"/>
      <c r="AC1601" s="901"/>
      <c r="AD1601" s="901"/>
      <c r="AE1601" s="901"/>
      <c r="AF1601" s="901"/>
      <c r="AG1601" s="899">
        <f t="shared" ref="AG1601:AH1601" si="2208">IF(AG$1412="kw",SUMPRODUCT($R$1414:$R$1574,$Y$1414:$Y$1574,AG$1414:AG$1574),SUMPRODUCT($J$1414:$J$1574,AG$1414:AG$1574))</f>
        <v>0</v>
      </c>
      <c r="AH1601" s="899">
        <f t="shared" si="2208"/>
        <v>0</v>
      </c>
      <c r="AI1601" s="899">
        <f>IF(AI$1412="kw",SUMPRODUCT($R$1414:$R$1574,$Y$1414:$Y$1574,AI$1414:AI$1574),SUMPRODUCT($J$1414:$J$1574,AI$1414:AI$1574))</f>
        <v>0</v>
      </c>
      <c r="AJ1601" s="899">
        <f t="shared" ref="AJ1601:AS1601" si="2209">IF(AJ$1412="kw",SUMPRODUCT($R$1414:$R$1574,$Y$1414:$Y$1574,AJ$1414:AJ$1574),SUMPRODUCT($J$1414:$J$1574,AJ$1414:AJ$1574))</f>
        <v>0</v>
      </c>
      <c r="AK1601" s="899">
        <f t="shared" si="2209"/>
        <v>0</v>
      </c>
      <c r="AL1601" s="899">
        <f t="shared" si="2209"/>
        <v>0</v>
      </c>
      <c r="AM1601" s="899">
        <f t="shared" si="2209"/>
        <v>0</v>
      </c>
      <c r="AN1601" s="899">
        <f t="shared" si="2209"/>
        <v>0</v>
      </c>
      <c r="AO1601" s="899">
        <f t="shared" si="2209"/>
        <v>0</v>
      </c>
      <c r="AP1601" s="899">
        <f t="shared" si="2209"/>
        <v>0</v>
      </c>
      <c r="AQ1601" s="899">
        <f t="shared" si="2209"/>
        <v>0</v>
      </c>
      <c r="AR1601" s="899">
        <f t="shared" si="2209"/>
        <v>0</v>
      </c>
      <c r="AS1601" s="899">
        <f t="shared" si="2209"/>
        <v>0</v>
      </c>
      <c r="AT1601" s="899">
        <f>IF(AT$1412="kw",SUMPRODUCT($R$1414:$R$1574,$Y$1414:$Y$1574,AT$1414:AT$1574),SUMPRODUCT($J$1414:$J$1574,AT$1414:AT$1574))</f>
        <v>0</v>
      </c>
      <c r="AU1601" s="750"/>
    </row>
    <row r="1602" spans="2:47" ht="19.5" customHeight="1">
      <c r="B1602" s="316" t="s">
        <v>587</v>
      </c>
      <c r="C1602" s="334"/>
      <c r="D1602" s="335"/>
      <c r="E1602" s="335"/>
      <c r="F1602" s="335"/>
      <c r="G1602" s="335"/>
      <c r="H1602" s="335"/>
      <c r="I1602" s="335"/>
      <c r="J1602" s="335"/>
      <c r="K1602" s="335"/>
      <c r="L1602" s="335"/>
      <c r="M1602" s="335"/>
      <c r="N1602" s="335"/>
      <c r="O1602" s="335"/>
      <c r="P1602" s="335"/>
      <c r="Q1602" s="335"/>
      <c r="R1602" s="335"/>
      <c r="S1602" s="335"/>
      <c r="T1602" s="335"/>
      <c r="U1602" s="335"/>
      <c r="V1602" s="335"/>
      <c r="W1602" s="319"/>
      <c r="X1602" s="320"/>
      <c r="Y1602" s="335"/>
      <c r="Z1602" s="335"/>
      <c r="AA1602" s="335"/>
      <c r="AB1602" s="335"/>
      <c r="AC1602" s="335"/>
      <c r="AD1602" s="335"/>
      <c r="AE1602" s="335"/>
      <c r="AF1602" s="335"/>
      <c r="AG1602" s="336"/>
      <c r="AH1602" s="336"/>
      <c r="AI1602" s="336"/>
      <c r="AJ1602" s="336"/>
      <c r="AK1602" s="336"/>
      <c r="AL1602" s="336"/>
      <c r="AM1602" s="336"/>
      <c r="AN1602" s="336"/>
      <c r="AO1602" s="336"/>
      <c r="AP1602" s="336"/>
      <c r="AQ1602" s="336"/>
      <c r="AR1602" s="336"/>
      <c r="AS1602" s="336"/>
      <c r="AT1602" s="336"/>
      <c r="AU1602" s="336"/>
    </row>
    <row r="1603" spans="2:47" ht="19.5" customHeight="1" thickBot="1">
      <c r="B1603" s="658"/>
      <c r="C1603" s="659"/>
      <c r="D1603" s="640"/>
      <c r="E1603" s="640"/>
      <c r="F1603" s="640"/>
      <c r="G1603" s="640"/>
      <c r="H1603" s="640"/>
      <c r="I1603" s="640"/>
      <c r="J1603" s="640"/>
      <c r="K1603" s="640"/>
      <c r="L1603" s="640"/>
      <c r="M1603" s="640"/>
      <c r="N1603" s="640"/>
      <c r="O1603" s="640"/>
      <c r="P1603" s="640"/>
      <c r="Q1603" s="640"/>
      <c r="R1603" s="640"/>
      <c r="S1603" s="640"/>
      <c r="T1603" s="640"/>
      <c r="U1603" s="640"/>
      <c r="V1603" s="640"/>
      <c r="W1603" s="264"/>
      <c r="X1603" s="660"/>
      <c r="Y1603" s="640"/>
      <c r="Z1603" s="640"/>
      <c r="AA1603" s="640"/>
      <c r="AB1603" s="640"/>
      <c r="AC1603" s="640"/>
      <c r="AD1603" s="640"/>
      <c r="AE1603" s="640"/>
      <c r="AF1603" s="640"/>
      <c r="AG1603" s="219"/>
      <c r="AH1603" s="219"/>
      <c r="AI1603" s="219"/>
      <c r="AJ1603" s="219"/>
      <c r="AK1603" s="219"/>
      <c r="AL1603" s="219"/>
      <c r="AM1603" s="219"/>
      <c r="AN1603" s="219"/>
      <c r="AO1603" s="219"/>
      <c r="AP1603" s="219"/>
      <c r="AQ1603" s="219"/>
      <c r="AR1603" s="219"/>
      <c r="AS1603" s="219"/>
      <c r="AT1603" s="219"/>
      <c r="AU1603" s="219"/>
    </row>
    <row r="1604" spans="2:47" ht="48" customHeight="1" thickBot="1">
      <c r="B1604" s="685" t="s">
        <v>935</v>
      </c>
      <c r="C1604" s="686"/>
      <c r="D1604" s="687"/>
      <c r="E1604" s="687"/>
      <c r="F1604" s="687"/>
      <c r="G1604" s="687"/>
      <c r="H1604" s="687"/>
      <c r="I1604" s="687"/>
      <c r="J1604" s="687"/>
      <c r="K1604" s="687"/>
      <c r="L1604" s="687"/>
      <c r="M1604" s="687"/>
      <c r="N1604" s="687"/>
      <c r="O1604" s="687"/>
      <c r="P1604" s="687"/>
      <c r="Q1604" s="687"/>
      <c r="R1604" s="687"/>
      <c r="S1604" s="687"/>
      <c r="T1604" s="687"/>
      <c r="U1604" s="687"/>
      <c r="V1604" s="687"/>
      <c r="W1604" s="688"/>
      <c r="X1604" s="689"/>
      <c r="Y1604" s="687"/>
      <c r="Z1604" s="687"/>
      <c r="AA1604" s="687"/>
      <c r="AB1604" s="687"/>
      <c r="AC1604" s="687"/>
      <c r="AD1604" s="687"/>
      <c r="AE1604" s="687"/>
      <c r="AF1604" s="687"/>
      <c r="AG1604" s="690"/>
      <c r="AH1604" s="690"/>
      <c r="AI1604" s="690"/>
      <c r="AJ1604" s="690"/>
      <c r="AK1604" s="690"/>
      <c r="AL1604" s="690"/>
      <c r="AM1604" s="690"/>
      <c r="AN1604" s="690"/>
      <c r="AO1604" s="690"/>
      <c r="AP1604" s="690"/>
      <c r="AQ1604" s="690"/>
      <c r="AR1604" s="690"/>
      <c r="AS1604" s="690"/>
      <c r="AT1604" s="690"/>
      <c r="AU1604" s="691"/>
    </row>
    <row r="1605" spans="2:47" ht="296.5" customHeight="1">
      <c r="B1605" s="709" t="s">
        <v>502</v>
      </c>
      <c r="C1605" s="1148" t="s">
        <v>944</v>
      </c>
      <c r="D1605" s="1149"/>
      <c r="E1605" s="1149"/>
      <c r="F1605" s="1149"/>
      <c r="G1605" s="1149"/>
      <c r="H1605" s="1149"/>
      <c r="I1605" s="1149"/>
      <c r="J1605" s="1149"/>
      <c r="K1605" s="1149"/>
      <c r="L1605" s="1149"/>
      <c r="M1605" s="1149"/>
      <c r="N1605" s="1149"/>
      <c r="O1605" s="1149"/>
      <c r="P1605" s="1149"/>
      <c r="Q1605" s="1149"/>
      <c r="R1605" s="1149"/>
      <c r="S1605" s="1149"/>
      <c r="T1605" s="1149"/>
      <c r="U1605" s="1149"/>
      <c r="V1605" s="1149"/>
      <c r="W1605" s="1149"/>
      <c r="X1605" s="1149"/>
      <c r="Y1605" s="1149"/>
      <c r="Z1605" s="1149"/>
      <c r="AA1605" s="1149"/>
      <c r="AB1605" s="1149"/>
      <c r="AC1605" s="1149"/>
      <c r="AD1605" s="1149"/>
      <c r="AE1605" s="1149"/>
      <c r="AF1605" s="819"/>
      <c r="AG1605" s="219"/>
      <c r="AH1605" s="219"/>
      <c r="AI1605" s="219"/>
      <c r="AJ1605" s="219"/>
      <c r="AK1605" s="219"/>
      <c r="AL1605" s="219"/>
      <c r="AM1605" s="219"/>
      <c r="AN1605" s="219"/>
      <c r="AO1605" s="219"/>
      <c r="AP1605" s="219"/>
      <c r="AQ1605" s="219"/>
      <c r="AR1605" s="219"/>
      <c r="AS1605" s="219"/>
      <c r="AT1605" s="219"/>
      <c r="AU1605" s="219"/>
    </row>
    <row r="1606" spans="2:47" ht="14" customHeight="1">
      <c r="B1606" s="710"/>
      <c r="C1606" s="711"/>
      <c r="D1606" s="712"/>
      <c r="E1606" s="712"/>
      <c r="F1606" s="712"/>
      <c r="G1606" s="712"/>
      <c r="H1606" s="712"/>
      <c r="I1606" s="712"/>
      <c r="J1606" s="712"/>
      <c r="K1606" s="712"/>
      <c r="L1606" s="712"/>
      <c r="M1606" s="712"/>
      <c r="N1606" s="712"/>
      <c r="O1606" s="712"/>
      <c r="P1606" s="712"/>
      <c r="Q1606" s="712"/>
      <c r="R1606" s="712"/>
      <c r="S1606" s="712"/>
      <c r="T1606" s="712"/>
      <c r="U1606" s="712"/>
      <c r="V1606" s="712"/>
      <c r="W1606" s="712"/>
      <c r="X1606" s="712"/>
      <c r="Y1606" s="712"/>
      <c r="Z1606" s="712"/>
      <c r="AA1606" s="712"/>
      <c r="AB1606" s="712"/>
      <c r="AC1606" s="712"/>
      <c r="AD1606" s="712"/>
      <c r="AE1606" s="712"/>
      <c r="AF1606" s="712"/>
      <c r="AG1606" s="219"/>
      <c r="AH1606" s="219"/>
      <c r="AI1606" s="219"/>
      <c r="AJ1606" s="219"/>
      <c r="AK1606" s="219"/>
      <c r="AL1606" s="219"/>
      <c r="AM1606" s="219"/>
      <c r="AN1606" s="219"/>
      <c r="AO1606" s="219"/>
      <c r="AP1606" s="219"/>
      <c r="AQ1606" s="219"/>
      <c r="AR1606" s="219"/>
      <c r="AS1606" s="219"/>
      <c r="AT1606" s="219"/>
      <c r="AU1606" s="219"/>
    </row>
    <row r="1607" spans="2:47" ht="16">
      <c r="B1607" s="241" t="s">
        <v>803</v>
      </c>
      <c r="C1607" s="242"/>
      <c r="D1607" s="499" t="s">
        <v>523</v>
      </c>
      <c r="E1607" s="217"/>
      <c r="F1607" s="499"/>
      <c r="G1607" s="217"/>
      <c r="H1607" s="217"/>
      <c r="I1607" s="217"/>
      <c r="J1607" s="217"/>
      <c r="K1607" s="217"/>
      <c r="L1607" s="217"/>
      <c r="M1607" s="217"/>
      <c r="N1607" s="217"/>
      <c r="O1607" s="217"/>
      <c r="P1607" s="217"/>
      <c r="Q1607" s="217"/>
      <c r="R1607" s="217"/>
      <c r="S1607" s="242"/>
      <c r="T1607" s="217"/>
      <c r="U1607" s="217"/>
      <c r="V1607" s="217"/>
      <c r="W1607" s="217"/>
      <c r="X1607" s="217"/>
      <c r="Y1607" s="217"/>
      <c r="Z1607" s="217"/>
      <c r="AA1607" s="217"/>
      <c r="AB1607" s="217"/>
      <c r="AC1607" s="217"/>
      <c r="AD1607" s="217"/>
      <c r="AE1607" s="217"/>
      <c r="AF1607" s="217"/>
      <c r="AG1607" s="231"/>
      <c r="AH1607" s="229"/>
      <c r="AI1607" s="229"/>
      <c r="AJ1607" s="229"/>
      <c r="AK1607" s="229"/>
      <c r="AL1607" s="229"/>
      <c r="AM1607" s="229"/>
      <c r="AN1607" s="229"/>
      <c r="AO1607" s="229"/>
      <c r="AP1607" s="229"/>
      <c r="AQ1607" s="229"/>
      <c r="AR1607" s="229"/>
      <c r="AS1607" s="229"/>
      <c r="AT1607" s="229"/>
    </row>
    <row r="1608" spans="2:47" ht="39.75" customHeight="1">
      <c r="B1608" s="1133" t="s">
        <v>211</v>
      </c>
      <c r="C1608" s="1137" t="s">
        <v>33</v>
      </c>
      <c r="D1608" s="244" t="s">
        <v>421</v>
      </c>
      <c r="E1608" s="1143" t="s">
        <v>209</v>
      </c>
      <c r="F1608" s="1144"/>
      <c r="G1608" s="1144"/>
      <c r="H1608" s="1144"/>
      <c r="I1608" s="1144"/>
      <c r="J1608" s="1144"/>
      <c r="K1608" s="1144"/>
      <c r="L1608" s="1144"/>
      <c r="M1608" s="1144"/>
      <c r="N1608" s="1144"/>
      <c r="O1608" s="1144"/>
      <c r="P1608" s="1145"/>
      <c r="Q1608" s="644"/>
      <c r="R1608" s="1137" t="s">
        <v>213</v>
      </c>
      <c r="S1608" s="244" t="s">
        <v>422</v>
      </c>
      <c r="T1608" s="1130" t="s">
        <v>212</v>
      </c>
      <c r="U1608" s="1131"/>
      <c r="V1608" s="1131"/>
      <c r="W1608" s="1131"/>
      <c r="X1608" s="1131"/>
      <c r="Y1608" s="1131"/>
      <c r="Z1608" s="1131"/>
      <c r="AA1608" s="1131"/>
      <c r="AB1608" s="1131"/>
      <c r="AC1608" s="1131"/>
      <c r="AD1608" s="1131"/>
      <c r="AE1608" s="1142"/>
      <c r="AF1608" s="742"/>
      <c r="AG1608" s="1130" t="s">
        <v>242</v>
      </c>
      <c r="AH1608" s="1131"/>
      <c r="AI1608" s="1131"/>
      <c r="AJ1608" s="1131"/>
      <c r="AK1608" s="1131"/>
      <c r="AL1608" s="1131"/>
      <c r="AM1608" s="1131"/>
      <c r="AN1608" s="1131"/>
      <c r="AO1608" s="1131"/>
      <c r="AP1608" s="1131"/>
      <c r="AQ1608" s="1131"/>
      <c r="AR1608" s="1131"/>
      <c r="AS1608" s="1131"/>
      <c r="AT1608" s="1131"/>
      <c r="AU1608" s="1132"/>
    </row>
    <row r="1609" spans="2:47" ht="65.25" customHeight="1">
      <c r="B1609" s="1134"/>
      <c r="C1609" s="1138"/>
      <c r="D1609" s="245">
        <v>2023</v>
      </c>
      <c r="E1609" s="245">
        <v>2024</v>
      </c>
      <c r="F1609" s="245">
        <v>2025</v>
      </c>
      <c r="G1609" s="245">
        <v>2026</v>
      </c>
      <c r="H1609" s="245">
        <v>2027</v>
      </c>
      <c r="I1609" s="245">
        <v>2028</v>
      </c>
      <c r="J1609" s="245">
        <v>2029</v>
      </c>
      <c r="K1609" s="245">
        <v>2030</v>
      </c>
      <c r="L1609" s="245">
        <v>2031</v>
      </c>
      <c r="M1609" s="245">
        <v>2032</v>
      </c>
      <c r="N1609" s="245">
        <v>2033</v>
      </c>
      <c r="O1609" s="245">
        <v>2034</v>
      </c>
      <c r="P1609" s="245">
        <v>2035</v>
      </c>
      <c r="Q1609" s="370"/>
      <c r="R1609" s="1138"/>
      <c r="S1609" s="245">
        <v>2023</v>
      </c>
      <c r="T1609" s="245">
        <v>2024</v>
      </c>
      <c r="U1609" s="245">
        <v>2025</v>
      </c>
      <c r="V1609" s="245">
        <v>2026</v>
      </c>
      <c r="W1609" s="245">
        <v>2027</v>
      </c>
      <c r="X1609" s="245">
        <v>2028</v>
      </c>
      <c r="Y1609" s="245">
        <v>2029</v>
      </c>
      <c r="Z1609" s="245">
        <v>2030</v>
      </c>
      <c r="AA1609" s="245">
        <v>2031</v>
      </c>
      <c r="AB1609" s="245">
        <v>2032</v>
      </c>
      <c r="AC1609" s="245">
        <v>2033</v>
      </c>
      <c r="AD1609" s="245">
        <v>2034</v>
      </c>
      <c r="AE1609" s="245">
        <v>2035</v>
      </c>
      <c r="AF1609" s="245"/>
      <c r="AG1609" s="245" t="str">
        <f>'1.  LRAMVA Summary'!$D$53</f>
        <v>Residential - VRZ</v>
      </c>
      <c r="AH1609" s="245" t="str">
        <f>'1.  LRAMVA Summary'!$E$53</f>
        <v>GS&lt;50 kW - VRZ</v>
      </c>
      <c r="AI1609" s="245" t="str">
        <f>'1.  LRAMVA Summary'!$F$53</f>
        <v>GS 50 to 2,999 kW - VRZ</v>
      </c>
      <c r="AJ1609" s="245" t="str">
        <f>'1.  LRAMVA Summary'!$G$53</f>
        <v>GS 3,000 to 4,999 kW - VRZ</v>
      </c>
      <c r="AK1609" s="245" t="str">
        <f>'1.  LRAMVA Summary'!$H$53</f>
        <v>Large Use - VRZ</v>
      </c>
      <c r="AL1609" s="245" t="str">
        <f>'1.  LRAMVA Summary'!$I$53</f>
        <v>Unmetered Scattered Load - VRZ</v>
      </c>
      <c r="AM1609" s="245" t="str">
        <f>'1.  LRAMVA Summary'!$J$53</f>
        <v>Sentinel Lighting - VRZ</v>
      </c>
      <c r="AN1609" s="245" t="str">
        <f>'1.  LRAMVA Summary'!$K$53</f>
        <v>Street Lighting - VRZ</v>
      </c>
      <c r="AO1609" s="245" t="str">
        <f>'1.  LRAMVA Summary'!$L$53</f>
        <v>Residential - WRZ</v>
      </c>
      <c r="AP1609" s="245" t="str">
        <f>'1.  LRAMVA Summary'!$M$53</f>
        <v>GS&lt;50 kW - WRZ</v>
      </c>
      <c r="AQ1609" s="245" t="str">
        <f>'1.  LRAMVA Summary'!$N$53</f>
        <v>GS&gt;50 kw - WRZ</v>
      </c>
      <c r="AR1609" s="245" t="str">
        <f>'1.  LRAMVA Summary'!$O$53</f>
        <v>Street Lighting - WRZ</v>
      </c>
      <c r="AS1609" s="245" t="str">
        <f>'1.  LRAMVA Summary'!$P$53</f>
        <v/>
      </c>
      <c r="AT1609" s="245" t="str">
        <f>'1.  LRAMVA Summary'!$Q$53</f>
        <v/>
      </c>
      <c r="AU1609" s="247" t="str">
        <f>'1.  LRAMVA Summary'!$R$53</f>
        <v>Total</v>
      </c>
    </row>
    <row r="1610" spans="2:47" ht="16">
      <c r="B1610" s="723"/>
      <c r="C1610" s="294"/>
      <c r="D1610" s="294"/>
      <c r="E1610" s="294"/>
      <c r="F1610" s="294"/>
      <c r="G1610" s="294"/>
      <c r="H1610" s="294"/>
      <c r="I1610" s="294"/>
      <c r="J1610" s="294"/>
      <c r="K1610" s="294"/>
      <c r="L1610" s="294"/>
      <c r="M1610" s="294"/>
      <c r="N1610" s="294"/>
      <c r="O1610" s="294"/>
      <c r="P1610" s="294"/>
      <c r="Q1610" s="294"/>
      <c r="R1610" s="294"/>
      <c r="S1610" s="294"/>
      <c r="T1610" s="294"/>
      <c r="U1610" s="294"/>
      <c r="V1610" s="294"/>
      <c r="W1610" s="294"/>
      <c r="X1610" s="294"/>
      <c r="Y1610" s="294"/>
      <c r="Z1610" s="294"/>
      <c r="AA1610" s="294"/>
      <c r="AB1610" s="294"/>
      <c r="AC1610" s="294"/>
      <c r="AD1610" s="294"/>
      <c r="AE1610" s="728"/>
      <c r="AF1610" s="294"/>
      <c r="AG1610" s="251" t="str">
        <f>'1.  LRAMVA Summary'!$D$54</f>
        <v>kWh</v>
      </c>
      <c r="AH1610" s="251" t="str">
        <f>'1.  LRAMVA Summary'!$E$54</f>
        <v>kWh</v>
      </c>
      <c r="AI1610" s="251" t="str">
        <f>'1.  LRAMVA Summary'!$F$54</f>
        <v>kW</v>
      </c>
      <c r="AJ1610" s="251" t="str">
        <f>'1.  LRAMVA Summary'!$G$54</f>
        <v>kW</v>
      </c>
      <c r="AK1610" s="251" t="str">
        <f>'1.  LRAMVA Summary'!$H$54</f>
        <v>kW</v>
      </c>
      <c r="AL1610" s="251" t="str">
        <f>'1.  LRAMVA Summary'!$I$54</f>
        <v>kWh</v>
      </c>
      <c r="AM1610" s="251" t="str">
        <f>'1.  LRAMVA Summary'!$J$54</f>
        <v>kW</v>
      </c>
      <c r="AN1610" s="251" t="str">
        <f>'1.  LRAMVA Summary'!$K$54</f>
        <v>kW</v>
      </c>
      <c r="AO1610" s="251" t="str">
        <f>'1.  LRAMVA Summary'!$L$54</f>
        <v>kWh</v>
      </c>
      <c r="AP1610" s="251" t="str">
        <f>'1.  LRAMVA Summary'!$M$54</f>
        <v>kWh</v>
      </c>
      <c r="AQ1610" s="251" t="str">
        <f>'1.  LRAMVA Summary'!$N$54</f>
        <v>kW</v>
      </c>
      <c r="AR1610" s="251" t="str">
        <f>'1.  LRAMVA Summary'!$O$54</f>
        <v>kW</v>
      </c>
      <c r="AS1610" s="251">
        <f>'1.  LRAMVA Summary'!$P$54</f>
        <v>0</v>
      </c>
      <c r="AT1610" s="251">
        <f>'1.  LRAMVA Summary'!$Q$54</f>
        <v>0</v>
      </c>
      <c r="AU1610" s="252"/>
    </row>
    <row r="1611" spans="2:47" ht="16">
      <c r="B1611" s="724" t="s">
        <v>950</v>
      </c>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294"/>
      <c r="AE1611" s="728"/>
      <c r="AF1611" s="294"/>
      <c r="AG1611" s="726">
        <v>0</v>
      </c>
      <c r="AH1611" s="721">
        <v>0</v>
      </c>
      <c r="AI1611" s="721">
        <v>0</v>
      </c>
      <c r="AJ1611" s="721">
        <v>0</v>
      </c>
      <c r="AK1611" s="721">
        <v>0</v>
      </c>
      <c r="AL1611" s="721">
        <v>0</v>
      </c>
      <c r="AM1611" s="721">
        <v>0</v>
      </c>
      <c r="AN1611" s="721">
        <v>0</v>
      </c>
      <c r="AO1611" s="721">
        <v>0</v>
      </c>
      <c r="AP1611" s="721">
        <v>0</v>
      </c>
      <c r="AQ1611" s="721">
        <v>0</v>
      </c>
      <c r="AR1611" s="721">
        <v>0</v>
      </c>
      <c r="AS1611" s="721">
        <v>0</v>
      </c>
      <c r="AT1611" s="721">
        <v>0</v>
      </c>
      <c r="AU1611" s="252"/>
    </row>
    <row r="1612" spans="2:47" ht="16">
      <c r="B1612" s="725" t="s">
        <v>749</v>
      </c>
      <c r="C1612" s="348"/>
      <c r="D1612" s="348"/>
      <c r="E1612" s="348"/>
      <c r="F1612" s="348"/>
      <c r="G1612" s="348"/>
      <c r="H1612" s="348"/>
      <c r="I1612" s="348"/>
      <c r="J1612" s="348"/>
      <c r="K1612" s="348"/>
      <c r="L1612" s="348"/>
      <c r="M1612" s="348"/>
      <c r="N1612" s="348"/>
      <c r="O1612" s="348"/>
      <c r="P1612" s="348"/>
      <c r="Q1612" s="329"/>
      <c r="R1612" s="348"/>
      <c r="S1612" s="348"/>
      <c r="T1612" s="348"/>
      <c r="U1612" s="348"/>
      <c r="V1612" s="348"/>
      <c r="W1612" s="348"/>
      <c r="X1612" s="348"/>
      <c r="Y1612" s="348"/>
      <c r="Z1612" s="348"/>
      <c r="AA1612" s="348"/>
      <c r="AB1612" s="348"/>
      <c r="AC1612" s="348"/>
      <c r="AD1612" s="348"/>
      <c r="AE1612" s="729"/>
      <c r="AF1612" s="294"/>
      <c r="AG1612" s="727">
        <f>HLOOKUP(AG1609,'2. LRAMVA Threshold'!$B$42:$Q$60,15,FALSE)</f>
        <v>8730096.5944305398</v>
      </c>
      <c r="AH1612" s="338">
        <f>HLOOKUP(AH1609,'2. LRAMVA Threshold'!$B$42:$Q$60,15,FALSE)</f>
        <v>7519432.0553718666</v>
      </c>
      <c r="AI1612" s="338">
        <f>HLOOKUP(AI1609,'2. LRAMVA Threshold'!$B$42:$Q$60,15,FALSE)</f>
        <v>19267</v>
      </c>
      <c r="AJ1612" s="338">
        <f>HLOOKUP(AJ1609,'2. LRAMVA Threshold'!$B$42:$Q$60,15,FALSE)</f>
        <v>54</v>
      </c>
      <c r="AK1612" s="338">
        <f>HLOOKUP(AK1609,'2. LRAMVA Threshold'!$B$42:$Q$60,15,FALSE)</f>
        <v>450</v>
      </c>
      <c r="AL1612" s="338">
        <f>HLOOKUP(AL1609,'2. LRAMVA Threshold'!$B$42:$Q$60,15,FALSE)</f>
        <v>0</v>
      </c>
      <c r="AM1612" s="338">
        <f>HLOOKUP(AM1609,'2. LRAMVA Threshold'!$B$42:$Q$60,15,FALSE)</f>
        <v>0</v>
      </c>
      <c r="AN1612" s="338">
        <f>HLOOKUP(AN1609,'2. LRAMVA Threshold'!$B$42:$Q$60,15,FALSE)</f>
        <v>0</v>
      </c>
      <c r="AO1612" s="338">
        <f>HLOOKUP(AO1609,'2. LRAMVA Threshold'!$B$42:$Q$60,15,FALSE)</f>
        <v>0</v>
      </c>
      <c r="AP1612" s="338">
        <f>HLOOKUP(AP1609,'2. LRAMVA Threshold'!$B$42:$Q$60,15,FALSE)</f>
        <v>0</v>
      </c>
      <c r="AQ1612" s="338">
        <f>HLOOKUP(AQ1609,'2. LRAMVA Threshold'!$B$42:$Q$60,15,FALSE)</f>
        <v>0</v>
      </c>
      <c r="AR1612" s="338">
        <f>HLOOKUP(AR1609,'2. LRAMVA Threshold'!$B$42:$Q$60,15,FALSE)</f>
        <v>0</v>
      </c>
      <c r="AS1612" s="338">
        <f>HLOOKUP(AS1609,'2. LRAMVA Threshold'!$B$42:$Q$60,15,FALSE)</f>
        <v>0</v>
      </c>
      <c r="AT1612" s="338">
        <f>HLOOKUP(AT1609,'2. LRAMVA Threshold'!$B$42:$Q$60,15,FALSE)</f>
        <v>0</v>
      </c>
      <c r="AU1612" s="383"/>
    </row>
    <row r="1613" spans="2:47" ht="16">
      <c r="B1613" s="340"/>
      <c r="C1613" s="292"/>
      <c r="D1613" s="293"/>
      <c r="E1613" s="293"/>
      <c r="F1613" s="293"/>
      <c r="G1613" s="293"/>
      <c r="H1613" s="293"/>
      <c r="I1613" s="293"/>
      <c r="J1613" s="293"/>
      <c r="K1613" s="293"/>
      <c r="L1613" s="293"/>
      <c r="M1613" s="293"/>
      <c r="N1613" s="293"/>
      <c r="O1613" s="293"/>
      <c r="P1613" s="293"/>
      <c r="Q1613" s="293"/>
      <c r="R1613" s="293"/>
      <c r="S1613" s="294"/>
      <c r="T1613" s="293"/>
      <c r="U1613" s="293"/>
      <c r="V1613" s="293"/>
      <c r="W1613" s="263"/>
      <c r="X1613" s="263"/>
      <c r="Y1613" s="263"/>
      <c r="Z1613" s="263"/>
      <c r="AA1613" s="293"/>
      <c r="AB1613" s="293"/>
      <c r="AC1613" s="293"/>
      <c r="AD1613" s="293"/>
      <c r="AE1613" s="293"/>
      <c r="AF1613" s="293"/>
      <c r="AG1613" s="377"/>
      <c r="AH1613" s="377"/>
      <c r="AI1613" s="377"/>
      <c r="AJ1613" s="377"/>
      <c r="AK1613" s="377"/>
      <c r="AL1613" s="377"/>
      <c r="AM1613" s="377"/>
      <c r="AN1613" s="345"/>
      <c r="AO1613" s="345"/>
      <c r="AP1613" s="345"/>
      <c r="AQ1613" s="345"/>
      <c r="AR1613" s="345"/>
      <c r="AS1613" s="345"/>
      <c r="AT1613" s="345"/>
      <c r="AU1613" s="346"/>
    </row>
    <row r="1614" spans="2:47" ht="16">
      <c r="B1614" s="283" t="s">
        <v>733</v>
      </c>
      <c r="C1614" s="296"/>
      <c r="D1614" s="296"/>
      <c r="E1614" s="323"/>
      <c r="F1614" s="323"/>
      <c r="G1614" s="323"/>
      <c r="H1614" s="323"/>
      <c r="I1614" s="323"/>
      <c r="J1614" s="323"/>
      <c r="K1614" s="323"/>
      <c r="L1614" s="323"/>
      <c r="M1614" s="323"/>
      <c r="N1614" s="323"/>
      <c r="O1614" s="323"/>
      <c r="P1614" s="323"/>
      <c r="Q1614" s="323"/>
      <c r="R1614" s="323"/>
      <c r="S1614" s="251"/>
      <c r="T1614" s="298"/>
      <c r="U1614" s="298"/>
      <c r="V1614" s="298"/>
      <c r="W1614" s="297"/>
      <c r="X1614" s="297"/>
      <c r="Y1614" s="297"/>
      <c r="Z1614" s="297"/>
      <c r="AA1614" s="298"/>
      <c r="AB1614" s="298"/>
      <c r="AC1614" s="298"/>
      <c r="AD1614" s="298"/>
      <c r="AE1614" s="298"/>
      <c r="AF1614" s="298"/>
      <c r="AG1614" s="719">
        <f>HLOOKUP(AG35,'3.  Distribution Rates'!$C$122:$P$135,14,FALSE)</f>
        <v>0</v>
      </c>
      <c r="AH1614" s="719">
        <f>HLOOKUP(AH35,'3.  Distribution Rates'!$C$122:$P$135,14,FALSE)</f>
        <v>1.8499999999999999E-2</v>
      </c>
      <c r="AI1614" s="299">
        <f>HLOOKUP(AI35,'3.  Distribution Rates'!$C$122:$P$135,14,FALSE)</f>
        <v>3.6309999999999998</v>
      </c>
      <c r="AJ1614" s="299">
        <f>HLOOKUP(AJ35,'3.  Distribution Rates'!$C$122:$P$135,14,FALSE)</f>
        <v>2.3003999999999998</v>
      </c>
      <c r="AK1614" s="299">
        <f>HLOOKUP(AK35,'3.  Distribution Rates'!$C$122:$P$135,14,FALSE)</f>
        <v>3.2397999999999998</v>
      </c>
      <c r="AL1614" s="299">
        <f>HLOOKUP(AL35,'3.  Distribution Rates'!$C$122:$P$135,14,FALSE)</f>
        <v>1.84E-2</v>
      </c>
      <c r="AM1614" s="299">
        <f>HLOOKUP(AM35,'3.  Distribution Rates'!$C$122:$P$135,14,FALSE)</f>
        <v>14.9572</v>
      </c>
      <c r="AN1614" s="299">
        <f>HLOOKUP(AN35,'3.  Distribution Rates'!$C$122:$P$135,14,FALSE)</f>
        <v>4.0898000000000003</v>
      </c>
      <c r="AO1614" s="299">
        <f>HLOOKUP(AO35,'3.  Distribution Rates'!$C$122:$P$135,14,FALSE)</f>
        <v>0</v>
      </c>
      <c r="AP1614" s="299">
        <f>HLOOKUP(AP35,'3.  Distribution Rates'!$C$122:$P$135,14,FALSE)</f>
        <v>2.07E-2</v>
      </c>
      <c r="AQ1614" s="299">
        <f>HLOOKUP(AQ35,'3.  Distribution Rates'!$C$122:$P$135,14,FALSE)</f>
        <v>4.2586000000000004</v>
      </c>
      <c r="AR1614" s="299">
        <f>HLOOKUP(AR35,'3.  Distribution Rates'!$C$122:$P$135,14,FALSE)</f>
        <v>7.1086999999999998</v>
      </c>
      <c r="AS1614" s="299">
        <f>HLOOKUP(AS35,'3.  Distribution Rates'!$C$122:$P$135,14,FALSE)</f>
        <v>0</v>
      </c>
      <c r="AT1614" s="299">
        <f>HLOOKUP(AT35,'3.  Distribution Rates'!$C$122:$P$135,14,FALSE)</f>
        <v>0</v>
      </c>
      <c r="AU1614" s="385"/>
    </row>
    <row r="1615" spans="2:47" ht="16">
      <c r="B1615" s="283" t="s">
        <v>750</v>
      </c>
      <c r="C1615" s="301"/>
      <c r="D1615" s="243"/>
      <c r="E1615" s="240"/>
      <c r="F1615" s="240"/>
      <c r="G1615" s="240"/>
      <c r="H1615" s="240"/>
      <c r="I1615" s="240"/>
      <c r="J1615" s="240"/>
      <c r="K1615" s="240"/>
      <c r="L1615" s="240"/>
      <c r="M1615" s="240"/>
      <c r="N1615" s="240"/>
      <c r="O1615" s="240"/>
      <c r="P1615" s="240"/>
      <c r="Q1615" s="240"/>
      <c r="R1615" s="240"/>
      <c r="S1615" s="251"/>
      <c r="T1615" s="240"/>
      <c r="U1615" s="240"/>
      <c r="V1615" s="240"/>
      <c r="W1615" s="243"/>
      <c r="X1615" s="243"/>
      <c r="Y1615" s="243"/>
      <c r="Z1615" s="243"/>
      <c r="AA1615" s="240"/>
      <c r="AB1615" s="240"/>
      <c r="AC1615" s="240"/>
      <c r="AD1615" s="240"/>
      <c r="AE1615" s="240"/>
      <c r="AF1615" s="240"/>
      <c r="AG1615" s="325">
        <f>'4.  2011-2014 LRAM'!AO146*AG1614</f>
        <v>0</v>
      </c>
      <c r="AH1615" s="325">
        <f>'4.  2011-2014 LRAM'!AP146*AH1614</f>
        <v>0</v>
      </c>
      <c r="AI1615" s="325">
        <f>'4.  2011-2014 LRAM'!AQ146*AI1614</f>
        <v>0</v>
      </c>
      <c r="AJ1615" s="325">
        <f>'4.  2011-2014 LRAM'!AR146*AJ1614</f>
        <v>0</v>
      </c>
      <c r="AK1615" s="325">
        <f>'4.  2011-2014 LRAM'!AS146*AK1614</f>
        <v>0</v>
      </c>
      <c r="AL1615" s="325">
        <f>'4.  2011-2014 LRAM'!AT146*AL1614</f>
        <v>0</v>
      </c>
      <c r="AM1615" s="325">
        <f>'4.  2011-2014 LRAM'!AU146*AM1614</f>
        <v>0</v>
      </c>
      <c r="AN1615" s="325">
        <f>'4.  2011-2014 LRAM'!AV146*AN1614</f>
        <v>0</v>
      </c>
      <c r="AO1615" s="325">
        <f>'4.  2011-2014 LRAM'!AW146*AO1614</f>
        <v>0</v>
      </c>
      <c r="AP1615" s="325">
        <f>'4.  2011-2014 LRAM'!AX146*AP1614</f>
        <v>96.672929868206509</v>
      </c>
      <c r="AQ1615" s="325">
        <f>'4.  2011-2014 LRAM'!AY146*AQ1614</f>
        <v>6238.9519461046802</v>
      </c>
      <c r="AR1615" s="325">
        <f>'4.  2011-2014 LRAM'!AZ146*AR1614</f>
        <v>0</v>
      </c>
      <c r="AS1615" s="325">
        <f>'4.  2011-2014 LRAM'!BA146*AS1614</f>
        <v>0</v>
      </c>
      <c r="AT1615" s="325">
        <f>'4.  2011-2014 LRAM'!BB146*AT1614</f>
        <v>0</v>
      </c>
      <c r="AU1615" s="531">
        <f t="shared" ref="AU1615:AU1626" si="2210">SUM(AG1615:AT1615)</f>
        <v>6335.6248759728869</v>
      </c>
    </row>
    <row r="1616" spans="2:47" ht="15.5" customHeight="1">
      <c r="B1616" s="283" t="s">
        <v>751</v>
      </c>
      <c r="C1616" s="301"/>
      <c r="D1616" s="243"/>
      <c r="E1616" s="240"/>
      <c r="F1616" s="240"/>
      <c r="G1616" s="240"/>
      <c r="H1616" s="240"/>
      <c r="I1616" s="240"/>
      <c r="J1616" s="240"/>
      <c r="K1616" s="240"/>
      <c r="L1616" s="240"/>
      <c r="M1616" s="240"/>
      <c r="N1616" s="240"/>
      <c r="O1616" s="240"/>
      <c r="P1616" s="240"/>
      <c r="Q1616" s="240"/>
      <c r="R1616" s="240"/>
      <c r="S1616" s="251"/>
      <c r="T1616" s="240"/>
      <c r="U1616" s="240"/>
      <c r="V1616" s="240"/>
      <c r="W1616" s="243"/>
      <c r="X1616" s="243"/>
      <c r="Y1616" s="243"/>
      <c r="Z1616" s="243"/>
      <c r="AA1616" s="240"/>
      <c r="AB1616" s="240"/>
      <c r="AC1616" s="240"/>
      <c r="AD1616" s="240"/>
      <c r="AE1616" s="240"/>
      <c r="AF1616" s="240"/>
      <c r="AG1616" s="325">
        <f>'4.  2011-2014 LRAM'!AO285*AG1614</f>
        <v>0</v>
      </c>
      <c r="AH1616" s="325">
        <f>'4.  2011-2014 LRAM'!AP285*AH1614</f>
        <v>8715.4482416556402</v>
      </c>
      <c r="AI1616" s="325">
        <f>'4.  2011-2014 LRAM'!AQ285*AI1614</f>
        <v>32442.212041346051</v>
      </c>
      <c r="AJ1616" s="325">
        <f>'4.  2011-2014 LRAM'!AR285*AJ1614</f>
        <v>66.23244121186525</v>
      </c>
      <c r="AK1616" s="325">
        <f>'4.  2011-2014 LRAM'!AS285*AK1614</f>
        <v>683.0563805337049</v>
      </c>
      <c r="AL1616" s="325">
        <f>'4.  2011-2014 LRAM'!AT285*AL1614</f>
        <v>0</v>
      </c>
      <c r="AM1616" s="325">
        <f>'4.  2011-2014 LRAM'!AU285*AM1614</f>
        <v>0</v>
      </c>
      <c r="AN1616" s="325">
        <f>'4.  2011-2014 LRAM'!AV285*AN1614</f>
        <v>0</v>
      </c>
      <c r="AO1616" s="325">
        <f>'4.  2011-2014 LRAM'!AW285*AO1614</f>
        <v>0</v>
      </c>
      <c r="AP1616" s="325">
        <f>'4.  2011-2014 LRAM'!AX285*AP1614</f>
        <v>426.75788564541608</v>
      </c>
      <c r="AQ1616" s="325">
        <f>'4.  2011-2014 LRAM'!AY285*AQ1614</f>
        <v>13399.208496161087</v>
      </c>
      <c r="AR1616" s="325">
        <f>'4.  2011-2014 LRAM'!AZ285*AR1614</f>
        <v>0</v>
      </c>
      <c r="AS1616" s="325">
        <f>'4.  2011-2014 LRAM'!BA285*AS1614</f>
        <v>0</v>
      </c>
      <c r="AT1616" s="325">
        <f>'4.  2011-2014 LRAM'!BB285*AT1614</f>
        <v>0</v>
      </c>
      <c r="AU1616" s="531">
        <f t="shared" si="2210"/>
        <v>55732.915486553771</v>
      </c>
    </row>
    <row r="1617" spans="2:47" ht="16">
      <c r="B1617" s="283" t="s">
        <v>752</v>
      </c>
      <c r="C1617" s="301"/>
      <c r="D1617" s="243"/>
      <c r="E1617" s="240"/>
      <c r="F1617" s="240"/>
      <c r="G1617" s="240"/>
      <c r="H1617" s="240"/>
      <c r="I1617" s="240"/>
      <c r="J1617" s="240"/>
      <c r="K1617" s="240"/>
      <c r="L1617" s="240"/>
      <c r="M1617" s="240"/>
      <c r="N1617" s="240"/>
      <c r="O1617" s="240"/>
      <c r="P1617" s="240"/>
      <c r="Q1617" s="240"/>
      <c r="R1617" s="240"/>
      <c r="S1617" s="251"/>
      <c r="T1617" s="240"/>
      <c r="U1617" s="240"/>
      <c r="V1617" s="240"/>
      <c r="W1617" s="243"/>
      <c r="X1617" s="243"/>
      <c r="Y1617" s="243"/>
      <c r="Z1617" s="243"/>
      <c r="AA1617" s="240"/>
      <c r="AB1617" s="240"/>
      <c r="AC1617" s="240"/>
      <c r="AD1617" s="240"/>
      <c r="AE1617" s="240"/>
      <c r="AF1617" s="240"/>
      <c r="AG1617" s="325">
        <f>'4.  2011-2014 LRAM'!AO430*AG1614</f>
        <v>0</v>
      </c>
      <c r="AH1617" s="325">
        <f>'4.  2011-2014 LRAM'!AP430*AH1614</f>
        <v>11898.022675904713</v>
      </c>
      <c r="AI1617" s="325">
        <f>'4.  2011-2014 LRAM'!AQ430*AI1614</f>
        <v>23545.523150819172</v>
      </c>
      <c r="AJ1617" s="325">
        <f>'4.  2011-2014 LRAM'!AR430*AJ1614</f>
        <v>545.30585960393637</v>
      </c>
      <c r="AK1617" s="325">
        <f>'4.  2011-2014 LRAM'!AS430*AK1614</f>
        <v>2316.7668538371208</v>
      </c>
      <c r="AL1617" s="325">
        <f>'4.  2011-2014 LRAM'!AT430*AL1614</f>
        <v>0</v>
      </c>
      <c r="AM1617" s="325">
        <f>'4.  2011-2014 LRAM'!AU430*AM1614</f>
        <v>0</v>
      </c>
      <c r="AN1617" s="325">
        <f>'4.  2011-2014 LRAM'!AV430*AN1614</f>
        <v>0</v>
      </c>
      <c r="AO1617" s="325">
        <f>'4.  2011-2014 LRAM'!AW430*AO1614</f>
        <v>0</v>
      </c>
      <c r="AP1617" s="325">
        <f>'4.  2011-2014 LRAM'!AX430*AP1614</f>
        <v>460.49294649163863</v>
      </c>
      <c r="AQ1617" s="325">
        <f>'4.  2011-2014 LRAM'!AY430*AQ1614</f>
        <v>13726.232145894975</v>
      </c>
      <c r="AR1617" s="325">
        <f>'4.  2011-2014 LRAM'!AZ430*AR1614</f>
        <v>0</v>
      </c>
      <c r="AS1617" s="325">
        <f>'4.  2011-2014 LRAM'!BA430*AS1614</f>
        <v>0</v>
      </c>
      <c r="AT1617" s="325">
        <f>'4.  2011-2014 LRAM'!BB430*AT1614</f>
        <v>0</v>
      </c>
      <c r="AU1617" s="531">
        <f t="shared" si="2210"/>
        <v>52492.343632551558</v>
      </c>
    </row>
    <row r="1618" spans="2:47" ht="16">
      <c r="B1618" s="283" t="s">
        <v>753</v>
      </c>
      <c r="C1618" s="301"/>
      <c r="D1618" s="243"/>
      <c r="E1618" s="240"/>
      <c r="F1618" s="240"/>
      <c r="G1618" s="240"/>
      <c r="H1618" s="240"/>
      <c r="I1618" s="240"/>
      <c r="J1618" s="240"/>
      <c r="K1618" s="240"/>
      <c r="L1618" s="240"/>
      <c r="M1618" s="240"/>
      <c r="N1618" s="240"/>
      <c r="O1618" s="240"/>
      <c r="P1618" s="240"/>
      <c r="Q1618" s="240"/>
      <c r="R1618" s="240"/>
      <c r="S1618" s="251"/>
      <c r="T1618" s="240"/>
      <c r="U1618" s="240"/>
      <c r="V1618" s="240"/>
      <c r="W1618" s="243"/>
      <c r="X1618" s="243"/>
      <c r="Y1618" s="243"/>
      <c r="Z1618" s="243"/>
      <c r="AA1618" s="240"/>
      <c r="AB1618" s="240"/>
      <c r="AC1618" s="240"/>
      <c r="AD1618" s="240"/>
      <c r="AE1618" s="240"/>
      <c r="AF1618" s="240"/>
      <c r="AG1618" s="325">
        <f>'4.  2011-2014 LRAM'!AO571*AG1614</f>
        <v>0</v>
      </c>
      <c r="AH1618" s="325">
        <f>'4.  2011-2014 LRAM'!AP571*AH1614</f>
        <v>27124.064885178861</v>
      </c>
      <c r="AI1618" s="325">
        <f>'4.  2011-2014 LRAM'!AQ571*AI1614</f>
        <v>40122.818597086349</v>
      </c>
      <c r="AJ1618" s="325">
        <f>'4.  2011-2014 LRAM'!AR571*AJ1614</f>
        <v>22.397272731998616</v>
      </c>
      <c r="AK1618" s="325">
        <f>'4.  2011-2014 LRAM'!AS571*AK1614</f>
        <v>7107.0274089633094</v>
      </c>
      <c r="AL1618" s="325">
        <f>'4.  2011-2014 LRAM'!AT571*AL1614</f>
        <v>0</v>
      </c>
      <c r="AM1618" s="325">
        <f>'4.  2011-2014 LRAM'!AU571*AM1614</f>
        <v>0</v>
      </c>
      <c r="AN1618" s="325">
        <f>'4.  2011-2014 LRAM'!AV571*AN1614</f>
        <v>5297.9496920063993</v>
      </c>
      <c r="AO1618" s="325">
        <f>'4.  2011-2014 LRAM'!AW571*AO1614</f>
        <v>0</v>
      </c>
      <c r="AP1618" s="325">
        <f>'4.  2011-2014 LRAM'!AX571*AP1614</f>
        <v>11661.88158954</v>
      </c>
      <c r="AQ1618" s="325">
        <f>'4.  2011-2014 LRAM'!AY571*AQ1614</f>
        <v>13656.678250926003</v>
      </c>
      <c r="AR1618" s="325">
        <f>'4.  2011-2014 LRAM'!AZ571*AR1614</f>
        <v>0</v>
      </c>
      <c r="AS1618" s="325">
        <f>'4.  2011-2014 LRAM'!BA571*AS1614</f>
        <v>0</v>
      </c>
      <c r="AT1618" s="325">
        <f>'4.  2011-2014 LRAM'!BB571*AT1614</f>
        <v>0</v>
      </c>
      <c r="AU1618" s="531">
        <f>SUM(AG1618:AT1618)</f>
        <v>104992.81769643293</v>
      </c>
    </row>
    <row r="1619" spans="2:47" ht="16">
      <c r="B1619" s="283" t="s">
        <v>754</v>
      </c>
      <c r="C1619" s="301"/>
      <c r="D1619" s="243"/>
      <c r="E1619" s="240"/>
      <c r="F1619" s="240"/>
      <c r="G1619" s="240"/>
      <c r="H1619" s="240"/>
      <c r="I1619" s="240"/>
      <c r="J1619" s="240"/>
      <c r="K1619" s="240"/>
      <c r="L1619" s="240"/>
      <c r="M1619" s="240"/>
      <c r="N1619" s="240"/>
      <c r="O1619" s="240"/>
      <c r="P1619" s="240"/>
      <c r="Q1619" s="240"/>
      <c r="R1619" s="240"/>
      <c r="S1619" s="251"/>
      <c r="T1619" s="240"/>
      <c r="U1619" s="240"/>
      <c r="V1619" s="240"/>
      <c r="W1619" s="243"/>
      <c r="X1619" s="243"/>
      <c r="Y1619" s="243"/>
      <c r="Z1619" s="243"/>
      <c r="AA1619" s="240"/>
      <c r="AB1619" s="240"/>
      <c r="AC1619" s="240"/>
      <c r="AD1619" s="240"/>
      <c r="AE1619" s="240"/>
      <c r="AF1619" s="240"/>
      <c r="AG1619" s="325">
        <f t="shared" ref="AG1619:AT1619" si="2211">AG219*AG1614</f>
        <v>0</v>
      </c>
      <c r="AH1619" s="325">
        <f t="shared" si="2211"/>
        <v>52720.112131703165</v>
      </c>
      <c r="AI1619" s="325">
        <f t="shared" si="2211"/>
        <v>71020.933608556457</v>
      </c>
      <c r="AJ1619" s="325">
        <f t="shared" si="2211"/>
        <v>236.61576371348579</v>
      </c>
      <c r="AK1619" s="325">
        <f t="shared" si="2211"/>
        <v>15548.455371327311</v>
      </c>
      <c r="AL1619" s="325">
        <f t="shared" si="2211"/>
        <v>20.78426980819372</v>
      </c>
      <c r="AM1619" s="325">
        <f t="shared" si="2211"/>
        <v>0</v>
      </c>
      <c r="AN1619" s="325">
        <f t="shared" si="2211"/>
        <v>0</v>
      </c>
      <c r="AO1619" s="325">
        <f t="shared" si="2211"/>
        <v>0</v>
      </c>
      <c r="AP1619" s="325">
        <f t="shared" si="2211"/>
        <v>13191.954314471999</v>
      </c>
      <c r="AQ1619" s="325">
        <f t="shared" si="2211"/>
        <v>15443.783600832001</v>
      </c>
      <c r="AR1619" s="325">
        <f t="shared" si="2211"/>
        <v>20932.800567718034</v>
      </c>
      <c r="AS1619" s="325">
        <f t="shared" si="2211"/>
        <v>0</v>
      </c>
      <c r="AT1619" s="325">
        <f t="shared" si="2211"/>
        <v>0</v>
      </c>
      <c r="AU1619" s="531">
        <f t="shared" si="2210"/>
        <v>189115.43962813064</v>
      </c>
    </row>
    <row r="1620" spans="2:47" ht="16">
      <c r="B1620" s="283" t="s">
        <v>755</v>
      </c>
      <c r="C1620" s="301"/>
      <c r="D1620" s="243"/>
      <c r="E1620" s="240"/>
      <c r="F1620" s="240"/>
      <c r="G1620" s="240"/>
      <c r="H1620" s="240"/>
      <c r="I1620" s="240"/>
      <c r="J1620" s="240"/>
      <c r="K1620" s="240"/>
      <c r="L1620" s="240"/>
      <c r="M1620" s="240"/>
      <c r="N1620" s="240"/>
      <c r="O1620" s="240"/>
      <c r="P1620" s="240"/>
      <c r="Q1620" s="240"/>
      <c r="R1620" s="240"/>
      <c r="S1620" s="251"/>
      <c r="T1620" s="240"/>
      <c r="U1620" s="240"/>
      <c r="V1620" s="240"/>
      <c r="W1620" s="243"/>
      <c r="X1620" s="243"/>
      <c r="Y1620" s="243"/>
      <c r="Z1620" s="243"/>
      <c r="AA1620" s="240"/>
      <c r="AB1620" s="240"/>
      <c r="AC1620" s="240"/>
      <c r="AD1620" s="240"/>
      <c r="AE1620" s="240"/>
      <c r="AF1620" s="240"/>
      <c r="AG1620" s="325">
        <f t="shared" ref="AG1620:AT1620" si="2212">AG416*AG1614</f>
        <v>0</v>
      </c>
      <c r="AH1620" s="325">
        <f t="shared" si="2212"/>
        <v>39893.364555383851</v>
      </c>
      <c r="AI1620" s="325">
        <f t="shared" si="2212"/>
        <v>45818.703739730743</v>
      </c>
      <c r="AJ1620" s="325">
        <f t="shared" si="2212"/>
        <v>2932.374730439873</v>
      </c>
      <c r="AK1620" s="325">
        <f t="shared" si="2212"/>
        <v>9209.708562468415</v>
      </c>
      <c r="AL1620" s="325">
        <f t="shared" si="2212"/>
        <v>48.90499689864594</v>
      </c>
      <c r="AM1620" s="325">
        <f t="shared" si="2212"/>
        <v>0</v>
      </c>
      <c r="AN1620" s="325">
        <f t="shared" si="2212"/>
        <v>0</v>
      </c>
      <c r="AO1620" s="325">
        <f t="shared" si="2212"/>
        <v>0</v>
      </c>
      <c r="AP1620" s="325">
        <f t="shared" si="2212"/>
        <v>2334.9926588231174</v>
      </c>
      <c r="AQ1620" s="325">
        <f t="shared" si="2212"/>
        <v>15200.340774020233</v>
      </c>
      <c r="AR1620" s="325">
        <f t="shared" si="2212"/>
        <v>27535.442001684947</v>
      </c>
      <c r="AS1620" s="325">
        <f t="shared" si="2212"/>
        <v>0</v>
      </c>
      <c r="AT1620" s="325">
        <f t="shared" si="2212"/>
        <v>0</v>
      </c>
      <c r="AU1620" s="531">
        <f t="shared" si="2210"/>
        <v>142973.83201944982</v>
      </c>
    </row>
    <row r="1621" spans="2:47" ht="16">
      <c r="B1621" s="283" t="s">
        <v>756</v>
      </c>
      <c r="C1621" s="301"/>
      <c r="D1621" s="243"/>
      <c r="E1621" s="240"/>
      <c r="F1621" s="240"/>
      <c r="G1621" s="240"/>
      <c r="H1621" s="240"/>
      <c r="I1621" s="240"/>
      <c r="J1621" s="240"/>
      <c r="K1621" s="240"/>
      <c r="L1621" s="240"/>
      <c r="M1621" s="240"/>
      <c r="N1621" s="240"/>
      <c r="O1621" s="240"/>
      <c r="P1621" s="240"/>
      <c r="Q1621" s="240"/>
      <c r="R1621" s="240"/>
      <c r="S1621" s="251"/>
      <c r="T1621" s="240"/>
      <c r="U1621" s="240"/>
      <c r="V1621" s="240"/>
      <c r="W1621" s="243"/>
      <c r="X1621" s="243"/>
      <c r="Y1621" s="243"/>
      <c r="Z1621" s="243"/>
      <c r="AA1621" s="240"/>
      <c r="AB1621" s="240"/>
      <c r="AC1621" s="240"/>
      <c r="AD1621" s="240"/>
      <c r="AE1621" s="240"/>
      <c r="AF1621" s="240"/>
      <c r="AG1621" s="325">
        <f t="shared" ref="AG1621:AT1621" si="2213">AG616*AG1614</f>
        <v>0</v>
      </c>
      <c r="AH1621" s="325">
        <f t="shared" si="2213"/>
        <v>46636.90856495066</v>
      </c>
      <c r="AI1621" s="325">
        <f t="shared" si="2213"/>
        <v>88454.509629517241</v>
      </c>
      <c r="AJ1621" s="325">
        <f t="shared" si="2213"/>
        <v>7095.5188442186463</v>
      </c>
      <c r="AK1621" s="325">
        <f t="shared" si="2213"/>
        <v>39263.372665528965</v>
      </c>
      <c r="AL1621" s="325">
        <f t="shared" si="2213"/>
        <v>0</v>
      </c>
      <c r="AM1621" s="325">
        <f t="shared" si="2213"/>
        <v>0</v>
      </c>
      <c r="AN1621" s="325">
        <f t="shared" si="2213"/>
        <v>50362.050070299629</v>
      </c>
      <c r="AO1621" s="325">
        <f t="shared" si="2213"/>
        <v>0</v>
      </c>
      <c r="AP1621" s="325">
        <f t="shared" si="2213"/>
        <v>10106.383578132538</v>
      </c>
      <c r="AQ1621" s="325">
        <f t="shared" si="2213"/>
        <v>57579.975304602856</v>
      </c>
      <c r="AR1621" s="325">
        <f t="shared" si="2213"/>
        <v>17012.509089931838</v>
      </c>
      <c r="AS1621" s="325">
        <f t="shared" si="2213"/>
        <v>0</v>
      </c>
      <c r="AT1621" s="325">
        <f t="shared" si="2213"/>
        <v>0</v>
      </c>
      <c r="AU1621" s="531">
        <f t="shared" si="2210"/>
        <v>316511.22774718236</v>
      </c>
    </row>
    <row r="1622" spans="2:47" ht="16">
      <c r="B1622" s="283" t="s">
        <v>757</v>
      </c>
      <c r="C1622" s="301"/>
      <c r="D1622" s="243"/>
      <c r="E1622" s="240"/>
      <c r="F1622" s="240"/>
      <c r="G1622" s="240"/>
      <c r="H1622" s="240"/>
      <c r="I1622" s="240"/>
      <c r="J1622" s="240"/>
      <c r="K1622" s="240"/>
      <c r="L1622" s="240"/>
      <c r="M1622" s="240"/>
      <c r="N1622" s="240"/>
      <c r="O1622" s="240"/>
      <c r="P1622" s="240"/>
      <c r="Q1622" s="240"/>
      <c r="R1622" s="240"/>
      <c r="S1622" s="251"/>
      <c r="T1622" s="240"/>
      <c r="U1622" s="240"/>
      <c r="V1622" s="240"/>
      <c r="W1622" s="243"/>
      <c r="X1622" s="243"/>
      <c r="Y1622" s="243"/>
      <c r="Z1622" s="243"/>
      <c r="AA1622" s="240"/>
      <c r="AB1622" s="240"/>
      <c r="AC1622" s="240"/>
      <c r="AD1622" s="240"/>
      <c r="AE1622" s="240"/>
      <c r="AF1622" s="240"/>
      <c r="AG1622" s="325">
        <f t="shared" ref="AG1622:AT1622" si="2214">AG808*AG1614</f>
        <v>0</v>
      </c>
      <c r="AH1622" s="325">
        <f t="shared" si="2214"/>
        <v>65531.870103888905</v>
      </c>
      <c r="AI1622" s="325">
        <f t="shared" si="2214"/>
        <v>90700.180924750544</v>
      </c>
      <c r="AJ1622" s="325">
        <f t="shared" si="2214"/>
        <v>6504.2933079133882</v>
      </c>
      <c r="AK1622" s="325">
        <f t="shared" si="2214"/>
        <v>36361.136698519353</v>
      </c>
      <c r="AL1622" s="325">
        <f t="shared" si="2214"/>
        <v>0</v>
      </c>
      <c r="AM1622" s="325">
        <f t="shared" si="2214"/>
        <v>0</v>
      </c>
      <c r="AN1622" s="325">
        <f t="shared" si="2214"/>
        <v>0</v>
      </c>
      <c r="AO1622" s="325">
        <f t="shared" si="2214"/>
        <v>0</v>
      </c>
      <c r="AP1622" s="325">
        <f t="shared" si="2214"/>
        <v>6727.9802628936332</v>
      </c>
      <c r="AQ1622" s="325">
        <f t="shared" si="2214"/>
        <v>33463.455151494221</v>
      </c>
      <c r="AR1622" s="325">
        <f t="shared" si="2214"/>
        <v>14778.174166728253</v>
      </c>
      <c r="AS1622" s="325">
        <f t="shared" si="2214"/>
        <v>0</v>
      </c>
      <c r="AT1622" s="325">
        <f t="shared" si="2214"/>
        <v>0</v>
      </c>
      <c r="AU1622" s="531">
        <f t="shared" si="2210"/>
        <v>254067.09061618827</v>
      </c>
    </row>
    <row r="1623" spans="2:47" ht="16">
      <c r="B1623" s="283" t="s">
        <v>758</v>
      </c>
      <c r="C1623" s="301"/>
      <c r="D1623" s="243"/>
      <c r="E1623" s="240"/>
      <c r="F1623" s="240"/>
      <c r="G1623" s="240"/>
      <c r="H1623" s="240"/>
      <c r="I1623" s="240"/>
      <c r="J1623" s="240"/>
      <c r="K1623" s="240"/>
      <c r="L1623" s="240"/>
      <c r="M1623" s="240"/>
      <c r="N1623" s="240"/>
      <c r="O1623" s="240"/>
      <c r="P1623" s="240"/>
      <c r="Q1623" s="240"/>
      <c r="R1623" s="240"/>
      <c r="S1623" s="251"/>
      <c r="T1623" s="240"/>
      <c r="U1623" s="240"/>
      <c r="V1623" s="240"/>
      <c r="W1623" s="243"/>
      <c r="X1623" s="243"/>
      <c r="Y1623" s="243"/>
      <c r="Z1623" s="243"/>
      <c r="AA1623" s="240"/>
      <c r="AB1623" s="240"/>
      <c r="AC1623" s="240"/>
      <c r="AD1623" s="240"/>
      <c r="AE1623" s="240"/>
      <c r="AF1623" s="240"/>
      <c r="AG1623" s="325">
        <f t="shared" ref="AG1623:AT1623" si="2215">AG1007*AG1614</f>
        <v>0</v>
      </c>
      <c r="AH1623" s="325">
        <f t="shared" si="2215"/>
        <v>36113.982483641237</v>
      </c>
      <c r="AI1623" s="325">
        <f t="shared" si="2215"/>
        <v>66270.146134435025</v>
      </c>
      <c r="AJ1623" s="325">
        <f t="shared" si="2215"/>
        <v>1038.0388008980808</v>
      </c>
      <c r="AK1623" s="325">
        <f t="shared" si="2215"/>
        <v>7646.8949990337524</v>
      </c>
      <c r="AL1623" s="325">
        <f t="shared" si="2215"/>
        <v>0</v>
      </c>
      <c r="AM1623" s="325">
        <f t="shared" si="2215"/>
        <v>0</v>
      </c>
      <c r="AN1623" s="325">
        <f t="shared" si="2215"/>
        <v>32815.460915433963</v>
      </c>
      <c r="AO1623" s="325">
        <f t="shared" si="2215"/>
        <v>0</v>
      </c>
      <c r="AP1623" s="325">
        <f t="shared" si="2215"/>
        <v>6349.3453248221658</v>
      </c>
      <c r="AQ1623" s="325">
        <f t="shared" si="2215"/>
        <v>35244.627079487094</v>
      </c>
      <c r="AR1623" s="325">
        <f t="shared" si="2215"/>
        <v>2455.3472751856502</v>
      </c>
      <c r="AS1623" s="325">
        <f t="shared" si="2215"/>
        <v>0</v>
      </c>
      <c r="AT1623" s="325">
        <f t="shared" si="2215"/>
        <v>0</v>
      </c>
      <c r="AU1623" s="531">
        <f t="shared" si="2210"/>
        <v>187933.84301293702</v>
      </c>
    </row>
    <row r="1624" spans="2:47" ht="16">
      <c r="B1624" s="283" t="s">
        <v>759</v>
      </c>
      <c r="C1624" s="301"/>
      <c r="D1624" s="243"/>
      <c r="E1624" s="240"/>
      <c r="F1624" s="240"/>
      <c r="G1624" s="240"/>
      <c r="H1624" s="240"/>
      <c r="I1624" s="240"/>
      <c r="J1624" s="240"/>
      <c r="K1624" s="240"/>
      <c r="L1624" s="240"/>
      <c r="M1624" s="240"/>
      <c r="N1624" s="240"/>
      <c r="O1624" s="240"/>
      <c r="P1624" s="240"/>
      <c r="Q1624" s="240"/>
      <c r="R1624" s="240"/>
      <c r="S1624" s="251"/>
      <c r="T1624" s="240"/>
      <c r="U1624" s="240"/>
      <c r="V1624" s="240"/>
      <c r="W1624" s="243"/>
      <c r="X1624" s="243"/>
      <c r="Y1624" s="243"/>
      <c r="Z1624" s="243"/>
      <c r="AA1624" s="240"/>
      <c r="AB1624" s="240"/>
      <c r="AC1624" s="240"/>
      <c r="AD1624" s="240"/>
      <c r="AE1624" s="240"/>
      <c r="AF1624" s="240"/>
      <c r="AG1624" s="325">
        <f t="shared" ref="AG1624:AT1624" si="2216">AG1204*AG1614</f>
        <v>0</v>
      </c>
      <c r="AH1624" s="325">
        <f t="shared" si="2216"/>
        <v>7831.37438816543</v>
      </c>
      <c r="AI1624" s="325">
        <f t="shared" si="2216"/>
        <v>5766.832300754716</v>
      </c>
      <c r="AJ1624" s="325">
        <f t="shared" si="2216"/>
        <v>167.66009660377358</v>
      </c>
      <c r="AK1624" s="325">
        <f t="shared" si="2216"/>
        <v>6276.0769865660386</v>
      </c>
      <c r="AL1624" s="325">
        <f t="shared" si="2216"/>
        <v>0</v>
      </c>
      <c r="AM1624" s="325">
        <f t="shared" si="2216"/>
        <v>0</v>
      </c>
      <c r="AN1624" s="325">
        <f t="shared" si="2216"/>
        <v>0</v>
      </c>
      <c r="AO1624" s="325">
        <f t="shared" si="2216"/>
        <v>0</v>
      </c>
      <c r="AP1624" s="325">
        <f t="shared" si="2216"/>
        <v>0</v>
      </c>
      <c r="AQ1624" s="325">
        <f t="shared" si="2216"/>
        <v>3972.7131161614357</v>
      </c>
      <c r="AR1624" s="325">
        <f t="shared" si="2216"/>
        <v>0</v>
      </c>
      <c r="AS1624" s="325">
        <f t="shared" si="2216"/>
        <v>0</v>
      </c>
      <c r="AT1624" s="325">
        <f t="shared" si="2216"/>
        <v>0</v>
      </c>
      <c r="AU1624" s="531">
        <f>SUM(AG1624:AT1624)</f>
        <v>24014.656888251393</v>
      </c>
    </row>
    <row r="1625" spans="2:47" ht="16">
      <c r="B1625" s="283" t="s">
        <v>760</v>
      </c>
      <c r="C1625" s="301"/>
      <c r="D1625" s="243"/>
      <c r="E1625" s="240"/>
      <c r="F1625" s="240"/>
      <c r="G1625" s="240"/>
      <c r="H1625" s="240"/>
      <c r="I1625" s="240"/>
      <c r="J1625" s="240"/>
      <c r="K1625" s="240"/>
      <c r="L1625" s="240"/>
      <c r="M1625" s="240"/>
      <c r="N1625" s="240"/>
      <c r="O1625" s="240"/>
      <c r="P1625" s="240"/>
      <c r="Q1625" s="240"/>
      <c r="R1625" s="240"/>
      <c r="S1625" s="251"/>
      <c r="T1625" s="240"/>
      <c r="U1625" s="240"/>
      <c r="V1625" s="240"/>
      <c r="W1625" s="243"/>
      <c r="X1625" s="243"/>
      <c r="Y1625" s="243"/>
      <c r="Z1625" s="243"/>
      <c r="AA1625" s="240"/>
      <c r="AB1625" s="240"/>
      <c r="AC1625" s="240"/>
      <c r="AD1625" s="240"/>
      <c r="AE1625" s="240"/>
      <c r="AF1625" s="240"/>
      <c r="AG1625" s="325">
        <f t="shared" ref="AG1625:AT1625" si="2217">AG1401*AG1614</f>
        <v>0</v>
      </c>
      <c r="AH1625" s="325">
        <f t="shared" si="2217"/>
        <v>0</v>
      </c>
      <c r="AI1625" s="325">
        <f t="shared" si="2217"/>
        <v>18259.114473347548</v>
      </c>
      <c r="AJ1625" s="325">
        <f t="shared" si="2217"/>
        <v>0</v>
      </c>
      <c r="AK1625" s="325">
        <f t="shared" si="2217"/>
        <v>1866.6199392452831</v>
      </c>
      <c r="AL1625" s="325">
        <f t="shared" si="2217"/>
        <v>0</v>
      </c>
      <c r="AM1625" s="325">
        <f t="shared" si="2217"/>
        <v>0</v>
      </c>
      <c r="AN1625" s="325">
        <f t="shared" si="2217"/>
        <v>0</v>
      </c>
      <c r="AO1625" s="325">
        <f t="shared" si="2217"/>
        <v>0</v>
      </c>
      <c r="AP1625" s="325">
        <f t="shared" si="2217"/>
        <v>0</v>
      </c>
      <c r="AQ1625" s="325">
        <f t="shared" si="2217"/>
        <v>30561.226394479214</v>
      </c>
      <c r="AR1625" s="325">
        <f t="shared" si="2217"/>
        <v>0</v>
      </c>
      <c r="AS1625" s="325">
        <f t="shared" si="2217"/>
        <v>0</v>
      </c>
      <c r="AT1625" s="325">
        <f t="shared" si="2217"/>
        <v>0</v>
      </c>
      <c r="AU1625" s="531">
        <f>SUM(AG1625:AT1625)</f>
        <v>50686.960807072042</v>
      </c>
    </row>
    <row r="1626" spans="2:47" ht="16">
      <c r="B1626" s="283" t="s">
        <v>761</v>
      </c>
      <c r="C1626" s="301"/>
      <c r="D1626" s="243"/>
      <c r="E1626" s="240"/>
      <c r="F1626" s="240"/>
      <c r="G1626" s="240"/>
      <c r="H1626" s="240"/>
      <c r="I1626" s="240"/>
      <c r="J1626" s="240"/>
      <c r="K1626" s="240"/>
      <c r="L1626" s="240"/>
      <c r="M1626" s="240"/>
      <c r="N1626" s="240"/>
      <c r="O1626" s="240"/>
      <c r="P1626" s="240"/>
      <c r="Q1626" s="240"/>
      <c r="R1626" s="240"/>
      <c r="S1626" s="251"/>
      <c r="T1626" s="240"/>
      <c r="U1626" s="240"/>
      <c r="V1626" s="240"/>
      <c r="W1626" s="243"/>
      <c r="X1626" s="243"/>
      <c r="Y1626" s="243"/>
      <c r="Z1626" s="243"/>
      <c r="AA1626" s="240"/>
      <c r="AB1626" s="240"/>
      <c r="AC1626" s="240"/>
      <c r="AD1626" s="240"/>
      <c r="AE1626" s="240"/>
      <c r="AF1626" s="240"/>
      <c r="AG1626" s="325">
        <f t="shared" ref="AG1626:AT1626" si="2218">AG1596*AG1614</f>
        <v>0</v>
      </c>
      <c r="AH1626" s="325">
        <f t="shared" si="2218"/>
        <v>0</v>
      </c>
      <c r="AI1626" s="325">
        <f t="shared" si="2218"/>
        <v>0</v>
      </c>
      <c r="AJ1626" s="325">
        <f t="shared" si="2218"/>
        <v>0</v>
      </c>
      <c r="AK1626" s="325">
        <f t="shared" si="2218"/>
        <v>0</v>
      </c>
      <c r="AL1626" s="325">
        <f t="shared" si="2218"/>
        <v>0</v>
      </c>
      <c r="AM1626" s="325">
        <f t="shared" si="2218"/>
        <v>0</v>
      </c>
      <c r="AN1626" s="325">
        <f t="shared" si="2218"/>
        <v>0</v>
      </c>
      <c r="AO1626" s="325">
        <f t="shared" si="2218"/>
        <v>0</v>
      </c>
      <c r="AP1626" s="325">
        <f t="shared" si="2218"/>
        <v>0</v>
      </c>
      <c r="AQ1626" s="325">
        <f t="shared" si="2218"/>
        <v>0</v>
      </c>
      <c r="AR1626" s="325">
        <f t="shared" si="2218"/>
        <v>0</v>
      </c>
      <c r="AS1626" s="325">
        <f t="shared" si="2218"/>
        <v>0</v>
      </c>
      <c r="AT1626" s="325">
        <f t="shared" si="2218"/>
        <v>0</v>
      </c>
      <c r="AU1626" s="531">
        <f t="shared" si="2210"/>
        <v>0</v>
      </c>
    </row>
    <row r="1627" spans="2:47" ht="16">
      <c r="B1627" s="305" t="s">
        <v>887</v>
      </c>
      <c r="C1627" s="301"/>
      <c r="D1627" s="263"/>
      <c r="E1627" s="293"/>
      <c r="F1627" s="293"/>
      <c r="G1627" s="293"/>
      <c r="H1627" s="293"/>
      <c r="I1627" s="293"/>
      <c r="J1627" s="293"/>
      <c r="K1627" s="293"/>
      <c r="L1627" s="293"/>
      <c r="M1627" s="293"/>
      <c r="N1627" s="293"/>
      <c r="O1627" s="293"/>
      <c r="P1627" s="293"/>
      <c r="Q1627" s="293"/>
      <c r="R1627" s="293"/>
      <c r="S1627" s="260"/>
      <c r="T1627" s="293"/>
      <c r="U1627" s="293"/>
      <c r="V1627" s="293"/>
      <c r="W1627" s="263"/>
      <c r="X1627" s="263"/>
      <c r="Y1627" s="263"/>
      <c r="Z1627" s="263"/>
      <c r="AA1627" s="293"/>
      <c r="AB1627" s="293"/>
      <c r="AC1627" s="293"/>
      <c r="AD1627" s="293"/>
      <c r="AE1627" s="293"/>
      <c r="AF1627" s="293"/>
      <c r="AG1627" s="302">
        <f>SUM(AG1615:AG1626)</f>
        <v>0</v>
      </c>
      <c r="AH1627" s="302">
        <f t="shared" ref="AH1627:AT1627" si="2219">SUM(AH1615:AH1626)</f>
        <v>296465.14803047245</v>
      </c>
      <c r="AI1627" s="302">
        <f t="shared" si="2219"/>
        <v>482400.97460034379</v>
      </c>
      <c r="AJ1627" s="302">
        <f t="shared" si="2219"/>
        <v>18608.437117335048</v>
      </c>
      <c r="AK1627" s="302">
        <f t="shared" si="2219"/>
        <v>126279.11586602325</v>
      </c>
      <c r="AL1627" s="302">
        <f t="shared" si="2219"/>
        <v>69.689266706839661</v>
      </c>
      <c r="AM1627" s="302">
        <f t="shared" si="2219"/>
        <v>0</v>
      </c>
      <c r="AN1627" s="302">
        <f t="shared" si="2219"/>
        <v>88475.460677739989</v>
      </c>
      <c r="AO1627" s="302">
        <f t="shared" si="2219"/>
        <v>0</v>
      </c>
      <c r="AP1627" s="302">
        <f t="shared" si="2219"/>
        <v>51356.461490688707</v>
      </c>
      <c r="AQ1627" s="302">
        <f t="shared" si="2219"/>
        <v>238487.19226016381</v>
      </c>
      <c r="AR1627" s="302">
        <f t="shared" si="2219"/>
        <v>82714.27310124872</v>
      </c>
      <c r="AS1627" s="302">
        <f t="shared" si="2219"/>
        <v>0</v>
      </c>
      <c r="AT1627" s="302">
        <f t="shared" si="2219"/>
        <v>0</v>
      </c>
      <c r="AU1627" s="682">
        <f>SUM(AU1615:AU1626)</f>
        <v>1384856.7524107229</v>
      </c>
    </row>
    <row r="1628" spans="2:47" ht="16">
      <c r="B1628" s="305" t="s">
        <v>888</v>
      </c>
      <c r="C1628" s="301"/>
      <c r="D1628" s="306"/>
      <c r="E1628" s="293"/>
      <c r="F1628" s="293"/>
      <c r="G1628" s="293"/>
      <c r="H1628" s="293"/>
      <c r="I1628" s="293"/>
      <c r="J1628" s="293"/>
      <c r="K1628" s="293"/>
      <c r="L1628" s="293"/>
      <c r="M1628" s="293"/>
      <c r="N1628" s="293"/>
      <c r="O1628" s="293"/>
      <c r="P1628" s="293"/>
      <c r="Q1628" s="293"/>
      <c r="R1628" s="293"/>
      <c r="S1628" s="260"/>
      <c r="T1628" s="293"/>
      <c r="U1628" s="293"/>
      <c r="V1628" s="293"/>
      <c r="W1628" s="263"/>
      <c r="X1628" s="263"/>
      <c r="Y1628" s="263"/>
      <c r="Z1628" s="263"/>
      <c r="AA1628" s="293"/>
      <c r="AB1628" s="293"/>
      <c r="AC1628" s="293"/>
      <c r="AD1628" s="293"/>
      <c r="AE1628" s="293"/>
      <c r="AF1628" s="293"/>
      <c r="AG1628" s="303">
        <f>AG1612*AG1614</f>
        <v>0</v>
      </c>
      <c r="AH1628" s="303">
        <f t="shared" ref="AH1628:AT1628" si="2220">AH1612*AH1614</f>
        <v>139109.49302437954</v>
      </c>
      <c r="AI1628" s="303">
        <f t="shared" si="2220"/>
        <v>69958.476999999999</v>
      </c>
      <c r="AJ1628" s="303">
        <f t="shared" si="2220"/>
        <v>124.2216</v>
      </c>
      <c r="AK1628" s="303">
        <f t="shared" si="2220"/>
        <v>1457.9099999999999</v>
      </c>
      <c r="AL1628" s="303">
        <f t="shared" si="2220"/>
        <v>0</v>
      </c>
      <c r="AM1628" s="303">
        <f t="shared" si="2220"/>
        <v>0</v>
      </c>
      <c r="AN1628" s="303">
        <f t="shared" si="2220"/>
        <v>0</v>
      </c>
      <c r="AO1628" s="303">
        <f t="shared" si="2220"/>
        <v>0</v>
      </c>
      <c r="AP1628" s="303">
        <f t="shared" si="2220"/>
        <v>0</v>
      </c>
      <c r="AQ1628" s="303">
        <f t="shared" si="2220"/>
        <v>0</v>
      </c>
      <c r="AR1628" s="303">
        <f t="shared" si="2220"/>
        <v>0</v>
      </c>
      <c r="AS1628" s="303">
        <f t="shared" si="2220"/>
        <v>0</v>
      </c>
      <c r="AT1628" s="303">
        <f t="shared" si="2220"/>
        <v>0</v>
      </c>
      <c r="AU1628" s="683">
        <f>SUM(AG1628:AT1628)</f>
        <v>210650.10162437955</v>
      </c>
    </row>
    <row r="1629" spans="2:47" ht="16">
      <c r="B1629" s="305" t="s">
        <v>886</v>
      </c>
      <c r="C1629" s="301"/>
      <c r="D1629" s="306"/>
      <c r="E1629" s="293"/>
      <c r="F1629" s="293"/>
      <c r="G1629" s="293"/>
      <c r="H1629" s="293"/>
      <c r="I1629" s="293"/>
      <c r="J1629" s="293"/>
      <c r="K1629" s="293"/>
      <c r="L1629" s="293"/>
      <c r="M1629" s="293"/>
      <c r="N1629" s="293"/>
      <c r="O1629" s="293"/>
      <c r="P1629" s="293"/>
      <c r="Q1629" s="293"/>
      <c r="R1629" s="293"/>
      <c r="S1629" s="260"/>
      <c r="T1629" s="293"/>
      <c r="U1629" s="293"/>
      <c r="V1629" s="293"/>
      <c r="W1629" s="306"/>
      <c r="X1629" s="306"/>
      <c r="Y1629" s="306"/>
      <c r="Z1629" s="306"/>
      <c r="AA1629" s="293"/>
      <c r="AB1629" s="293"/>
      <c r="AC1629" s="293"/>
      <c r="AD1629" s="293"/>
      <c r="AE1629" s="293"/>
      <c r="AF1629" s="293"/>
      <c r="AG1629" s="307"/>
      <c r="AH1629" s="307"/>
      <c r="AI1629" s="307"/>
      <c r="AJ1629" s="307"/>
      <c r="AK1629" s="307"/>
      <c r="AL1629" s="307"/>
      <c r="AM1629" s="307"/>
      <c r="AN1629" s="307"/>
      <c r="AO1629" s="307"/>
      <c r="AP1629" s="307"/>
      <c r="AQ1629" s="307"/>
      <c r="AR1629" s="307"/>
      <c r="AS1629" s="307"/>
      <c r="AT1629" s="307"/>
      <c r="AU1629" s="349">
        <f>AU1627-AU1628</f>
        <v>1174206.6507863433</v>
      </c>
    </row>
    <row r="1630" spans="2:47" ht="16">
      <c r="B1630" s="328"/>
      <c r="C1630" s="386"/>
      <c r="D1630" s="386"/>
      <c r="E1630" s="387"/>
      <c r="F1630" s="387"/>
      <c r="G1630" s="387"/>
      <c r="H1630" s="387"/>
      <c r="I1630" s="387"/>
      <c r="J1630" s="387"/>
      <c r="K1630" s="387"/>
      <c r="L1630" s="387"/>
      <c r="M1630" s="387"/>
      <c r="N1630" s="387"/>
      <c r="O1630" s="387"/>
      <c r="P1630" s="387"/>
      <c r="Q1630" s="387"/>
      <c r="R1630" s="387"/>
      <c r="S1630" s="388"/>
      <c r="T1630" s="387"/>
      <c r="U1630" s="387"/>
      <c r="V1630" s="387"/>
      <c r="W1630" s="386"/>
      <c r="X1630" s="389"/>
      <c r="Y1630" s="386"/>
      <c r="Z1630" s="386"/>
      <c r="AA1630" s="387"/>
      <c r="AB1630" s="387"/>
      <c r="AC1630" s="387"/>
      <c r="AD1630" s="387"/>
      <c r="AE1630" s="387"/>
      <c r="AF1630" s="387"/>
      <c r="AG1630" s="669"/>
      <c r="AH1630" s="669"/>
      <c r="AI1630" s="669"/>
      <c r="AJ1630" s="669"/>
      <c r="AK1630" s="669"/>
      <c r="AL1630" s="669"/>
      <c r="AM1630" s="669"/>
      <c r="AN1630" s="669"/>
      <c r="AO1630" s="669"/>
      <c r="AP1630" s="669"/>
      <c r="AQ1630" s="669"/>
      <c r="AR1630" s="669"/>
      <c r="AS1630" s="669"/>
      <c r="AT1630" s="669"/>
      <c r="AU1630" s="333"/>
    </row>
    <row r="1631" spans="2:47" ht="19.5" customHeight="1">
      <c r="B1631" s="316" t="s">
        <v>587</v>
      </c>
      <c r="C1631" s="334"/>
      <c r="D1631" s="335"/>
      <c r="E1631" s="335"/>
      <c r="F1631" s="335"/>
      <c r="G1631" s="335"/>
      <c r="H1631" s="335"/>
      <c r="I1631" s="335"/>
      <c r="J1631" s="335"/>
      <c r="K1631" s="335"/>
      <c r="L1631" s="335"/>
      <c r="M1631" s="335"/>
      <c r="N1631" s="335"/>
      <c r="O1631" s="335"/>
      <c r="P1631" s="335"/>
      <c r="Q1631" s="335"/>
      <c r="R1631" s="335"/>
      <c r="S1631" s="335"/>
      <c r="T1631" s="335"/>
      <c r="U1631" s="335"/>
      <c r="V1631" s="335"/>
      <c r="W1631" s="319"/>
      <c r="X1631" s="320"/>
      <c r="Y1631" s="335"/>
      <c r="Z1631" s="335"/>
      <c r="AA1631" s="335"/>
      <c r="AB1631" s="335"/>
      <c r="AC1631" s="335"/>
      <c r="AD1631" s="335"/>
      <c r="AE1631" s="335"/>
      <c r="AF1631" s="335"/>
      <c r="AG1631" s="336"/>
      <c r="AH1631" s="336"/>
      <c r="AI1631" s="336"/>
      <c r="AJ1631" s="336"/>
      <c r="AK1631" s="336"/>
      <c r="AL1631" s="336"/>
      <c r="AM1631" s="336"/>
      <c r="AN1631" s="336"/>
      <c r="AO1631" s="336"/>
      <c r="AP1631" s="336"/>
      <c r="AQ1631" s="336"/>
      <c r="AR1631" s="336"/>
      <c r="AS1631" s="336"/>
      <c r="AT1631" s="336"/>
      <c r="AU1631" s="336"/>
    </row>
    <row r="1632" spans="2:47" ht="19.5" customHeight="1">
      <c r="B1632" s="658"/>
      <c r="C1632" s="659"/>
      <c r="D1632" s="640"/>
      <c r="E1632" s="640"/>
      <c r="F1632" s="640"/>
      <c r="G1632" s="640"/>
      <c r="H1632" s="640"/>
      <c r="I1632" s="640"/>
      <c r="J1632" s="640"/>
      <c r="K1632" s="640"/>
      <c r="L1632" s="640"/>
      <c r="M1632" s="640"/>
      <c r="N1632" s="640"/>
      <c r="O1632" s="640"/>
      <c r="P1632" s="640"/>
      <c r="Q1632" s="640"/>
      <c r="R1632" s="640"/>
      <c r="S1632" s="640"/>
      <c r="T1632" s="640"/>
      <c r="U1632" s="640"/>
      <c r="V1632" s="640"/>
      <c r="W1632" s="264"/>
      <c r="X1632" s="660"/>
      <c r="Y1632" s="640"/>
      <c r="Z1632" s="640"/>
      <c r="AA1632" s="640"/>
      <c r="AB1632" s="640"/>
      <c r="AC1632" s="640"/>
      <c r="AD1632" s="640"/>
      <c r="AE1632" s="640"/>
      <c r="AF1632" s="640"/>
      <c r="AG1632" s="219"/>
      <c r="AH1632" s="219"/>
      <c r="AI1632" s="219"/>
      <c r="AJ1632" s="219"/>
      <c r="AK1632" s="219"/>
      <c r="AL1632" s="219"/>
      <c r="AM1632" s="219"/>
      <c r="AN1632" s="219"/>
      <c r="AO1632" s="219"/>
      <c r="AP1632" s="219"/>
      <c r="AQ1632" s="219"/>
      <c r="AR1632" s="219"/>
      <c r="AS1632" s="219"/>
      <c r="AT1632" s="219"/>
      <c r="AU1632" s="219"/>
    </row>
    <row r="1633" spans="2:47" ht="16">
      <c r="B1633" s="241" t="s">
        <v>804</v>
      </c>
      <c r="C1633" s="242"/>
      <c r="D1633" s="499" t="s">
        <v>523</v>
      </c>
      <c r="E1633" s="217"/>
      <c r="F1633" s="499"/>
      <c r="G1633" s="217"/>
      <c r="H1633" s="217"/>
      <c r="I1633" s="217"/>
      <c r="J1633" s="217"/>
      <c r="K1633" s="217"/>
      <c r="L1633" s="217"/>
      <c r="M1633" s="217"/>
      <c r="N1633" s="217"/>
      <c r="O1633" s="217"/>
      <c r="P1633" s="217"/>
      <c r="Q1633" s="217"/>
      <c r="R1633" s="217"/>
      <c r="S1633" s="242"/>
      <c r="T1633" s="217"/>
      <c r="U1633" s="217"/>
      <c r="V1633" s="217"/>
      <c r="W1633" s="217"/>
      <c r="X1633" s="217"/>
      <c r="Y1633" s="217"/>
      <c r="Z1633" s="217"/>
      <c r="AA1633" s="217"/>
      <c r="AB1633" s="217"/>
      <c r="AC1633" s="217"/>
      <c r="AD1633" s="217"/>
      <c r="AE1633" s="217"/>
      <c r="AF1633" s="217"/>
      <c r="AG1633" s="231"/>
      <c r="AH1633" s="229"/>
      <c r="AI1633" s="229"/>
      <c r="AJ1633" s="229"/>
      <c r="AK1633" s="229"/>
      <c r="AL1633" s="229"/>
      <c r="AM1633" s="229"/>
      <c r="AN1633" s="229"/>
      <c r="AO1633" s="229"/>
      <c r="AP1633" s="229"/>
      <c r="AQ1633" s="229"/>
      <c r="AR1633" s="229"/>
      <c r="AS1633" s="229"/>
      <c r="AT1633" s="229"/>
    </row>
    <row r="1634" spans="2:47" ht="39.75" customHeight="1">
      <c r="B1634" s="1133" t="s">
        <v>211</v>
      </c>
      <c r="C1634" s="1135" t="s">
        <v>33</v>
      </c>
      <c r="D1634" s="244" t="s">
        <v>421</v>
      </c>
      <c r="E1634" s="1143" t="s">
        <v>209</v>
      </c>
      <c r="F1634" s="1144"/>
      <c r="G1634" s="1144"/>
      <c r="H1634" s="1144"/>
      <c r="I1634" s="1144"/>
      <c r="J1634" s="1144"/>
      <c r="K1634" s="1144"/>
      <c r="L1634" s="1144"/>
      <c r="M1634" s="1144"/>
      <c r="N1634" s="1144"/>
      <c r="O1634" s="1144"/>
      <c r="P1634" s="1145"/>
      <c r="Q1634" s="644"/>
      <c r="R1634" s="1137" t="s">
        <v>213</v>
      </c>
      <c r="S1634" s="244" t="s">
        <v>422</v>
      </c>
      <c r="T1634" s="1130" t="s">
        <v>212</v>
      </c>
      <c r="U1634" s="1131"/>
      <c r="V1634" s="1131"/>
      <c r="W1634" s="1131"/>
      <c r="X1634" s="1131"/>
      <c r="Y1634" s="1131"/>
      <c r="Z1634" s="1131"/>
      <c r="AA1634" s="1131"/>
      <c r="AB1634" s="1131"/>
      <c r="AC1634" s="1131"/>
      <c r="AD1634" s="1131"/>
      <c r="AE1634" s="1142"/>
      <c r="AF1634" s="742"/>
      <c r="AG1634" s="1130" t="s">
        <v>242</v>
      </c>
      <c r="AH1634" s="1131"/>
      <c r="AI1634" s="1131"/>
      <c r="AJ1634" s="1131"/>
      <c r="AK1634" s="1131"/>
      <c r="AL1634" s="1131"/>
      <c r="AM1634" s="1131"/>
      <c r="AN1634" s="1131"/>
      <c r="AO1634" s="1131"/>
      <c r="AP1634" s="1131"/>
      <c r="AQ1634" s="1131"/>
      <c r="AR1634" s="1131"/>
      <c r="AS1634" s="1131"/>
      <c r="AT1634" s="1131"/>
      <c r="AU1634" s="1132"/>
    </row>
    <row r="1635" spans="2:47" ht="65.25" customHeight="1">
      <c r="B1635" s="1134"/>
      <c r="C1635" s="1138"/>
      <c r="D1635" s="245">
        <v>2024</v>
      </c>
      <c r="E1635" s="245">
        <v>2025</v>
      </c>
      <c r="F1635" s="245">
        <v>2026</v>
      </c>
      <c r="G1635" s="245">
        <v>2027</v>
      </c>
      <c r="H1635" s="245">
        <v>2028</v>
      </c>
      <c r="I1635" s="245">
        <v>2029</v>
      </c>
      <c r="J1635" s="245">
        <v>2030</v>
      </c>
      <c r="K1635" s="245">
        <v>2031</v>
      </c>
      <c r="L1635" s="245">
        <v>2032</v>
      </c>
      <c r="M1635" s="245">
        <v>2033</v>
      </c>
      <c r="N1635" s="245">
        <v>2034</v>
      </c>
      <c r="O1635" s="245">
        <v>2035</v>
      </c>
      <c r="P1635" s="245">
        <v>2036</v>
      </c>
      <c r="Q1635" s="370"/>
      <c r="R1635" s="1138"/>
      <c r="S1635" s="245">
        <v>2024</v>
      </c>
      <c r="T1635" s="245">
        <v>2025</v>
      </c>
      <c r="U1635" s="245">
        <v>2026</v>
      </c>
      <c r="V1635" s="245">
        <v>2027</v>
      </c>
      <c r="W1635" s="245">
        <v>2028</v>
      </c>
      <c r="X1635" s="245">
        <v>2029</v>
      </c>
      <c r="Y1635" s="245">
        <v>2030</v>
      </c>
      <c r="Z1635" s="245">
        <v>2031</v>
      </c>
      <c r="AA1635" s="245">
        <v>2032</v>
      </c>
      <c r="AB1635" s="245">
        <v>2033</v>
      </c>
      <c r="AC1635" s="245">
        <v>2034</v>
      </c>
      <c r="AD1635" s="245">
        <v>2035</v>
      </c>
      <c r="AE1635" s="245">
        <v>2036</v>
      </c>
      <c r="AF1635" s="245"/>
      <c r="AG1635" s="245" t="str">
        <f>'1.  LRAMVA Summary'!$D$53</f>
        <v>Residential - VRZ</v>
      </c>
      <c r="AH1635" s="245" t="str">
        <f>'1.  LRAMVA Summary'!$E$53</f>
        <v>GS&lt;50 kW - VRZ</v>
      </c>
      <c r="AI1635" s="245" t="str">
        <f>'1.  LRAMVA Summary'!$F$53</f>
        <v>GS 50 to 2,999 kW - VRZ</v>
      </c>
      <c r="AJ1635" s="245" t="str">
        <f>'1.  LRAMVA Summary'!$G$53</f>
        <v>GS 3,000 to 4,999 kW - VRZ</v>
      </c>
      <c r="AK1635" s="245" t="str">
        <f>'1.  LRAMVA Summary'!$H$53</f>
        <v>Large Use - VRZ</v>
      </c>
      <c r="AL1635" s="245" t="str">
        <f>'1.  LRAMVA Summary'!$I$53</f>
        <v>Unmetered Scattered Load - VRZ</v>
      </c>
      <c r="AM1635" s="245" t="str">
        <f>'1.  LRAMVA Summary'!$J$53</f>
        <v>Sentinel Lighting - VRZ</v>
      </c>
      <c r="AN1635" s="245" t="str">
        <f>'1.  LRAMVA Summary'!$K$53</f>
        <v>Street Lighting - VRZ</v>
      </c>
      <c r="AO1635" s="245" t="str">
        <f>'1.  LRAMVA Summary'!$L$53</f>
        <v>Residential - WRZ</v>
      </c>
      <c r="AP1635" s="245" t="str">
        <f>'1.  LRAMVA Summary'!$M$53</f>
        <v>GS&lt;50 kW - WRZ</v>
      </c>
      <c r="AQ1635" s="245" t="str">
        <f>'1.  LRAMVA Summary'!$N$53</f>
        <v>GS&gt;50 kw - WRZ</v>
      </c>
      <c r="AR1635" s="245" t="str">
        <f>'1.  LRAMVA Summary'!$O$53</f>
        <v>Street Lighting - WRZ</v>
      </c>
      <c r="AS1635" s="245" t="str">
        <f>'1.  LRAMVA Summary'!$P$53</f>
        <v/>
      </c>
      <c r="AT1635" s="245" t="str">
        <f>'1.  LRAMVA Summary'!$Q$53</f>
        <v/>
      </c>
      <c r="AU1635" s="247" t="str">
        <f>'1.  LRAMVA Summary'!$R$53</f>
        <v>Total</v>
      </c>
    </row>
    <row r="1636" spans="2:47" ht="16">
      <c r="B1636" s="723"/>
      <c r="C1636" s="294"/>
      <c r="D1636" s="294"/>
      <c r="E1636" s="294"/>
      <c r="F1636" s="294"/>
      <c r="G1636" s="294"/>
      <c r="H1636" s="294"/>
      <c r="I1636" s="294"/>
      <c r="J1636" s="294"/>
      <c r="K1636" s="294"/>
      <c r="L1636" s="294"/>
      <c r="M1636" s="294"/>
      <c r="N1636" s="294"/>
      <c r="O1636" s="294"/>
      <c r="P1636" s="294"/>
      <c r="Q1636" s="294"/>
      <c r="R1636" s="294"/>
      <c r="S1636" s="294"/>
      <c r="T1636" s="294"/>
      <c r="U1636" s="294"/>
      <c r="V1636" s="294"/>
      <c r="W1636" s="294"/>
      <c r="X1636" s="294"/>
      <c r="Y1636" s="294"/>
      <c r="Z1636" s="294"/>
      <c r="AA1636" s="294"/>
      <c r="AB1636" s="294"/>
      <c r="AC1636" s="294"/>
      <c r="AD1636" s="294"/>
      <c r="AE1636" s="728"/>
      <c r="AF1636" s="294"/>
      <c r="AG1636" s="251" t="str">
        <f>'1.  LRAMVA Summary'!$D$54</f>
        <v>kWh</v>
      </c>
      <c r="AH1636" s="251" t="str">
        <f>'1.  LRAMVA Summary'!$E$54</f>
        <v>kWh</v>
      </c>
      <c r="AI1636" s="251" t="str">
        <f>'1.  LRAMVA Summary'!$F$54</f>
        <v>kW</v>
      </c>
      <c r="AJ1636" s="251" t="str">
        <f>'1.  LRAMVA Summary'!$G$54</f>
        <v>kW</v>
      </c>
      <c r="AK1636" s="251" t="str">
        <f>'1.  LRAMVA Summary'!$H$54</f>
        <v>kW</v>
      </c>
      <c r="AL1636" s="251" t="str">
        <f>'1.  LRAMVA Summary'!$I$54</f>
        <v>kWh</v>
      </c>
      <c r="AM1636" s="251" t="str">
        <f>'1.  LRAMVA Summary'!$J$54</f>
        <v>kW</v>
      </c>
      <c r="AN1636" s="251" t="str">
        <f>'1.  LRAMVA Summary'!$K$54</f>
        <v>kW</v>
      </c>
      <c r="AO1636" s="251" t="str">
        <f>'1.  LRAMVA Summary'!$L$54</f>
        <v>kWh</v>
      </c>
      <c r="AP1636" s="251" t="str">
        <f>'1.  LRAMVA Summary'!$M$54</f>
        <v>kWh</v>
      </c>
      <c r="AQ1636" s="251" t="str">
        <f>'1.  LRAMVA Summary'!$N$54</f>
        <v>kW</v>
      </c>
      <c r="AR1636" s="251" t="str">
        <f>'1.  LRAMVA Summary'!$O$54</f>
        <v>kW</v>
      </c>
      <c r="AS1636" s="251">
        <f>'1.  LRAMVA Summary'!$P$54</f>
        <v>0</v>
      </c>
      <c r="AT1636" s="251">
        <f>'1.  LRAMVA Summary'!$Q$54</f>
        <v>0</v>
      </c>
      <c r="AU1636" s="289"/>
    </row>
    <row r="1637" spans="2:47" ht="16">
      <c r="B1637" s="724" t="s">
        <v>951</v>
      </c>
      <c r="C1637" s="294"/>
      <c r="D1637" s="294"/>
      <c r="E1637" s="294"/>
      <c r="F1637" s="294"/>
      <c r="G1637" s="294"/>
      <c r="H1637" s="294"/>
      <c r="I1637" s="294"/>
      <c r="J1637" s="294"/>
      <c r="K1637" s="294"/>
      <c r="L1637" s="294"/>
      <c r="M1637" s="294"/>
      <c r="N1637" s="294"/>
      <c r="O1637" s="294"/>
      <c r="P1637" s="294"/>
      <c r="Q1637" s="294"/>
      <c r="R1637" s="294"/>
      <c r="S1637" s="294"/>
      <c r="T1637" s="294"/>
      <c r="U1637" s="294"/>
      <c r="V1637" s="294"/>
      <c r="W1637" s="294"/>
      <c r="X1637" s="294"/>
      <c r="Y1637" s="294"/>
      <c r="Z1637" s="294"/>
      <c r="AA1637" s="294"/>
      <c r="AB1637" s="294"/>
      <c r="AC1637" s="294"/>
      <c r="AD1637" s="294"/>
      <c r="AE1637" s="728"/>
      <c r="AF1637" s="294"/>
      <c r="AG1637" s="726">
        <v>0</v>
      </c>
      <c r="AH1637" s="721">
        <v>0</v>
      </c>
      <c r="AI1637" s="721">
        <v>0</v>
      </c>
      <c r="AJ1637" s="721">
        <v>0</v>
      </c>
      <c r="AK1637" s="721">
        <v>0</v>
      </c>
      <c r="AL1637" s="721">
        <v>0</v>
      </c>
      <c r="AM1637" s="721">
        <v>0</v>
      </c>
      <c r="AN1637" s="721">
        <v>0</v>
      </c>
      <c r="AO1637" s="721">
        <v>0</v>
      </c>
      <c r="AP1637" s="721">
        <v>0</v>
      </c>
      <c r="AQ1637" s="721">
        <v>0</v>
      </c>
      <c r="AR1637" s="721">
        <v>0</v>
      </c>
      <c r="AS1637" s="721">
        <v>0</v>
      </c>
      <c r="AT1637" s="721">
        <v>0</v>
      </c>
      <c r="AU1637" s="722"/>
    </row>
    <row r="1638" spans="2:47" ht="16">
      <c r="B1638" s="725" t="s">
        <v>762</v>
      </c>
      <c r="C1638" s="348"/>
      <c r="D1638" s="348"/>
      <c r="E1638" s="348"/>
      <c r="F1638" s="348"/>
      <c r="G1638" s="348"/>
      <c r="H1638" s="348"/>
      <c r="I1638" s="348"/>
      <c r="J1638" s="348"/>
      <c r="K1638" s="348"/>
      <c r="L1638" s="348"/>
      <c r="M1638" s="348"/>
      <c r="N1638" s="348"/>
      <c r="O1638" s="348"/>
      <c r="P1638" s="348"/>
      <c r="Q1638" s="329"/>
      <c r="R1638" s="348"/>
      <c r="S1638" s="348"/>
      <c r="T1638" s="348"/>
      <c r="U1638" s="348"/>
      <c r="V1638" s="348"/>
      <c r="W1638" s="348"/>
      <c r="X1638" s="348"/>
      <c r="Y1638" s="348"/>
      <c r="Z1638" s="348"/>
      <c r="AA1638" s="348"/>
      <c r="AB1638" s="348"/>
      <c r="AC1638" s="348"/>
      <c r="AD1638" s="348"/>
      <c r="AE1638" s="729"/>
      <c r="AF1638" s="294"/>
      <c r="AG1638" s="727">
        <f>HLOOKUP(AG1635,'2. LRAMVA Threshold'!$B$42:$Q$60,16,FALSE)</f>
        <v>8730096.5944305398</v>
      </c>
      <c r="AH1638" s="338">
        <f>HLOOKUP(AH1635,'2. LRAMVA Threshold'!$B$42:$Q$60,16,FALSE)</f>
        <v>7519432.0553718666</v>
      </c>
      <c r="AI1638" s="338">
        <f>HLOOKUP(AI1635,'2. LRAMVA Threshold'!$B$42:$Q$60,16,FALSE)</f>
        <v>19267</v>
      </c>
      <c r="AJ1638" s="338">
        <f>HLOOKUP(AJ1635,'2. LRAMVA Threshold'!$B$42:$Q$60,16,FALSE)</f>
        <v>54</v>
      </c>
      <c r="AK1638" s="338">
        <f>HLOOKUP(AK1635,'2. LRAMVA Threshold'!$B$42:$Q$60,16,FALSE)</f>
        <v>450</v>
      </c>
      <c r="AL1638" s="338">
        <f>HLOOKUP(AL1635,'2. LRAMVA Threshold'!$B$42:$Q$60,16,FALSE)</f>
        <v>0</v>
      </c>
      <c r="AM1638" s="338">
        <f>HLOOKUP(AM1635,'2. LRAMVA Threshold'!$B$42:$Q$60,16,FALSE)</f>
        <v>0</v>
      </c>
      <c r="AN1638" s="338">
        <f>HLOOKUP(AN1635,'2. LRAMVA Threshold'!$B$42:$Q$60,16,FALSE)</f>
        <v>0</v>
      </c>
      <c r="AO1638" s="338">
        <f>HLOOKUP(AO1635,'2. LRAMVA Threshold'!$B$42:$Q$60,16,FALSE)</f>
        <v>0</v>
      </c>
      <c r="AP1638" s="338">
        <f>HLOOKUP(AP1635,'2. LRAMVA Threshold'!$B$42:$Q$60,16,FALSE)</f>
        <v>0</v>
      </c>
      <c r="AQ1638" s="338">
        <f>HLOOKUP(AQ1635,'2. LRAMVA Threshold'!$B$42:$Q$60,16,FALSE)</f>
        <v>0</v>
      </c>
      <c r="AR1638" s="338">
        <f>HLOOKUP(AR1635,'2. LRAMVA Threshold'!$B$42:$Q$60,16,FALSE)</f>
        <v>0</v>
      </c>
      <c r="AS1638" s="338">
        <f>HLOOKUP(AS1635,'2. LRAMVA Threshold'!$B$42:$Q$60,16,FALSE)</f>
        <v>0</v>
      </c>
      <c r="AT1638" s="338">
        <f>HLOOKUP(AT1635,'2. LRAMVA Threshold'!$B$42:$Q$60,16,FALSE)</f>
        <v>0</v>
      </c>
      <c r="AU1638" s="383"/>
    </row>
    <row r="1639" spans="2:47" ht="16">
      <c r="B1639" s="340"/>
      <c r="C1639" s="292"/>
      <c r="D1639" s="293"/>
      <c r="E1639" s="293"/>
      <c r="F1639" s="293"/>
      <c r="G1639" s="293"/>
      <c r="H1639" s="293"/>
      <c r="I1639" s="293"/>
      <c r="J1639" s="293"/>
      <c r="K1639" s="293"/>
      <c r="L1639" s="293"/>
      <c r="M1639" s="293"/>
      <c r="N1639" s="293"/>
      <c r="O1639" s="293"/>
      <c r="P1639" s="293"/>
      <c r="Q1639" s="293"/>
      <c r="R1639" s="293"/>
      <c r="S1639" s="294"/>
      <c r="T1639" s="293"/>
      <c r="U1639" s="293"/>
      <c r="V1639" s="293"/>
      <c r="W1639" s="263"/>
      <c r="X1639" s="263"/>
      <c r="Y1639" s="263"/>
      <c r="Z1639" s="263"/>
      <c r="AA1639" s="293"/>
      <c r="AB1639" s="293"/>
      <c r="AC1639" s="293"/>
      <c r="AD1639" s="293"/>
      <c r="AE1639" s="293"/>
      <c r="AF1639" s="293"/>
      <c r="AG1639" s="377"/>
      <c r="AH1639" s="377"/>
      <c r="AI1639" s="377"/>
      <c r="AJ1639" s="377"/>
      <c r="AK1639" s="377"/>
      <c r="AL1639" s="377"/>
      <c r="AM1639" s="377"/>
      <c r="AN1639" s="345"/>
      <c r="AO1639" s="345"/>
      <c r="AP1639" s="345"/>
      <c r="AQ1639" s="345"/>
      <c r="AR1639" s="345"/>
      <c r="AS1639" s="345"/>
      <c r="AT1639" s="345"/>
      <c r="AU1639" s="346"/>
    </row>
    <row r="1640" spans="2:47" ht="16">
      <c r="B1640" s="283" t="s">
        <v>733</v>
      </c>
      <c r="C1640" s="296"/>
      <c r="D1640" s="296"/>
      <c r="E1640" s="323"/>
      <c r="F1640" s="323"/>
      <c r="G1640" s="323"/>
      <c r="H1640" s="323"/>
      <c r="I1640" s="323"/>
      <c r="J1640" s="323"/>
      <c r="K1640" s="323"/>
      <c r="L1640" s="323"/>
      <c r="M1640" s="323"/>
      <c r="N1640" s="323"/>
      <c r="O1640" s="323"/>
      <c r="P1640" s="323"/>
      <c r="Q1640" s="323"/>
      <c r="R1640" s="323"/>
      <c r="S1640" s="251"/>
      <c r="T1640" s="298"/>
      <c r="U1640" s="298"/>
      <c r="V1640" s="298"/>
      <c r="W1640" s="297"/>
      <c r="X1640" s="297"/>
      <c r="Y1640" s="297"/>
      <c r="Z1640" s="297"/>
      <c r="AA1640" s="298"/>
      <c r="AB1640" s="298"/>
      <c r="AC1640" s="298"/>
      <c r="AD1640" s="298"/>
      <c r="AE1640" s="298"/>
      <c r="AF1640" s="298"/>
      <c r="AG1640" s="299">
        <f>HLOOKUP(AG35,'3.  Distribution Rates'!$C$122:$P$135,14,FALSE)</f>
        <v>0</v>
      </c>
      <c r="AH1640" s="299">
        <f>HLOOKUP(AH35,'3.  Distribution Rates'!$C$122:$P$135,14,FALSE)</f>
        <v>1.8499999999999999E-2</v>
      </c>
      <c r="AI1640" s="299">
        <f>HLOOKUP(AI35,'3.  Distribution Rates'!$C$122:$P$135,14,FALSE)</f>
        <v>3.6309999999999998</v>
      </c>
      <c r="AJ1640" s="299">
        <f>HLOOKUP(AJ35,'3.  Distribution Rates'!$C$122:$P$135,14,FALSE)</f>
        <v>2.3003999999999998</v>
      </c>
      <c r="AK1640" s="299">
        <f>HLOOKUP(AK35,'3.  Distribution Rates'!$C$122:$P$135,14,FALSE)</f>
        <v>3.2397999999999998</v>
      </c>
      <c r="AL1640" s="299">
        <f>HLOOKUP(AL35,'3.  Distribution Rates'!$C$122:$P$135,14,FALSE)</f>
        <v>1.84E-2</v>
      </c>
      <c r="AM1640" s="299">
        <f>HLOOKUP(AM35,'3.  Distribution Rates'!$C$122:$P$135,14,FALSE)</f>
        <v>14.9572</v>
      </c>
      <c r="AN1640" s="299">
        <f>HLOOKUP(AN35,'3.  Distribution Rates'!$C$122:$P$135,14,FALSE)</f>
        <v>4.0898000000000003</v>
      </c>
      <c r="AO1640" s="299">
        <f>HLOOKUP(AO35,'3.  Distribution Rates'!$C$122:$P$135,14,FALSE)</f>
        <v>0</v>
      </c>
      <c r="AP1640" s="299">
        <f>HLOOKUP(AP35,'3.  Distribution Rates'!$C$122:$P$135,14,FALSE)</f>
        <v>2.07E-2</v>
      </c>
      <c r="AQ1640" s="299">
        <f>HLOOKUP(AQ35,'3.  Distribution Rates'!$C$122:$P$135,14,FALSE)</f>
        <v>4.2586000000000004</v>
      </c>
      <c r="AR1640" s="299">
        <f>HLOOKUP(AR35,'3.  Distribution Rates'!$C$122:$P$135,14,FALSE)</f>
        <v>7.1086999999999998</v>
      </c>
      <c r="AS1640" s="299">
        <f>HLOOKUP(AS35,'3.  Distribution Rates'!$C$122:$P$135,14,FALSE)</f>
        <v>0</v>
      </c>
      <c r="AT1640" s="299">
        <f>HLOOKUP(AT35,'3.  Distribution Rates'!$C$122:$P$135,14,FALSE)</f>
        <v>0</v>
      </c>
      <c r="AU1640" s="385"/>
    </row>
    <row r="1641" spans="2:47" ht="16">
      <c r="B1641" s="283" t="s">
        <v>763</v>
      </c>
      <c r="C1641" s="301"/>
      <c r="D1641" s="243"/>
      <c r="E1641" s="240"/>
      <c r="F1641" s="240"/>
      <c r="G1641" s="240"/>
      <c r="H1641" s="240"/>
      <c r="I1641" s="240"/>
      <c r="J1641" s="240"/>
      <c r="K1641" s="240"/>
      <c r="L1641" s="240"/>
      <c r="M1641" s="240"/>
      <c r="N1641" s="240"/>
      <c r="O1641" s="240"/>
      <c r="P1641" s="240"/>
      <c r="Q1641" s="240"/>
      <c r="R1641" s="240"/>
      <c r="S1641" s="251"/>
      <c r="T1641" s="240"/>
      <c r="U1641" s="240"/>
      <c r="V1641" s="240"/>
      <c r="W1641" s="243"/>
      <c r="X1641" s="243"/>
      <c r="Y1641" s="243"/>
      <c r="Z1641" s="243"/>
      <c r="AA1641" s="240"/>
      <c r="AB1641" s="240"/>
      <c r="AC1641" s="240"/>
      <c r="AD1641" s="240"/>
      <c r="AE1641" s="240"/>
      <c r="AF1641" s="240"/>
      <c r="AG1641" s="325">
        <f>'4.  2011-2014 LRAM'!AO147*AG1640</f>
        <v>0</v>
      </c>
      <c r="AH1641" s="325">
        <f>'4.  2011-2014 LRAM'!AP147*AH1640</f>
        <v>0</v>
      </c>
      <c r="AI1641" s="325">
        <f>'4.  2011-2014 LRAM'!AQ147*AI1640</f>
        <v>0</v>
      </c>
      <c r="AJ1641" s="325">
        <f>'4.  2011-2014 LRAM'!AR147*AJ1640</f>
        <v>0</v>
      </c>
      <c r="AK1641" s="325">
        <f>'4.  2011-2014 LRAM'!AS147*AK1640</f>
        <v>0</v>
      </c>
      <c r="AL1641" s="325">
        <f>'4.  2011-2014 LRAM'!AT147*AL1640</f>
        <v>0</v>
      </c>
      <c r="AM1641" s="325">
        <f>'4.  2011-2014 LRAM'!AU147*AM1640</f>
        <v>0</v>
      </c>
      <c r="AN1641" s="325">
        <f>'4.  2011-2014 LRAM'!AV147*AN1640</f>
        <v>0</v>
      </c>
      <c r="AO1641" s="325">
        <f>'4.  2011-2014 LRAM'!AW147*AO1640</f>
        <v>0</v>
      </c>
      <c r="AP1641" s="325">
        <f>'4.  2011-2014 LRAM'!AX147*AP1640</f>
        <v>96.672929868206509</v>
      </c>
      <c r="AQ1641" s="325">
        <f>'4.  2011-2014 LRAM'!AY147*AQ1640</f>
        <v>1635.6212169234943</v>
      </c>
      <c r="AR1641" s="325">
        <f>'4.  2011-2014 LRAM'!AZ147*AR1640</f>
        <v>0</v>
      </c>
      <c r="AS1641" s="325">
        <f>'4.  2011-2014 LRAM'!BA147*AS1640</f>
        <v>0</v>
      </c>
      <c r="AT1641" s="325">
        <f>'4.  2011-2014 LRAM'!BB147*AT1640</f>
        <v>0</v>
      </c>
      <c r="AU1641" s="531">
        <f>SUM(AG1641:AT1641)</f>
        <v>1732.2941467917008</v>
      </c>
    </row>
    <row r="1642" spans="2:47" ht="16">
      <c r="B1642" s="283" t="s">
        <v>764</v>
      </c>
      <c r="C1642" s="301"/>
      <c r="D1642" s="243"/>
      <c r="E1642" s="240"/>
      <c r="F1642" s="240"/>
      <c r="G1642" s="240"/>
      <c r="H1642" s="240"/>
      <c r="I1642" s="240"/>
      <c r="J1642" s="240"/>
      <c r="K1642" s="240"/>
      <c r="L1642" s="240"/>
      <c r="M1642" s="240"/>
      <c r="N1642" s="240"/>
      <c r="O1642" s="240"/>
      <c r="P1642" s="240"/>
      <c r="Q1642" s="240"/>
      <c r="R1642" s="240"/>
      <c r="S1642" s="251"/>
      <c r="T1642" s="240"/>
      <c r="U1642" s="240"/>
      <c r="V1642" s="240"/>
      <c r="W1642" s="243"/>
      <c r="X1642" s="243"/>
      <c r="Y1642" s="243"/>
      <c r="Z1642" s="243"/>
      <c r="AA1642" s="240"/>
      <c r="AB1642" s="240"/>
      <c r="AC1642" s="240"/>
      <c r="AD1642" s="240"/>
      <c r="AE1642" s="240"/>
      <c r="AF1642" s="240"/>
      <c r="AG1642" s="325">
        <f>'4.  2011-2014 LRAM'!AO286*AG1640</f>
        <v>0</v>
      </c>
      <c r="AH1642" s="325">
        <f>'4.  2011-2014 LRAM'!AP286*AH1640</f>
        <v>1214.6114670352099</v>
      </c>
      <c r="AI1642" s="325">
        <f>'4.  2011-2014 LRAM'!AQ286*AI1640</f>
        <v>9010.353532202329</v>
      </c>
      <c r="AJ1642" s="325">
        <f>'4.  2011-2014 LRAM'!AR286*AJ1640</f>
        <v>18.461010718512881</v>
      </c>
      <c r="AK1642" s="325">
        <f>'4.  2011-2014 LRAM'!AS286*AK1640</f>
        <v>190.38874200702617</v>
      </c>
      <c r="AL1642" s="325">
        <f>'4.  2011-2014 LRAM'!AT286*AL1640</f>
        <v>0</v>
      </c>
      <c r="AM1642" s="325">
        <f>'4.  2011-2014 LRAM'!AU286*AM1640</f>
        <v>0</v>
      </c>
      <c r="AN1642" s="325">
        <f>'4.  2011-2014 LRAM'!AV286*AN1640</f>
        <v>0</v>
      </c>
      <c r="AO1642" s="325">
        <f>'4.  2011-2014 LRAM'!AW286*AO1640</f>
        <v>0</v>
      </c>
      <c r="AP1642" s="325">
        <f>'4.  2011-2014 LRAM'!AX286*AP1640</f>
        <v>0</v>
      </c>
      <c r="AQ1642" s="325">
        <f>'4.  2011-2014 LRAM'!AY286*AQ1640</f>
        <v>5029.616461458063</v>
      </c>
      <c r="AR1642" s="325">
        <f>'4.  2011-2014 LRAM'!AZ286*AR1640</f>
        <v>0</v>
      </c>
      <c r="AS1642" s="325">
        <f>'4.  2011-2014 LRAM'!BA286*AS1640</f>
        <v>0</v>
      </c>
      <c r="AT1642" s="325">
        <f>'4.  2011-2014 LRAM'!BB286*AT1640</f>
        <v>0</v>
      </c>
      <c r="AU1642" s="531">
        <f>SUM(AG1642:AT1642)</f>
        <v>15463.43121342114</v>
      </c>
    </row>
    <row r="1643" spans="2:47" ht="16">
      <c r="B1643" s="283" t="s">
        <v>765</v>
      </c>
      <c r="C1643" s="301"/>
      <c r="D1643" s="243"/>
      <c r="E1643" s="240"/>
      <c r="F1643" s="240"/>
      <c r="G1643" s="240"/>
      <c r="H1643" s="240"/>
      <c r="I1643" s="240"/>
      <c r="J1643" s="240"/>
      <c r="K1643" s="240"/>
      <c r="L1643" s="240"/>
      <c r="M1643" s="240"/>
      <c r="N1643" s="240"/>
      <c r="O1643" s="240"/>
      <c r="P1643" s="240"/>
      <c r="Q1643" s="240"/>
      <c r="R1643" s="240"/>
      <c r="S1643" s="251"/>
      <c r="T1643" s="240"/>
      <c r="U1643" s="240"/>
      <c r="V1643" s="240"/>
      <c r="W1643" s="243"/>
      <c r="X1643" s="243"/>
      <c r="Y1643" s="243"/>
      <c r="Z1643" s="243"/>
      <c r="AA1643" s="240"/>
      <c r="AB1643" s="240"/>
      <c r="AC1643" s="240"/>
      <c r="AD1643" s="240"/>
      <c r="AE1643" s="240"/>
      <c r="AF1643" s="240"/>
      <c r="AG1643" s="325">
        <f>'4.  2011-2014 LRAM'!AO431*AG1640</f>
        <v>0</v>
      </c>
      <c r="AH1643" s="325">
        <f>'4.  2011-2014 LRAM'!AP431*AH1640</f>
        <v>9040.1823648454483</v>
      </c>
      <c r="AI1643" s="325">
        <f>'4.  2011-2014 LRAM'!AQ431*AI1640</f>
        <v>21515.275454551393</v>
      </c>
      <c r="AJ1643" s="325">
        <f>'4.  2011-2014 LRAM'!AR431*AJ1640</f>
        <v>513.32436498685684</v>
      </c>
      <c r="AK1643" s="325">
        <f>'4.  2011-2014 LRAM'!AS431*AK1640</f>
        <v>2180.89142656987</v>
      </c>
      <c r="AL1643" s="325">
        <f>'4.  2011-2014 LRAM'!AT431*AL1640</f>
        <v>0</v>
      </c>
      <c r="AM1643" s="325">
        <f>'4.  2011-2014 LRAM'!AU431*AM1640</f>
        <v>0</v>
      </c>
      <c r="AN1643" s="325">
        <f>'4.  2011-2014 LRAM'!AV431*AN1640</f>
        <v>0</v>
      </c>
      <c r="AO1643" s="325">
        <f>'4.  2011-2014 LRAM'!AW431*AO1640</f>
        <v>0</v>
      </c>
      <c r="AP1643" s="325">
        <f>'4.  2011-2014 LRAM'!AX431*AP1640</f>
        <v>257.59398779610842</v>
      </c>
      <c r="AQ1643" s="325">
        <f>'4.  2011-2014 LRAM'!AY431*AQ1640</f>
        <v>13624.049663725671</v>
      </c>
      <c r="AR1643" s="325">
        <f>'4.  2011-2014 LRAM'!AZ431*AR1640</f>
        <v>0</v>
      </c>
      <c r="AS1643" s="325">
        <f>'4.  2011-2014 LRAM'!BA431*AS1640</f>
        <v>0</v>
      </c>
      <c r="AT1643" s="325">
        <f>'4.  2011-2014 LRAM'!BB431*AT1640</f>
        <v>0</v>
      </c>
      <c r="AU1643" s="531">
        <f>SUM(AG1643:AT1643)</f>
        <v>47131.31726247535</v>
      </c>
    </row>
    <row r="1644" spans="2:47" ht="16">
      <c r="B1644" s="283" t="s">
        <v>766</v>
      </c>
      <c r="C1644" s="301"/>
      <c r="D1644" s="243"/>
      <c r="E1644" s="240"/>
      <c r="F1644" s="240"/>
      <c r="G1644" s="240"/>
      <c r="H1644" s="240"/>
      <c r="I1644" s="240"/>
      <c r="J1644" s="240"/>
      <c r="K1644" s="240"/>
      <c r="L1644" s="240"/>
      <c r="M1644" s="240"/>
      <c r="N1644" s="240"/>
      <c r="O1644" s="240"/>
      <c r="P1644" s="240"/>
      <c r="Q1644" s="240"/>
      <c r="R1644" s="240"/>
      <c r="S1644" s="251"/>
      <c r="T1644" s="240"/>
      <c r="U1644" s="240"/>
      <c r="V1644" s="240"/>
      <c r="W1644" s="243"/>
      <c r="X1644" s="243"/>
      <c r="Y1644" s="243"/>
      <c r="Z1644" s="243"/>
      <c r="AA1644" s="240"/>
      <c r="AB1644" s="240"/>
      <c r="AC1644" s="240"/>
      <c r="AD1644" s="240"/>
      <c r="AE1644" s="240"/>
      <c r="AF1644" s="240"/>
      <c r="AG1644" s="325">
        <f>'4.  2011-2014 LRAM'!AO572*AG1640</f>
        <v>0</v>
      </c>
      <c r="AH1644" s="325">
        <f>'4.  2011-2014 LRAM'!AP572*AH1640</f>
        <v>22027.470969426253</v>
      </c>
      <c r="AI1644" s="325">
        <f>'4.  2011-2014 LRAM'!AQ572*AI1640</f>
        <v>27660.907212213748</v>
      </c>
      <c r="AJ1644" s="325">
        <f>'4.  2011-2014 LRAM'!AR572*AJ1640</f>
        <v>15.097217887837211</v>
      </c>
      <c r="AK1644" s="325">
        <f>'4.  2011-2014 LRAM'!AS572*AK1640</f>
        <v>6812.2281679723164</v>
      </c>
      <c r="AL1644" s="325">
        <f>'4.  2011-2014 LRAM'!AT572*AL1640</f>
        <v>0</v>
      </c>
      <c r="AM1644" s="325">
        <f>'4.  2011-2014 LRAM'!AU572*AM1640</f>
        <v>0</v>
      </c>
      <c r="AN1644" s="325">
        <f>'4.  2011-2014 LRAM'!AV572*AN1640</f>
        <v>5297.9496920063993</v>
      </c>
      <c r="AO1644" s="325">
        <f>'4.  2011-2014 LRAM'!AW572*AO1640</f>
        <v>0</v>
      </c>
      <c r="AP1644" s="325">
        <f>'4.  2011-2014 LRAM'!AX572*AP1640</f>
        <v>11211.37033752</v>
      </c>
      <c r="AQ1644" s="325">
        <f>'4.  2011-2014 LRAM'!AY572*AQ1640</f>
        <v>11661.850642457041</v>
      </c>
      <c r="AR1644" s="325">
        <f>'4.  2011-2014 LRAM'!AZ572*AR1640</f>
        <v>0</v>
      </c>
      <c r="AS1644" s="325">
        <f>'4.  2011-2014 LRAM'!BA572*AS1640</f>
        <v>0</v>
      </c>
      <c r="AT1644" s="325">
        <f>'4.  2011-2014 LRAM'!BB572*AT1640</f>
        <v>0</v>
      </c>
      <c r="AU1644" s="531">
        <f t="shared" ref="AU1644:AU1653" si="2221">SUM(AG1644:AT1644)</f>
        <v>84686.874239483586</v>
      </c>
    </row>
    <row r="1645" spans="2:47" ht="16">
      <c r="B1645" s="283" t="s">
        <v>767</v>
      </c>
      <c r="C1645" s="301"/>
      <c r="D1645" s="243"/>
      <c r="E1645" s="240"/>
      <c r="F1645" s="240"/>
      <c r="G1645" s="240"/>
      <c r="H1645" s="240"/>
      <c r="I1645" s="240"/>
      <c r="J1645" s="240"/>
      <c r="K1645" s="240"/>
      <c r="L1645" s="240"/>
      <c r="M1645" s="240"/>
      <c r="N1645" s="240"/>
      <c r="O1645" s="240"/>
      <c r="P1645" s="240"/>
      <c r="Q1645" s="240"/>
      <c r="R1645" s="240"/>
      <c r="S1645" s="251"/>
      <c r="T1645" s="240"/>
      <c r="U1645" s="240"/>
      <c r="V1645" s="240"/>
      <c r="W1645" s="243"/>
      <c r="X1645" s="243"/>
      <c r="Y1645" s="243"/>
      <c r="Z1645" s="243"/>
      <c r="AA1645" s="240"/>
      <c r="AB1645" s="240"/>
      <c r="AC1645" s="240"/>
      <c r="AD1645" s="240"/>
      <c r="AE1645" s="240"/>
      <c r="AF1645" s="240"/>
      <c r="AG1645" s="325">
        <f t="shared" ref="AG1645:AT1645" si="2222">AG220*AG1640</f>
        <v>0</v>
      </c>
      <c r="AH1645" s="325">
        <f t="shared" si="2222"/>
        <v>48906.085668691492</v>
      </c>
      <c r="AI1645" s="325">
        <f t="shared" si="2222"/>
        <v>62867.697753032953</v>
      </c>
      <c r="AJ1645" s="325">
        <f t="shared" si="2222"/>
        <v>205.23757763195923</v>
      </c>
      <c r="AK1645" s="325">
        <f t="shared" si="2222"/>
        <v>6403.6597208211215</v>
      </c>
      <c r="AL1645" s="325">
        <f t="shared" si="2222"/>
        <v>18.113256518671154</v>
      </c>
      <c r="AM1645" s="325">
        <f t="shared" si="2222"/>
        <v>0</v>
      </c>
      <c r="AN1645" s="325">
        <f t="shared" si="2222"/>
        <v>0</v>
      </c>
      <c r="AO1645" s="325">
        <f t="shared" si="2222"/>
        <v>0</v>
      </c>
      <c r="AP1645" s="325">
        <f t="shared" si="2222"/>
        <v>11902.880903846404</v>
      </c>
      <c r="AQ1645" s="325">
        <f t="shared" si="2222"/>
        <v>13830.950255808</v>
      </c>
      <c r="AR1645" s="325">
        <f t="shared" si="2222"/>
        <v>20932.800567718034</v>
      </c>
      <c r="AS1645" s="325">
        <f t="shared" si="2222"/>
        <v>0</v>
      </c>
      <c r="AT1645" s="325">
        <f t="shared" si="2222"/>
        <v>0</v>
      </c>
      <c r="AU1645" s="531">
        <f t="shared" si="2221"/>
        <v>165067.42570406862</v>
      </c>
    </row>
    <row r="1646" spans="2:47" ht="16">
      <c r="B1646" s="283" t="s">
        <v>768</v>
      </c>
      <c r="C1646" s="301"/>
      <c r="D1646" s="243"/>
      <c r="E1646" s="240"/>
      <c r="F1646" s="240"/>
      <c r="G1646" s="240"/>
      <c r="H1646" s="240"/>
      <c r="I1646" s="240"/>
      <c r="J1646" s="240"/>
      <c r="K1646" s="240"/>
      <c r="L1646" s="240"/>
      <c r="M1646" s="240"/>
      <c r="N1646" s="240"/>
      <c r="O1646" s="240"/>
      <c r="P1646" s="240"/>
      <c r="Q1646" s="240"/>
      <c r="R1646" s="240"/>
      <c r="S1646" s="251"/>
      <c r="T1646" s="240"/>
      <c r="U1646" s="240"/>
      <c r="V1646" s="240"/>
      <c r="W1646" s="243"/>
      <c r="X1646" s="243"/>
      <c r="Y1646" s="243"/>
      <c r="Z1646" s="243"/>
      <c r="AA1646" s="240"/>
      <c r="AB1646" s="240"/>
      <c r="AC1646" s="240"/>
      <c r="AD1646" s="240"/>
      <c r="AE1646" s="240"/>
      <c r="AF1646" s="240"/>
      <c r="AG1646" s="325">
        <f t="shared" ref="AG1646:AT1646" si="2223">AG417*AG1640</f>
        <v>0</v>
      </c>
      <c r="AH1646" s="325">
        <f t="shared" si="2223"/>
        <v>39653.901236552287</v>
      </c>
      <c r="AI1646" s="325">
        <f t="shared" si="2223"/>
        <v>45578.087645975131</v>
      </c>
      <c r="AJ1646" s="325">
        <f t="shared" si="2223"/>
        <v>2903.8944518993576</v>
      </c>
      <c r="AK1646" s="325">
        <f t="shared" si="2223"/>
        <v>9124.73789809767</v>
      </c>
      <c r="AL1646" s="325">
        <f t="shared" si="2223"/>
        <v>48.547386892489904</v>
      </c>
      <c r="AM1646" s="325">
        <f t="shared" si="2223"/>
        <v>0</v>
      </c>
      <c r="AN1646" s="325">
        <f t="shared" si="2223"/>
        <v>0</v>
      </c>
      <c r="AO1646" s="325">
        <f t="shared" si="2223"/>
        <v>0</v>
      </c>
      <c r="AP1646" s="325">
        <f t="shared" si="2223"/>
        <v>2334.8584043184451</v>
      </c>
      <c r="AQ1646" s="325">
        <f t="shared" si="2223"/>
        <v>15200.340774020233</v>
      </c>
      <c r="AR1646" s="325">
        <f t="shared" si="2223"/>
        <v>27535.442001684947</v>
      </c>
      <c r="AS1646" s="325">
        <f t="shared" si="2223"/>
        <v>0</v>
      </c>
      <c r="AT1646" s="325">
        <f t="shared" si="2223"/>
        <v>0</v>
      </c>
      <c r="AU1646" s="531">
        <f t="shared" si="2221"/>
        <v>142379.80979944055</v>
      </c>
    </row>
    <row r="1647" spans="2:47" ht="16">
      <c r="B1647" s="283" t="s">
        <v>769</v>
      </c>
      <c r="C1647" s="301"/>
      <c r="D1647" s="243"/>
      <c r="E1647" s="240"/>
      <c r="F1647" s="240"/>
      <c r="G1647" s="240"/>
      <c r="H1647" s="240"/>
      <c r="I1647" s="240"/>
      <c r="J1647" s="240"/>
      <c r="K1647" s="240"/>
      <c r="L1647" s="240"/>
      <c r="M1647" s="240"/>
      <c r="N1647" s="240"/>
      <c r="O1647" s="240"/>
      <c r="P1647" s="240"/>
      <c r="Q1647" s="240"/>
      <c r="R1647" s="240"/>
      <c r="S1647" s="251"/>
      <c r="T1647" s="240"/>
      <c r="U1647" s="240"/>
      <c r="V1647" s="240"/>
      <c r="W1647" s="243"/>
      <c r="X1647" s="243"/>
      <c r="Y1647" s="243"/>
      <c r="Z1647" s="243"/>
      <c r="AA1647" s="240"/>
      <c r="AB1647" s="240"/>
      <c r="AC1647" s="240"/>
      <c r="AD1647" s="240"/>
      <c r="AE1647" s="240"/>
      <c r="AF1647" s="240"/>
      <c r="AG1647" s="325">
        <f t="shared" ref="AG1647:AT1647" si="2224">AG617*AG1640</f>
        <v>0</v>
      </c>
      <c r="AH1647" s="325">
        <f t="shared" si="2224"/>
        <v>45142.082531602144</v>
      </c>
      <c r="AI1647" s="325">
        <f t="shared" si="2224"/>
        <v>88454.509629517241</v>
      </c>
      <c r="AJ1647" s="325">
        <f t="shared" si="2224"/>
        <v>7095.5188442186463</v>
      </c>
      <c r="AK1647" s="325">
        <f t="shared" si="2224"/>
        <v>39263.372665528965</v>
      </c>
      <c r="AL1647" s="325">
        <f t="shared" si="2224"/>
        <v>0</v>
      </c>
      <c r="AM1647" s="325">
        <f t="shared" si="2224"/>
        <v>0</v>
      </c>
      <c r="AN1647" s="325">
        <f t="shared" si="2224"/>
        <v>50362.050070299629</v>
      </c>
      <c r="AO1647" s="325">
        <f t="shared" si="2224"/>
        <v>0</v>
      </c>
      <c r="AP1647" s="325">
        <f t="shared" si="2224"/>
        <v>9778.1022781325391</v>
      </c>
      <c r="AQ1647" s="325">
        <f t="shared" si="2224"/>
        <v>57579.975304602856</v>
      </c>
      <c r="AR1647" s="325">
        <f t="shared" si="2224"/>
        <v>17012.509089931838</v>
      </c>
      <c r="AS1647" s="325">
        <f t="shared" si="2224"/>
        <v>0</v>
      </c>
      <c r="AT1647" s="325">
        <f t="shared" si="2224"/>
        <v>0</v>
      </c>
      <c r="AU1647" s="531">
        <f t="shared" si="2221"/>
        <v>314688.12041383388</v>
      </c>
    </row>
    <row r="1648" spans="2:47" ht="16">
      <c r="B1648" s="283" t="s">
        <v>770</v>
      </c>
      <c r="C1648" s="301"/>
      <c r="D1648" s="243"/>
      <c r="E1648" s="240"/>
      <c r="F1648" s="240"/>
      <c r="G1648" s="240"/>
      <c r="H1648" s="240"/>
      <c r="I1648" s="240"/>
      <c r="J1648" s="240"/>
      <c r="K1648" s="240"/>
      <c r="L1648" s="240"/>
      <c r="M1648" s="240"/>
      <c r="N1648" s="240"/>
      <c r="O1648" s="240"/>
      <c r="P1648" s="240"/>
      <c r="Q1648" s="240"/>
      <c r="R1648" s="240"/>
      <c r="S1648" s="251"/>
      <c r="T1648" s="240"/>
      <c r="U1648" s="240"/>
      <c r="V1648" s="240"/>
      <c r="W1648" s="243"/>
      <c r="X1648" s="243"/>
      <c r="Y1648" s="243"/>
      <c r="Z1648" s="243"/>
      <c r="AA1648" s="240"/>
      <c r="AB1648" s="240"/>
      <c r="AC1648" s="240"/>
      <c r="AD1648" s="240"/>
      <c r="AE1648" s="240"/>
      <c r="AF1648" s="240"/>
      <c r="AG1648" s="325">
        <f t="shared" ref="AG1648:AT1648" si="2225">AG809*AG1640</f>
        <v>0</v>
      </c>
      <c r="AH1648" s="325">
        <f t="shared" si="2225"/>
        <v>64067.791832617011</v>
      </c>
      <c r="AI1648" s="325">
        <f t="shared" si="2225"/>
        <v>90698.276621957324</v>
      </c>
      <c r="AJ1648" s="325">
        <f t="shared" si="2225"/>
        <v>6504.2933079133882</v>
      </c>
      <c r="AK1648" s="325">
        <f t="shared" si="2225"/>
        <v>36361.136698519353</v>
      </c>
      <c r="AL1648" s="325">
        <f t="shared" si="2225"/>
        <v>0</v>
      </c>
      <c r="AM1648" s="325">
        <f t="shared" si="2225"/>
        <v>0</v>
      </c>
      <c r="AN1648" s="325">
        <f t="shared" si="2225"/>
        <v>0</v>
      </c>
      <c r="AO1648" s="325">
        <f t="shared" si="2225"/>
        <v>0</v>
      </c>
      <c r="AP1648" s="325">
        <f t="shared" si="2225"/>
        <v>6525.0793335200415</v>
      </c>
      <c r="AQ1648" s="325">
        <f t="shared" si="2225"/>
        <v>33463.455151494221</v>
      </c>
      <c r="AR1648" s="325">
        <f t="shared" si="2225"/>
        <v>14778.174166728253</v>
      </c>
      <c r="AS1648" s="325">
        <f t="shared" si="2225"/>
        <v>0</v>
      </c>
      <c r="AT1648" s="325">
        <f t="shared" si="2225"/>
        <v>0</v>
      </c>
      <c r="AU1648" s="531">
        <f t="shared" si="2221"/>
        <v>252398.20711274954</v>
      </c>
    </row>
    <row r="1649" spans="1:47" ht="16">
      <c r="B1649" s="283" t="s">
        <v>771</v>
      </c>
      <c r="C1649" s="301"/>
      <c r="D1649" s="243"/>
      <c r="E1649" s="240"/>
      <c r="F1649" s="240"/>
      <c r="G1649" s="240"/>
      <c r="H1649" s="240"/>
      <c r="I1649" s="240"/>
      <c r="J1649" s="240"/>
      <c r="K1649" s="240"/>
      <c r="L1649" s="240"/>
      <c r="M1649" s="240"/>
      <c r="N1649" s="240"/>
      <c r="O1649" s="240"/>
      <c r="P1649" s="240"/>
      <c r="Q1649" s="240"/>
      <c r="R1649" s="240"/>
      <c r="S1649" s="251"/>
      <c r="T1649" s="240"/>
      <c r="U1649" s="240"/>
      <c r="V1649" s="240"/>
      <c r="W1649" s="243"/>
      <c r="X1649" s="243"/>
      <c r="Y1649" s="243"/>
      <c r="Z1649" s="243"/>
      <c r="AA1649" s="240"/>
      <c r="AB1649" s="240"/>
      <c r="AC1649" s="240"/>
      <c r="AD1649" s="240"/>
      <c r="AE1649" s="240"/>
      <c r="AF1649" s="240"/>
      <c r="AG1649" s="325">
        <f t="shared" ref="AG1649:AT1649" si="2226">AG1008*AG1640</f>
        <v>0</v>
      </c>
      <c r="AH1649" s="325">
        <f t="shared" si="2226"/>
        <v>33280.402399284241</v>
      </c>
      <c r="AI1649" s="325">
        <f t="shared" si="2226"/>
        <v>62383.619253364217</v>
      </c>
      <c r="AJ1649" s="325">
        <f t="shared" si="2226"/>
        <v>1023.780969023376</v>
      </c>
      <c r="AK1649" s="325">
        <f t="shared" si="2226"/>
        <v>7199.1038504416838</v>
      </c>
      <c r="AL1649" s="325">
        <f t="shared" si="2226"/>
        <v>0</v>
      </c>
      <c r="AM1649" s="325">
        <f t="shared" si="2226"/>
        <v>0</v>
      </c>
      <c r="AN1649" s="325">
        <f t="shared" si="2226"/>
        <v>32815.460915433963</v>
      </c>
      <c r="AO1649" s="325">
        <f t="shared" si="2226"/>
        <v>0</v>
      </c>
      <c r="AP1649" s="325">
        <f t="shared" si="2226"/>
        <v>5904.176288833818</v>
      </c>
      <c r="AQ1649" s="325">
        <f t="shared" si="2226"/>
        <v>33353.52846038311</v>
      </c>
      <c r="AR1649" s="325">
        <f t="shared" si="2226"/>
        <v>2455.3472751856502</v>
      </c>
      <c r="AS1649" s="325">
        <f t="shared" si="2226"/>
        <v>0</v>
      </c>
      <c r="AT1649" s="325">
        <f t="shared" si="2226"/>
        <v>0</v>
      </c>
      <c r="AU1649" s="531">
        <f t="shared" si="2221"/>
        <v>178415.41941195008</v>
      </c>
    </row>
    <row r="1650" spans="1:47" ht="16">
      <c r="B1650" s="283" t="s">
        <v>772</v>
      </c>
      <c r="C1650" s="301"/>
      <c r="D1650" s="243"/>
      <c r="E1650" s="240"/>
      <c r="F1650" s="240"/>
      <c r="G1650" s="240"/>
      <c r="H1650" s="240"/>
      <c r="I1650" s="240"/>
      <c r="J1650" s="240"/>
      <c r="K1650" s="240"/>
      <c r="L1650" s="240"/>
      <c r="M1650" s="240"/>
      <c r="N1650" s="240"/>
      <c r="O1650" s="240"/>
      <c r="P1650" s="240"/>
      <c r="Q1650" s="240"/>
      <c r="R1650" s="240"/>
      <c r="S1650" s="251"/>
      <c r="T1650" s="240"/>
      <c r="U1650" s="240"/>
      <c r="V1650" s="240"/>
      <c r="W1650" s="243"/>
      <c r="X1650" s="243"/>
      <c r="Y1650" s="243"/>
      <c r="Z1650" s="243"/>
      <c r="AA1650" s="240"/>
      <c r="AB1650" s="240"/>
      <c r="AC1650" s="240"/>
      <c r="AD1650" s="240"/>
      <c r="AE1650" s="240"/>
      <c r="AF1650" s="240"/>
      <c r="AG1650" s="325">
        <f t="shared" ref="AG1650:AT1650" si="2227">AG1205*AG1640</f>
        <v>0</v>
      </c>
      <c r="AH1650" s="325">
        <f t="shared" si="2227"/>
        <v>7831.37438816543</v>
      </c>
      <c r="AI1650" s="325">
        <f t="shared" si="2227"/>
        <v>5766.832300754716</v>
      </c>
      <c r="AJ1650" s="325">
        <f t="shared" si="2227"/>
        <v>167.66009660377358</v>
      </c>
      <c r="AK1650" s="325">
        <f t="shared" si="2227"/>
        <v>6276.0769865660386</v>
      </c>
      <c r="AL1650" s="325">
        <f t="shared" si="2227"/>
        <v>0</v>
      </c>
      <c r="AM1650" s="325">
        <f t="shared" si="2227"/>
        <v>0</v>
      </c>
      <c r="AN1650" s="325">
        <f t="shared" si="2227"/>
        <v>0</v>
      </c>
      <c r="AO1650" s="325">
        <f t="shared" si="2227"/>
        <v>0</v>
      </c>
      <c r="AP1650" s="325">
        <f t="shared" si="2227"/>
        <v>0</v>
      </c>
      <c r="AQ1650" s="325">
        <f t="shared" si="2227"/>
        <v>3972.7131161614357</v>
      </c>
      <c r="AR1650" s="325">
        <f t="shared" si="2227"/>
        <v>0</v>
      </c>
      <c r="AS1650" s="325">
        <f t="shared" si="2227"/>
        <v>0</v>
      </c>
      <c r="AT1650" s="325">
        <f t="shared" si="2227"/>
        <v>0</v>
      </c>
      <c r="AU1650" s="531">
        <f t="shared" si="2221"/>
        <v>24014.656888251393</v>
      </c>
    </row>
    <row r="1651" spans="1:47" ht="16">
      <c r="B1651" s="283" t="s">
        <v>773</v>
      </c>
      <c r="C1651" s="301"/>
      <c r="D1651" s="243"/>
      <c r="E1651" s="240"/>
      <c r="F1651" s="240"/>
      <c r="G1651" s="240"/>
      <c r="H1651" s="240"/>
      <c r="I1651" s="240"/>
      <c r="J1651" s="240"/>
      <c r="K1651" s="240"/>
      <c r="L1651" s="240"/>
      <c r="M1651" s="240"/>
      <c r="N1651" s="240"/>
      <c r="O1651" s="240"/>
      <c r="P1651" s="240"/>
      <c r="Q1651" s="240"/>
      <c r="R1651" s="240"/>
      <c r="S1651" s="251"/>
      <c r="T1651" s="240"/>
      <c r="U1651" s="240"/>
      <c r="V1651" s="240"/>
      <c r="W1651" s="243"/>
      <c r="X1651" s="243"/>
      <c r="Y1651" s="243"/>
      <c r="Z1651" s="243"/>
      <c r="AA1651" s="240"/>
      <c r="AB1651" s="240"/>
      <c r="AC1651" s="240"/>
      <c r="AD1651" s="240"/>
      <c r="AE1651" s="240"/>
      <c r="AF1651" s="240"/>
      <c r="AG1651" s="325">
        <f t="shared" ref="AG1651:AT1651" si="2228">AG1402*AG1640</f>
        <v>0</v>
      </c>
      <c r="AH1651" s="325">
        <f t="shared" si="2228"/>
        <v>0</v>
      </c>
      <c r="AI1651" s="325">
        <f t="shared" si="2228"/>
        <v>18259.114473347548</v>
      </c>
      <c r="AJ1651" s="325">
        <f t="shared" si="2228"/>
        <v>0</v>
      </c>
      <c r="AK1651" s="325">
        <f t="shared" si="2228"/>
        <v>1866.6199392452831</v>
      </c>
      <c r="AL1651" s="325">
        <f t="shared" si="2228"/>
        <v>0</v>
      </c>
      <c r="AM1651" s="325">
        <f t="shared" si="2228"/>
        <v>0</v>
      </c>
      <c r="AN1651" s="325">
        <f t="shared" si="2228"/>
        <v>0</v>
      </c>
      <c r="AO1651" s="325">
        <f t="shared" si="2228"/>
        <v>0</v>
      </c>
      <c r="AP1651" s="325">
        <f t="shared" si="2228"/>
        <v>0</v>
      </c>
      <c r="AQ1651" s="325">
        <f t="shared" si="2228"/>
        <v>30561.226394479214</v>
      </c>
      <c r="AR1651" s="325">
        <f t="shared" si="2228"/>
        <v>0</v>
      </c>
      <c r="AS1651" s="325">
        <f t="shared" si="2228"/>
        <v>0</v>
      </c>
      <c r="AT1651" s="325">
        <f t="shared" si="2228"/>
        <v>0</v>
      </c>
      <c r="AU1651" s="531">
        <f t="shared" si="2221"/>
        <v>50686.960807072042</v>
      </c>
    </row>
    <row r="1652" spans="1:47" ht="16">
      <c r="B1652" s="283" t="s">
        <v>774</v>
      </c>
      <c r="C1652" s="301"/>
      <c r="D1652" s="243"/>
      <c r="E1652" s="240"/>
      <c r="F1652" s="240"/>
      <c r="G1652" s="240"/>
      <c r="H1652" s="240"/>
      <c r="I1652" s="240"/>
      <c r="J1652" s="240"/>
      <c r="K1652" s="240"/>
      <c r="L1652" s="240"/>
      <c r="M1652" s="240"/>
      <c r="N1652" s="240"/>
      <c r="O1652" s="240"/>
      <c r="P1652" s="240"/>
      <c r="Q1652" s="240"/>
      <c r="R1652" s="240"/>
      <c r="S1652" s="251"/>
      <c r="T1652" s="240"/>
      <c r="U1652" s="240"/>
      <c r="V1652" s="240"/>
      <c r="W1652" s="243"/>
      <c r="X1652" s="243"/>
      <c r="Y1652" s="243"/>
      <c r="Z1652" s="243"/>
      <c r="AA1652" s="240"/>
      <c r="AB1652" s="240"/>
      <c r="AC1652" s="240"/>
      <c r="AD1652" s="240"/>
      <c r="AE1652" s="240"/>
      <c r="AF1652" s="240"/>
      <c r="AG1652" s="325">
        <f t="shared" ref="AG1652:AT1652" si="2229">AG1597*AG1640</f>
        <v>0</v>
      </c>
      <c r="AH1652" s="325">
        <f t="shared" si="2229"/>
        <v>0</v>
      </c>
      <c r="AI1652" s="325">
        <f t="shared" si="2229"/>
        <v>0</v>
      </c>
      <c r="AJ1652" s="325">
        <f t="shared" si="2229"/>
        <v>0</v>
      </c>
      <c r="AK1652" s="325">
        <f t="shared" si="2229"/>
        <v>0</v>
      </c>
      <c r="AL1652" s="325">
        <f t="shared" si="2229"/>
        <v>0</v>
      </c>
      <c r="AM1652" s="325">
        <f t="shared" si="2229"/>
        <v>0</v>
      </c>
      <c r="AN1652" s="325">
        <f t="shared" si="2229"/>
        <v>0</v>
      </c>
      <c r="AO1652" s="325">
        <f t="shared" si="2229"/>
        <v>0</v>
      </c>
      <c r="AP1652" s="325">
        <f t="shared" si="2229"/>
        <v>0</v>
      </c>
      <c r="AQ1652" s="325">
        <f t="shared" si="2229"/>
        <v>0</v>
      </c>
      <c r="AR1652" s="325">
        <f t="shared" si="2229"/>
        <v>0</v>
      </c>
      <c r="AS1652" s="325">
        <f t="shared" si="2229"/>
        <v>0</v>
      </c>
      <c r="AT1652" s="325">
        <f t="shared" si="2229"/>
        <v>0</v>
      </c>
      <c r="AU1652" s="531">
        <f t="shared" si="2221"/>
        <v>0</v>
      </c>
    </row>
    <row r="1653" spans="1:47" ht="16">
      <c r="B1653" s="305" t="s">
        <v>889</v>
      </c>
      <c r="C1653" s="301"/>
      <c r="D1653" s="263"/>
      <c r="E1653" s="293"/>
      <c r="F1653" s="293"/>
      <c r="G1653" s="293"/>
      <c r="H1653" s="293"/>
      <c r="I1653" s="293"/>
      <c r="J1653" s="293"/>
      <c r="K1653" s="293"/>
      <c r="L1653" s="293"/>
      <c r="M1653" s="293"/>
      <c r="N1653" s="293"/>
      <c r="O1653" s="293"/>
      <c r="P1653" s="293"/>
      <c r="Q1653" s="293"/>
      <c r="R1653" s="293"/>
      <c r="S1653" s="260"/>
      <c r="T1653" s="293"/>
      <c r="U1653" s="293"/>
      <c r="V1653" s="293"/>
      <c r="W1653" s="263"/>
      <c r="X1653" s="263"/>
      <c r="Y1653" s="263"/>
      <c r="Z1653" s="263"/>
      <c r="AA1653" s="293"/>
      <c r="AB1653" s="293"/>
      <c r="AC1653" s="293"/>
      <c r="AD1653" s="293"/>
      <c r="AE1653" s="293"/>
      <c r="AF1653" s="293"/>
      <c r="AG1653" s="302">
        <f>SUM(AG1641:AG1652)</f>
        <v>0</v>
      </c>
      <c r="AH1653" s="302">
        <f>SUM(AH1641:AH1652)</f>
        <v>271163.90285821952</v>
      </c>
      <c r="AI1653" s="302">
        <f t="shared" ref="AI1653:AT1653" si="2230">SUM(AI1641:AI1652)</f>
        <v>432194.67387691664</v>
      </c>
      <c r="AJ1653" s="302">
        <f t="shared" si="2230"/>
        <v>18447.267840883709</v>
      </c>
      <c r="AK1653" s="302">
        <f t="shared" si="2230"/>
        <v>115678.21609576933</v>
      </c>
      <c r="AL1653" s="302">
        <f t="shared" si="2230"/>
        <v>66.660643411161061</v>
      </c>
      <c r="AM1653" s="302">
        <f t="shared" si="2230"/>
        <v>0</v>
      </c>
      <c r="AN1653" s="302">
        <f t="shared" si="2230"/>
        <v>88475.460677739989</v>
      </c>
      <c r="AO1653" s="302">
        <f t="shared" si="2230"/>
        <v>0</v>
      </c>
      <c r="AP1653" s="302">
        <f t="shared" si="2230"/>
        <v>48010.734463835564</v>
      </c>
      <c r="AQ1653" s="302">
        <f t="shared" si="2230"/>
        <v>219913.32744151333</v>
      </c>
      <c r="AR1653" s="302">
        <f t="shared" si="2230"/>
        <v>82714.27310124872</v>
      </c>
      <c r="AS1653" s="302">
        <f t="shared" si="2230"/>
        <v>0</v>
      </c>
      <c r="AT1653" s="302">
        <f t="shared" si="2230"/>
        <v>0</v>
      </c>
      <c r="AU1653" s="349">
        <f t="shared" si="2221"/>
        <v>1276664.5169995381</v>
      </c>
    </row>
    <row r="1654" spans="1:47" ht="16">
      <c r="B1654" s="305" t="s">
        <v>890</v>
      </c>
      <c r="C1654" s="301"/>
      <c r="D1654" s="306"/>
      <c r="E1654" s="293"/>
      <c r="F1654" s="293"/>
      <c r="G1654" s="293"/>
      <c r="H1654" s="293"/>
      <c r="I1654" s="293"/>
      <c r="J1654" s="293"/>
      <c r="K1654" s="293"/>
      <c r="L1654" s="293"/>
      <c r="M1654" s="293"/>
      <c r="N1654" s="293"/>
      <c r="O1654" s="293"/>
      <c r="P1654" s="293"/>
      <c r="Q1654" s="293"/>
      <c r="R1654" s="293"/>
      <c r="S1654" s="260"/>
      <c r="T1654" s="293"/>
      <c r="U1654" s="293"/>
      <c r="V1654" s="293"/>
      <c r="W1654" s="263"/>
      <c r="X1654" s="263"/>
      <c r="Y1654" s="263"/>
      <c r="Z1654" s="263"/>
      <c r="AA1654" s="293"/>
      <c r="AB1654" s="293"/>
      <c r="AC1654" s="293"/>
      <c r="AD1654" s="293"/>
      <c r="AE1654" s="293"/>
      <c r="AF1654" s="293"/>
      <c r="AG1654" s="303">
        <f>AG1638*AG1640</f>
        <v>0</v>
      </c>
      <c r="AH1654" s="303">
        <f t="shared" ref="AH1654:AT1654" si="2231">AH1638*AH1640</f>
        <v>139109.49302437954</v>
      </c>
      <c r="AI1654" s="303">
        <f t="shared" si="2231"/>
        <v>69958.476999999999</v>
      </c>
      <c r="AJ1654" s="303">
        <f t="shared" si="2231"/>
        <v>124.2216</v>
      </c>
      <c r="AK1654" s="303">
        <f t="shared" si="2231"/>
        <v>1457.9099999999999</v>
      </c>
      <c r="AL1654" s="303">
        <f t="shared" si="2231"/>
        <v>0</v>
      </c>
      <c r="AM1654" s="303">
        <f t="shared" si="2231"/>
        <v>0</v>
      </c>
      <c r="AN1654" s="303">
        <f t="shared" si="2231"/>
        <v>0</v>
      </c>
      <c r="AO1654" s="303">
        <f t="shared" si="2231"/>
        <v>0</v>
      </c>
      <c r="AP1654" s="303">
        <f t="shared" si="2231"/>
        <v>0</v>
      </c>
      <c r="AQ1654" s="303">
        <f t="shared" si="2231"/>
        <v>0</v>
      </c>
      <c r="AR1654" s="303">
        <f t="shared" si="2231"/>
        <v>0</v>
      </c>
      <c r="AS1654" s="303">
        <f t="shared" si="2231"/>
        <v>0</v>
      </c>
      <c r="AT1654" s="303">
        <f t="shared" si="2231"/>
        <v>0</v>
      </c>
      <c r="AU1654" s="349">
        <f>SUM(AG1654:AT1654)</f>
        <v>210650.10162437955</v>
      </c>
    </row>
    <row r="1655" spans="1:47" ht="16">
      <c r="B1655" s="305" t="s">
        <v>891</v>
      </c>
      <c r="C1655" s="301"/>
      <c r="D1655" s="306"/>
      <c r="E1655" s="293"/>
      <c r="F1655" s="293"/>
      <c r="G1655" s="293"/>
      <c r="H1655" s="293"/>
      <c r="I1655" s="293"/>
      <c r="J1655" s="293"/>
      <c r="K1655" s="293"/>
      <c r="L1655" s="293"/>
      <c r="M1655" s="293"/>
      <c r="N1655" s="293"/>
      <c r="O1655" s="293"/>
      <c r="P1655" s="293"/>
      <c r="Q1655" s="293"/>
      <c r="R1655" s="293"/>
      <c r="S1655" s="260"/>
      <c r="T1655" s="293"/>
      <c r="U1655" s="293"/>
      <c r="V1655" s="293"/>
      <c r="W1655" s="306"/>
      <c r="X1655" s="306"/>
      <c r="Y1655" s="306"/>
      <c r="Z1655" s="306"/>
      <c r="AA1655" s="293"/>
      <c r="AB1655" s="293"/>
      <c r="AC1655" s="293"/>
      <c r="AD1655" s="293"/>
      <c r="AE1655" s="293"/>
      <c r="AF1655" s="293"/>
      <c r="AG1655" s="307"/>
      <c r="AH1655" s="307"/>
      <c r="AI1655" s="307"/>
      <c r="AJ1655" s="307"/>
      <c r="AK1655" s="307"/>
      <c r="AL1655" s="307"/>
      <c r="AM1655" s="307"/>
      <c r="AN1655" s="307"/>
      <c r="AO1655" s="307"/>
      <c r="AP1655" s="307"/>
      <c r="AQ1655" s="307"/>
      <c r="AR1655" s="307"/>
      <c r="AS1655" s="307"/>
      <c r="AT1655" s="307"/>
      <c r="AU1655" s="349">
        <f>AU1653-AU1654</f>
        <v>1066014.4153751584</v>
      </c>
    </row>
    <row r="1656" spans="1:47" ht="16">
      <c r="B1656" s="328"/>
      <c r="C1656" s="386"/>
      <c r="D1656" s="386"/>
      <c r="E1656" s="387"/>
      <c r="F1656" s="387"/>
      <c r="G1656" s="387"/>
      <c r="H1656" s="387"/>
      <c r="I1656" s="387"/>
      <c r="J1656" s="387"/>
      <c r="K1656" s="387"/>
      <c r="L1656" s="387"/>
      <c r="M1656" s="387"/>
      <c r="N1656" s="387"/>
      <c r="O1656" s="387"/>
      <c r="P1656" s="387"/>
      <c r="Q1656" s="387"/>
      <c r="R1656" s="387"/>
      <c r="S1656" s="388"/>
      <c r="T1656" s="387"/>
      <c r="U1656" s="387"/>
      <c r="V1656" s="387"/>
      <c r="W1656" s="386"/>
      <c r="X1656" s="389"/>
      <c r="Y1656" s="386"/>
      <c r="Z1656" s="386"/>
      <c r="AA1656" s="387"/>
      <c r="AB1656" s="387"/>
      <c r="AC1656" s="387"/>
      <c r="AD1656" s="387"/>
      <c r="AE1656" s="387"/>
      <c r="AF1656" s="387"/>
      <c r="AG1656" s="669"/>
      <c r="AH1656" s="669"/>
      <c r="AI1656" s="669"/>
      <c r="AJ1656" s="669"/>
      <c r="AK1656" s="669"/>
      <c r="AL1656" s="669"/>
      <c r="AM1656" s="669"/>
      <c r="AN1656" s="669"/>
      <c r="AO1656" s="669"/>
      <c r="AP1656" s="669"/>
      <c r="AQ1656" s="669"/>
      <c r="AR1656" s="669"/>
      <c r="AS1656" s="669"/>
      <c r="AT1656" s="669"/>
      <c r="AU1656" s="684"/>
    </row>
    <row r="1657" spans="1:47" ht="19.5" customHeight="1">
      <c r="B1657" s="316" t="s">
        <v>587</v>
      </c>
      <c r="C1657" s="334"/>
      <c r="D1657" s="335"/>
      <c r="E1657" s="335"/>
      <c r="F1657" s="335"/>
      <c r="G1657" s="335"/>
      <c r="H1657" s="335"/>
      <c r="I1657" s="335"/>
      <c r="J1657" s="335"/>
      <c r="K1657" s="335"/>
      <c r="L1657" s="335"/>
      <c r="M1657" s="335"/>
      <c r="N1657" s="335"/>
      <c r="O1657" s="335"/>
      <c r="P1657" s="335"/>
      <c r="Q1657" s="335"/>
      <c r="R1657" s="335"/>
      <c r="S1657" s="335"/>
      <c r="T1657" s="335"/>
      <c r="U1657" s="335"/>
      <c r="V1657" s="335"/>
      <c r="W1657" s="319"/>
      <c r="X1657" s="320"/>
      <c r="Y1657" s="335"/>
      <c r="Z1657" s="335"/>
      <c r="AA1657" s="335"/>
      <c r="AB1657" s="335"/>
      <c r="AC1657" s="335"/>
      <c r="AD1657" s="335"/>
      <c r="AE1657" s="335"/>
      <c r="AF1657" s="335"/>
      <c r="AG1657" s="336"/>
      <c r="AH1657" s="336"/>
      <c r="AI1657" s="336"/>
      <c r="AJ1657" s="336"/>
      <c r="AK1657" s="336"/>
      <c r="AL1657" s="336"/>
      <c r="AM1657" s="336"/>
      <c r="AN1657" s="336"/>
      <c r="AO1657" s="336"/>
      <c r="AP1657" s="336"/>
      <c r="AQ1657" s="336"/>
      <c r="AR1657" s="336"/>
      <c r="AS1657" s="336"/>
      <c r="AT1657" s="336"/>
      <c r="AU1657" s="336"/>
    </row>
    <row r="1658" spans="1:47" ht="19.5" customHeight="1">
      <c r="B1658" s="658"/>
      <c r="C1658" s="659"/>
      <c r="D1658" s="640"/>
      <c r="E1658" s="640"/>
      <c r="F1658" s="640"/>
      <c r="G1658" s="640"/>
      <c r="H1658" s="640"/>
      <c r="I1658" s="640"/>
      <c r="J1658" s="640"/>
      <c r="K1658" s="640"/>
      <c r="L1658" s="640"/>
      <c r="M1658" s="640"/>
      <c r="N1658" s="640"/>
      <c r="O1658" s="640"/>
      <c r="P1658" s="640"/>
      <c r="Q1658" s="640"/>
      <c r="R1658" s="640"/>
      <c r="S1658" s="640"/>
      <c r="T1658" s="640"/>
      <c r="U1658" s="640"/>
      <c r="V1658" s="640"/>
      <c r="W1658" s="264"/>
      <c r="X1658" s="660"/>
      <c r="Y1658" s="640"/>
      <c r="Z1658" s="640"/>
      <c r="AA1658" s="640"/>
      <c r="AB1658" s="640"/>
      <c r="AC1658" s="640"/>
      <c r="AD1658" s="640"/>
      <c r="AE1658" s="640"/>
      <c r="AF1658" s="640"/>
      <c r="AG1658" s="219"/>
      <c r="AH1658" s="219"/>
      <c r="AI1658" s="219"/>
      <c r="AJ1658" s="219"/>
      <c r="AK1658" s="219"/>
      <c r="AL1658" s="219"/>
      <c r="AM1658" s="219"/>
      <c r="AN1658" s="219"/>
      <c r="AO1658" s="219"/>
      <c r="AP1658" s="219"/>
      <c r="AQ1658" s="219"/>
      <c r="AR1658" s="219"/>
      <c r="AS1658" s="219"/>
      <c r="AT1658" s="219"/>
      <c r="AU1658" s="219"/>
    </row>
    <row r="1659" spans="1:47" ht="16">
      <c r="B1659" s="241" t="s">
        <v>805</v>
      </c>
      <c r="C1659" s="242"/>
      <c r="D1659" s="499" t="s">
        <v>523</v>
      </c>
      <c r="E1659" s="217"/>
      <c r="F1659" s="499"/>
      <c r="G1659" s="217"/>
      <c r="H1659" s="217"/>
      <c r="I1659" s="217"/>
      <c r="J1659" s="217"/>
      <c r="K1659" s="217"/>
      <c r="L1659" s="217"/>
      <c r="M1659" s="217"/>
      <c r="N1659" s="217"/>
      <c r="O1659" s="217"/>
      <c r="P1659" s="217"/>
      <c r="Q1659" s="217"/>
      <c r="R1659" s="217"/>
      <c r="S1659" s="242"/>
      <c r="T1659" s="217"/>
      <c r="U1659" s="217"/>
      <c r="V1659" s="217"/>
      <c r="W1659" s="217"/>
      <c r="X1659" s="217"/>
      <c r="Y1659" s="217"/>
      <c r="Z1659" s="217"/>
      <c r="AA1659" s="217"/>
      <c r="AB1659" s="217"/>
      <c r="AC1659" s="217"/>
      <c r="AD1659" s="217"/>
      <c r="AE1659" s="217"/>
      <c r="AF1659" s="217"/>
      <c r="AG1659" s="231"/>
      <c r="AH1659" s="229"/>
      <c r="AI1659" s="229"/>
      <c r="AJ1659" s="229"/>
      <c r="AK1659" s="229"/>
      <c r="AL1659" s="229"/>
      <c r="AM1659" s="229"/>
      <c r="AN1659" s="229"/>
      <c r="AO1659" s="229"/>
      <c r="AP1659" s="229"/>
      <c r="AQ1659" s="229"/>
      <c r="AR1659" s="229"/>
      <c r="AS1659" s="229"/>
      <c r="AT1659" s="229"/>
    </row>
    <row r="1660" spans="1:47" ht="39.75" customHeight="1">
      <c r="B1660" s="1133" t="s">
        <v>211</v>
      </c>
      <c r="C1660" s="1135" t="s">
        <v>33</v>
      </c>
      <c r="D1660" s="244" t="s">
        <v>421</v>
      </c>
      <c r="E1660" s="1143" t="s">
        <v>209</v>
      </c>
      <c r="F1660" s="1144"/>
      <c r="G1660" s="1144"/>
      <c r="H1660" s="1144"/>
      <c r="I1660" s="1144"/>
      <c r="J1660" s="1144"/>
      <c r="K1660" s="1144"/>
      <c r="L1660" s="1144"/>
      <c r="M1660" s="1144"/>
      <c r="N1660" s="1144"/>
      <c r="O1660" s="1144"/>
      <c r="P1660" s="1145"/>
      <c r="Q1660" s="644"/>
      <c r="R1660" s="1137" t="s">
        <v>213</v>
      </c>
      <c r="S1660" s="244" t="s">
        <v>422</v>
      </c>
      <c r="T1660" s="1130" t="s">
        <v>212</v>
      </c>
      <c r="U1660" s="1131"/>
      <c r="V1660" s="1131"/>
      <c r="W1660" s="1131"/>
      <c r="X1660" s="1131"/>
      <c r="Y1660" s="1131"/>
      <c r="Z1660" s="1131"/>
      <c r="AA1660" s="1131"/>
      <c r="AB1660" s="1131"/>
      <c r="AC1660" s="1131"/>
      <c r="AD1660" s="1131"/>
      <c r="AE1660" s="1142"/>
      <c r="AF1660" s="742"/>
      <c r="AG1660" s="1130" t="s">
        <v>242</v>
      </c>
      <c r="AH1660" s="1131"/>
      <c r="AI1660" s="1131"/>
      <c r="AJ1660" s="1131"/>
      <c r="AK1660" s="1131"/>
      <c r="AL1660" s="1131"/>
      <c r="AM1660" s="1131"/>
      <c r="AN1660" s="1131"/>
      <c r="AO1660" s="1131"/>
      <c r="AP1660" s="1131"/>
      <c r="AQ1660" s="1131"/>
      <c r="AR1660" s="1131"/>
      <c r="AS1660" s="1131"/>
      <c r="AT1660" s="1131"/>
      <c r="AU1660" s="1132"/>
    </row>
    <row r="1661" spans="1:47" ht="65.25" customHeight="1">
      <c r="B1661" s="1134"/>
      <c r="C1661" s="1136"/>
      <c r="D1661" s="245">
        <v>2025</v>
      </c>
      <c r="E1661" s="245">
        <v>2026</v>
      </c>
      <c r="F1661" s="245">
        <v>2027</v>
      </c>
      <c r="G1661" s="245">
        <v>2028</v>
      </c>
      <c r="H1661" s="245">
        <v>2029</v>
      </c>
      <c r="I1661" s="245">
        <v>2030</v>
      </c>
      <c r="J1661" s="245">
        <v>2031</v>
      </c>
      <c r="K1661" s="245">
        <v>2032</v>
      </c>
      <c r="L1661" s="245">
        <v>2033</v>
      </c>
      <c r="M1661" s="245">
        <v>2034</v>
      </c>
      <c r="N1661" s="245">
        <v>2035</v>
      </c>
      <c r="O1661" s="245">
        <v>2036</v>
      </c>
      <c r="P1661" s="245">
        <v>2037</v>
      </c>
      <c r="Q1661" s="370"/>
      <c r="R1661" s="1138"/>
      <c r="S1661" s="245">
        <v>2025</v>
      </c>
      <c r="T1661" s="245">
        <v>2026</v>
      </c>
      <c r="U1661" s="245">
        <v>2027</v>
      </c>
      <c r="V1661" s="245">
        <v>2028</v>
      </c>
      <c r="W1661" s="245">
        <v>2029</v>
      </c>
      <c r="X1661" s="245">
        <v>2030</v>
      </c>
      <c r="Y1661" s="245">
        <v>2031</v>
      </c>
      <c r="Z1661" s="245">
        <v>2032</v>
      </c>
      <c r="AA1661" s="245">
        <v>2033</v>
      </c>
      <c r="AB1661" s="245">
        <v>2034</v>
      </c>
      <c r="AC1661" s="245">
        <v>2035</v>
      </c>
      <c r="AD1661" s="245">
        <v>2036</v>
      </c>
      <c r="AE1661" s="245">
        <v>2037</v>
      </c>
      <c r="AF1661" s="245"/>
      <c r="AG1661" s="245" t="str">
        <f>'1.  LRAMVA Summary'!$D$53</f>
        <v>Residential - VRZ</v>
      </c>
      <c r="AH1661" s="245" t="str">
        <f>'1.  LRAMVA Summary'!$E$53</f>
        <v>GS&lt;50 kW - VRZ</v>
      </c>
      <c r="AI1661" s="245" t="str">
        <f>'1.  LRAMVA Summary'!$F$53</f>
        <v>GS 50 to 2,999 kW - VRZ</v>
      </c>
      <c r="AJ1661" s="245" t="str">
        <f>'1.  LRAMVA Summary'!$G$53</f>
        <v>GS 3,000 to 4,999 kW - VRZ</v>
      </c>
      <c r="AK1661" s="245" t="str">
        <f>'1.  LRAMVA Summary'!$H$53</f>
        <v>Large Use - VRZ</v>
      </c>
      <c r="AL1661" s="245" t="str">
        <f>'1.  LRAMVA Summary'!$I$53</f>
        <v>Unmetered Scattered Load - VRZ</v>
      </c>
      <c r="AM1661" s="245" t="str">
        <f>'1.  LRAMVA Summary'!$J$53</f>
        <v>Sentinel Lighting - VRZ</v>
      </c>
      <c r="AN1661" s="245" t="str">
        <f>'1.  LRAMVA Summary'!$K$53</f>
        <v>Street Lighting - VRZ</v>
      </c>
      <c r="AO1661" s="245" t="str">
        <f>'1.  LRAMVA Summary'!$L$53</f>
        <v>Residential - WRZ</v>
      </c>
      <c r="AP1661" s="245" t="str">
        <f>'1.  LRAMVA Summary'!$M$53</f>
        <v>GS&lt;50 kW - WRZ</v>
      </c>
      <c r="AQ1661" s="245" t="str">
        <f>'1.  LRAMVA Summary'!$N$53</f>
        <v>GS&gt;50 kw - WRZ</v>
      </c>
      <c r="AR1661" s="245" t="str">
        <f>'1.  LRAMVA Summary'!$O$53</f>
        <v>Street Lighting - WRZ</v>
      </c>
      <c r="AS1661" s="245" t="str">
        <f>'1.  LRAMVA Summary'!$P$53</f>
        <v/>
      </c>
      <c r="AT1661" s="245" t="str">
        <f>'1.  LRAMVA Summary'!$Q$53</f>
        <v/>
      </c>
      <c r="AU1661" s="247" t="str">
        <f>'1.  LRAMVA Summary'!$R$53</f>
        <v>Total</v>
      </c>
    </row>
    <row r="1662" spans="1:47" ht="15" hidden="1" customHeight="1" outlineLevel="1">
      <c r="A1662" s="452"/>
      <c r="B1662" s="254"/>
      <c r="C1662" s="265"/>
      <c r="D1662" s="251"/>
      <c r="E1662" s="251"/>
      <c r="F1662" s="251"/>
      <c r="G1662" s="251"/>
      <c r="H1662" s="251"/>
      <c r="I1662" s="251"/>
      <c r="J1662" s="251"/>
      <c r="K1662" s="251"/>
      <c r="L1662" s="251"/>
      <c r="M1662" s="251"/>
      <c r="N1662" s="251"/>
      <c r="O1662" s="251"/>
      <c r="P1662" s="251"/>
      <c r="Q1662" s="251"/>
      <c r="R1662" s="251"/>
      <c r="S1662" s="251"/>
      <c r="T1662" s="251"/>
      <c r="U1662" s="251"/>
      <c r="V1662" s="251"/>
      <c r="W1662" s="251"/>
      <c r="X1662" s="251"/>
      <c r="Y1662" s="251"/>
      <c r="Z1662" s="251"/>
      <c r="AA1662" s="251"/>
      <c r="AB1662" s="251"/>
      <c r="AC1662" s="251"/>
      <c r="AD1662" s="251"/>
      <c r="AE1662" s="251"/>
      <c r="AF1662" s="251"/>
      <c r="AG1662" s="251">
        <f>'1.  LRAMVA Summary'!D699</f>
        <v>0</v>
      </c>
      <c r="AH1662" s="251">
        <f>'1.  LRAMVA Summary'!E699</f>
        <v>0</v>
      </c>
      <c r="AI1662" s="251">
        <f>'1.  LRAMVA Summary'!F699</f>
        <v>0</v>
      </c>
      <c r="AJ1662" s="251">
        <f>'1.  LRAMVA Summary'!G699</f>
        <v>0</v>
      </c>
      <c r="AK1662" s="251">
        <f>'1.  LRAMVA Summary'!H699</f>
        <v>0</v>
      </c>
      <c r="AL1662" s="251">
        <f>'1.  LRAMVA Summary'!I699</f>
        <v>0</v>
      </c>
      <c r="AM1662" s="251">
        <f>'1.  LRAMVA Summary'!J699</f>
        <v>0</v>
      </c>
      <c r="AN1662" s="251">
        <f>'1.  LRAMVA Summary'!K699</f>
        <v>0</v>
      </c>
      <c r="AO1662" s="251">
        <f>'1.  LRAMVA Summary'!L699</f>
        <v>0</v>
      </c>
      <c r="AP1662" s="251">
        <f>'1.  LRAMVA Summary'!M699</f>
        <v>0</v>
      </c>
      <c r="AQ1662" s="251">
        <f>'1.  LRAMVA Summary'!N699</f>
        <v>0</v>
      </c>
      <c r="AR1662" s="251">
        <f>'1.  LRAMVA Summary'!O699</f>
        <v>0</v>
      </c>
      <c r="AS1662" s="251">
        <f>'1.  LRAMVA Summary'!P699</f>
        <v>0</v>
      </c>
      <c r="AT1662" s="251">
        <f>'1.  LRAMVA Summary'!Q699</f>
        <v>0</v>
      </c>
      <c r="AU1662" s="252"/>
    </row>
    <row r="1663" spans="1:47" ht="16" collapsed="1">
      <c r="B1663" s="723"/>
      <c r="C1663" s="294"/>
      <c r="D1663" s="294"/>
      <c r="E1663" s="294"/>
      <c r="F1663" s="294"/>
      <c r="G1663" s="294"/>
      <c r="H1663" s="294"/>
      <c r="I1663" s="294"/>
      <c r="J1663" s="294"/>
      <c r="K1663" s="294"/>
      <c r="L1663" s="294"/>
      <c r="M1663" s="294"/>
      <c r="N1663" s="294"/>
      <c r="O1663" s="294"/>
      <c r="P1663" s="294"/>
      <c r="Q1663" s="294"/>
      <c r="R1663" s="294"/>
      <c r="S1663" s="294"/>
      <c r="T1663" s="294"/>
      <c r="U1663" s="294"/>
      <c r="V1663" s="294"/>
      <c r="W1663" s="294"/>
      <c r="X1663" s="294"/>
      <c r="Y1663" s="294"/>
      <c r="Z1663" s="294"/>
      <c r="AA1663" s="294"/>
      <c r="AB1663" s="294"/>
      <c r="AC1663" s="294"/>
      <c r="AD1663" s="294"/>
      <c r="AE1663" s="728"/>
      <c r="AF1663" s="294"/>
      <c r="AG1663" s="251" t="str">
        <f>'1.  LRAMVA Summary'!$D$54</f>
        <v>kWh</v>
      </c>
      <c r="AH1663" s="251" t="str">
        <f>'1.  LRAMVA Summary'!$E$54</f>
        <v>kWh</v>
      </c>
      <c r="AI1663" s="251" t="str">
        <f>'1.  LRAMVA Summary'!$F$54</f>
        <v>kW</v>
      </c>
      <c r="AJ1663" s="251" t="str">
        <f>'1.  LRAMVA Summary'!$G$54</f>
        <v>kW</v>
      </c>
      <c r="AK1663" s="251" t="str">
        <f>'1.  LRAMVA Summary'!$H$54</f>
        <v>kW</v>
      </c>
      <c r="AL1663" s="251" t="str">
        <f>'1.  LRAMVA Summary'!$I$54</f>
        <v>kWh</v>
      </c>
      <c r="AM1663" s="251" t="str">
        <f>'1.  LRAMVA Summary'!$J$54</f>
        <v>kW</v>
      </c>
      <c r="AN1663" s="251" t="str">
        <f>'1.  LRAMVA Summary'!$K$54</f>
        <v>kW</v>
      </c>
      <c r="AO1663" s="251" t="str">
        <f>'1.  LRAMVA Summary'!$L$54</f>
        <v>kWh</v>
      </c>
      <c r="AP1663" s="251" t="str">
        <f>'1.  LRAMVA Summary'!$M$54</f>
        <v>kWh</v>
      </c>
      <c r="AQ1663" s="251" t="str">
        <f>'1.  LRAMVA Summary'!$N$54</f>
        <v>kW</v>
      </c>
      <c r="AR1663" s="251" t="str">
        <f>'1.  LRAMVA Summary'!$O$54</f>
        <v>kW</v>
      </c>
      <c r="AS1663" s="251">
        <f>'1.  LRAMVA Summary'!$P$54</f>
        <v>0</v>
      </c>
      <c r="AT1663" s="251">
        <f>'1.  LRAMVA Summary'!$Q$54</f>
        <v>0</v>
      </c>
      <c r="AU1663" s="289"/>
    </row>
    <row r="1664" spans="1:47" ht="16">
      <c r="B1664" s="724" t="s">
        <v>952</v>
      </c>
      <c r="C1664" s="294"/>
      <c r="D1664" s="294"/>
      <c r="E1664" s="294"/>
      <c r="F1664" s="294"/>
      <c r="G1664" s="294"/>
      <c r="H1664" s="294"/>
      <c r="I1664" s="294"/>
      <c r="J1664" s="294"/>
      <c r="K1664" s="294"/>
      <c r="L1664" s="294"/>
      <c r="M1664" s="294"/>
      <c r="N1664" s="294"/>
      <c r="O1664" s="294"/>
      <c r="P1664" s="294"/>
      <c r="Q1664" s="294"/>
      <c r="R1664" s="294"/>
      <c r="S1664" s="294"/>
      <c r="T1664" s="294"/>
      <c r="U1664" s="294"/>
      <c r="V1664" s="294"/>
      <c r="W1664" s="294"/>
      <c r="X1664" s="294"/>
      <c r="Y1664" s="294"/>
      <c r="Z1664" s="294"/>
      <c r="AA1664" s="294"/>
      <c r="AB1664" s="294"/>
      <c r="AC1664" s="294"/>
      <c r="AD1664" s="294"/>
      <c r="AE1664" s="728"/>
      <c r="AF1664" s="294"/>
      <c r="AG1664" s="726">
        <v>0</v>
      </c>
      <c r="AH1664" s="721">
        <v>0</v>
      </c>
      <c r="AI1664" s="721">
        <v>0</v>
      </c>
      <c r="AJ1664" s="721">
        <v>0</v>
      </c>
      <c r="AK1664" s="721">
        <v>0</v>
      </c>
      <c r="AL1664" s="721">
        <v>0</v>
      </c>
      <c r="AM1664" s="721">
        <v>0</v>
      </c>
      <c r="AN1664" s="721">
        <v>0</v>
      </c>
      <c r="AO1664" s="721">
        <v>0</v>
      </c>
      <c r="AP1664" s="721">
        <v>0</v>
      </c>
      <c r="AQ1664" s="721">
        <v>0</v>
      </c>
      <c r="AR1664" s="721">
        <v>0</v>
      </c>
      <c r="AS1664" s="721">
        <v>0</v>
      </c>
      <c r="AT1664" s="721">
        <v>0</v>
      </c>
      <c r="AU1664" s="722"/>
    </row>
    <row r="1665" spans="2:47" ht="16">
      <c r="B1665" s="725" t="s">
        <v>775</v>
      </c>
      <c r="C1665" s="348"/>
      <c r="D1665" s="348"/>
      <c r="E1665" s="348"/>
      <c r="F1665" s="348"/>
      <c r="G1665" s="348"/>
      <c r="H1665" s="348"/>
      <c r="I1665" s="348"/>
      <c r="J1665" s="348"/>
      <c r="K1665" s="348"/>
      <c r="L1665" s="348"/>
      <c r="M1665" s="348"/>
      <c r="N1665" s="348"/>
      <c r="O1665" s="348"/>
      <c r="P1665" s="348"/>
      <c r="Q1665" s="329"/>
      <c r="R1665" s="348"/>
      <c r="S1665" s="348"/>
      <c r="T1665" s="348"/>
      <c r="U1665" s="348"/>
      <c r="V1665" s="348"/>
      <c r="W1665" s="348"/>
      <c r="X1665" s="348"/>
      <c r="Y1665" s="348"/>
      <c r="Z1665" s="348"/>
      <c r="AA1665" s="348"/>
      <c r="AB1665" s="348"/>
      <c r="AC1665" s="348"/>
      <c r="AD1665" s="348"/>
      <c r="AE1665" s="729"/>
      <c r="AF1665" s="294"/>
      <c r="AG1665" s="727">
        <f>HLOOKUP(AG1661,'2. LRAMVA Threshold'!$B$42:$Q$53,12,FALSE)</f>
        <v>8730096.5944305398</v>
      </c>
      <c r="AH1665" s="338">
        <f>HLOOKUP(AH1661,'2. LRAMVA Threshold'!$B$42:$Q$53,12,FALSE)</f>
        <v>7519432.0553718666</v>
      </c>
      <c r="AI1665" s="338">
        <f>HLOOKUP(AI1661,'2. LRAMVA Threshold'!$B$42:$Q$53,12,FALSE)</f>
        <v>19267</v>
      </c>
      <c r="AJ1665" s="338">
        <f>HLOOKUP(AJ1661,'2. LRAMVA Threshold'!$B$42:$Q$53,12,FALSE)</f>
        <v>54</v>
      </c>
      <c r="AK1665" s="338">
        <f>HLOOKUP(AK1661,'2. LRAMVA Threshold'!$B$42:$Q$53,12,FALSE)</f>
        <v>450</v>
      </c>
      <c r="AL1665" s="338">
        <f>HLOOKUP(AL1661,'2. LRAMVA Threshold'!$B$42:$Q$53,12,FALSE)</f>
        <v>0</v>
      </c>
      <c r="AM1665" s="338">
        <f>HLOOKUP(AM1661,'2. LRAMVA Threshold'!$B$42:$Q$53,12,FALSE)</f>
        <v>0</v>
      </c>
      <c r="AN1665" s="338">
        <f>HLOOKUP(AN1661,'2. LRAMVA Threshold'!$B$42:$Q$53,12,FALSE)</f>
        <v>0</v>
      </c>
      <c r="AO1665" s="338">
        <f>HLOOKUP(AO1661,'2. LRAMVA Threshold'!$B$42:$Q$53,12,FALSE)</f>
        <v>0</v>
      </c>
      <c r="AP1665" s="338">
        <f>HLOOKUP(AP1661,'2. LRAMVA Threshold'!$B$42:$Q$53,12,FALSE)</f>
        <v>0</v>
      </c>
      <c r="AQ1665" s="338">
        <f>HLOOKUP(AQ1661,'2. LRAMVA Threshold'!$B$42:$Q$53,12,FALSE)</f>
        <v>0</v>
      </c>
      <c r="AR1665" s="338">
        <f>HLOOKUP(AR1661,'2. LRAMVA Threshold'!$B$42:$Q$53,12,FALSE)</f>
        <v>0</v>
      </c>
      <c r="AS1665" s="338">
        <f>HLOOKUP(AS1661,'2. LRAMVA Threshold'!$B$42:$Q$53,12,FALSE)</f>
        <v>0</v>
      </c>
      <c r="AT1665" s="338">
        <f>HLOOKUP(AT1661,'2. LRAMVA Threshold'!$B$42:$Q$53,12,FALSE)</f>
        <v>0</v>
      </c>
      <c r="AU1665" s="383"/>
    </row>
    <row r="1666" spans="2:47" ht="16">
      <c r="B1666" s="340"/>
      <c r="C1666" s="292"/>
      <c r="D1666" s="293"/>
      <c r="E1666" s="293"/>
      <c r="F1666" s="293"/>
      <c r="G1666" s="293"/>
      <c r="H1666" s="293"/>
      <c r="I1666" s="293"/>
      <c r="J1666" s="293"/>
      <c r="K1666" s="293"/>
      <c r="L1666" s="293"/>
      <c r="M1666" s="293"/>
      <c r="N1666" s="293"/>
      <c r="O1666" s="293"/>
      <c r="P1666" s="293"/>
      <c r="Q1666" s="293"/>
      <c r="R1666" s="293"/>
      <c r="S1666" s="294"/>
      <c r="T1666" s="293"/>
      <c r="U1666" s="293"/>
      <c r="V1666" s="293"/>
      <c r="W1666" s="263"/>
      <c r="X1666" s="263"/>
      <c r="Y1666" s="263"/>
      <c r="Z1666" s="263"/>
      <c r="AA1666" s="293"/>
      <c r="AB1666" s="293"/>
      <c r="AC1666" s="293"/>
      <c r="AD1666" s="293"/>
      <c r="AE1666" s="293"/>
      <c r="AF1666" s="293"/>
      <c r="AG1666" s="377"/>
      <c r="AH1666" s="377"/>
      <c r="AI1666" s="377"/>
      <c r="AJ1666" s="377"/>
      <c r="AK1666" s="377"/>
      <c r="AL1666" s="377"/>
      <c r="AM1666" s="377"/>
      <c r="AN1666" s="345"/>
      <c r="AO1666" s="345"/>
      <c r="AP1666" s="345"/>
      <c r="AQ1666" s="345"/>
      <c r="AR1666" s="345"/>
      <c r="AS1666" s="345"/>
      <c r="AT1666" s="345"/>
      <c r="AU1666" s="346"/>
    </row>
    <row r="1667" spans="2:47" ht="16">
      <c r="B1667" s="283" t="s">
        <v>733</v>
      </c>
      <c r="C1667" s="296"/>
      <c r="D1667" s="296"/>
      <c r="E1667" s="323"/>
      <c r="F1667" s="323"/>
      <c r="G1667" s="323"/>
      <c r="H1667" s="323"/>
      <c r="I1667" s="323"/>
      <c r="J1667" s="323"/>
      <c r="K1667" s="323"/>
      <c r="L1667" s="323"/>
      <c r="M1667" s="323"/>
      <c r="N1667" s="323"/>
      <c r="O1667" s="323"/>
      <c r="P1667" s="323"/>
      <c r="Q1667" s="323"/>
      <c r="R1667" s="323"/>
      <c r="S1667" s="251"/>
      <c r="T1667" s="298"/>
      <c r="U1667" s="298"/>
      <c r="V1667" s="298"/>
      <c r="W1667" s="297"/>
      <c r="X1667" s="297"/>
      <c r="Y1667" s="297"/>
      <c r="Z1667" s="297"/>
      <c r="AA1667" s="298"/>
      <c r="AB1667" s="298"/>
      <c r="AC1667" s="298"/>
      <c r="AD1667" s="298"/>
      <c r="AE1667" s="298"/>
      <c r="AF1667" s="298"/>
      <c r="AG1667" s="719">
        <f>HLOOKUP(AG35,'3.  Distribution Rates'!$C$122:$P$135,14,FALSE)</f>
        <v>0</v>
      </c>
      <c r="AH1667" s="719">
        <f>HLOOKUP(AH35,'3.  Distribution Rates'!$C$122:$P$135,14,FALSE)</f>
        <v>1.8499999999999999E-2</v>
      </c>
      <c r="AI1667" s="299">
        <f>HLOOKUP(AI35,'3.  Distribution Rates'!$C$122:$P$135,14,FALSE)</f>
        <v>3.6309999999999998</v>
      </c>
      <c r="AJ1667" s="299">
        <f>HLOOKUP(AJ35,'3.  Distribution Rates'!$C$122:$P$135,14,FALSE)</f>
        <v>2.3003999999999998</v>
      </c>
      <c r="AK1667" s="299">
        <f>HLOOKUP(AK35,'3.  Distribution Rates'!$C$122:$P$135,14,FALSE)</f>
        <v>3.2397999999999998</v>
      </c>
      <c r="AL1667" s="299">
        <f>HLOOKUP(AL35,'3.  Distribution Rates'!$C$122:$P$135,14,FALSE)</f>
        <v>1.84E-2</v>
      </c>
      <c r="AM1667" s="299">
        <f>HLOOKUP(AM35,'3.  Distribution Rates'!$C$122:$P$135,14,FALSE)</f>
        <v>14.9572</v>
      </c>
      <c r="AN1667" s="299">
        <f>HLOOKUP(AN35,'3.  Distribution Rates'!$C$122:$P$135,14,FALSE)</f>
        <v>4.0898000000000003</v>
      </c>
      <c r="AO1667" s="299">
        <f>HLOOKUP(AO35,'3.  Distribution Rates'!$C$122:$P$135,14,FALSE)</f>
        <v>0</v>
      </c>
      <c r="AP1667" s="299">
        <f>HLOOKUP(AP35,'3.  Distribution Rates'!$C$122:$P$135,14,FALSE)</f>
        <v>2.07E-2</v>
      </c>
      <c r="AQ1667" s="299">
        <f>HLOOKUP(AQ35,'3.  Distribution Rates'!$C$122:$P$135,14,FALSE)</f>
        <v>4.2586000000000004</v>
      </c>
      <c r="AR1667" s="299">
        <f>HLOOKUP(AR35,'3.  Distribution Rates'!$C$122:$P$135,14,FALSE)</f>
        <v>7.1086999999999998</v>
      </c>
      <c r="AS1667" s="299">
        <f>HLOOKUP(AS35,'3.  Distribution Rates'!$C$122:$P$135,14,FALSE)</f>
        <v>0</v>
      </c>
      <c r="AT1667" s="299">
        <f>HLOOKUP(AT35,'3.  Distribution Rates'!$C$122:$P$135,14,FALSE)</f>
        <v>0</v>
      </c>
      <c r="AU1667" s="385"/>
    </row>
    <row r="1668" spans="2:47" ht="16">
      <c r="B1668" s="283" t="s">
        <v>776</v>
      </c>
      <c r="C1668" s="301"/>
      <c r="D1668" s="243"/>
      <c r="E1668" s="240"/>
      <c r="F1668" s="240"/>
      <c r="G1668" s="240"/>
      <c r="H1668" s="240"/>
      <c r="I1668" s="240"/>
      <c r="J1668" s="240"/>
      <c r="K1668" s="240"/>
      <c r="L1668" s="240"/>
      <c r="M1668" s="240"/>
      <c r="N1668" s="240"/>
      <c r="O1668" s="240"/>
      <c r="P1668" s="240"/>
      <c r="Q1668" s="240"/>
      <c r="R1668" s="240"/>
      <c r="S1668" s="251"/>
      <c r="T1668" s="240"/>
      <c r="U1668" s="240"/>
      <c r="V1668" s="240"/>
      <c r="W1668" s="243"/>
      <c r="X1668" s="243"/>
      <c r="Y1668" s="243"/>
      <c r="Z1668" s="243"/>
      <c r="AA1668" s="240"/>
      <c r="AB1668" s="240"/>
      <c r="AC1668" s="240"/>
      <c r="AD1668" s="240"/>
      <c r="AE1668" s="240"/>
      <c r="AF1668" s="240"/>
      <c r="AG1668" s="325">
        <f>'4.  2011-2014 LRAM'!AO148*AG1667</f>
        <v>0</v>
      </c>
      <c r="AH1668" s="325">
        <f>'4.  2011-2014 LRAM'!AP148*AH1667</f>
        <v>0</v>
      </c>
      <c r="AI1668" s="325">
        <f>'4.  2011-2014 LRAM'!AQ148*AI1667</f>
        <v>0</v>
      </c>
      <c r="AJ1668" s="325">
        <f>'4.  2011-2014 LRAM'!AR148*AJ1667</f>
        <v>0</v>
      </c>
      <c r="AK1668" s="325">
        <f>'4.  2011-2014 LRAM'!AS148*AK1667</f>
        <v>0</v>
      </c>
      <c r="AL1668" s="325">
        <f>'4.  2011-2014 LRAM'!AT148*AL1667</f>
        <v>0</v>
      </c>
      <c r="AM1668" s="325">
        <f>'4.  2011-2014 LRAM'!AU148*AM1667</f>
        <v>0</v>
      </c>
      <c r="AN1668" s="325">
        <f>'4.  2011-2014 LRAM'!AV148*AN1667</f>
        <v>0</v>
      </c>
      <c r="AO1668" s="325">
        <f>'4.  2011-2014 LRAM'!AW148*AO1667</f>
        <v>0</v>
      </c>
      <c r="AP1668" s="325">
        <f>'4.  2011-2014 LRAM'!AX148*AP1667</f>
        <v>96.672929868206509</v>
      </c>
      <c r="AQ1668" s="325">
        <f>'4.  2011-2014 LRAM'!AY148*AQ1667</f>
        <v>484.2028199999998</v>
      </c>
      <c r="AR1668" s="325">
        <f>'4.  2011-2014 LRAM'!AZ148*AR1667</f>
        <v>0</v>
      </c>
      <c r="AS1668" s="325">
        <f>'4.  2011-2014 LRAM'!BA148*AS1667</f>
        <v>0</v>
      </c>
      <c r="AT1668" s="325">
        <f>'4.  2011-2014 LRAM'!BB148*AT1667</f>
        <v>0</v>
      </c>
      <c r="AU1668" s="531">
        <f t="shared" ref="AU1668:AU1671" si="2232">SUM(AG1668:AT1668)</f>
        <v>580.8757498682063</v>
      </c>
    </row>
    <row r="1669" spans="2:47" ht="16">
      <c r="B1669" s="283" t="s">
        <v>777</v>
      </c>
      <c r="C1669" s="301"/>
      <c r="D1669" s="243"/>
      <c r="E1669" s="240"/>
      <c r="F1669" s="240"/>
      <c r="G1669" s="240"/>
      <c r="H1669" s="240"/>
      <c r="I1669" s="240"/>
      <c r="J1669" s="240"/>
      <c r="K1669" s="240"/>
      <c r="L1669" s="240"/>
      <c r="M1669" s="240"/>
      <c r="N1669" s="240"/>
      <c r="O1669" s="240"/>
      <c r="P1669" s="240"/>
      <c r="Q1669" s="240"/>
      <c r="R1669" s="240"/>
      <c r="S1669" s="251"/>
      <c r="T1669" s="240"/>
      <c r="U1669" s="240"/>
      <c r="V1669" s="240"/>
      <c r="W1669" s="243"/>
      <c r="X1669" s="243"/>
      <c r="Y1669" s="243"/>
      <c r="Z1669" s="243"/>
      <c r="AA1669" s="240"/>
      <c r="AB1669" s="240"/>
      <c r="AC1669" s="240"/>
      <c r="AD1669" s="240"/>
      <c r="AE1669" s="240"/>
      <c r="AF1669" s="240"/>
      <c r="AG1669" s="325">
        <f>'4.  2011-2014 LRAM'!AO287*AG1667</f>
        <v>0</v>
      </c>
      <c r="AH1669" s="325">
        <f>'4.  2011-2014 LRAM'!AP287*AH1667</f>
        <v>1174.7056290140379</v>
      </c>
      <c r="AI1669" s="325">
        <f>'4.  2011-2014 LRAM'!AQ287*AI1667</f>
        <v>8741.8740335225884</v>
      </c>
      <c r="AJ1669" s="325">
        <f>'4.  2011-2014 LRAM'!AR287*AJ1667</f>
        <v>17.91093209117447</v>
      </c>
      <c r="AK1669" s="325">
        <f>'4.  2011-2014 LRAM'!AS287*AK1667</f>
        <v>184.71577103805919</v>
      </c>
      <c r="AL1669" s="325">
        <f>'4.  2011-2014 LRAM'!AT287*AL1667</f>
        <v>0</v>
      </c>
      <c r="AM1669" s="325">
        <f>'4.  2011-2014 LRAM'!AU287*AM1667</f>
        <v>0</v>
      </c>
      <c r="AN1669" s="325">
        <f>'4.  2011-2014 LRAM'!AV287*AN1667</f>
        <v>0</v>
      </c>
      <c r="AO1669" s="325">
        <f>'4.  2011-2014 LRAM'!AW287*AO1667</f>
        <v>0</v>
      </c>
      <c r="AP1669" s="325">
        <f>'4.  2011-2014 LRAM'!AX287*AP1667</f>
        <v>0</v>
      </c>
      <c r="AQ1669" s="325">
        <f>'4.  2011-2014 LRAM'!AY287*AQ1667</f>
        <v>5029.616461458063</v>
      </c>
      <c r="AR1669" s="325">
        <f>'4.  2011-2014 LRAM'!AZ287*AR1667</f>
        <v>0</v>
      </c>
      <c r="AS1669" s="325">
        <f>'4.  2011-2014 LRAM'!BA287*AS1667</f>
        <v>0</v>
      </c>
      <c r="AT1669" s="325">
        <f>'4.  2011-2014 LRAM'!BB287*AT1667</f>
        <v>0</v>
      </c>
      <c r="AU1669" s="531">
        <f t="shared" si="2232"/>
        <v>15148.822827123922</v>
      </c>
    </row>
    <row r="1670" spans="2:47" ht="16">
      <c r="B1670" s="283" t="s">
        <v>778</v>
      </c>
      <c r="C1670" s="301"/>
      <c r="D1670" s="243"/>
      <c r="E1670" s="240"/>
      <c r="F1670" s="240"/>
      <c r="G1670" s="240"/>
      <c r="H1670" s="240"/>
      <c r="I1670" s="240"/>
      <c r="J1670" s="240"/>
      <c r="K1670" s="240"/>
      <c r="L1670" s="240"/>
      <c r="M1670" s="240"/>
      <c r="N1670" s="240"/>
      <c r="O1670" s="240"/>
      <c r="P1670" s="240"/>
      <c r="Q1670" s="240"/>
      <c r="R1670" s="240"/>
      <c r="S1670" s="251"/>
      <c r="T1670" s="240"/>
      <c r="U1670" s="240"/>
      <c r="V1670" s="240"/>
      <c r="W1670" s="243"/>
      <c r="X1670" s="243"/>
      <c r="Y1670" s="243"/>
      <c r="Z1670" s="243"/>
      <c r="AA1670" s="240"/>
      <c r="AB1670" s="240"/>
      <c r="AC1670" s="240"/>
      <c r="AD1670" s="240"/>
      <c r="AE1670" s="240"/>
      <c r="AF1670" s="240"/>
      <c r="AG1670" s="325">
        <f>'4.  2011-2014 LRAM'!AO432*AG1667</f>
        <v>0</v>
      </c>
      <c r="AH1670" s="325">
        <f>'4.  2011-2014 LRAM'!AP432*AH1667</f>
        <v>6651.2396155652432</v>
      </c>
      <c r="AI1670" s="325">
        <f>'4.  2011-2014 LRAM'!AQ432*AI1667</f>
        <v>13088.603676109418</v>
      </c>
      <c r="AJ1670" s="325">
        <f>'4.  2011-2014 LRAM'!AR432*AJ1667</f>
        <v>311.07963693292368</v>
      </c>
      <c r="AK1670" s="325">
        <f>'4.  2011-2014 LRAM'!AS432*AK1667</f>
        <v>1321.6417521596736</v>
      </c>
      <c r="AL1670" s="325">
        <f>'4.  2011-2014 LRAM'!AT432*AL1667</f>
        <v>0</v>
      </c>
      <c r="AM1670" s="325">
        <f>'4.  2011-2014 LRAM'!AU432*AM1667</f>
        <v>0</v>
      </c>
      <c r="AN1670" s="325">
        <f>'4.  2011-2014 LRAM'!AV432*AN1667</f>
        <v>0</v>
      </c>
      <c r="AO1670" s="325">
        <f>'4.  2011-2014 LRAM'!AW432*AO1667</f>
        <v>0</v>
      </c>
      <c r="AP1670" s="325">
        <f>'4.  2011-2014 LRAM'!AX432*AP1667</f>
        <v>0</v>
      </c>
      <c r="AQ1670" s="325">
        <f>'4.  2011-2014 LRAM'!AY432*AQ1667</f>
        <v>5512.2540026889874</v>
      </c>
      <c r="AR1670" s="325">
        <f>'4.  2011-2014 LRAM'!AZ432*AR1667</f>
        <v>0</v>
      </c>
      <c r="AS1670" s="325">
        <f>'4.  2011-2014 LRAM'!BA432*AS1667</f>
        <v>0</v>
      </c>
      <c r="AT1670" s="325">
        <f>'4.  2011-2014 LRAM'!BB432*AT1667</f>
        <v>0</v>
      </c>
      <c r="AU1670" s="531">
        <f t="shared" si="2232"/>
        <v>26884.818683456248</v>
      </c>
    </row>
    <row r="1671" spans="2:47" ht="16">
      <c r="B1671" s="283" t="s">
        <v>779</v>
      </c>
      <c r="C1671" s="301"/>
      <c r="D1671" s="243"/>
      <c r="E1671" s="240"/>
      <c r="F1671" s="240"/>
      <c r="G1671" s="240"/>
      <c r="H1671" s="240"/>
      <c r="I1671" s="240"/>
      <c r="J1671" s="240"/>
      <c r="K1671" s="240"/>
      <c r="L1671" s="240"/>
      <c r="M1671" s="240"/>
      <c r="N1671" s="240"/>
      <c r="O1671" s="240"/>
      <c r="P1671" s="240"/>
      <c r="Q1671" s="240"/>
      <c r="R1671" s="240"/>
      <c r="S1671" s="251"/>
      <c r="T1671" s="240"/>
      <c r="U1671" s="240"/>
      <c r="V1671" s="240"/>
      <c r="W1671" s="243"/>
      <c r="X1671" s="243"/>
      <c r="Y1671" s="243"/>
      <c r="Z1671" s="243"/>
      <c r="AA1671" s="240"/>
      <c r="AB1671" s="240"/>
      <c r="AC1671" s="240"/>
      <c r="AD1671" s="240"/>
      <c r="AE1671" s="240"/>
      <c r="AF1671" s="240"/>
      <c r="AG1671" s="325">
        <f>'4.  2011-2014 LRAM'!AO573*AG1667</f>
        <v>0</v>
      </c>
      <c r="AH1671" s="325">
        <f>'4.  2011-2014 LRAM'!AP573*AH1667</f>
        <v>11572.931309505824</v>
      </c>
      <c r="AI1671" s="325">
        <f>'4.  2011-2014 LRAM'!AQ573*AI1667</f>
        <v>25594.295317753724</v>
      </c>
      <c r="AJ1671" s="325">
        <f>'4.  2011-2014 LRAM'!AR573*AJ1667</f>
        <v>14.77674733118617</v>
      </c>
      <c r="AK1671" s="325">
        <f>'4.  2011-2014 LRAM'!AS573*AK1667</f>
        <v>1969.4642470330718</v>
      </c>
      <c r="AL1671" s="325">
        <f>'4.  2011-2014 LRAM'!AT573*AL1667</f>
        <v>0</v>
      </c>
      <c r="AM1671" s="325">
        <f>'4.  2011-2014 LRAM'!AU573*AM1667</f>
        <v>0</v>
      </c>
      <c r="AN1671" s="325">
        <f>'4.  2011-2014 LRAM'!AV573*AN1667</f>
        <v>5297.9496920063993</v>
      </c>
      <c r="AO1671" s="325">
        <f>'4.  2011-2014 LRAM'!AW573*AO1667</f>
        <v>0</v>
      </c>
      <c r="AP1671" s="325">
        <f>'4.  2011-2014 LRAM'!AX573*AP1667</f>
        <v>2168.9975057400002</v>
      </c>
      <c r="AQ1671" s="325">
        <f>'4.  2011-2014 LRAM'!AY573*AQ1667</f>
        <v>10664.07955531008</v>
      </c>
      <c r="AR1671" s="325">
        <f>'4.  2011-2014 LRAM'!AZ573*AR1667</f>
        <v>0</v>
      </c>
      <c r="AS1671" s="325">
        <f>'4.  2011-2014 LRAM'!BA573*AS1667</f>
        <v>0</v>
      </c>
      <c r="AT1671" s="325">
        <f>'4.  2011-2014 LRAM'!BB573*AT1667</f>
        <v>0</v>
      </c>
      <c r="AU1671" s="531">
        <f t="shared" si="2232"/>
        <v>57282.494374680275</v>
      </c>
    </row>
    <row r="1672" spans="2:47" ht="16">
      <c r="B1672" s="283" t="s">
        <v>780</v>
      </c>
      <c r="C1672" s="301"/>
      <c r="D1672" s="243"/>
      <c r="E1672" s="240"/>
      <c r="F1672" s="240"/>
      <c r="G1672" s="240"/>
      <c r="H1672" s="240"/>
      <c r="I1672" s="240"/>
      <c r="J1672" s="240"/>
      <c r="K1672" s="240"/>
      <c r="L1672" s="240"/>
      <c r="M1672" s="240"/>
      <c r="N1672" s="240"/>
      <c r="O1672" s="240"/>
      <c r="P1672" s="240"/>
      <c r="Q1672" s="240"/>
      <c r="R1672" s="240"/>
      <c r="S1672" s="251"/>
      <c r="T1672" s="240"/>
      <c r="U1672" s="240"/>
      <c r="V1672" s="240"/>
      <c r="W1672" s="243"/>
      <c r="X1672" s="243"/>
      <c r="Y1672" s="243"/>
      <c r="Z1672" s="243"/>
      <c r="AA1672" s="240"/>
      <c r="AB1672" s="240"/>
      <c r="AC1672" s="240"/>
      <c r="AD1672" s="240"/>
      <c r="AE1672" s="240"/>
      <c r="AF1672" s="240"/>
      <c r="AG1672" s="325">
        <f t="shared" ref="AG1672:AT1672" si="2233">AG221*AG1667</f>
        <v>0</v>
      </c>
      <c r="AH1672" s="325">
        <f t="shared" si="2233"/>
        <v>39932.051146827784</v>
      </c>
      <c r="AI1672" s="325">
        <f t="shared" si="2233"/>
        <v>42112.758545367928</v>
      </c>
      <c r="AJ1672" s="325">
        <f t="shared" si="2233"/>
        <v>124.83939269345549</v>
      </c>
      <c r="AK1672" s="325">
        <f t="shared" si="2233"/>
        <v>4257.5990861434493</v>
      </c>
      <c r="AL1672" s="325">
        <f t="shared" si="2233"/>
        <v>11.084708068274439</v>
      </c>
      <c r="AM1672" s="325">
        <f t="shared" si="2233"/>
        <v>0</v>
      </c>
      <c r="AN1672" s="325">
        <f t="shared" si="2233"/>
        <v>0</v>
      </c>
      <c r="AO1672" s="325">
        <f t="shared" si="2233"/>
        <v>0</v>
      </c>
      <c r="AP1672" s="325">
        <f t="shared" si="2233"/>
        <v>8291.6244330911995</v>
      </c>
      <c r="AQ1672" s="325">
        <f t="shared" si="2233"/>
        <v>9718.2252259968045</v>
      </c>
      <c r="AR1672" s="325">
        <f t="shared" si="2233"/>
        <v>20932.800567718034</v>
      </c>
      <c r="AS1672" s="325">
        <f t="shared" si="2233"/>
        <v>0</v>
      </c>
      <c r="AT1672" s="325">
        <f t="shared" si="2233"/>
        <v>0</v>
      </c>
      <c r="AU1672" s="531">
        <f>SUM(AG1672:AT1672)</f>
        <v>125380.98310590693</v>
      </c>
    </row>
    <row r="1673" spans="2:47" ht="16">
      <c r="B1673" s="283" t="s">
        <v>781</v>
      </c>
      <c r="C1673" s="301"/>
      <c r="D1673" s="243"/>
      <c r="E1673" s="240"/>
      <c r="F1673" s="240"/>
      <c r="G1673" s="240"/>
      <c r="H1673" s="240"/>
      <c r="I1673" s="240"/>
      <c r="J1673" s="240"/>
      <c r="K1673" s="240"/>
      <c r="L1673" s="240"/>
      <c r="M1673" s="240"/>
      <c r="N1673" s="240"/>
      <c r="O1673" s="240"/>
      <c r="P1673" s="240"/>
      <c r="Q1673" s="240"/>
      <c r="R1673" s="240"/>
      <c r="S1673" s="251"/>
      <c r="T1673" s="240"/>
      <c r="U1673" s="240"/>
      <c r="V1673" s="240"/>
      <c r="W1673" s="243"/>
      <c r="X1673" s="243"/>
      <c r="Y1673" s="243"/>
      <c r="Z1673" s="243"/>
      <c r="AA1673" s="240"/>
      <c r="AB1673" s="240"/>
      <c r="AC1673" s="240"/>
      <c r="AD1673" s="240"/>
      <c r="AE1673" s="240"/>
      <c r="AF1673" s="240"/>
      <c r="AG1673" s="325">
        <f t="shared" ref="AG1673:AT1673" si="2234">AG418*AG1667</f>
        <v>0</v>
      </c>
      <c r="AH1673" s="325">
        <f t="shared" si="2234"/>
        <v>39653.901236552287</v>
      </c>
      <c r="AI1673" s="325">
        <f t="shared" si="2234"/>
        <v>45578.087645975131</v>
      </c>
      <c r="AJ1673" s="325">
        <f t="shared" si="2234"/>
        <v>2903.8944518993576</v>
      </c>
      <c r="AK1673" s="325">
        <f t="shared" si="2234"/>
        <v>9124.73789809767</v>
      </c>
      <c r="AL1673" s="325">
        <f t="shared" si="2234"/>
        <v>48.547386892489904</v>
      </c>
      <c r="AM1673" s="325">
        <f t="shared" si="2234"/>
        <v>0</v>
      </c>
      <c r="AN1673" s="325">
        <f t="shared" si="2234"/>
        <v>0</v>
      </c>
      <c r="AO1673" s="325">
        <f t="shared" si="2234"/>
        <v>0</v>
      </c>
      <c r="AP1673" s="325">
        <f t="shared" si="2234"/>
        <v>2334.8584043184451</v>
      </c>
      <c r="AQ1673" s="325">
        <f t="shared" si="2234"/>
        <v>15200.340774020233</v>
      </c>
      <c r="AR1673" s="325">
        <f t="shared" si="2234"/>
        <v>27535.442001684947</v>
      </c>
      <c r="AS1673" s="325">
        <f t="shared" si="2234"/>
        <v>0</v>
      </c>
      <c r="AT1673" s="325">
        <f t="shared" si="2234"/>
        <v>0</v>
      </c>
      <c r="AU1673" s="531">
        <f t="shared" ref="AU1673:AU1680" si="2235">SUM(AG1673:AT1673)</f>
        <v>142379.80979944055</v>
      </c>
    </row>
    <row r="1674" spans="2:47" ht="16">
      <c r="B1674" s="283" t="s">
        <v>782</v>
      </c>
      <c r="C1674" s="301"/>
      <c r="D1674" s="243"/>
      <c r="E1674" s="240"/>
      <c r="F1674" s="240"/>
      <c r="G1674" s="240"/>
      <c r="H1674" s="240"/>
      <c r="I1674" s="240"/>
      <c r="J1674" s="240"/>
      <c r="K1674" s="240"/>
      <c r="L1674" s="240"/>
      <c r="M1674" s="240"/>
      <c r="N1674" s="240"/>
      <c r="O1674" s="240"/>
      <c r="P1674" s="240"/>
      <c r="Q1674" s="240"/>
      <c r="R1674" s="240"/>
      <c r="S1674" s="251"/>
      <c r="T1674" s="240"/>
      <c r="U1674" s="240"/>
      <c r="V1674" s="240"/>
      <c r="W1674" s="243"/>
      <c r="X1674" s="243"/>
      <c r="Y1674" s="243"/>
      <c r="Z1674" s="243"/>
      <c r="AA1674" s="240"/>
      <c r="AB1674" s="240"/>
      <c r="AC1674" s="240"/>
      <c r="AD1674" s="240"/>
      <c r="AE1674" s="240"/>
      <c r="AF1674" s="240"/>
      <c r="AG1674" s="325">
        <f t="shared" ref="AG1674:AT1674" si="2236">AG618*AG1667</f>
        <v>0</v>
      </c>
      <c r="AH1674" s="325">
        <f t="shared" si="2236"/>
        <v>43233.887365094874</v>
      </c>
      <c r="AI1674" s="325">
        <f t="shared" si="2236"/>
        <v>88112.543584623345</v>
      </c>
      <c r="AJ1674" s="325">
        <f t="shared" si="2236"/>
        <v>7067.7416934583298</v>
      </c>
      <c r="AK1674" s="325">
        <f t="shared" si="2236"/>
        <v>39178.294633634228</v>
      </c>
      <c r="AL1674" s="325">
        <f t="shared" si="2236"/>
        <v>0</v>
      </c>
      <c r="AM1674" s="325">
        <f t="shared" si="2236"/>
        <v>0</v>
      </c>
      <c r="AN1674" s="325">
        <f t="shared" si="2236"/>
        <v>50362.050070299629</v>
      </c>
      <c r="AO1674" s="325">
        <f t="shared" si="2236"/>
        <v>0</v>
      </c>
      <c r="AP1674" s="325">
        <f t="shared" si="2236"/>
        <v>9014.3299486289907</v>
      </c>
      <c r="AQ1674" s="325">
        <f t="shared" si="2236"/>
        <v>57579.975304602856</v>
      </c>
      <c r="AR1674" s="325">
        <f t="shared" si="2236"/>
        <v>17012.509089931838</v>
      </c>
      <c r="AS1674" s="325">
        <f t="shared" si="2236"/>
        <v>0</v>
      </c>
      <c r="AT1674" s="325">
        <f t="shared" si="2236"/>
        <v>0</v>
      </c>
      <c r="AU1674" s="531">
        <f t="shared" si="2235"/>
        <v>311561.33169027412</v>
      </c>
    </row>
    <row r="1675" spans="2:47" ht="16">
      <c r="B1675" s="283" t="s">
        <v>783</v>
      </c>
      <c r="C1675" s="301"/>
      <c r="D1675" s="243"/>
      <c r="E1675" s="240"/>
      <c r="F1675" s="240"/>
      <c r="G1675" s="240"/>
      <c r="H1675" s="240"/>
      <c r="I1675" s="240"/>
      <c r="J1675" s="240"/>
      <c r="K1675" s="240"/>
      <c r="L1675" s="240"/>
      <c r="M1675" s="240"/>
      <c r="N1675" s="240"/>
      <c r="O1675" s="240"/>
      <c r="P1675" s="240"/>
      <c r="Q1675" s="240"/>
      <c r="R1675" s="240"/>
      <c r="S1675" s="251"/>
      <c r="T1675" s="240"/>
      <c r="U1675" s="240"/>
      <c r="V1675" s="240"/>
      <c r="W1675" s="243"/>
      <c r="X1675" s="243"/>
      <c r="Y1675" s="243"/>
      <c r="Z1675" s="243"/>
      <c r="AA1675" s="240"/>
      <c r="AB1675" s="240"/>
      <c r="AC1675" s="240"/>
      <c r="AD1675" s="240"/>
      <c r="AE1675" s="240"/>
      <c r="AF1675" s="240"/>
      <c r="AG1675" s="325">
        <f t="shared" ref="AG1675:AT1675" si="2237">AG1667*AG810</f>
        <v>0</v>
      </c>
      <c r="AH1675" s="325">
        <f t="shared" si="2237"/>
        <v>63856.431873072324</v>
      </c>
      <c r="AI1675" s="325">
        <f t="shared" si="2237"/>
        <v>90698.281500123529</v>
      </c>
      <c r="AJ1675" s="325">
        <f t="shared" si="2237"/>
        <v>6504.2933079133882</v>
      </c>
      <c r="AK1675" s="325">
        <f t="shared" si="2237"/>
        <v>36361.136698519353</v>
      </c>
      <c r="AL1675" s="325">
        <f t="shared" si="2237"/>
        <v>0</v>
      </c>
      <c r="AM1675" s="325">
        <f t="shared" si="2237"/>
        <v>0</v>
      </c>
      <c r="AN1675" s="325">
        <f t="shared" si="2237"/>
        <v>0</v>
      </c>
      <c r="AO1675" s="325">
        <f t="shared" si="2237"/>
        <v>0</v>
      </c>
      <c r="AP1675" s="325">
        <f t="shared" si="2237"/>
        <v>6437.0336433420298</v>
      </c>
      <c r="AQ1675" s="325">
        <f t="shared" si="2237"/>
        <v>33463.455151494221</v>
      </c>
      <c r="AR1675" s="325">
        <f t="shared" si="2237"/>
        <v>14778.174166728253</v>
      </c>
      <c r="AS1675" s="325">
        <f t="shared" si="2237"/>
        <v>0</v>
      </c>
      <c r="AT1675" s="325">
        <f t="shared" si="2237"/>
        <v>0</v>
      </c>
      <c r="AU1675" s="531">
        <f t="shared" si="2235"/>
        <v>252098.80634119306</v>
      </c>
    </row>
    <row r="1676" spans="2:47" ht="16">
      <c r="B1676" s="283" t="s">
        <v>784</v>
      </c>
      <c r="C1676" s="301"/>
      <c r="D1676" s="243"/>
      <c r="E1676" s="240"/>
      <c r="F1676" s="240"/>
      <c r="G1676" s="240"/>
      <c r="H1676" s="240"/>
      <c r="I1676" s="240"/>
      <c r="J1676" s="240"/>
      <c r="K1676" s="240"/>
      <c r="L1676" s="240"/>
      <c r="M1676" s="240"/>
      <c r="N1676" s="240"/>
      <c r="O1676" s="240"/>
      <c r="P1676" s="240"/>
      <c r="Q1676" s="240"/>
      <c r="R1676" s="240"/>
      <c r="S1676" s="251"/>
      <c r="T1676" s="240"/>
      <c r="U1676" s="240"/>
      <c r="V1676" s="240"/>
      <c r="W1676" s="243"/>
      <c r="X1676" s="243"/>
      <c r="Y1676" s="243"/>
      <c r="Z1676" s="243"/>
      <c r="AA1676" s="240"/>
      <c r="AB1676" s="240"/>
      <c r="AC1676" s="240"/>
      <c r="AD1676" s="240"/>
      <c r="AE1676" s="240"/>
      <c r="AF1676" s="240"/>
      <c r="AG1676" s="325">
        <f t="shared" ref="AG1676:AT1676" si="2238">AG1009*AG1667</f>
        <v>0</v>
      </c>
      <c r="AH1676" s="325">
        <f t="shared" si="2238"/>
        <v>32424.210231624518</v>
      </c>
      <c r="AI1676" s="325">
        <f t="shared" si="2238"/>
        <v>62373.838396309504</v>
      </c>
      <c r="AJ1676" s="325">
        <f t="shared" si="2238"/>
        <v>1023.780969023376</v>
      </c>
      <c r="AK1676" s="325">
        <f t="shared" si="2238"/>
        <v>7199.1038504416838</v>
      </c>
      <c r="AL1676" s="325">
        <f t="shared" si="2238"/>
        <v>0</v>
      </c>
      <c r="AM1676" s="325">
        <f t="shared" si="2238"/>
        <v>0</v>
      </c>
      <c r="AN1676" s="325">
        <f t="shared" si="2238"/>
        <v>32815.460915433963</v>
      </c>
      <c r="AO1676" s="325">
        <f t="shared" si="2238"/>
        <v>0</v>
      </c>
      <c r="AP1676" s="325">
        <f t="shared" si="2238"/>
        <v>5904.176288833818</v>
      </c>
      <c r="AQ1676" s="325">
        <f t="shared" si="2238"/>
        <v>33353.52846038311</v>
      </c>
      <c r="AR1676" s="325">
        <f t="shared" si="2238"/>
        <v>2455.3472751856502</v>
      </c>
      <c r="AS1676" s="325">
        <f t="shared" si="2238"/>
        <v>0</v>
      </c>
      <c r="AT1676" s="325">
        <f t="shared" si="2238"/>
        <v>0</v>
      </c>
      <c r="AU1676" s="531">
        <f t="shared" si="2235"/>
        <v>177549.44638723563</v>
      </c>
    </row>
    <row r="1677" spans="2:47" ht="16">
      <c r="B1677" s="283" t="s">
        <v>785</v>
      </c>
      <c r="C1677" s="301"/>
      <c r="D1677" s="243"/>
      <c r="E1677" s="240"/>
      <c r="F1677" s="240"/>
      <c r="G1677" s="240"/>
      <c r="H1677" s="240"/>
      <c r="I1677" s="240"/>
      <c r="J1677" s="240"/>
      <c r="K1677" s="240"/>
      <c r="L1677" s="240"/>
      <c r="M1677" s="240"/>
      <c r="N1677" s="240"/>
      <c r="O1677" s="240"/>
      <c r="P1677" s="240"/>
      <c r="Q1677" s="240"/>
      <c r="R1677" s="240"/>
      <c r="S1677" s="251"/>
      <c r="T1677" s="240"/>
      <c r="U1677" s="240"/>
      <c r="V1677" s="240"/>
      <c r="W1677" s="243"/>
      <c r="X1677" s="243"/>
      <c r="Y1677" s="243"/>
      <c r="Z1677" s="243"/>
      <c r="AA1677" s="240"/>
      <c r="AB1677" s="240"/>
      <c r="AC1677" s="240"/>
      <c r="AD1677" s="240"/>
      <c r="AE1677" s="240"/>
      <c r="AF1677" s="240"/>
      <c r="AG1677" s="325">
        <f t="shared" ref="AG1677:AT1677" si="2239">AG1206*AG1667</f>
        <v>0</v>
      </c>
      <c r="AH1677" s="325">
        <f t="shared" si="2239"/>
        <v>7443.7834509892136</v>
      </c>
      <c r="AI1677" s="325">
        <f t="shared" si="2239"/>
        <v>5429.1349137735842</v>
      </c>
      <c r="AJ1677" s="325">
        <f t="shared" si="2239"/>
        <v>157.84216301886792</v>
      </c>
      <c r="AK1677" s="325">
        <f t="shared" si="2239"/>
        <v>5908.5589648301893</v>
      </c>
      <c r="AL1677" s="325">
        <f t="shared" si="2239"/>
        <v>0</v>
      </c>
      <c r="AM1677" s="325">
        <f t="shared" si="2239"/>
        <v>0</v>
      </c>
      <c r="AN1677" s="325">
        <f t="shared" si="2239"/>
        <v>0</v>
      </c>
      <c r="AO1677" s="325">
        <f t="shared" si="2239"/>
        <v>0</v>
      </c>
      <c r="AP1677" s="325">
        <f t="shared" si="2239"/>
        <v>0</v>
      </c>
      <c r="AQ1677" s="325">
        <f t="shared" si="2239"/>
        <v>3740.0973079820642</v>
      </c>
      <c r="AR1677" s="325">
        <f t="shared" si="2239"/>
        <v>0</v>
      </c>
      <c r="AS1677" s="325">
        <f t="shared" si="2239"/>
        <v>0</v>
      </c>
      <c r="AT1677" s="325">
        <f t="shared" si="2239"/>
        <v>0</v>
      </c>
      <c r="AU1677" s="531">
        <f t="shared" si="2235"/>
        <v>22679.416800593921</v>
      </c>
    </row>
    <row r="1678" spans="2:47" ht="16">
      <c r="B1678" s="283" t="s">
        <v>786</v>
      </c>
      <c r="C1678" s="301"/>
      <c r="D1678" s="243"/>
      <c r="E1678" s="240"/>
      <c r="F1678" s="240"/>
      <c r="G1678" s="240"/>
      <c r="H1678" s="240"/>
      <c r="I1678" s="240"/>
      <c r="J1678" s="240"/>
      <c r="K1678" s="240"/>
      <c r="L1678" s="240"/>
      <c r="M1678" s="240"/>
      <c r="N1678" s="240"/>
      <c r="O1678" s="240"/>
      <c r="P1678" s="240"/>
      <c r="Q1678" s="240"/>
      <c r="R1678" s="240"/>
      <c r="S1678" s="251"/>
      <c r="T1678" s="240"/>
      <c r="U1678" s="240"/>
      <c r="V1678" s="240"/>
      <c r="W1678" s="243"/>
      <c r="X1678" s="243"/>
      <c r="Y1678" s="243"/>
      <c r="Z1678" s="243"/>
      <c r="AA1678" s="240"/>
      <c r="AB1678" s="240"/>
      <c r="AC1678" s="240"/>
      <c r="AD1678" s="240"/>
      <c r="AE1678" s="240"/>
      <c r="AF1678" s="240"/>
      <c r="AG1678" s="325">
        <f t="shared" ref="AG1678:AT1678" si="2240">AG1403*AG1667</f>
        <v>0</v>
      </c>
      <c r="AH1678" s="325">
        <f t="shared" si="2240"/>
        <v>0</v>
      </c>
      <c r="AI1678" s="325">
        <f t="shared" si="2240"/>
        <v>18259.114473347548</v>
      </c>
      <c r="AJ1678" s="325">
        <f t="shared" si="2240"/>
        <v>0</v>
      </c>
      <c r="AK1678" s="325">
        <f t="shared" si="2240"/>
        <v>1866.6199392452831</v>
      </c>
      <c r="AL1678" s="325">
        <f t="shared" si="2240"/>
        <v>0</v>
      </c>
      <c r="AM1678" s="325">
        <f t="shared" si="2240"/>
        <v>0</v>
      </c>
      <c r="AN1678" s="325">
        <f t="shared" si="2240"/>
        <v>0</v>
      </c>
      <c r="AO1678" s="325">
        <f t="shared" si="2240"/>
        <v>0</v>
      </c>
      <c r="AP1678" s="325">
        <f t="shared" si="2240"/>
        <v>0</v>
      </c>
      <c r="AQ1678" s="325">
        <f t="shared" si="2240"/>
        <v>30561.226394479214</v>
      </c>
      <c r="AR1678" s="325">
        <f t="shared" si="2240"/>
        <v>0</v>
      </c>
      <c r="AS1678" s="325">
        <f t="shared" si="2240"/>
        <v>0</v>
      </c>
      <c r="AT1678" s="325">
        <f t="shared" si="2240"/>
        <v>0</v>
      </c>
      <c r="AU1678" s="531">
        <f t="shared" si="2235"/>
        <v>50686.960807072042</v>
      </c>
    </row>
    <row r="1679" spans="2:47" ht="16">
      <c r="B1679" s="283" t="s">
        <v>787</v>
      </c>
      <c r="C1679" s="301"/>
      <c r="D1679" s="243"/>
      <c r="E1679" s="240"/>
      <c r="F1679" s="240"/>
      <c r="G1679" s="240"/>
      <c r="H1679" s="240"/>
      <c r="I1679" s="240"/>
      <c r="J1679" s="240"/>
      <c r="K1679" s="240"/>
      <c r="L1679" s="240"/>
      <c r="M1679" s="240"/>
      <c r="N1679" s="240"/>
      <c r="O1679" s="240"/>
      <c r="P1679" s="240"/>
      <c r="Q1679" s="240"/>
      <c r="R1679" s="240"/>
      <c r="S1679" s="251"/>
      <c r="T1679" s="240"/>
      <c r="U1679" s="240"/>
      <c r="V1679" s="240"/>
      <c r="W1679" s="243"/>
      <c r="X1679" s="243"/>
      <c r="Y1679" s="243"/>
      <c r="Z1679" s="243"/>
      <c r="AA1679" s="240"/>
      <c r="AB1679" s="240"/>
      <c r="AC1679" s="240"/>
      <c r="AD1679" s="240"/>
      <c r="AE1679" s="240"/>
      <c r="AF1679" s="240"/>
      <c r="AG1679" s="325">
        <f t="shared" ref="AG1679:AT1679" si="2241">AG1598*AG1667</f>
        <v>0</v>
      </c>
      <c r="AH1679" s="325">
        <f t="shared" si="2241"/>
        <v>0</v>
      </c>
      <c r="AI1679" s="325">
        <f t="shared" si="2241"/>
        <v>0</v>
      </c>
      <c r="AJ1679" s="325">
        <f t="shared" si="2241"/>
        <v>0</v>
      </c>
      <c r="AK1679" s="325">
        <f t="shared" si="2241"/>
        <v>0</v>
      </c>
      <c r="AL1679" s="325">
        <f t="shared" si="2241"/>
        <v>0</v>
      </c>
      <c r="AM1679" s="325">
        <f t="shared" si="2241"/>
        <v>0</v>
      </c>
      <c r="AN1679" s="325">
        <f t="shared" si="2241"/>
        <v>0</v>
      </c>
      <c r="AO1679" s="325">
        <f t="shared" si="2241"/>
        <v>0</v>
      </c>
      <c r="AP1679" s="325">
        <f t="shared" si="2241"/>
        <v>0</v>
      </c>
      <c r="AQ1679" s="325">
        <f t="shared" si="2241"/>
        <v>0</v>
      </c>
      <c r="AR1679" s="325">
        <f t="shared" si="2241"/>
        <v>0</v>
      </c>
      <c r="AS1679" s="325">
        <f t="shared" si="2241"/>
        <v>0</v>
      </c>
      <c r="AT1679" s="325">
        <f t="shared" si="2241"/>
        <v>0</v>
      </c>
      <c r="AU1679" s="531">
        <f t="shared" si="2235"/>
        <v>0</v>
      </c>
    </row>
    <row r="1680" spans="2:47" ht="16">
      <c r="B1680" s="305" t="s">
        <v>892</v>
      </c>
      <c r="C1680" s="301"/>
      <c r="D1680" s="263"/>
      <c r="E1680" s="293"/>
      <c r="F1680" s="293"/>
      <c r="G1680" s="293"/>
      <c r="H1680" s="293"/>
      <c r="I1680" s="293"/>
      <c r="J1680" s="293"/>
      <c r="K1680" s="293"/>
      <c r="L1680" s="293"/>
      <c r="M1680" s="293"/>
      <c r="N1680" s="293"/>
      <c r="O1680" s="293"/>
      <c r="P1680" s="293"/>
      <c r="Q1680" s="293"/>
      <c r="R1680" s="293"/>
      <c r="S1680" s="260"/>
      <c r="T1680" s="293"/>
      <c r="U1680" s="293"/>
      <c r="V1680" s="293"/>
      <c r="W1680" s="263"/>
      <c r="X1680" s="263"/>
      <c r="Y1680" s="263"/>
      <c r="Z1680" s="263"/>
      <c r="AA1680" s="293"/>
      <c r="AB1680" s="293"/>
      <c r="AC1680" s="293"/>
      <c r="AD1680" s="293"/>
      <c r="AE1680" s="293"/>
      <c r="AF1680" s="293"/>
      <c r="AG1680" s="302">
        <f>SUM(AG1668:AG1679)</f>
        <v>0</v>
      </c>
      <c r="AH1680" s="302">
        <f>SUM(AH1668:AH1679)</f>
        <v>245943.14185824612</v>
      </c>
      <c r="AI1680" s="302">
        <f t="shared" ref="AI1680:AT1680" si="2242">SUM(AI1668:AI1679)</f>
        <v>399988.53208690631</v>
      </c>
      <c r="AJ1680" s="302">
        <f t="shared" si="2242"/>
        <v>18126.15929436206</v>
      </c>
      <c r="AK1680" s="302">
        <f t="shared" si="2242"/>
        <v>107371.87284114266</v>
      </c>
      <c r="AL1680" s="302">
        <f t="shared" si="2242"/>
        <v>59.632094960764341</v>
      </c>
      <c r="AM1680" s="302">
        <f t="shared" si="2242"/>
        <v>0</v>
      </c>
      <c r="AN1680" s="302">
        <f t="shared" si="2242"/>
        <v>88475.460677739989</v>
      </c>
      <c r="AO1680" s="302">
        <f t="shared" si="2242"/>
        <v>0</v>
      </c>
      <c r="AP1680" s="302">
        <f t="shared" si="2242"/>
        <v>34247.693153822693</v>
      </c>
      <c r="AQ1680" s="302">
        <f t="shared" si="2242"/>
        <v>205307.00145841562</v>
      </c>
      <c r="AR1680" s="302">
        <f t="shared" si="2242"/>
        <v>82714.27310124872</v>
      </c>
      <c r="AS1680" s="302">
        <f t="shared" si="2242"/>
        <v>0</v>
      </c>
      <c r="AT1680" s="302">
        <f t="shared" si="2242"/>
        <v>0</v>
      </c>
      <c r="AU1680" s="349">
        <f t="shared" si="2235"/>
        <v>1182233.7665668451</v>
      </c>
    </row>
    <row r="1681" spans="1:47" ht="16">
      <c r="B1681" s="305" t="s">
        <v>893</v>
      </c>
      <c r="C1681" s="301"/>
      <c r="D1681" s="306"/>
      <c r="E1681" s="293"/>
      <c r="F1681" s="293"/>
      <c r="G1681" s="293"/>
      <c r="H1681" s="293"/>
      <c r="I1681" s="293"/>
      <c r="J1681" s="293"/>
      <c r="K1681" s="293"/>
      <c r="L1681" s="293"/>
      <c r="M1681" s="293"/>
      <c r="N1681" s="293"/>
      <c r="O1681" s="293"/>
      <c r="P1681" s="293"/>
      <c r="Q1681" s="293"/>
      <c r="R1681" s="293"/>
      <c r="S1681" s="260"/>
      <c r="T1681" s="293"/>
      <c r="U1681" s="293"/>
      <c r="V1681" s="293"/>
      <c r="W1681" s="263"/>
      <c r="X1681" s="263"/>
      <c r="Y1681" s="263"/>
      <c r="Z1681" s="263"/>
      <c r="AA1681" s="293"/>
      <c r="AB1681" s="293"/>
      <c r="AC1681" s="293"/>
      <c r="AD1681" s="293"/>
      <c r="AE1681" s="293"/>
      <c r="AF1681" s="293"/>
      <c r="AG1681" s="303">
        <f>AG1665*AG1667</f>
        <v>0</v>
      </c>
      <c r="AH1681" s="303">
        <f t="shared" ref="AH1681:AT1681" si="2243">AH1665*AH1667</f>
        <v>139109.49302437954</v>
      </c>
      <c r="AI1681" s="303">
        <f t="shared" si="2243"/>
        <v>69958.476999999999</v>
      </c>
      <c r="AJ1681" s="303">
        <f t="shared" si="2243"/>
        <v>124.2216</v>
      </c>
      <c r="AK1681" s="303">
        <f t="shared" si="2243"/>
        <v>1457.9099999999999</v>
      </c>
      <c r="AL1681" s="303">
        <f t="shared" si="2243"/>
        <v>0</v>
      </c>
      <c r="AM1681" s="303">
        <f t="shared" si="2243"/>
        <v>0</v>
      </c>
      <c r="AN1681" s="303">
        <f t="shared" si="2243"/>
        <v>0</v>
      </c>
      <c r="AO1681" s="303">
        <f t="shared" si="2243"/>
        <v>0</v>
      </c>
      <c r="AP1681" s="303">
        <f t="shared" si="2243"/>
        <v>0</v>
      </c>
      <c r="AQ1681" s="303">
        <f t="shared" si="2243"/>
        <v>0</v>
      </c>
      <c r="AR1681" s="303">
        <f t="shared" si="2243"/>
        <v>0</v>
      </c>
      <c r="AS1681" s="303">
        <f t="shared" si="2243"/>
        <v>0</v>
      </c>
      <c r="AT1681" s="303">
        <f t="shared" si="2243"/>
        <v>0</v>
      </c>
      <c r="AU1681" s="349">
        <f>SUM(AG1681:AT1681)</f>
        <v>210650.10162437955</v>
      </c>
    </row>
    <row r="1682" spans="1:47" ht="16">
      <c r="B1682" s="305" t="s">
        <v>894</v>
      </c>
      <c r="C1682" s="301"/>
      <c r="D1682" s="306"/>
      <c r="E1682" s="293"/>
      <c r="F1682" s="293"/>
      <c r="G1682" s="293"/>
      <c r="H1682" s="293"/>
      <c r="I1682" s="293"/>
      <c r="J1682" s="293"/>
      <c r="K1682" s="293"/>
      <c r="L1682" s="293"/>
      <c r="M1682" s="293"/>
      <c r="N1682" s="293"/>
      <c r="O1682" s="293"/>
      <c r="P1682" s="293"/>
      <c r="Q1682" s="293"/>
      <c r="R1682" s="293"/>
      <c r="S1682" s="260"/>
      <c r="T1682" s="293"/>
      <c r="U1682" s="293"/>
      <c r="V1682" s="293"/>
      <c r="W1682" s="306"/>
      <c r="X1682" s="306"/>
      <c r="Y1682" s="306"/>
      <c r="Z1682" s="306"/>
      <c r="AA1682" s="293"/>
      <c r="AB1682" s="293"/>
      <c r="AC1682" s="293"/>
      <c r="AD1682" s="293"/>
      <c r="AE1682" s="293"/>
      <c r="AF1682" s="293"/>
      <c r="AG1682" s="307"/>
      <c r="AH1682" s="307"/>
      <c r="AI1682" s="307"/>
      <c r="AJ1682" s="307"/>
      <c r="AK1682" s="307"/>
      <c r="AL1682" s="307"/>
      <c r="AM1682" s="307"/>
      <c r="AN1682" s="307"/>
      <c r="AO1682" s="307"/>
      <c r="AP1682" s="307"/>
      <c r="AQ1682" s="307"/>
      <c r="AR1682" s="307"/>
      <c r="AS1682" s="307"/>
      <c r="AT1682" s="307"/>
      <c r="AU1682" s="349">
        <f>AU1680-AU1681</f>
        <v>971583.66494246561</v>
      </c>
    </row>
    <row r="1683" spans="1:47" ht="16">
      <c r="B1683" s="328"/>
      <c r="C1683" s="386"/>
      <c r="D1683" s="386"/>
      <c r="E1683" s="387"/>
      <c r="F1683" s="387"/>
      <c r="G1683" s="387"/>
      <c r="H1683" s="387"/>
      <c r="I1683" s="387"/>
      <c r="J1683" s="387"/>
      <c r="K1683" s="387"/>
      <c r="L1683" s="387"/>
      <c r="M1683" s="387"/>
      <c r="N1683" s="387"/>
      <c r="O1683" s="387"/>
      <c r="P1683" s="387"/>
      <c r="Q1683" s="387"/>
      <c r="R1683" s="387"/>
      <c r="S1683" s="388"/>
      <c r="T1683" s="387"/>
      <c r="U1683" s="387"/>
      <c r="V1683" s="387"/>
      <c r="W1683" s="386"/>
      <c r="X1683" s="389"/>
      <c r="Y1683" s="386"/>
      <c r="Z1683" s="386"/>
      <c r="AA1683" s="387"/>
      <c r="AB1683" s="387"/>
      <c r="AC1683" s="387"/>
      <c r="AD1683" s="387"/>
      <c r="AE1683" s="387"/>
      <c r="AF1683" s="387"/>
      <c r="AG1683" s="669"/>
      <c r="AH1683" s="669"/>
      <c r="AI1683" s="669"/>
      <c r="AJ1683" s="669"/>
      <c r="AK1683" s="669"/>
      <c r="AL1683" s="669"/>
      <c r="AM1683" s="669"/>
      <c r="AN1683" s="669"/>
      <c r="AO1683" s="669"/>
      <c r="AP1683" s="669"/>
      <c r="AQ1683" s="669"/>
      <c r="AR1683" s="669"/>
      <c r="AS1683" s="669"/>
      <c r="AT1683" s="669"/>
      <c r="AU1683" s="684"/>
    </row>
    <row r="1684" spans="1:47" ht="19.5" customHeight="1">
      <c r="B1684" s="316" t="s">
        <v>587</v>
      </c>
      <c r="C1684" s="334"/>
      <c r="D1684" s="335"/>
      <c r="E1684" s="335"/>
      <c r="F1684" s="335"/>
      <c r="G1684" s="335"/>
      <c r="H1684" s="335"/>
      <c r="I1684" s="335"/>
      <c r="J1684" s="335"/>
      <c r="K1684" s="335"/>
      <c r="L1684" s="335"/>
      <c r="M1684" s="335"/>
      <c r="N1684" s="335"/>
      <c r="O1684" s="335"/>
      <c r="P1684" s="335"/>
      <c r="Q1684" s="335"/>
      <c r="R1684" s="335"/>
      <c r="S1684" s="335"/>
      <c r="T1684" s="335"/>
      <c r="U1684" s="335"/>
      <c r="V1684" s="335"/>
      <c r="W1684" s="319"/>
      <c r="X1684" s="320"/>
      <c r="Y1684" s="335"/>
      <c r="Z1684" s="335"/>
      <c r="AA1684" s="335"/>
      <c r="AB1684" s="335"/>
      <c r="AC1684" s="335"/>
      <c r="AD1684" s="335"/>
      <c r="AE1684" s="335"/>
      <c r="AF1684" s="335"/>
      <c r="AG1684" s="336"/>
      <c r="AH1684" s="336"/>
      <c r="AI1684" s="336"/>
      <c r="AJ1684" s="336"/>
      <c r="AK1684" s="336"/>
      <c r="AL1684" s="336"/>
      <c r="AM1684" s="336"/>
      <c r="AN1684" s="336"/>
      <c r="AO1684" s="336"/>
      <c r="AP1684" s="336"/>
      <c r="AQ1684" s="336"/>
      <c r="AR1684" s="336"/>
      <c r="AS1684" s="336"/>
      <c r="AT1684" s="336"/>
      <c r="AU1684" s="336"/>
    </row>
    <row r="1685" spans="1:47" ht="19.5" customHeight="1">
      <c r="B1685" s="658"/>
      <c r="C1685" s="659"/>
      <c r="D1685" s="640"/>
      <c r="E1685" s="640"/>
      <c r="F1685" s="640"/>
      <c r="G1685" s="640"/>
      <c r="H1685" s="640"/>
      <c r="I1685" s="640"/>
      <c r="J1685" s="640"/>
      <c r="K1685" s="640"/>
      <c r="L1685" s="640"/>
      <c r="M1685" s="640"/>
      <c r="N1685" s="640"/>
      <c r="O1685" s="640"/>
      <c r="P1685" s="640"/>
      <c r="Q1685" s="640"/>
      <c r="R1685" s="640"/>
      <c r="S1685" s="640"/>
      <c r="T1685" s="640"/>
      <c r="U1685" s="640"/>
      <c r="V1685" s="640"/>
      <c r="W1685" s="264"/>
      <c r="X1685" s="660"/>
      <c r="Y1685" s="640"/>
      <c r="Z1685" s="640"/>
      <c r="AA1685" s="640"/>
      <c r="AB1685" s="640"/>
      <c r="AC1685" s="640"/>
      <c r="AD1685" s="640"/>
      <c r="AE1685" s="640"/>
      <c r="AF1685" s="640"/>
      <c r="AG1685" s="219"/>
      <c r="AH1685" s="219"/>
      <c r="AI1685" s="219"/>
      <c r="AJ1685" s="219"/>
      <c r="AK1685" s="219"/>
      <c r="AL1685" s="219"/>
      <c r="AM1685" s="219"/>
      <c r="AN1685" s="219"/>
      <c r="AO1685" s="219"/>
      <c r="AP1685" s="219"/>
      <c r="AQ1685" s="219"/>
      <c r="AR1685" s="219"/>
      <c r="AS1685" s="219"/>
      <c r="AT1685" s="219"/>
      <c r="AU1685" s="219"/>
    </row>
    <row r="1686" spans="1:47" ht="16">
      <c r="B1686" s="241" t="s">
        <v>806</v>
      </c>
      <c r="C1686" s="242"/>
      <c r="D1686" s="499" t="s">
        <v>523</v>
      </c>
      <c r="E1686" s="217"/>
      <c r="F1686" s="499"/>
      <c r="G1686" s="217"/>
      <c r="H1686" s="217"/>
      <c r="I1686" s="217"/>
      <c r="J1686" s="217"/>
      <c r="K1686" s="217"/>
      <c r="L1686" s="217"/>
      <c r="M1686" s="217"/>
      <c r="N1686" s="217"/>
      <c r="O1686" s="217"/>
      <c r="P1686" s="217"/>
      <c r="Q1686" s="217"/>
      <c r="R1686" s="217"/>
      <c r="S1686" s="242"/>
      <c r="T1686" s="217"/>
      <c r="U1686" s="217"/>
      <c r="V1686" s="217"/>
      <c r="W1686" s="217"/>
      <c r="X1686" s="217"/>
      <c r="Y1686" s="217"/>
      <c r="Z1686" s="217"/>
      <c r="AA1686" s="217"/>
      <c r="AB1686" s="217"/>
      <c r="AC1686" s="217"/>
      <c r="AD1686" s="217"/>
      <c r="AE1686" s="217"/>
      <c r="AF1686" s="217"/>
      <c r="AG1686" s="231"/>
      <c r="AH1686" s="229"/>
      <c r="AI1686" s="229"/>
      <c r="AJ1686" s="229"/>
      <c r="AK1686" s="229"/>
      <c r="AL1686" s="229"/>
      <c r="AM1686" s="229"/>
      <c r="AN1686" s="229"/>
      <c r="AO1686" s="229"/>
      <c r="AP1686" s="229"/>
      <c r="AQ1686" s="229"/>
      <c r="AR1686" s="229"/>
      <c r="AS1686" s="229"/>
      <c r="AT1686" s="229"/>
    </row>
    <row r="1687" spans="1:47" ht="39.75" customHeight="1">
      <c r="B1687" s="1133" t="s">
        <v>211</v>
      </c>
      <c r="C1687" s="1135" t="s">
        <v>33</v>
      </c>
      <c r="D1687" s="244" t="s">
        <v>421</v>
      </c>
      <c r="E1687" s="1143" t="s">
        <v>209</v>
      </c>
      <c r="F1687" s="1144"/>
      <c r="G1687" s="1144"/>
      <c r="H1687" s="1144"/>
      <c r="I1687" s="1144"/>
      <c r="J1687" s="1144"/>
      <c r="K1687" s="1144"/>
      <c r="L1687" s="1144"/>
      <c r="M1687" s="1144"/>
      <c r="N1687" s="1144"/>
      <c r="O1687" s="1144"/>
      <c r="P1687" s="1145"/>
      <c r="Q1687" s="644"/>
      <c r="R1687" s="1137" t="s">
        <v>213</v>
      </c>
      <c r="S1687" s="244" t="s">
        <v>422</v>
      </c>
      <c r="T1687" s="1130" t="s">
        <v>212</v>
      </c>
      <c r="U1687" s="1131"/>
      <c r="V1687" s="1131"/>
      <c r="W1687" s="1131"/>
      <c r="X1687" s="1131"/>
      <c r="Y1687" s="1131"/>
      <c r="Z1687" s="1131"/>
      <c r="AA1687" s="1131"/>
      <c r="AB1687" s="1131"/>
      <c r="AC1687" s="1131"/>
      <c r="AD1687" s="1131"/>
      <c r="AE1687" s="1142"/>
      <c r="AF1687" s="742"/>
      <c r="AG1687" s="1130" t="s">
        <v>242</v>
      </c>
      <c r="AH1687" s="1131"/>
      <c r="AI1687" s="1131"/>
      <c r="AJ1687" s="1131"/>
      <c r="AK1687" s="1131"/>
      <c r="AL1687" s="1131"/>
      <c r="AM1687" s="1131"/>
      <c r="AN1687" s="1131"/>
      <c r="AO1687" s="1131"/>
      <c r="AP1687" s="1131"/>
      <c r="AQ1687" s="1131"/>
      <c r="AR1687" s="1131"/>
      <c r="AS1687" s="1131"/>
      <c r="AT1687" s="1131"/>
      <c r="AU1687" s="1132"/>
    </row>
    <row r="1688" spans="1:47" ht="65.25" customHeight="1">
      <c r="B1688" s="1134"/>
      <c r="C1688" s="1136"/>
      <c r="D1688" s="245">
        <v>2026</v>
      </c>
      <c r="E1688" s="245">
        <v>2027</v>
      </c>
      <c r="F1688" s="245">
        <v>2028</v>
      </c>
      <c r="G1688" s="245">
        <v>2029</v>
      </c>
      <c r="H1688" s="245">
        <v>2030</v>
      </c>
      <c r="I1688" s="245">
        <v>2031</v>
      </c>
      <c r="J1688" s="245">
        <v>2032</v>
      </c>
      <c r="K1688" s="245">
        <v>2033</v>
      </c>
      <c r="L1688" s="245">
        <v>2034</v>
      </c>
      <c r="M1688" s="245">
        <v>2035</v>
      </c>
      <c r="N1688" s="245">
        <v>2036</v>
      </c>
      <c r="O1688" s="245">
        <v>2037</v>
      </c>
      <c r="P1688" s="245">
        <v>2038</v>
      </c>
      <c r="Q1688" s="370"/>
      <c r="R1688" s="1138"/>
      <c r="S1688" s="245">
        <v>2026</v>
      </c>
      <c r="T1688" s="245">
        <v>2027</v>
      </c>
      <c r="U1688" s="245">
        <v>2028</v>
      </c>
      <c r="V1688" s="245">
        <v>2029</v>
      </c>
      <c r="W1688" s="245">
        <v>2030</v>
      </c>
      <c r="X1688" s="245">
        <v>2031</v>
      </c>
      <c r="Y1688" s="245">
        <v>2032</v>
      </c>
      <c r="Z1688" s="245">
        <v>2033</v>
      </c>
      <c r="AA1688" s="245">
        <v>2034</v>
      </c>
      <c r="AB1688" s="245">
        <v>2035</v>
      </c>
      <c r="AC1688" s="245">
        <v>2036</v>
      </c>
      <c r="AD1688" s="245">
        <v>2037</v>
      </c>
      <c r="AE1688" s="245">
        <v>2038</v>
      </c>
      <c r="AF1688" s="245"/>
      <c r="AG1688" s="245" t="str">
        <f>'1.  LRAMVA Summary'!$D$53</f>
        <v>Residential - VRZ</v>
      </c>
      <c r="AH1688" s="245" t="str">
        <f>'1.  LRAMVA Summary'!$E$53</f>
        <v>GS&lt;50 kW - VRZ</v>
      </c>
      <c r="AI1688" s="245" t="str">
        <f>'1.  LRAMVA Summary'!$F$53</f>
        <v>GS 50 to 2,999 kW - VRZ</v>
      </c>
      <c r="AJ1688" s="245" t="str">
        <f>'1.  LRAMVA Summary'!$G$53</f>
        <v>GS 3,000 to 4,999 kW - VRZ</v>
      </c>
      <c r="AK1688" s="245" t="str">
        <f>'1.  LRAMVA Summary'!$H$53</f>
        <v>Large Use - VRZ</v>
      </c>
      <c r="AL1688" s="245" t="str">
        <f>'1.  LRAMVA Summary'!$I$53</f>
        <v>Unmetered Scattered Load - VRZ</v>
      </c>
      <c r="AM1688" s="245" t="str">
        <f>'1.  LRAMVA Summary'!$J$53</f>
        <v>Sentinel Lighting - VRZ</v>
      </c>
      <c r="AN1688" s="245" t="str">
        <f>'1.  LRAMVA Summary'!$K$53</f>
        <v>Street Lighting - VRZ</v>
      </c>
      <c r="AO1688" s="245" t="str">
        <f>'1.  LRAMVA Summary'!$L$53</f>
        <v>Residential - WRZ</v>
      </c>
      <c r="AP1688" s="245" t="str">
        <f>'1.  LRAMVA Summary'!$M$53</f>
        <v>GS&lt;50 kW - WRZ</v>
      </c>
      <c r="AQ1688" s="245" t="str">
        <f>'1.  LRAMVA Summary'!$N$53</f>
        <v>GS&gt;50 kw - WRZ</v>
      </c>
      <c r="AR1688" s="245" t="str">
        <f>'1.  LRAMVA Summary'!$O$53</f>
        <v>Street Lighting - WRZ</v>
      </c>
      <c r="AS1688" s="245" t="str">
        <f>'1.  LRAMVA Summary'!$P$53</f>
        <v/>
      </c>
      <c r="AT1688" s="245" t="str">
        <f>'1.  LRAMVA Summary'!$Q$53</f>
        <v/>
      </c>
      <c r="AU1688" s="247" t="str">
        <f>'1.  LRAMVA Summary'!$R$53</f>
        <v>Total</v>
      </c>
    </row>
    <row r="1689" spans="1:47" ht="15" hidden="1" customHeight="1" outlineLevel="1">
      <c r="A1689" s="452"/>
      <c r="B1689" s="254"/>
      <c r="C1689" s="265"/>
      <c r="D1689" s="251"/>
      <c r="E1689" s="251"/>
      <c r="F1689" s="251"/>
      <c r="G1689" s="251"/>
      <c r="H1689" s="251"/>
      <c r="I1689" s="251"/>
      <c r="J1689" s="251"/>
      <c r="K1689" s="251"/>
      <c r="L1689" s="251"/>
      <c r="M1689" s="251"/>
      <c r="N1689" s="251"/>
      <c r="O1689" s="251"/>
      <c r="P1689" s="251"/>
      <c r="Q1689" s="251"/>
      <c r="R1689" s="251"/>
      <c r="S1689" s="251"/>
      <c r="T1689" s="251"/>
      <c r="U1689" s="251"/>
      <c r="V1689" s="251"/>
      <c r="W1689" s="251"/>
      <c r="X1689" s="251"/>
      <c r="Y1689" s="251"/>
      <c r="Z1689" s="251"/>
      <c r="AA1689" s="251"/>
      <c r="AB1689" s="251"/>
      <c r="AC1689" s="251"/>
      <c r="AD1689" s="251"/>
      <c r="AE1689" s="251"/>
      <c r="AF1689" s="251"/>
      <c r="AG1689" s="251">
        <f>'1.  LRAMVA Summary'!D724</f>
        <v>0</v>
      </c>
      <c r="AH1689" s="251">
        <f>'1.  LRAMVA Summary'!E724</f>
        <v>0</v>
      </c>
      <c r="AI1689" s="251">
        <f>'1.  LRAMVA Summary'!F724</f>
        <v>0</v>
      </c>
      <c r="AJ1689" s="251">
        <f>'1.  LRAMVA Summary'!G724</f>
        <v>0</v>
      </c>
      <c r="AK1689" s="251">
        <f>'1.  LRAMVA Summary'!H724</f>
        <v>0</v>
      </c>
      <c r="AL1689" s="251">
        <f>'1.  LRAMVA Summary'!I724</f>
        <v>0</v>
      </c>
      <c r="AM1689" s="251">
        <f>'1.  LRAMVA Summary'!J724</f>
        <v>0</v>
      </c>
      <c r="AN1689" s="251">
        <f>'1.  LRAMVA Summary'!K724</f>
        <v>0</v>
      </c>
      <c r="AO1689" s="251">
        <f>'1.  LRAMVA Summary'!L724</f>
        <v>0</v>
      </c>
      <c r="AP1689" s="251">
        <f>'1.  LRAMVA Summary'!M724</f>
        <v>0</v>
      </c>
      <c r="AQ1689" s="251">
        <f>'1.  LRAMVA Summary'!N724</f>
        <v>0</v>
      </c>
      <c r="AR1689" s="251">
        <f>'1.  LRAMVA Summary'!O724</f>
        <v>0</v>
      </c>
      <c r="AS1689" s="251">
        <f>'1.  LRAMVA Summary'!P724</f>
        <v>0</v>
      </c>
      <c r="AT1689" s="251">
        <f>'1.  LRAMVA Summary'!Q724</f>
        <v>0</v>
      </c>
      <c r="AU1689" s="252"/>
    </row>
    <row r="1690" spans="1:47" ht="16" collapsed="1">
      <c r="B1690" s="723"/>
      <c r="C1690" s="294"/>
      <c r="D1690" s="294"/>
      <c r="E1690" s="294"/>
      <c r="F1690" s="294"/>
      <c r="G1690" s="294"/>
      <c r="H1690" s="294"/>
      <c r="I1690" s="294"/>
      <c r="J1690" s="294"/>
      <c r="K1690" s="294"/>
      <c r="L1690" s="294"/>
      <c r="M1690" s="294"/>
      <c r="N1690" s="294"/>
      <c r="O1690" s="294"/>
      <c r="P1690" s="294"/>
      <c r="Q1690" s="294"/>
      <c r="R1690" s="294"/>
      <c r="S1690" s="294"/>
      <c r="T1690" s="294"/>
      <c r="U1690" s="294"/>
      <c r="V1690" s="294"/>
      <c r="W1690" s="294"/>
      <c r="X1690" s="294"/>
      <c r="Y1690" s="294"/>
      <c r="Z1690" s="294"/>
      <c r="AA1690" s="294"/>
      <c r="AB1690" s="294"/>
      <c r="AC1690" s="294"/>
      <c r="AD1690" s="294"/>
      <c r="AE1690" s="728"/>
      <c r="AF1690" s="294"/>
      <c r="AG1690" s="251" t="str">
        <f>'1.  LRAMVA Summary'!$D$54</f>
        <v>kWh</v>
      </c>
      <c r="AH1690" s="251" t="str">
        <f>'1.  LRAMVA Summary'!$E$54</f>
        <v>kWh</v>
      </c>
      <c r="AI1690" s="251" t="str">
        <f>'1.  LRAMVA Summary'!$F$54</f>
        <v>kW</v>
      </c>
      <c r="AJ1690" s="251" t="str">
        <f>'1.  LRAMVA Summary'!$G$54</f>
        <v>kW</v>
      </c>
      <c r="AK1690" s="251" t="str">
        <f>'1.  LRAMVA Summary'!$H$54</f>
        <v>kW</v>
      </c>
      <c r="AL1690" s="251" t="str">
        <f>'1.  LRAMVA Summary'!$I$54</f>
        <v>kWh</v>
      </c>
      <c r="AM1690" s="251" t="str">
        <f>'1.  LRAMVA Summary'!$J$54</f>
        <v>kW</v>
      </c>
      <c r="AN1690" s="251" t="str">
        <f>'1.  LRAMVA Summary'!$K$54</f>
        <v>kW</v>
      </c>
      <c r="AO1690" s="251" t="str">
        <f>'1.  LRAMVA Summary'!$L$54</f>
        <v>kWh</v>
      </c>
      <c r="AP1690" s="251" t="str">
        <f>'1.  LRAMVA Summary'!$M$54</f>
        <v>kWh</v>
      </c>
      <c r="AQ1690" s="251" t="str">
        <f>'1.  LRAMVA Summary'!$N$54</f>
        <v>kW</v>
      </c>
      <c r="AR1690" s="251" t="str">
        <f>'1.  LRAMVA Summary'!$O$54</f>
        <v>kW</v>
      </c>
      <c r="AS1690" s="251">
        <f>'1.  LRAMVA Summary'!$P$54</f>
        <v>0</v>
      </c>
      <c r="AT1690" s="251">
        <f>'1.  LRAMVA Summary'!$Q$54</f>
        <v>0</v>
      </c>
      <c r="AU1690" s="289"/>
    </row>
    <row r="1691" spans="1:47" ht="16">
      <c r="B1691" s="724" t="s">
        <v>953</v>
      </c>
      <c r="C1691" s="294"/>
      <c r="D1691" s="294"/>
      <c r="E1691" s="294"/>
      <c r="F1691" s="294"/>
      <c r="G1691" s="294"/>
      <c r="H1691" s="294"/>
      <c r="I1691" s="294"/>
      <c r="J1691" s="294"/>
      <c r="K1691" s="294"/>
      <c r="L1691" s="294"/>
      <c r="M1691" s="294"/>
      <c r="N1691" s="294"/>
      <c r="O1691" s="294"/>
      <c r="P1691" s="294"/>
      <c r="Q1691" s="294"/>
      <c r="R1691" s="294"/>
      <c r="S1691" s="294"/>
      <c r="T1691" s="294"/>
      <c r="U1691" s="294"/>
      <c r="V1691" s="294"/>
      <c r="W1691" s="294"/>
      <c r="X1691" s="294"/>
      <c r="Y1691" s="294"/>
      <c r="Z1691" s="294"/>
      <c r="AA1691" s="294"/>
      <c r="AB1691" s="294"/>
      <c r="AC1691" s="294"/>
      <c r="AD1691" s="294"/>
      <c r="AE1691" s="728"/>
      <c r="AF1691" s="294"/>
      <c r="AG1691" s="726">
        <v>0</v>
      </c>
      <c r="AH1691" s="721">
        <v>0</v>
      </c>
      <c r="AI1691" s="721">
        <v>0</v>
      </c>
      <c r="AJ1691" s="721">
        <v>0</v>
      </c>
      <c r="AK1691" s="721">
        <v>0</v>
      </c>
      <c r="AL1691" s="721">
        <v>0</v>
      </c>
      <c r="AM1691" s="721">
        <v>0</v>
      </c>
      <c r="AN1691" s="721">
        <v>0</v>
      </c>
      <c r="AO1691" s="721">
        <v>0</v>
      </c>
      <c r="AP1691" s="721">
        <v>0</v>
      </c>
      <c r="AQ1691" s="721">
        <v>0</v>
      </c>
      <c r="AR1691" s="721">
        <v>0</v>
      </c>
      <c r="AS1691" s="721">
        <v>0</v>
      </c>
      <c r="AT1691" s="721">
        <v>0</v>
      </c>
      <c r="AU1691" s="722"/>
    </row>
    <row r="1692" spans="1:47" ht="16">
      <c r="B1692" s="725" t="s">
        <v>788</v>
      </c>
      <c r="C1692" s="348"/>
      <c r="D1692" s="348"/>
      <c r="E1692" s="348"/>
      <c r="F1692" s="348"/>
      <c r="G1692" s="348"/>
      <c r="H1692" s="348"/>
      <c r="I1692" s="348"/>
      <c r="J1692" s="348"/>
      <c r="K1692" s="348"/>
      <c r="L1692" s="348"/>
      <c r="M1692" s="348"/>
      <c r="N1692" s="348"/>
      <c r="O1692" s="348"/>
      <c r="P1692" s="348"/>
      <c r="Q1692" s="329"/>
      <c r="R1692" s="348"/>
      <c r="S1692" s="348"/>
      <c r="T1692" s="348"/>
      <c r="U1692" s="348"/>
      <c r="V1692" s="348"/>
      <c r="W1692" s="348"/>
      <c r="X1692" s="348"/>
      <c r="Y1692" s="348"/>
      <c r="Z1692" s="348"/>
      <c r="AA1692" s="348"/>
      <c r="AB1692" s="348"/>
      <c r="AC1692" s="348"/>
      <c r="AD1692" s="348"/>
      <c r="AE1692" s="729"/>
      <c r="AF1692" s="294"/>
      <c r="AG1692" s="727">
        <f>HLOOKUP(AG1688,'2. LRAMVA Threshold'!$B$42:$Q$53,12,FALSE)</f>
        <v>8730096.5944305398</v>
      </c>
      <c r="AH1692" s="338">
        <f>HLOOKUP(AH1688,'2. LRAMVA Threshold'!$B$42:$Q$53,12,FALSE)</f>
        <v>7519432.0553718666</v>
      </c>
      <c r="AI1692" s="338">
        <f>HLOOKUP(AI1688,'2. LRAMVA Threshold'!$B$42:$Q$53,12,FALSE)</f>
        <v>19267</v>
      </c>
      <c r="AJ1692" s="338">
        <f>HLOOKUP(AJ1688,'2. LRAMVA Threshold'!$B$42:$Q$53,12,FALSE)</f>
        <v>54</v>
      </c>
      <c r="AK1692" s="338">
        <f>HLOOKUP(AK1688,'2. LRAMVA Threshold'!$B$42:$Q$53,12,FALSE)</f>
        <v>450</v>
      </c>
      <c r="AL1692" s="338">
        <f>HLOOKUP(AL1688,'2. LRAMVA Threshold'!$B$42:$Q$53,12,FALSE)</f>
        <v>0</v>
      </c>
      <c r="AM1692" s="338">
        <f>HLOOKUP(AM1688,'2. LRAMVA Threshold'!$B$42:$Q$53,12,FALSE)</f>
        <v>0</v>
      </c>
      <c r="AN1692" s="338">
        <f>HLOOKUP(AN1688,'2. LRAMVA Threshold'!$B$42:$Q$53,12,FALSE)</f>
        <v>0</v>
      </c>
      <c r="AO1692" s="338">
        <f>HLOOKUP(AO1688,'2. LRAMVA Threshold'!$B$42:$Q$53,12,FALSE)</f>
        <v>0</v>
      </c>
      <c r="AP1692" s="338">
        <f>HLOOKUP(AP1688,'2. LRAMVA Threshold'!$B$42:$Q$53,12,FALSE)</f>
        <v>0</v>
      </c>
      <c r="AQ1692" s="338">
        <f>HLOOKUP(AQ1688,'2. LRAMVA Threshold'!$B$42:$Q$53,12,FALSE)</f>
        <v>0</v>
      </c>
      <c r="AR1692" s="338">
        <f>HLOOKUP(AR1688,'2. LRAMVA Threshold'!$B$42:$Q$53,12,FALSE)</f>
        <v>0</v>
      </c>
      <c r="AS1692" s="338">
        <f>HLOOKUP(AS1688,'2. LRAMVA Threshold'!$B$42:$Q$53,12,FALSE)</f>
        <v>0</v>
      </c>
      <c r="AT1692" s="338">
        <f>HLOOKUP(AT1688,'2. LRAMVA Threshold'!$B$42:$Q$53,12,FALSE)</f>
        <v>0</v>
      </c>
      <c r="AU1692" s="383"/>
    </row>
    <row r="1693" spans="1:47" ht="16">
      <c r="B1693" s="340"/>
      <c r="C1693" s="292"/>
      <c r="D1693" s="293"/>
      <c r="E1693" s="293"/>
      <c r="F1693" s="293"/>
      <c r="G1693" s="293"/>
      <c r="H1693" s="293"/>
      <c r="I1693" s="293"/>
      <c r="J1693" s="293"/>
      <c r="K1693" s="293"/>
      <c r="L1693" s="293"/>
      <c r="M1693" s="293"/>
      <c r="N1693" s="293"/>
      <c r="O1693" s="293"/>
      <c r="P1693" s="293"/>
      <c r="Q1693" s="293"/>
      <c r="R1693" s="293"/>
      <c r="S1693" s="294"/>
      <c r="T1693" s="293"/>
      <c r="U1693" s="293"/>
      <c r="V1693" s="293"/>
      <c r="W1693" s="263"/>
      <c r="X1693" s="263"/>
      <c r="Y1693" s="263"/>
      <c r="Z1693" s="263"/>
      <c r="AA1693" s="293"/>
      <c r="AB1693" s="293"/>
      <c r="AC1693" s="293"/>
      <c r="AD1693" s="293"/>
      <c r="AE1693" s="293"/>
      <c r="AF1693" s="293"/>
      <c r="AG1693" s="377"/>
      <c r="AH1693" s="377"/>
      <c r="AI1693" s="377"/>
      <c r="AJ1693" s="377"/>
      <c r="AK1693" s="377"/>
      <c r="AL1693" s="377"/>
      <c r="AM1693" s="377"/>
      <c r="AN1693" s="345"/>
      <c r="AO1693" s="345"/>
      <c r="AP1693" s="345"/>
      <c r="AQ1693" s="345"/>
      <c r="AR1693" s="345"/>
      <c r="AS1693" s="345"/>
      <c r="AT1693" s="345"/>
      <c r="AU1693" s="346"/>
    </row>
    <row r="1694" spans="1:47" ht="16">
      <c r="B1694" s="283" t="s">
        <v>733</v>
      </c>
      <c r="C1694" s="296"/>
      <c r="D1694" s="296"/>
      <c r="E1694" s="323"/>
      <c r="F1694" s="323"/>
      <c r="G1694" s="323"/>
      <c r="H1694" s="323"/>
      <c r="I1694" s="323"/>
      <c r="J1694" s="323"/>
      <c r="K1694" s="323"/>
      <c r="L1694" s="323"/>
      <c r="M1694" s="323"/>
      <c r="N1694" s="323"/>
      <c r="O1694" s="323"/>
      <c r="P1694" s="323"/>
      <c r="Q1694" s="323"/>
      <c r="R1694" s="323"/>
      <c r="S1694" s="251"/>
      <c r="T1694" s="298"/>
      <c r="U1694" s="298"/>
      <c r="V1694" s="298"/>
      <c r="W1694" s="297"/>
      <c r="X1694" s="297"/>
      <c r="Y1694" s="297"/>
      <c r="Z1694" s="297"/>
      <c r="AA1694" s="298"/>
      <c r="AB1694" s="298"/>
      <c r="AC1694" s="298"/>
      <c r="AD1694" s="298"/>
      <c r="AE1694" s="298"/>
      <c r="AF1694" s="298"/>
      <c r="AG1694" s="719">
        <f>HLOOKUP(AG35,'3.  Distribution Rates'!$C$122:$P$135,14,FALSE)</f>
        <v>0</v>
      </c>
      <c r="AH1694" s="719">
        <f>HLOOKUP(AH35,'3.  Distribution Rates'!$C$122:$P$135,14,FALSE)</f>
        <v>1.8499999999999999E-2</v>
      </c>
      <c r="AI1694" s="299">
        <f>HLOOKUP(AI35,'3.  Distribution Rates'!$C$122:$P$135,14,FALSE)</f>
        <v>3.6309999999999998</v>
      </c>
      <c r="AJ1694" s="299">
        <f>HLOOKUP(AJ35,'3.  Distribution Rates'!$C$122:$P$135,14,FALSE)</f>
        <v>2.3003999999999998</v>
      </c>
      <c r="AK1694" s="299">
        <f>HLOOKUP(AK35,'3.  Distribution Rates'!$C$122:$P$135,14,FALSE)</f>
        <v>3.2397999999999998</v>
      </c>
      <c r="AL1694" s="299">
        <f>HLOOKUP(AL35,'3.  Distribution Rates'!$C$122:$P$135,14,FALSE)</f>
        <v>1.84E-2</v>
      </c>
      <c r="AM1694" s="299">
        <f>HLOOKUP(AM35,'3.  Distribution Rates'!$C$122:$P$135,14,FALSE)</f>
        <v>14.9572</v>
      </c>
      <c r="AN1694" s="299">
        <f>HLOOKUP(AN35,'3.  Distribution Rates'!$C$122:$P$135,14,FALSE)</f>
        <v>4.0898000000000003</v>
      </c>
      <c r="AO1694" s="299">
        <f>HLOOKUP(AO35,'3.  Distribution Rates'!$C$122:$P$135,14,FALSE)</f>
        <v>0</v>
      </c>
      <c r="AP1694" s="299">
        <f>HLOOKUP(AP35,'3.  Distribution Rates'!$C$122:$P$135,14,FALSE)</f>
        <v>2.07E-2</v>
      </c>
      <c r="AQ1694" s="299">
        <f>HLOOKUP(AQ35,'3.  Distribution Rates'!$C$122:$P$135,14,FALSE)</f>
        <v>4.2586000000000004</v>
      </c>
      <c r="AR1694" s="299">
        <f>HLOOKUP(AR35,'3.  Distribution Rates'!$C$122:$P$135,14,FALSE)</f>
        <v>7.1086999999999998</v>
      </c>
      <c r="AS1694" s="299">
        <f>HLOOKUP(AS35,'3.  Distribution Rates'!$C$122:$P$135,14,FALSE)</f>
        <v>0</v>
      </c>
      <c r="AT1694" s="299">
        <f>HLOOKUP(AT35,'3.  Distribution Rates'!$C$122:$P$135,14,FALSE)</f>
        <v>0</v>
      </c>
      <c r="AU1694" s="385"/>
    </row>
    <row r="1695" spans="1:47" ht="16">
      <c r="B1695" s="283" t="s">
        <v>789</v>
      </c>
      <c r="C1695" s="301"/>
      <c r="D1695" s="243"/>
      <c r="E1695" s="240"/>
      <c r="F1695" s="240"/>
      <c r="G1695" s="240"/>
      <c r="H1695" s="240"/>
      <c r="I1695" s="240"/>
      <c r="J1695" s="240"/>
      <c r="K1695" s="240"/>
      <c r="L1695" s="240"/>
      <c r="M1695" s="240"/>
      <c r="N1695" s="240"/>
      <c r="O1695" s="240"/>
      <c r="P1695" s="240"/>
      <c r="Q1695" s="240"/>
      <c r="R1695" s="240"/>
      <c r="S1695" s="251"/>
      <c r="T1695" s="240"/>
      <c r="U1695" s="240"/>
      <c r="V1695" s="240"/>
      <c r="W1695" s="243"/>
      <c r="X1695" s="243"/>
      <c r="Y1695" s="243"/>
      <c r="Z1695" s="243"/>
      <c r="AA1695" s="240"/>
      <c r="AB1695" s="240"/>
      <c r="AC1695" s="240"/>
      <c r="AD1695" s="240"/>
      <c r="AE1695" s="240"/>
      <c r="AF1695" s="240"/>
      <c r="AG1695" s="325">
        <f>'4.  2011-2014 LRAM'!AO149*AG1694</f>
        <v>0</v>
      </c>
      <c r="AH1695" s="325">
        <f>'4.  2011-2014 LRAM'!AP149*AH1694</f>
        <v>0</v>
      </c>
      <c r="AI1695" s="325">
        <f>'4.  2011-2014 LRAM'!AQ149*AI1694</f>
        <v>0</v>
      </c>
      <c r="AJ1695" s="325">
        <f>'4.  2011-2014 LRAM'!AR149*AJ1694</f>
        <v>0</v>
      </c>
      <c r="AK1695" s="325">
        <f>'4.  2011-2014 LRAM'!AS149*AK1694</f>
        <v>0</v>
      </c>
      <c r="AL1695" s="325">
        <f>'4.  2011-2014 LRAM'!AT149*AL1694</f>
        <v>0</v>
      </c>
      <c r="AM1695" s="325">
        <f>'4.  2011-2014 LRAM'!AU149*AM1694</f>
        <v>0</v>
      </c>
      <c r="AN1695" s="325">
        <f>'4.  2011-2014 LRAM'!AV149*AN1694</f>
        <v>0</v>
      </c>
      <c r="AO1695" s="325">
        <f>'4.  2011-2014 LRAM'!AW149*AO1694</f>
        <v>0</v>
      </c>
      <c r="AP1695" s="325">
        <f>'4.  2011-2014 LRAM'!AX149*AP1694</f>
        <v>0</v>
      </c>
      <c r="AQ1695" s="325">
        <f>'4.  2011-2014 LRAM'!AY149*AQ1694</f>
        <v>21.159006938527046</v>
      </c>
      <c r="AR1695" s="325">
        <f>'4.  2011-2014 LRAM'!AZ149*AR1694</f>
        <v>0</v>
      </c>
      <c r="AS1695" s="325">
        <f>'4.  2011-2014 LRAM'!BA149*AS1694</f>
        <v>0</v>
      </c>
      <c r="AT1695" s="325">
        <f>'4.  2011-2014 LRAM'!BB149*AT1694</f>
        <v>0</v>
      </c>
      <c r="AU1695" s="531">
        <f t="shared" ref="AU1695:AU1698" si="2244">SUM(AG1695:AT1695)</f>
        <v>21.159006938527046</v>
      </c>
    </row>
    <row r="1696" spans="1:47" ht="16">
      <c r="B1696" s="283" t="s">
        <v>790</v>
      </c>
      <c r="C1696" s="301"/>
      <c r="D1696" s="243"/>
      <c r="E1696" s="240"/>
      <c r="F1696" s="240"/>
      <c r="G1696" s="240"/>
      <c r="H1696" s="240"/>
      <c r="I1696" s="240"/>
      <c r="J1696" s="240"/>
      <c r="K1696" s="240"/>
      <c r="L1696" s="240"/>
      <c r="M1696" s="240"/>
      <c r="N1696" s="240"/>
      <c r="O1696" s="240"/>
      <c r="P1696" s="240"/>
      <c r="Q1696" s="240"/>
      <c r="R1696" s="240"/>
      <c r="S1696" s="251"/>
      <c r="T1696" s="240"/>
      <c r="U1696" s="240"/>
      <c r="V1696" s="240"/>
      <c r="W1696" s="243"/>
      <c r="X1696" s="243"/>
      <c r="Y1696" s="243"/>
      <c r="Z1696" s="243"/>
      <c r="AA1696" s="240"/>
      <c r="AB1696" s="240"/>
      <c r="AC1696" s="240"/>
      <c r="AD1696" s="240"/>
      <c r="AE1696" s="240"/>
      <c r="AF1696" s="240"/>
      <c r="AG1696" s="325">
        <f>'4.  2011-2014 LRAM'!AO288*AG1694</f>
        <v>0</v>
      </c>
      <c r="AH1696" s="325">
        <f>'4.  2011-2014 LRAM'!AP288*AH1694</f>
        <v>1174.7056290140379</v>
      </c>
      <c r="AI1696" s="325">
        <f>'4.  2011-2014 LRAM'!AQ288*AI1694</f>
        <v>8741.8740335225884</v>
      </c>
      <c r="AJ1696" s="325">
        <f>'4.  2011-2014 LRAM'!AR288*AJ1694</f>
        <v>17.91093209117447</v>
      </c>
      <c r="AK1696" s="325">
        <f>'4.  2011-2014 LRAM'!AS288*AK1694</f>
        <v>184.71577103805919</v>
      </c>
      <c r="AL1696" s="325">
        <f>'4.  2011-2014 LRAM'!AT288*AL1694</f>
        <v>0</v>
      </c>
      <c r="AM1696" s="325">
        <f>'4.  2011-2014 LRAM'!AU288*AM1694</f>
        <v>0</v>
      </c>
      <c r="AN1696" s="325">
        <f>'4.  2011-2014 LRAM'!AV288*AN1694</f>
        <v>0</v>
      </c>
      <c r="AO1696" s="325">
        <f>'4.  2011-2014 LRAM'!AW288*AO1694</f>
        <v>0</v>
      </c>
      <c r="AP1696" s="325">
        <f>'4.  2011-2014 LRAM'!AX288*AP1694</f>
        <v>0</v>
      </c>
      <c r="AQ1696" s="325">
        <f>'4.  2011-2014 LRAM'!AY288*AQ1694</f>
        <v>5029.616461458063</v>
      </c>
      <c r="AR1696" s="325">
        <f>'4.  2011-2014 LRAM'!AZ288*AR1694</f>
        <v>0</v>
      </c>
      <c r="AS1696" s="325">
        <f>'4.  2011-2014 LRAM'!BA288*AS1694</f>
        <v>0</v>
      </c>
      <c r="AT1696" s="325">
        <f>'4.  2011-2014 LRAM'!BB288*AT1694</f>
        <v>0</v>
      </c>
      <c r="AU1696" s="531">
        <f t="shared" si="2244"/>
        <v>15148.822827123922</v>
      </c>
    </row>
    <row r="1697" spans="2:47" ht="16">
      <c r="B1697" s="283" t="s">
        <v>791</v>
      </c>
      <c r="C1697" s="301"/>
      <c r="D1697" s="243"/>
      <c r="E1697" s="240"/>
      <c r="F1697" s="240"/>
      <c r="G1697" s="240"/>
      <c r="H1697" s="240"/>
      <c r="I1697" s="240"/>
      <c r="J1697" s="240"/>
      <c r="K1697" s="240"/>
      <c r="L1697" s="240"/>
      <c r="M1697" s="240"/>
      <c r="N1697" s="240"/>
      <c r="O1697" s="240"/>
      <c r="P1697" s="240"/>
      <c r="Q1697" s="240"/>
      <c r="R1697" s="240"/>
      <c r="S1697" s="251"/>
      <c r="T1697" s="240"/>
      <c r="U1697" s="240"/>
      <c r="V1697" s="240"/>
      <c r="W1697" s="243"/>
      <c r="X1697" s="243"/>
      <c r="Y1697" s="243"/>
      <c r="Z1697" s="243"/>
      <c r="AA1697" s="240"/>
      <c r="AB1697" s="240"/>
      <c r="AC1697" s="240"/>
      <c r="AD1697" s="240"/>
      <c r="AE1697" s="240"/>
      <c r="AF1697" s="240"/>
      <c r="AG1697" s="325">
        <f>'4.  2011-2014 LRAM'!AO433*AG1694</f>
        <v>0</v>
      </c>
      <c r="AH1697" s="325">
        <f>'4.  2011-2014 LRAM'!AP433*AH1694</f>
        <v>6601.3991570539192</v>
      </c>
      <c r="AI1697" s="325">
        <f>'4.  2011-2014 LRAM'!AQ433*AI1694</f>
        <v>12131.3481662135</v>
      </c>
      <c r="AJ1697" s="325">
        <f>'4.  2011-2014 LRAM'!AR433*AJ1694</f>
        <v>287.99988168323745</v>
      </c>
      <c r="AK1697" s="325">
        <f>'4.  2011-2014 LRAM'!AS433*AK1694</f>
        <v>1223.5859344650266</v>
      </c>
      <c r="AL1697" s="325">
        <f>'4.  2011-2014 LRAM'!AT433*AL1694</f>
        <v>0</v>
      </c>
      <c r="AM1697" s="325">
        <f>'4.  2011-2014 LRAM'!AU433*AM1694</f>
        <v>0</v>
      </c>
      <c r="AN1697" s="325">
        <f>'4.  2011-2014 LRAM'!AV433*AN1694</f>
        <v>0</v>
      </c>
      <c r="AO1697" s="325">
        <f>'4.  2011-2014 LRAM'!AW433*AO1694</f>
        <v>0</v>
      </c>
      <c r="AP1697" s="325">
        <f>'4.  2011-2014 LRAM'!AX433*AP1694</f>
        <v>0</v>
      </c>
      <c r="AQ1697" s="325">
        <f>'4.  2011-2014 LRAM'!AY433*AQ1694</f>
        <v>5255.803156009395</v>
      </c>
      <c r="AR1697" s="325">
        <f>'4.  2011-2014 LRAM'!AZ433*AR1694</f>
        <v>0</v>
      </c>
      <c r="AS1697" s="325">
        <f>'4.  2011-2014 LRAM'!BA433*AS1694</f>
        <v>0</v>
      </c>
      <c r="AT1697" s="325">
        <f>'4.  2011-2014 LRAM'!BB433*AT1694</f>
        <v>0</v>
      </c>
      <c r="AU1697" s="531">
        <f t="shared" si="2244"/>
        <v>25500.13629542508</v>
      </c>
    </row>
    <row r="1698" spans="2:47" ht="16">
      <c r="B1698" s="283" t="s">
        <v>792</v>
      </c>
      <c r="C1698" s="301"/>
      <c r="D1698" s="243"/>
      <c r="E1698" s="240"/>
      <c r="F1698" s="240"/>
      <c r="G1698" s="240"/>
      <c r="H1698" s="240"/>
      <c r="I1698" s="240"/>
      <c r="J1698" s="240"/>
      <c r="K1698" s="240"/>
      <c r="L1698" s="240"/>
      <c r="M1698" s="240"/>
      <c r="N1698" s="240"/>
      <c r="O1698" s="240"/>
      <c r="P1698" s="240"/>
      <c r="Q1698" s="240"/>
      <c r="R1698" s="240"/>
      <c r="S1698" s="251"/>
      <c r="T1698" s="240"/>
      <c r="U1698" s="240"/>
      <c r="V1698" s="240"/>
      <c r="W1698" s="243"/>
      <c r="X1698" s="243"/>
      <c r="Y1698" s="243"/>
      <c r="Z1698" s="243"/>
      <c r="AA1698" s="240"/>
      <c r="AB1698" s="240"/>
      <c r="AC1698" s="240"/>
      <c r="AD1698" s="240"/>
      <c r="AE1698" s="240"/>
      <c r="AF1698" s="240"/>
      <c r="AG1698" s="325">
        <f>'4.  2011-2014 LRAM'!AO574*AG1694</f>
        <v>0</v>
      </c>
      <c r="AH1698" s="325">
        <f>'4.  2011-2014 LRAM'!AP574*AH1694</f>
        <v>3576.7652005191758</v>
      </c>
      <c r="AI1698" s="325">
        <f>'4.  2011-2014 LRAM'!AQ574*AI1694</f>
        <v>12129.99579750683</v>
      </c>
      <c r="AJ1698" s="325">
        <f>'4.  2011-2014 LRAM'!AR574*AJ1694</f>
        <v>7.004104331366384</v>
      </c>
      <c r="AK1698" s="325">
        <f>'4.  2011-2014 LRAM'!AS574*AK1694</f>
        <v>1655.5804056433769</v>
      </c>
      <c r="AL1698" s="325">
        <f>'4.  2011-2014 LRAM'!AT574*AL1694</f>
        <v>0</v>
      </c>
      <c r="AM1698" s="325">
        <f>'4.  2011-2014 LRAM'!AU574*AM1694</f>
        <v>0</v>
      </c>
      <c r="AN1698" s="325">
        <f>'4.  2011-2014 LRAM'!AV574*AN1694</f>
        <v>2922.5145426047998</v>
      </c>
      <c r="AO1698" s="325">
        <f>'4.  2011-2014 LRAM'!AW574*AO1694</f>
        <v>0</v>
      </c>
      <c r="AP1698" s="325">
        <f>'4.  2011-2014 LRAM'!AX574*AP1694</f>
        <v>0</v>
      </c>
      <c r="AQ1698" s="325">
        <f>'4.  2011-2014 LRAM'!AY574*AQ1694</f>
        <v>3249.6614806301041</v>
      </c>
      <c r="AR1698" s="325">
        <f>'4.  2011-2014 LRAM'!AZ574*AR1694</f>
        <v>0</v>
      </c>
      <c r="AS1698" s="325">
        <f>'4.  2011-2014 LRAM'!BA574*AS1694</f>
        <v>0</v>
      </c>
      <c r="AT1698" s="325">
        <f>'4.  2011-2014 LRAM'!BB574*AT1694</f>
        <v>0</v>
      </c>
      <c r="AU1698" s="531">
        <f t="shared" si="2244"/>
        <v>23541.521531235652</v>
      </c>
    </row>
    <row r="1699" spans="2:47" ht="16">
      <c r="B1699" s="283" t="s">
        <v>793</v>
      </c>
      <c r="C1699" s="301"/>
      <c r="D1699" s="243"/>
      <c r="E1699" s="240"/>
      <c r="F1699" s="240"/>
      <c r="G1699" s="240"/>
      <c r="H1699" s="240"/>
      <c r="I1699" s="240"/>
      <c r="J1699" s="240"/>
      <c r="K1699" s="240"/>
      <c r="L1699" s="240"/>
      <c r="M1699" s="240"/>
      <c r="N1699" s="240"/>
      <c r="O1699" s="240"/>
      <c r="P1699" s="240"/>
      <c r="Q1699" s="240"/>
      <c r="R1699" s="240"/>
      <c r="S1699" s="251"/>
      <c r="T1699" s="240"/>
      <c r="U1699" s="240"/>
      <c r="V1699" s="240"/>
      <c r="W1699" s="243"/>
      <c r="X1699" s="243"/>
      <c r="Y1699" s="243"/>
      <c r="Z1699" s="243"/>
      <c r="AA1699" s="240"/>
      <c r="AB1699" s="240"/>
      <c r="AC1699" s="240"/>
      <c r="AD1699" s="240"/>
      <c r="AE1699" s="240"/>
      <c r="AF1699" s="240"/>
      <c r="AG1699" s="325">
        <f t="shared" ref="AG1699:AT1699" si="2245">AG222*AG1694</f>
        <v>0</v>
      </c>
      <c r="AH1699" s="325">
        <f t="shared" si="2245"/>
        <v>20721.754185993414</v>
      </c>
      <c r="AI1699" s="325">
        <f t="shared" si="2245"/>
        <v>41366.727800547247</v>
      </c>
      <c r="AJ1699" s="325">
        <f t="shared" si="2245"/>
        <v>122.0113158363222</v>
      </c>
      <c r="AK1699" s="325">
        <f t="shared" si="2245"/>
        <v>1676.1754145744424</v>
      </c>
      <c r="AL1699" s="325">
        <f t="shared" si="2245"/>
        <v>10.632326244046535</v>
      </c>
      <c r="AM1699" s="325">
        <f t="shared" si="2245"/>
        <v>0</v>
      </c>
      <c r="AN1699" s="325">
        <f t="shared" si="2245"/>
        <v>0</v>
      </c>
      <c r="AO1699" s="325">
        <f t="shared" si="2245"/>
        <v>0</v>
      </c>
      <c r="AP1699" s="325">
        <f t="shared" si="2245"/>
        <v>5750.2854029520004</v>
      </c>
      <c r="AQ1699" s="325">
        <f t="shared" si="2245"/>
        <v>9153.7335552384029</v>
      </c>
      <c r="AR1699" s="325">
        <f t="shared" si="2245"/>
        <v>20932.800567718034</v>
      </c>
      <c r="AS1699" s="325">
        <f t="shared" si="2245"/>
        <v>0</v>
      </c>
      <c r="AT1699" s="325">
        <f t="shared" si="2245"/>
        <v>0</v>
      </c>
      <c r="AU1699" s="531">
        <f>SUM(AG1699:AT1699)</f>
        <v>99734.120569103907</v>
      </c>
    </row>
    <row r="1700" spans="2:47" ht="16">
      <c r="B1700" s="283" t="s">
        <v>794</v>
      </c>
      <c r="C1700" s="301"/>
      <c r="D1700" s="243"/>
      <c r="E1700" s="240"/>
      <c r="F1700" s="240"/>
      <c r="G1700" s="240"/>
      <c r="H1700" s="240"/>
      <c r="I1700" s="240"/>
      <c r="J1700" s="240"/>
      <c r="K1700" s="240"/>
      <c r="L1700" s="240"/>
      <c r="M1700" s="240"/>
      <c r="N1700" s="240"/>
      <c r="O1700" s="240"/>
      <c r="P1700" s="240"/>
      <c r="Q1700" s="240"/>
      <c r="R1700" s="240"/>
      <c r="S1700" s="251"/>
      <c r="T1700" s="240"/>
      <c r="U1700" s="240"/>
      <c r="V1700" s="240"/>
      <c r="W1700" s="243"/>
      <c r="X1700" s="243"/>
      <c r="Y1700" s="243"/>
      <c r="Z1700" s="243"/>
      <c r="AA1700" s="240"/>
      <c r="AB1700" s="240"/>
      <c r="AC1700" s="240"/>
      <c r="AD1700" s="240"/>
      <c r="AE1700" s="240"/>
      <c r="AF1700" s="240"/>
      <c r="AG1700" s="325">
        <f t="shared" ref="AG1700:AT1700" si="2246">AG419*AG1694</f>
        <v>0</v>
      </c>
      <c r="AH1700" s="325">
        <f t="shared" si="2246"/>
        <v>38838.0083552344</v>
      </c>
      <c r="AI1700" s="325">
        <f t="shared" si="2246"/>
        <v>44618.775107741945</v>
      </c>
      <c r="AJ1700" s="325">
        <f t="shared" si="2246"/>
        <v>2837.0742597905055</v>
      </c>
      <c r="AK1700" s="325">
        <f t="shared" si="2246"/>
        <v>9019.7120048769521</v>
      </c>
      <c r="AL1700" s="325">
        <f t="shared" si="2246"/>
        <v>48.130202775694933</v>
      </c>
      <c r="AM1700" s="325">
        <f t="shared" si="2246"/>
        <v>0</v>
      </c>
      <c r="AN1700" s="325">
        <f t="shared" si="2246"/>
        <v>0</v>
      </c>
      <c r="AO1700" s="325">
        <f t="shared" si="2246"/>
        <v>0</v>
      </c>
      <c r="AP1700" s="325">
        <f t="shared" si="2246"/>
        <v>2324.0414691530605</v>
      </c>
      <c r="AQ1700" s="325">
        <f t="shared" si="2246"/>
        <v>15150.467362347819</v>
      </c>
      <c r="AR1700" s="325">
        <f t="shared" si="2246"/>
        <v>27535.442001684947</v>
      </c>
      <c r="AS1700" s="325">
        <f t="shared" si="2246"/>
        <v>0</v>
      </c>
      <c r="AT1700" s="325">
        <f t="shared" si="2246"/>
        <v>0</v>
      </c>
      <c r="AU1700" s="531">
        <f>SUM(AG1700:AT1700)</f>
        <v>140371.65076360531</v>
      </c>
    </row>
    <row r="1701" spans="2:47" ht="16">
      <c r="B1701" s="283" t="s">
        <v>795</v>
      </c>
      <c r="C1701" s="301"/>
      <c r="D1701" s="243"/>
      <c r="E1701" s="240"/>
      <c r="F1701" s="240"/>
      <c r="G1701" s="240"/>
      <c r="H1701" s="240"/>
      <c r="I1701" s="240"/>
      <c r="J1701" s="240"/>
      <c r="K1701" s="240"/>
      <c r="L1701" s="240"/>
      <c r="M1701" s="240"/>
      <c r="N1701" s="240"/>
      <c r="O1701" s="240"/>
      <c r="P1701" s="240"/>
      <c r="Q1701" s="240"/>
      <c r="R1701" s="240"/>
      <c r="S1701" s="251"/>
      <c r="T1701" s="240"/>
      <c r="U1701" s="240"/>
      <c r="V1701" s="240"/>
      <c r="W1701" s="243"/>
      <c r="X1701" s="243"/>
      <c r="Y1701" s="243"/>
      <c r="Z1701" s="243"/>
      <c r="AA1701" s="240"/>
      <c r="AB1701" s="240"/>
      <c r="AC1701" s="240"/>
      <c r="AD1701" s="240"/>
      <c r="AE1701" s="240"/>
      <c r="AF1701" s="240"/>
      <c r="AG1701" s="325">
        <f t="shared" ref="AG1701:AT1701" si="2247">AG619*AG1694</f>
        <v>0</v>
      </c>
      <c r="AH1701" s="325">
        <f t="shared" si="2247"/>
        <v>41170.872603810058</v>
      </c>
      <c r="AI1701" s="325">
        <f t="shared" si="2247"/>
        <v>87985.788675532429</v>
      </c>
      <c r="AJ1701" s="325">
        <f t="shared" si="2247"/>
        <v>7067.7416934583298</v>
      </c>
      <c r="AK1701" s="325">
        <f t="shared" si="2247"/>
        <v>39164.157324543317</v>
      </c>
      <c r="AL1701" s="325">
        <f t="shared" si="2247"/>
        <v>0</v>
      </c>
      <c r="AM1701" s="325">
        <f t="shared" si="2247"/>
        <v>0</v>
      </c>
      <c r="AN1701" s="325">
        <f t="shared" si="2247"/>
        <v>50362.050070299629</v>
      </c>
      <c r="AO1701" s="325">
        <f t="shared" si="2247"/>
        <v>0</v>
      </c>
      <c r="AP1701" s="325">
        <f t="shared" si="2247"/>
        <v>8622.0028486289903</v>
      </c>
      <c r="AQ1701" s="325">
        <f t="shared" si="2247"/>
        <v>57579.975304602856</v>
      </c>
      <c r="AR1701" s="325">
        <f t="shared" si="2247"/>
        <v>17012.509089931838</v>
      </c>
      <c r="AS1701" s="325">
        <f t="shared" si="2247"/>
        <v>0</v>
      </c>
      <c r="AT1701" s="325">
        <f t="shared" si="2247"/>
        <v>0</v>
      </c>
      <c r="AU1701" s="531">
        <f>SUM(AG1701:AT1701)</f>
        <v>308965.09761080745</v>
      </c>
    </row>
    <row r="1702" spans="2:47" ht="16">
      <c r="B1702" s="283" t="s">
        <v>796</v>
      </c>
      <c r="C1702" s="301"/>
      <c r="D1702" s="243"/>
      <c r="E1702" s="240"/>
      <c r="F1702" s="240"/>
      <c r="G1702" s="240"/>
      <c r="H1702" s="240"/>
      <c r="I1702" s="240"/>
      <c r="J1702" s="240"/>
      <c r="K1702" s="240"/>
      <c r="L1702" s="240"/>
      <c r="M1702" s="240"/>
      <c r="N1702" s="240"/>
      <c r="O1702" s="240"/>
      <c r="P1702" s="240"/>
      <c r="Q1702" s="240"/>
      <c r="R1702" s="240"/>
      <c r="S1702" s="251"/>
      <c r="T1702" s="240"/>
      <c r="U1702" s="240"/>
      <c r="V1702" s="240"/>
      <c r="W1702" s="243"/>
      <c r="X1702" s="243"/>
      <c r="Y1702" s="243"/>
      <c r="Z1702" s="243"/>
      <c r="AA1702" s="240"/>
      <c r="AB1702" s="240"/>
      <c r="AC1702" s="240"/>
      <c r="AD1702" s="240"/>
      <c r="AE1702" s="240"/>
      <c r="AF1702" s="240"/>
      <c r="AG1702" s="325">
        <f t="shared" ref="AG1702:AT1702" si="2248">AG811*AG1694</f>
        <v>0</v>
      </c>
      <c r="AH1702" s="325">
        <f t="shared" si="2248"/>
        <v>63202.137963129295</v>
      </c>
      <c r="AI1702" s="325">
        <f t="shared" si="2248"/>
        <v>90343.31624634756</v>
      </c>
      <c r="AJ1702" s="325">
        <f t="shared" si="2248"/>
        <v>6478.8306546853682</v>
      </c>
      <c r="AK1702" s="325">
        <f t="shared" si="2248"/>
        <v>36310.019078316058</v>
      </c>
      <c r="AL1702" s="325">
        <f t="shared" si="2248"/>
        <v>0</v>
      </c>
      <c r="AM1702" s="325">
        <f t="shared" si="2248"/>
        <v>0</v>
      </c>
      <c r="AN1702" s="325">
        <f t="shared" si="2248"/>
        <v>0</v>
      </c>
      <c r="AO1702" s="325">
        <f t="shared" si="2248"/>
        <v>0</v>
      </c>
      <c r="AP1702" s="325">
        <f t="shared" si="2248"/>
        <v>6229.4194827629199</v>
      </c>
      <c r="AQ1702" s="325">
        <f t="shared" si="2248"/>
        <v>33444.246456083929</v>
      </c>
      <c r="AR1702" s="325">
        <f t="shared" si="2248"/>
        <v>14778.174166728253</v>
      </c>
      <c r="AS1702" s="325">
        <f t="shared" si="2248"/>
        <v>0</v>
      </c>
      <c r="AT1702" s="325">
        <f t="shared" si="2248"/>
        <v>0</v>
      </c>
      <c r="AU1702" s="531">
        <f t="shared" ref="AU1702:AU1707" si="2249">SUM(AG1702:AT1702)</f>
        <v>250786.14404805336</v>
      </c>
    </row>
    <row r="1703" spans="2:47" ht="16">
      <c r="B1703" s="283" t="s">
        <v>797</v>
      </c>
      <c r="C1703" s="301"/>
      <c r="D1703" s="243"/>
      <c r="E1703" s="240"/>
      <c r="F1703" s="240"/>
      <c r="G1703" s="240"/>
      <c r="H1703" s="240"/>
      <c r="I1703" s="240"/>
      <c r="J1703" s="240"/>
      <c r="K1703" s="240"/>
      <c r="L1703" s="240"/>
      <c r="M1703" s="240"/>
      <c r="N1703" s="240"/>
      <c r="O1703" s="240"/>
      <c r="P1703" s="240"/>
      <c r="Q1703" s="240"/>
      <c r="R1703" s="240"/>
      <c r="S1703" s="251"/>
      <c r="T1703" s="240"/>
      <c r="U1703" s="240"/>
      <c r="V1703" s="240"/>
      <c r="W1703" s="243"/>
      <c r="X1703" s="243"/>
      <c r="Y1703" s="243"/>
      <c r="Z1703" s="243"/>
      <c r="AA1703" s="240"/>
      <c r="AB1703" s="240"/>
      <c r="AC1703" s="240"/>
      <c r="AD1703" s="240"/>
      <c r="AE1703" s="240"/>
      <c r="AF1703" s="240"/>
      <c r="AG1703" s="325">
        <f t="shared" ref="AG1703:AT1703" si="2250">AG1010*AG1694</f>
        <v>0</v>
      </c>
      <c r="AH1703" s="325">
        <f t="shared" si="2250"/>
        <v>31958.849480201785</v>
      </c>
      <c r="AI1703" s="325">
        <f t="shared" si="2250"/>
        <v>62367.843677469507</v>
      </c>
      <c r="AJ1703" s="325">
        <f t="shared" si="2250"/>
        <v>1023.780969023376</v>
      </c>
      <c r="AK1703" s="325">
        <f t="shared" si="2250"/>
        <v>7199.1038504416838</v>
      </c>
      <c r="AL1703" s="325">
        <f t="shared" si="2250"/>
        <v>0</v>
      </c>
      <c r="AM1703" s="325">
        <f t="shared" si="2250"/>
        <v>0</v>
      </c>
      <c r="AN1703" s="325">
        <f t="shared" si="2250"/>
        <v>32815.460915433963</v>
      </c>
      <c r="AO1703" s="325">
        <f t="shared" si="2250"/>
        <v>0</v>
      </c>
      <c r="AP1703" s="325">
        <f t="shared" si="2250"/>
        <v>5904.176288833818</v>
      </c>
      <c r="AQ1703" s="325">
        <f t="shared" si="2250"/>
        <v>33353.52846038311</v>
      </c>
      <c r="AR1703" s="325">
        <f t="shared" si="2250"/>
        <v>2455.3472751856502</v>
      </c>
      <c r="AS1703" s="325">
        <f t="shared" si="2250"/>
        <v>0</v>
      </c>
      <c r="AT1703" s="325">
        <f t="shared" si="2250"/>
        <v>0</v>
      </c>
      <c r="AU1703" s="531">
        <f t="shared" si="2249"/>
        <v>177078.09091697287</v>
      </c>
    </row>
    <row r="1704" spans="2:47" ht="16">
      <c r="B1704" s="283" t="s">
        <v>798</v>
      </c>
      <c r="C1704" s="301"/>
      <c r="D1704" s="243"/>
      <c r="E1704" s="240"/>
      <c r="F1704" s="240"/>
      <c r="G1704" s="240"/>
      <c r="H1704" s="240"/>
      <c r="I1704" s="240"/>
      <c r="J1704" s="240"/>
      <c r="K1704" s="240"/>
      <c r="L1704" s="240"/>
      <c r="M1704" s="240"/>
      <c r="N1704" s="240"/>
      <c r="O1704" s="240"/>
      <c r="P1704" s="240"/>
      <c r="Q1704" s="240"/>
      <c r="R1704" s="240"/>
      <c r="S1704" s="251"/>
      <c r="T1704" s="240"/>
      <c r="U1704" s="240"/>
      <c r="V1704" s="240"/>
      <c r="W1704" s="243"/>
      <c r="X1704" s="243"/>
      <c r="Y1704" s="243"/>
      <c r="Z1704" s="243"/>
      <c r="AA1704" s="240"/>
      <c r="AB1704" s="240"/>
      <c r="AC1704" s="240"/>
      <c r="AD1704" s="240"/>
      <c r="AE1704" s="240"/>
      <c r="AF1704" s="240"/>
      <c r="AG1704" s="325">
        <f t="shared" ref="AG1704:AT1704" si="2251">AG1207*AG1694</f>
        <v>0</v>
      </c>
      <c r="AH1704" s="325">
        <f t="shared" si="2251"/>
        <v>7443.7834509892136</v>
      </c>
      <c r="AI1704" s="325">
        <f t="shared" si="2251"/>
        <v>5429.1349137735842</v>
      </c>
      <c r="AJ1704" s="325">
        <f t="shared" si="2251"/>
        <v>157.84216301886792</v>
      </c>
      <c r="AK1704" s="325">
        <f t="shared" si="2251"/>
        <v>5908.5589648301893</v>
      </c>
      <c r="AL1704" s="325">
        <f t="shared" si="2251"/>
        <v>0</v>
      </c>
      <c r="AM1704" s="325">
        <f t="shared" si="2251"/>
        <v>0</v>
      </c>
      <c r="AN1704" s="325">
        <f t="shared" si="2251"/>
        <v>0</v>
      </c>
      <c r="AO1704" s="325">
        <f t="shared" si="2251"/>
        <v>0</v>
      </c>
      <c r="AP1704" s="325">
        <f t="shared" si="2251"/>
        <v>0</v>
      </c>
      <c r="AQ1704" s="325">
        <f t="shared" si="2251"/>
        <v>3740.0973079820642</v>
      </c>
      <c r="AR1704" s="325">
        <f t="shared" si="2251"/>
        <v>0</v>
      </c>
      <c r="AS1704" s="325">
        <f t="shared" si="2251"/>
        <v>0</v>
      </c>
      <c r="AT1704" s="325">
        <f t="shared" si="2251"/>
        <v>0</v>
      </c>
      <c r="AU1704" s="531">
        <f t="shared" si="2249"/>
        <v>22679.416800593921</v>
      </c>
    </row>
    <row r="1705" spans="2:47" ht="16">
      <c r="B1705" s="283" t="s">
        <v>799</v>
      </c>
      <c r="C1705" s="301"/>
      <c r="D1705" s="243"/>
      <c r="E1705" s="240"/>
      <c r="F1705" s="240"/>
      <c r="G1705" s="240"/>
      <c r="H1705" s="240"/>
      <c r="I1705" s="240"/>
      <c r="J1705" s="240"/>
      <c r="K1705" s="240"/>
      <c r="L1705" s="240"/>
      <c r="M1705" s="240"/>
      <c r="N1705" s="240"/>
      <c r="O1705" s="240"/>
      <c r="P1705" s="240"/>
      <c r="Q1705" s="240"/>
      <c r="R1705" s="240"/>
      <c r="S1705" s="251"/>
      <c r="T1705" s="240"/>
      <c r="U1705" s="240"/>
      <c r="V1705" s="240"/>
      <c r="W1705" s="243"/>
      <c r="X1705" s="243"/>
      <c r="Y1705" s="243"/>
      <c r="Z1705" s="243"/>
      <c r="AA1705" s="240"/>
      <c r="AB1705" s="240"/>
      <c r="AC1705" s="240"/>
      <c r="AD1705" s="240"/>
      <c r="AE1705" s="240"/>
      <c r="AF1705" s="240"/>
      <c r="AG1705" s="325">
        <f t="shared" ref="AG1705:AT1705" si="2252">AG1404*AG1694</f>
        <v>0</v>
      </c>
      <c r="AH1705" s="325">
        <f t="shared" si="2252"/>
        <v>0</v>
      </c>
      <c r="AI1705" s="325">
        <f t="shared" si="2252"/>
        <v>18259.114473347548</v>
      </c>
      <c r="AJ1705" s="325">
        <f t="shared" si="2252"/>
        <v>0</v>
      </c>
      <c r="AK1705" s="325">
        <f t="shared" si="2252"/>
        <v>1757.3133662264156</v>
      </c>
      <c r="AL1705" s="325">
        <f t="shared" si="2252"/>
        <v>0</v>
      </c>
      <c r="AM1705" s="325">
        <f t="shared" si="2252"/>
        <v>0</v>
      </c>
      <c r="AN1705" s="325">
        <f t="shared" si="2252"/>
        <v>0</v>
      </c>
      <c r="AO1705" s="325">
        <f t="shared" si="2252"/>
        <v>0</v>
      </c>
      <c r="AP1705" s="325">
        <f t="shared" si="2252"/>
        <v>0</v>
      </c>
      <c r="AQ1705" s="325">
        <f t="shared" si="2252"/>
        <v>30561.226394479214</v>
      </c>
      <c r="AR1705" s="325">
        <f t="shared" si="2252"/>
        <v>0</v>
      </c>
      <c r="AS1705" s="325">
        <f t="shared" si="2252"/>
        <v>0</v>
      </c>
      <c r="AT1705" s="325">
        <f t="shared" si="2252"/>
        <v>0</v>
      </c>
      <c r="AU1705" s="531">
        <f t="shared" si="2249"/>
        <v>50577.654234053174</v>
      </c>
    </row>
    <row r="1706" spans="2:47" ht="16">
      <c r="B1706" s="283" t="s">
        <v>800</v>
      </c>
      <c r="C1706" s="301"/>
      <c r="D1706" s="243"/>
      <c r="E1706" s="240"/>
      <c r="F1706" s="240"/>
      <c r="G1706" s="240"/>
      <c r="H1706" s="240"/>
      <c r="I1706" s="240"/>
      <c r="J1706" s="240"/>
      <c r="K1706" s="240"/>
      <c r="L1706" s="240"/>
      <c r="M1706" s="240"/>
      <c r="N1706" s="240"/>
      <c r="O1706" s="240"/>
      <c r="P1706" s="240"/>
      <c r="Q1706" s="240"/>
      <c r="R1706" s="240"/>
      <c r="S1706" s="251"/>
      <c r="T1706" s="240"/>
      <c r="U1706" s="240"/>
      <c r="V1706" s="240"/>
      <c r="W1706" s="243"/>
      <c r="X1706" s="243"/>
      <c r="Y1706" s="243"/>
      <c r="Z1706" s="243"/>
      <c r="AA1706" s="240"/>
      <c r="AB1706" s="240"/>
      <c r="AC1706" s="240"/>
      <c r="AD1706" s="240"/>
      <c r="AE1706" s="240"/>
      <c r="AF1706" s="240"/>
      <c r="AG1706" s="325">
        <f t="shared" ref="AG1706:AT1706" si="2253">AG1599*AG1694</f>
        <v>0</v>
      </c>
      <c r="AH1706" s="325">
        <f t="shared" si="2253"/>
        <v>0</v>
      </c>
      <c r="AI1706" s="325">
        <f t="shared" si="2253"/>
        <v>0</v>
      </c>
      <c r="AJ1706" s="325">
        <f t="shared" si="2253"/>
        <v>0</v>
      </c>
      <c r="AK1706" s="325">
        <f t="shared" si="2253"/>
        <v>0</v>
      </c>
      <c r="AL1706" s="325">
        <f t="shared" si="2253"/>
        <v>0</v>
      </c>
      <c r="AM1706" s="325">
        <f t="shared" si="2253"/>
        <v>0</v>
      </c>
      <c r="AN1706" s="325">
        <f t="shared" si="2253"/>
        <v>0</v>
      </c>
      <c r="AO1706" s="325">
        <f t="shared" si="2253"/>
        <v>0</v>
      </c>
      <c r="AP1706" s="325">
        <f t="shared" si="2253"/>
        <v>0</v>
      </c>
      <c r="AQ1706" s="325">
        <f t="shared" si="2253"/>
        <v>0</v>
      </c>
      <c r="AR1706" s="325">
        <f t="shared" si="2253"/>
        <v>0</v>
      </c>
      <c r="AS1706" s="325">
        <f t="shared" si="2253"/>
        <v>0</v>
      </c>
      <c r="AT1706" s="325">
        <f t="shared" si="2253"/>
        <v>0</v>
      </c>
      <c r="AU1706" s="531">
        <f t="shared" si="2249"/>
        <v>0</v>
      </c>
    </row>
    <row r="1707" spans="2:47" ht="16">
      <c r="B1707" s="305" t="s">
        <v>895</v>
      </c>
      <c r="C1707" s="301"/>
      <c r="D1707" s="263"/>
      <c r="E1707" s="293"/>
      <c r="F1707" s="293"/>
      <c r="G1707" s="293"/>
      <c r="H1707" s="293"/>
      <c r="I1707" s="293"/>
      <c r="J1707" s="293"/>
      <c r="K1707" s="293"/>
      <c r="L1707" s="293"/>
      <c r="M1707" s="293"/>
      <c r="N1707" s="293"/>
      <c r="O1707" s="293"/>
      <c r="P1707" s="293"/>
      <c r="Q1707" s="293"/>
      <c r="R1707" s="293"/>
      <c r="S1707" s="260"/>
      <c r="T1707" s="293"/>
      <c r="U1707" s="293"/>
      <c r="V1707" s="293"/>
      <c r="W1707" s="263"/>
      <c r="X1707" s="263"/>
      <c r="Y1707" s="263"/>
      <c r="Z1707" s="263"/>
      <c r="AA1707" s="293"/>
      <c r="AB1707" s="293"/>
      <c r="AC1707" s="293"/>
      <c r="AD1707" s="293"/>
      <c r="AE1707" s="293"/>
      <c r="AF1707" s="293"/>
      <c r="AG1707" s="302">
        <f>SUM(AG1695:AG1706)</f>
        <v>0</v>
      </c>
      <c r="AH1707" s="302">
        <f t="shared" ref="AH1707:AT1707" si="2254">SUM(AH1695:AH1706)</f>
        <v>214688.27602594532</v>
      </c>
      <c r="AI1707" s="302">
        <f t="shared" si="2254"/>
        <v>383373.91889200272</v>
      </c>
      <c r="AJ1707" s="302">
        <f t="shared" si="2254"/>
        <v>18000.195973918548</v>
      </c>
      <c r="AK1707" s="302">
        <f t="shared" si="2254"/>
        <v>104098.92211495551</v>
      </c>
      <c r="AL1707" s="302">
        <f t="shared" si="2254"/>
        <v>58.762529019741464</v>
      </c>
      <c r="AM1707" s="302">
        <f t="shared" si="2254"/>
        <v>0</v>
      </c>
      <c r="AN1707" s="302">
        <f t="shared" si="2254"/>
        <v>86100.025528338389</v>
      </c>
      <c r="AO1707" s="302">
        <f t="shared" si="2254"/>
        <v>0</v>
      </c>
      <c r="AP1707" s="302">
        <f t="shared" si="2254"/>
        <v>28829.925492330789</v>
      </c>
      <c r="AQ1707" s="302">
        <f t="shared" si="2254"/>
        <v>196539.51494615347</v>
      </c>
      <c r="AR1707" s="302">
        <f t="shared" si="2254"/>
        <v>82714.27310124872</v>
      </c>
      <c r="AS1707" s="302">
        <f t="shared" si="2254"/>
        <v>0</v>
      </c>
      <c r="AT1707" s="302">
        <f t="shared" si="2254"/>
        <v>0</v>
      </c>
      <c r="AU1707" s="349">
        <f t="shared" si="2249"/>
        <v>1114403.8146039131</v>
      </c>
    </row>
    <row r="1708" spans="2:47" ht="16">
      <c r="B1708" s="305" t="s">
        <v>896</v>
      </c>
      <c r="C1708" s="301"/>
      <c r="D1708" s="306"/>
      <c r="E1708" s="293"/>
      <c r="F1708" s="293"/>
      <c r="G1708" s="293"/>
      <c r="H1708" s="293"/>
      <c r="I1708" s="293"/>
      <c r="J1708" s="293"/>
      <c r="K1708" s="293"/>
      <c r="L1708" s="293"/>
      <c r="M1708" s="293"/>
      <c r="N1708" s="293"/>
      <c r="O1708" s="293"/>
      <c r="P1708" s="293"/>
      <c r="Q1708" s="293"/>
      <c r="R1708" s="293"/>
      <c r="S1708" s="260"/>
      <c r="T1708" s="293"/>
      <c r="U1708" s="293"/>
      <c r="V1708" s="293"/>
      <c r="W1708" s="263"/>
      <c r="X1708" s="263"/>
      <c r="Y1708" s="263"/>
      <c r="Z1708" s="263"/>
      <c r="AA1708" s="293"/>
      <c r="AB1708" s="293"/>
      <c r="AC1708" s="293"/>
      <c r="AD1708" s="293"/>
      <c r="AE1708" s="293"/>
      <c r="AF1708" s="293"/>
      <c r="AG1708" s="303">
        <f>AG1692*AG1694</f>
        <v>0</v>
      </c>
      <c r="AH1708" s="303">
        <f t="shared" ref="AH1708:AT1708" si="2255">AH1692*AH1694</f>
        <v>139109.49302437954</v>
      </c>
      <c r="AI1708" s="303">
        <f t="shared" si="2255"/>
        <v>69958.476999999999</v>
      </c>
      <c r="AJ1708" s="303">
        <f t="shared" si="2255"/>
        <v>124.2216</v>
      </c>
      <c r="AK1708" s="303">
        <f t="shared" si="2255"/>
        <v>1457.9099999999999</v>
      </c>
      <c r="AL1708" s="303">
        <f t="shared" si="2255"/>
        <v>0</v>
      </c>
      <c r="AM1708" s="303">
        <f t="shared" si="2255"/>
        <v>0</v>
      </c>
      <c r="AN1708" s="303">
        <f t="shared" si="2255"/>
        <v>0</v>
      </c>
      <c r="AO1708" s="303">
        <f t="shared" si="2255"/>
        <v>0</v>
      </c>
      <c r="AP1708" s="303">
        <f t="shared" si="2255"/>
        <v>0</v>
      </c>
      <c r="AQ1708" s="303">
        <f t="shared" si="2255"/>
        <v>0</v>
      </c>
      <c r="AR1708" s="303">
        <f t="shared" si="2255"/>
        <v>0</v>
      </c>
      <c r="AS1708" s="303">
        <f t="shared" si="2255"/>
        <v>0</v>
      </c>
      <c r="AT1708" s="303">
        <f t="shared" si="2255"/>
        <v>0</v>
      </c>
      <c r="AU1708" s="349">
        <f>SUM(AG1708:AT1708)</f>
        <v>210650.10162437955</v>
      </c>
    </row>
    <row r="1709" spans="2:47" ht="16">
      <c r="B1709" s="305" t="s">
        <v>897</v>
      </c>
      <c r="C1709" s="301"/>
      <c r="D1709" s="306"/>
      <c r="E1709" s="293"/>
      <c r="F1709" s="293"/>
      <c r="G1709" s="293"/>
      <c r="H1709" s="293"/>
      <c r="I1709" s="293"/>
      <c r="J1709" s="293"/>
      <c r="K1709" s="293"/>
      <c r="L1709" s="293"/>
      <c r="M1709" s="293"/>
      <c r="N1709" s="293"/>
      <c r="O1709" s="293"/>
      <c r="P1709" s="293"/>
      <c r="Q1709" s="293"/>
      <c r="R1709" s="293"/>
      <c r="S1709" s="260"/>
      <c r="T1709" s="293"/>
      <c r="U1709" s="293"/>
      <c r="V1709" s="293"/>
      <c r="W1709" s="306"/>
      <c r="X1709" s="306"/>
      <c r="Y1709" s="306"/>
      <c r="Z1709" s="306"/>
      <c r="AA1709" s="293"/>
      <c r="AB1709" s="293"/>
      <c r="AC1709" s="293"/>
      <c r="AD1709" s="293"/>
      <c r="AE1709" s="293"/>
      <c r="AF1709" s="293"/>
      <c r="AG1709" s="307"/>
      <c r="AH1709" s="307"/>
      <c r="AI1709" s="307"/>
      <c r="AJ1709" s="307"/>
      <c r="AK1709" s="307"/>
      <c r="AL1709" s="307"/>
      <c r="AM1709" s="307"/>
      <c r="AN1709" s="307"/>
      <c r="AO1709" s="307"/>
      <c r="AP1709" s="307"/>
      <c r="AQ1709" s="307"/>
      <c r="AR1709" s="307"/>
      <c r="AS1709" s="307"/>
      <c r="AT1709" s="307"/>
      <c r="AU1709" s="349">
        <f>AU1707-AU1708</f>
        <v>903753.71297953359</v>
      </c>
    </row>
    <row r="1710" spans="2:47" ht="16">
      <c r="B1710" s="328"/>
      <c r="C1710" s="386"/>
      <c r="D1710" s="386"/>
      <c r="E1710" s="387"/>
      <c r="F1710" s="387"/>
      <c r="G1710" s="387"/>
      <c r="H1710" s="387"/>
      <c r="I1710" s="387"/>
      <c r="J1710" s="387"/>
      <c r="K1710" s="387"/>
      <c r="L1710" s="387"/>
      <c r="M1710" s="387"/>
      <c r="N1710" s="387"/>
      <c r="O1710" s="387"/>
      <c r="P1710" s="387"/>
      <c r="Q1710" s="387"/>
      <c r="R1710" s="387"/>
      <c r="S1710" s="388"/>
      <c r="T1710" s="387"/>
      <c r="U1710" s="387"/>
      <c r="V1710" s="387"/>
      <c r="W1710" s="386"/>
      <c r="X1710" s="389"/>
      <c r="Y1710" s="386"/>
      <c r="Z1710" s="386"/>
      <c r="AA1710" s="387"/>
      <c r="AB1710" s="387"/>
      <c r="AC1710" s="387"/>
      <c r="AD1710" s="387"/>
      <c r="AE1710" s="387"/>
      <c r="AF1710" s="387"/>
      <c r="AG1710" s="669"/>
      <c r="AH1710" s="669"/>
      <c r="AI1710" s="669"/>
      <c r="AJ1710" s="669"/>
      <c r="AK1710" s="669"/>
      <c r="AL1710" s="669"/>
      <c r="AM1710" s="669"/>
      <c r="AN1710" s="669"/>
      <c r="AO1710" s="669"/>
      <c r="AP1710" s="669"/>
      <c r="AQ1710" s="669"/>
      <c r="AR1710" s="669"/>
      <c r="AS1710" s="669"/>
      <c r="AT1710" s="669"/>
      <c r="AU1710" s="684"/>
    </row>
    <row r="1711" spans="2:47" ht="19.5" customHeight="1">
      <c r="B1711" s="316" t="s">
        <v>587</v>
      </c>
      <c r="C1711" s="334"/>
      <c r="D1711" s="335"/>
      <c r="E1711" s="335"/>
      <c r="F1711" s="335"/>
      <c r="G1711" s="335"/>
      <c r="H1711" s="335"/>
      <c r="I1711" s="335"/>
      <c r="J1711" s="335"/>
      <c r="K1711" s="335"/>
      <c r="L1711" s="335"/>
      <c r="M1711" s="335"/>
      <c r="N1711" s="335"/>
      <c r="O1711" s="335"/>
      <c r="P1711" s="335"/>
      <c r="Q1711" s="335"/>
      <c r="R1711" s="335"/>
      <c r="S1711" s="335"/>
      <c r="T1711" s="335"/>
      <c r="U1711" s="335"/>
      <c r="V1711" s="335"/>
      <c r="W1711" s="319"/>
      <c r="X1711" s="320"/>
      <c r="Y1711" s="335"/>
      <c r="Z1711" s="335"/>
      <c r="AA1711" s="335"/>
      <c r="AB1711" s="335"/>
      <c r="AC1711" s="335"/>
      <c r="AD1711" s="335"/>
      <c r="AE1711" s="335"/>
      <c r="AF1711" s="335"/>
      <c r="AG1711" s="336"/>
      <c r="AH1711" s="336"/>
      <c r="AI1711" s="336"/>
      <c r="AJ1711" s="336"/>
      <c r="AK1711" s="336"/>
      <c r="AL1711" s="336"/>
      <c r="AM1711" s="336"/>
      <c r="AN1711" s="336"/>
      <c r="AO1711" s="336"/>
      <c r="AP1711" s="336"/>
      <c r="AQ1711" s="336"/>
      <c r="AR1711" s="336"/>
      <c r="AS1711" s="336"/>
      <c r="AT1711" s="336"/>
      <c r="AU1711" s="336"/>
    </row>
    <row r="1712" spans="2:47" ht="19.5" customHeight="1">
      <c r="B1712" s="658"/>
      <c r="C1712" s="659"/>
      <c r="D1712" s="640"/>
      <c r="E1712" s="640"/>
      <c r="F1712" s="640"/>
      <c r="G1712" s="640"/>
      <c r="H1712" s="640"/>
      <c r="I1712" s="640"/>
      <c r="J1712" s="640"/>
      <c r="K1712" s="640"/>
      <c r="L1712" s="640"/>
      <c r="M1712" s="640"/>
      <c r="N1712" s="640"/>
      <c r="O1712" s="640"/>
      <c r="P1712" s="640"/>
      <c r="Q1712" s="640"/>
      <c r="R1712" s="640"/>
      <c r="S1712" s="640"/>
      <c r="T1712" s="640"/>
      <c r="U1712" s="640"/>
      <c r="V1712" s="640"/>
      <c r="W1712" s="264"/>
      <c r="X1712" s="660"/>
      <c r="Y1712" s="640"/>
      <c r="Z1712" s="640"/>
      <c r="AA1712" s="640"/>
      <c r="AB1712" s="640"/>
      <c r="AC1712" s="640"/>
      <c r="AD1712" s="640"/>
      <c r="AE1712" s="640"/>
      <c r="AF1712" s="640"/>
      <c r="AG1712" s="219"/>
      <c r="AH1712" s="219"/>
      <c r="AI1712" s="219"/>
      <c r="AJ1712" s="219"/>
      <c r="AK1712" s="219"/>
      <c r="AL1712" s="219"/>
      <c r="AM1712" s="219"/>
      <c r="AN1712" s="219"/>
      <c r="AO1712" s="219"/>
      <c r="AP1712" s="219"/>
      <c r="AQ1712" s="219"/>
      <c r="AR1712" s="219"/>
      <c r="AS1712" s="219"/>
      <c r="AT1712" s="219"/>
      <c r="AU1712" s="219"/>
    </row>
    <row r="1713" spans="1:47" ht="16">
      <c r="B1713" s="241" t="s">
        <v>807</v>
      </c>
      <c r="C1713" s="242"/>
      <c r="D1713" s="499" t="s">
        <v>523</v>
      </c>
      <c r="E1713" s="217"/>
      <c r="F1713" s="499"/>
      <c r="G1713" s="217"/>
      <c r="H1713" s="217"/>
      <c r="I1713" s="217"/>
      <c r="J1713" s="217"/>
      <c r="K1713" s="217"/>
      <c r="L1713" s="217"/>
      <c r="M1713" s="217"/>
      <c r="N1713" s="217"/>
      <c r="O1713" s="217"/>
      <c r="P1713" s="217"/>
      <c r="Q1713" s="217"/>
      <c r="R1713" s="217"/>
      <c r="S1713" s="242"/>
      <c r="T1713" s="217"/>
      <c r="U1713" s="217"/>
      <c r="V1713" s="217"/>
      <c r="W1713" s="217"/>
      <c r="X1713" s="217"/>
      <c r="Y1713" s="217"/>
      <c r="Z1713" s="217"/>
      <c r="AA1713" s="217"/>
      <c r="AB1713" s="217"/>
      <c r="AC1713" s="217"/>
      <c r="AD1713" s="217"/>
      <c r="AE1713" s="217"/>
      <c r="AF1713" s="217"/>
      <c r="AG1713" s="231"/>
      <c r="AH1713" s="229"/>
      <c r="AI1713" s="229"/>
      <c r="AJ1713" s="229"/>
      <c r="AK1713" s="229"/>
      <c r="AL1713" s="229"/>
      <c r="AM1713" s="229"/>
      <c r="AN1713" s="229"/>
      <c r="AO1713" s="229"/>
      <c r="AP1713" s="229"/>
      <c r="AQ1713" s="229"/>
      <c r="AR1713" s="229"/>
      <c r="AS1713" s="229"/>
      <c r="AT1713" s="229"/>
    </row>
    <row r="1714" spans="1:47" ht="39.75" customHeight="1">
      <c r="B1714" s="1133" t="s">
        <v>211</v>
      </c>
      <c r="C1714" s="1135" t="s">
        <v>33</v>
      </c>
      <c r="D1714" s="244" t="s">
        <v>421</v>
      </c>
      <c r="E1714" s="1143" t="s">
        <v>209</v>
      </c>
      <c r="F1714" s="1144"/>
      <c r="G1714" s="1144"/>
      <c r="H1714" s="1144"/>
      <c r="I1714" s="1144"/>
      <c r="J1714" s="1144"/>
      <c r="K1714" s="1144"/>
      <c r="L1714" s="1144"/>
      <c r="M1714" s="1144"/>
      <c r="N1714" s="1144"/>
      <c r="O1714" s="1144"/>
      <c r="P1714" s="1145"/>
      <c r="Q1714" s="644"/>
      <c r="R1714" s="1137" t="s">
        <v>213</v>
      </c>
      <c r="S1714" s="244" t="s">
        <v>422</v>
      </c>
      <c r="T1714" s="1130" t="s">
        <v>212</v>
      </c>
      <c r="U1714" s="1131"/>
      <c r="V1714" s="1131"/>
      <c r="W1714" s="1131"/>
      <c r="X1714" s="1131"/>
      <c r="Y1714" s="1131"/>
      <c r="Z1714" s="1131"/>
      <c r="AA1714" s="1131"/>
      <c r="AB1714" s="1131"/>
      <c r="AC1714" s="1131"/>
      <c r="AD1714" s="1131"/>
      <c r="AE1714" s="1142"/>
      <c r="AF1714" s="742"/>
      <c r="AG1714" s="1130" t="s">
        <v>242</v>
      </c>
      <c r="AH1714" s="1131"/>
      <c r="AI1714" s="1131"/>
      <c r="AJ1714" s="1131"/>
      <c r="AK1714" s="1131"/>
      <c r="AL1714" s="1131"/>
      <c r="AM1714" s="1131"/>
      <c r="AN1714" s="1131"/>
      <c r="AO1714" s="1131"/>
      <c r="AP1714" s="1131"/>
      <c r="AQ1714" s="1131"/>
      <c r="AR1714" s="1131"/>
      <c r="AS1714" s="1131"/>
      <c r="AT1714" s="1131"/>
      <c r="AU1714" s="1132"/>
    </row>
    <row r="1715" spans="1:47" ht="65.25" customHeight="1">
      <c r="B1715" s="1134"/>
      <c r="C1715" s="1136"/>
      <c r="D1715" s="245">
        <v>2027</v>
      </c>
      <c r="E1715" s="245">
        <v>2028</v>
      </c>
      <c r="F1715" s="245">
        <v>2029</v>
      </c>
      <c r="G1715" s="245">
        <v>2030</v>
      </c>
      <c r="H1715" s="245">
        <v>2031</v>
      </c>
      <c r="I1715" s="245">
        <v>2032</v>
      </c>
      <c r="J1715" s="245">
        <v>2033</v>
      </c>
      <c r="K1715" s="245">
        <v>2034</v>
      </c>
      <c r="L1715" s="245">
        <v>2035</v>
      </c>
      <c r="M1715" s="245">
        <v>2036</v>
      </c>
      <c r="N1715" s="245">
        <v>2037</v>
      </c>
      <c r="O1715" s="245">
        <v>2038</v>
      </c>
      <c r="P1715" s="245">
        <v>2039</v>
      </c>
      <c r="Q1715" s="370"/>
      <c r="R1715" s="1138"/>
      <c r="S1715" s="245">
        <v>2027</v>
      </c>
      <c r="T1715" s="245">
        <v>2028</v>
      </c>
      <c r="U1715" s="245">
        <v>2029</v>
      </c>
      <c r="V1715" s="245">
        <v>2030</v>
      </c>
      <c r="W1715" s="245">
        <v>2031</v>
      </c>
      <c r="X1715" s="245">
        <v>2032</v>
      </c>
      <c r="Y1715" s="245">
        <v>2033</v>
      </c>
      <c r="Z1715" s="245">
        <v>2034</v>
      </c>
      <c r="AA1715" s="245">
        <v>2035</v>
      </c>
      <c r="AB1715" s="245">
        <v>2036</v>
      </c>
      <c r="AC1715" s="245">
        <v>2037</v>
      </c>
      <c r="AD1715" s="245">
        <v>2038</v>
      </c>
      <c r="AE1715" s="245">
        <v>2039</v>
      </c>
      <c r="AF1715" s="245"/>
      <c r="AG1715" s="245" t="str">
        <f>'1.  LRAMVA Summary'!$D$53</f>
        <v>Residential - VRZ</v>
      </c>
      <c r="AH1715" s="245" t="str">
        <f>'1.  LRAMVA Summary'!$E$53</f>
        <v>GS&lt;50 kW - VRZ</v>
      </c>
      <c r="AI1715" s="245" t="str">
        <f>'1.  LRAMVA Summary'!$F$53</f>
        <v>GS 50 to 2,999 kW - VRZ</v>
      </c>
      <c r="AJ1715" s="245" t="str">
        <f>'1.  LRAMVA Summary'!$G$53</f>
        <v>GS 3,000 to 4,999 kW - VRZ</v>
      </c>
      <c r="AK1715" s="245" t="str">
        <f>'1.  LRAMVA Summary'!$H$53</f>
        <v>Large Use - VRZ</v>
      </c>
      <c r="AL1715" s="245" t="str">
        <f>'1.  LRAMVA Summary'!$I$53</f>
        <v>Unmetered Scattered Load - VRZ</v>
      </c>
      <c r="AM1715" s="245" t="str">
        <f>'1.  LRAMVA Summary'!$J$53</f>
        <v>Sentinel Lighting - VRZ</v>
      </c>
      <c r="AN1715" s="245" t="str">
        <f>'1.  LRAMVA Summary'!$K$53</f>
        <v>Street Lighting - VRZ</v>
      </c>
      <c r="AO1715" s="245" t="str">
        <f>'1.  LRAMVA Summary'!$L$53</f>
        <v>Residential - WRZ</v>
      </c>
      <c r="AP1715" s="245" t="str">
        <f>'1.  LRAMVA Summary'!$M$53</f>
        <v>GS&lt;50 kW - WRZ</v>
      </c>
      <c r="AQ1715" s="245" t="str">
        <f>'1.  LRAMVA Summary'!$N$53</f>
        <v>GS&gt;50 kw - WRZ</v>
      </c>
      <c r="AR1715" s="245" t="str">
        <f>'1.  LRAMVA Summary'!$O$53</f>
        <v>Street Lighting - WRZ</v>
      </c>
      <c r="AS1715" s="245" t="str">
        <f>'1.  LRAMVA Summary'!$P$53</f>
        <v/>
      </c>
      <c r="AT1715" s="245" t="str">
        <f>'1.  LRAMVA Summary'!$Q$53</f>
        <v/>
      </c>
      <c r="AU1715" s="247" t="str">
        <f>'1.  LRAMVA Summary'!$R$53</f>
        <v>Total</v>
      </c>
    </row>
    <row r="1716" spans="1:47" ht="15" hidden="1" customHeight="1" outlineLevel="1">
      <c r="A1716" s="452"/>
      <c r="B1716" s="254"/>
      <c r="C1716" s="265"/>
      <c r="D1716" s="251"/>
      <c r="E1716" s="251"/>
      <c r="F1716" s="251"/>
      <c r="G1716" s="251"/>
      <c r="H1716" s="251"/>
      <c r="I1716" s="251"/>
      <c r="J1716" s="251"/>
      <c r="K1716" s="251"/>
      <c r="L1716" s="251"/>
      <c r="M1716" s="251"/>
      <c r="N1716" s="251"/>
      <c r="O1716" s="251"/>
      <c r="P1716" s="251"/>
      <c r="Q1716" s="251"/>
      <c r="R1716" s="251"/>
      <c r="S1716" s="251"/>
      <c r="T1716" s="251"/>
      <c r="U1716" s="251"/>
      <c r="V1716" s="251"/>
      <c r="W1716" s="251"/>
      <c r="X1716" s="251"/>
      <c r="Y1716" s="251"/>
      <c r="Z1716" s="251"/>
      <c r="AA1716" s="251"/>
      <c r="AB1716" s="251"/>
      <c r="AC1716" s="251"/>
      <c r="AD1716" s="251"/>
      <c r="AE1716" s="251"/>
      <c r="AF1716" s="251"/>
      <c r="AG1716" s="251">
        <f>'1.  LRAMVA Summary'!D749</f>
        <v>0</v>
      </c>
      <c r="AH1716" s="251">
        <f>'1.  LRAMVA Summary'!E749</f>
        <v>0</v>
      </c>
      <c r="AI1716" s="251">
        <f>'1.  LRAMVA Summary'!F749</f>
        <v>0</v>
      </c>
      <c r="AJ1716" s="251">
        <f>'1.  LRAMVA Summary'!G749</f>
        <v>0</v>
      </c>
      <c r="AK1716" s="251">
        <f>'1.  LRAMVA Summary'!H749</f>
        <v>0</v>
      </c>
      <c r="AL1716" s="251">
        <f>'1.  LRAMVA Summary'!I749</f>
        <v>0</v>
      </c>
      <c r="AM1716" s="251">
        <f>'1.  LRAMVA Summary'!J749</f>
        <v>0</v>
      </c>
      <c r="AN1716" s="251">
        <f>'1.  LRAMVA Summary'!K749</f>
        <v>0</v>
      </c>
      <c r="AO1716" s="251">
        <f>'1.  LRAMVA Summary'!L749</f>
        <v>0</v>
      </c>
      <c r="AP1716" s="251">
        <f>'1.  LRAMVA Summary'!M749</f>
        <v>0</v>
      </c>
      <c r="AQ1716" s="251">
        <f>'1.  LRAMVA Summary'!N749</f>
        <v>0</v>
      </c>
      <c r="AR1716" s="251">
        <f>'1.  LRAMVA Summary'!O749</f>
        <v>0</v>
      </c>
      <c r="AS1716" s="251">
        <f>'1.  LRAMVA Summary'!P749</f>
        <v>0</v>
      </c>
      <c r="AT1716" s="251">
        <f>'1.  LRAMVA Summary'!Q749</f>
        <v>0</v>
      </c>
      <c r="AU1716" s="252"/>
    </row>
    <row r="1717" spans="1:47" ht="16" collapsed="1">
      <c r="B1717" s="723"/>
      <c r="C1717" s="294"/>
      <c r="D1717" s="294"/>
      <c r="E1717" s="294"/>
      <c r="F1717" s="294"/>
      <c r="G1717" s="294"/>
      <c r="H1717" s="294"/>
      <c r="I1717" s="294"/>
      <c r="J1717" s="294"/>
      <c r="K1717" s="294"/>
      <c r="L1717" s="294"/>
      <c r="M1717" s="294"/>
      <c r="N1717" s="294"/>
      <c r="O1717" s="294"/>
      <c r="P1717" s="294"/>
      <c r="Q1717" s="294"/>
      <c r="R1717" s="294"/>
      <c r="S1717" s="294"/>
      <c r="T1717" s="294"/>
      <c r="U1717" s="294"/>
      <c r="V1717" s="294"/>
      <c r="W1717" s="294"/>
      <c r="X1717" s="294"/>
      <c r="Y1717" s="294"/>
      <c r="Z1717" s="294"/>
      <c r="AA1717" s="294"/>
      <c r="AB1717" s="294"/>
      <c r="AC1717" s="294"/>
      <c r="AD1717" s="294"/>
      <c r="AE1717" s="728"/>
      <c r="AF1717" s="294"/>
      <c r="AG1717" s="251" t="str">
        <f>'1.  LRAMVA Summary'!$D$54</f>
        <v>kWh</v>
      </c>
      <c r="AH1717" s="251" t="str">
        <f>'1.  LRAMVA Summary'!$E$54</f>
        <v>kWh</v>
      </c>
      <c r="AI1717" s="251" t="str">
        <f>'1.  LRAMVA Summary'!$F$54</f>
        <v>kW</v>
      </c>
      <c r="AJ1717" s="251" t="str">
        <f>'1.  LRAMVA Summary'!$G$54</f>
        <v>kW</v>
      </c>
      <c r="AK1717" s="251" t="str">
        <f>'1.  LRAMVA Summary'!$H$54</f>
        <v>kW</v>
      </c>
      <c r="AL1717" s="251" t="str">
        <f>'1.  LRAMVA Summary'!$I$54</f>
        <v>kWh</v>
      </c>
      <c r="AM1717" s="251" t="str">
        <f>'1.  LRAMVA Summary'!$J$54</f>
        <v>kW</v>
      </c>
      <c r="AN1717" s="251" t="str">
        <f>'1.  LRAMVA Summary'!$K$54</f>
        <v>kW</v>
      </c>
      <c r="AO1717" s="251" t="str">
        <f>'1.  LRAMVA Summary'!$L$54</f>
        <v>kWh</v>
      </c>
      <c r="AP1717" s="251" t="str">
        <f>'1.  LRAMVA Summary'!$M$54</f>
        <v>kWh</v>
      </c>
      <c r="AQ1717" s="251" t="str">
        <f>'1.  LRAMVA Summary'!$N$54</f>
        <v>kW</v>
      </c>
      <c r="AR1717" s="251" t="str">
        <f>'1.  LRAMVA Summary'!$O$54</f>
        <v>kW</v>
      </c>
      <c r="AS1717" s="251">
        <f>'1.  LRAMVA Summary'!$P$54</f>
        <v>0</v>
      </c>
      <c r="AT1717" s="251">
        <f>'1.  LRAMVA Summary'!$Q$54</f>
        <v>0</v>
      </c>
      <c r="AU1717" s="289"/>
    </row>
    <row r="1718" spans="1:47" ht="16">
      <c r="B1718" s="724" t="s">
        <v>954</v>
      </c>
      <c r="C1718" s="294"/>
      <c r="D1718" s="294"/>
      <c r="E1718" s="294"/>
      <c r="F1718" s="294"/>
      <c r="G1718" s="294"/>
      <c r="H1718" s="294"/>
      <c r="I1718" s="294"/>
      <c r="J1718" s="294"/>
      <c r="K1718" s="294"/>
      <c r="L1718" s="294"/>
      <c r="M1718" s="294"/>
      <c r="N1718" s="294"/>
      <c r="O1718" s="294"/>
      <c r="P1718" s="294"/>
      <c r="Q1718" s="294"/>
      <c r="R1718" s="294"/>
      <c r="S1718" s="294"/>
      <c r="T1718" s="294"/>
      <c r="U1718" s="294"/>
      <c r="V1718" s="294"/>
      <c r="W1718" s="294"/>
      <c r="X1718" s="294"/>
      <c r="Y1718" s="294"/>
      <c r="Z1718" s="294"/>
      <c r="AA1718" s="294"/>
      <c r="AB1718" s="294"/>
      <c r="AC1718" s="294"/>
      <c r="AD1718" s="294"/>
      <c r="AE1718" s="728"/>
      <c r="AF1718" s="294"/>
      <c r="AG1718" s="726">
        <v>0</v>
      </c>
      <c r="AH1718" s="721">
        <v>0</v>
      </c>
      <c r="AI1718" s="721">
        <v>0</v>
      </c>
      <c r="AJ1718" s="721">
        <v>0</v>
      </c>
      <c r="AK1718" s="721">
        <v>0</v>
      </c>
      <c r="AL1718" s="721">
        <v>0</v>
      </c>
      <c r="AM1718" s="721">
        <v>0</v>
      </c>
      <c r="AN1718" s="721">
        <v>0</v>
      </c>
      <c r="AO1718" s="721">
        <v>0</v>
      </c>
      <c r="AP1718" s="721">
        <v>0</v>
      </c>
      <c r="AQ1718" s="721">
        <v>0</v>
      </c>
      <c r="AR1718" s="721">
        <v>0</v>
      </c>
      <c r="AS1718" s="721">
        <v>0</v>
      </c>
      <c r="AT1718" s="721">
        <v>0</v>
      </c>
      <c r="AU1718" s="722"/>
    </row>
    <row r="1719" spans="1:47" ht="16">
      <c r="B1719" s="725" t="s">
        <v>808</v>
      </c>
      <c r="C1719" s="348"/>
      <c r="D1719" s="348"/>
      <c r="E1719" s="348"/>
      <c r="F1719" s="348"/>
      <c r="G1719" s="348"/>
      <c r="H1719" s="348"/>
      <c r="I1719" s="348"/>
      <c r="J1719" s="348"/>
      <c r="K1719" s="348"/>
      <c r="L1719" s="348"/>
      <c r="M1719" s="348"/>
      <c r="N1719" s="348"/>
      <c r="O1719" s="348"/>
      <c r="P1719" s="348"/>
      <c r="Q1719" s="329"/>
      <c r="R1719" s="348"/>
      <c r="S1719" s="348"/>
      <c r="T1719" s="348"/>
      <c r="U1719" s="348"/>
      <c r="V1719" s="348"/>
      <c r="W1719" s="348"/>
      <c r="X1719" s="348"/>
      <c r="Y1719" s="348"/>
      <c r="Z1719" s="348"/>
      <c r="AA1719" s="348"/>
      <c r="AB1719" s="348"/>
      <c r="AC1719" s="348"/>
      <c r="AD1719" s="348"/>
      <c r="AE1719" s="729"/>
      <c r="AF1719" s="294"/>
      <c r="AG1719" s="727">
        <f>HLOOKUP(AG1715,'2. LRAMVA Threshold'!$B$42:$Q$53,12,FALSE)</f>
        <v>8730096.5944305398</v>
      </c>
      <c r="AH1719" s="338">
        <f>HLOOKUP(AH1715,'2. LRAMVA Threshold'!$B$42:$Q$53,12,FALSE)</f>
        <v>7519432.0553718666</v>
      </c>
      <c r="AI1719" s="338">
        <f>HLOOKUP(AI1715,'2. LRAMVA Threshold'!$B$42:$Q$53,12,FALSE)</f>
        <v>19267</v>
      </c>
      <c r="AJ1719" s="338">
        <f>HLOOKUP(AJ1715,'2. LRAMVA Threshold'!$B$42:$Q$53,12,FALSE)</f>
        <v>54</v>
      </c>
      <c r="AK1719" s="338">
        <f>HLOOKUP(AK1715,'2. LRAMVA Threshold'!$B$42:$Q$53,12,FALSE)</f>
        <v>450</v>
      </c>
      <c r="AL1719" s="338">
        <f>HLOOKUP(AL1715,'2. LRAMVA Threshold'!$B$42:$Q$53,12,FALSE)</f>
        <v>0</v>
      </c>
      <c r="AM1719" s="338">
        <f>HLOOKUP(AM1715,'2. LRAMVA Threshold'!$B$42:$Q$53,12,FALSE)</f>
        <v>0</v>
      </c>
      <c r="AN1719" s="338">
        <f>HLOOKUP(AN1715,'2. LRAMVA Threshold'!$B$42:$Q$53,12,FALSE)</f>
        <v>0</v>
      </c>
      <c r="AO1719" s="338">
        <f>HLOOKUP(AO1715,'2. LRAMVA Threshold'!$B$42:$Q$53,12,FALSE)</f>
        <v>0</v>
      </c>
      <c r="AP1719" s="338">
        <f>HLOOKUP(AP1715,'2. LRAMVA Threshold'!$B$42:$Q$53,12,FALSE)</f>
        <v>0</v>
      </c>
      <c r="AQ1719" s="338">
        <f>HLOOKUP(AQ1715,'2. LRAMVA Threshold'!$B$42:$Q$53,12,FALSE)</f>
        <v>0</v>
      </c>
      <c r="AR1719" s="338">
        <f>HLOOKUP(AR1715,'2. LRAMVA Threshold'!$B$42:$Q$53,12,FALSE)</f>
        <v>0</v>
      </c>
      <c r="AS1719" s="338">
        <f>HLOOKUP(AS1715,'2. LRAMVA Threshold'!$B$42:$Q$53,12,FALSE)</f>
        <v>0</v>
      </c>
      <c r="AT1719" s="338">
        <f>HLOOKUP(AT1715,'2. LRAMVA Threshold'!$B$42:$Q$53,12,FALSE)</f>
        <v>0</v>
      </c>
      <c r="AU1719" s="383"/>
    </row>
    <row r="1720" spans="1:47" ht="16">
      <c r="B1720" s="340"/>
      <c r="C1720" s="292"/>
      <c r="D1720" s="293"/>
      <c r="E1720" s="293"/>
      <c r="F1720" s="293"/>
      <c r="G1720" s="293"/>
      <c r="H1720" s="293"/>
      <c r="I1720" s="293"/>
      <c r="J1720" s="293"/>
      <c r="K1720" s="293"/>
      <c r="L1720" s="293"/>
      <c r="M1720" s="293"/>
      <c r="N1720" s="293"/>
      <c r="O1720" s="293"/>
      <c r="P1720" s="293"/>
      <c r="Q1720" s="293"/>
      <c r="R1720" s="293"/>
      <c r="S1720" s="294"/>
      <c r="T1720" s="293"/>
      <c r="U1720" s="293"/>
      <c r="V1720" s="293"/>
      <c r="W1720" s="263"/>
      <c r="X1720" s="263"/>
      <c r="Y1720" s="263"/>
      <c r="Z1720" s="263"/>
      <c r="AA1720" s="293"/>
      <c r="AB1720" s="293"/>
      <c r="AC1720" s="293"/>
      <c r="AD1720" s="293"/>
      <c r="AE1720" s="293"/>
      <c r="AF1720" s="293"/>
      <c r="AG1720" s="377"/>
      <c r="AH1720" s="377"/>
      <c r="AI1720" s="377"/>
      <c r="AJ1720" s="377"/>
      <c r="AK1720" s="377"/>
      <c r="AL1720" s="377"/>
      <c r="AM1720" s="377"/>
      <c r="AN1720" s="345"/>
      <c r="AO1720" s="345"/>
      <c r="AP1720" s="345"/>
      <c r="AQ1720" s="345"/>
      <c r="AR1720" s="345"/>
      <c r="AS1720" s="345"/>
      <c r="AT1720" s="345"/>
      <c r="AU1720" s="346"/>
    </row>
    <row r="1721" spans="1:47" ht="16">
      <c r="B1721" s="283" t="s">
        <v>733</v>
      </c>
      <c r="C1721" s="296"/>
      <c r="D1721" s="296"/>
      <c r="E1721" s="323"/>
      <c r="F1721" s="323"/>
      <c r="G1721" s="323"/>
      <c r="H1721" s="323"/>
      <c r="I1721" s="323"/>
      <c r="J1721" s="323"/>
      <c r="K1721" s="323"/>
      <c r="L1721" s="323"/>
      <c r="M1721" s="323"/>
      <c r="N1721" s="323"/>
      <c r="O1721" s="323"/>
      <c r="P1721" s="323"/>
      <c r="Q1721" s="323"/>
      <c r="R1721" s="323"/>
      <c r="S1721" s="251"/>
      <c r="T1721" s="298"/>
      <c r="U1721" s="298"/>
      <c r="V1721" s="298"/>
      <c r="W1721" s="297"/>
      <c r="X1721" s="297"/>
      <c r="Y1721" s="297"/>
      <c r="Z1721" s="297"/>
      <c r="AA1721" s="298"/>
      <c r="AB1721" s="298"/>
      <c r="AC1721" s="298"/>
      <c r="AD1721" s="298"/>
      <c r="AE1721" s="298"/>
      <c r="AF1721" s="298"/>
      <c r="AG1721" s="719">
        <f>HLOOKUP(AG35,'3.  Distribution Rates'!$C$122:$P$135,14,FALSE)</f>
        <v>0</v>
      </c>
      <c r="AH1721" s="719">
        <f>HLOOKUP(AH35,'3.  Distribution Rates'!$C$122:$P$135,14,FALSE)</f>
        <v>1.8499999999999999E-2</v>
      </c>
      <c r="AI1721" s="299">
        <f>HLOOKUP(AI35,'3.  Distribution Rates'!$C$122:$P$135,14,FALSE)</f>
        <v>3.6309999999999998</v>
      </c>
      <c r="AJ1721" s="299">
        <f>HLOOKUP(AJ35,'3.  Distribution Rates'!$C$122:$P$135,14,FALSE)</f>
        <v>2.3003999999999998</v>
      </c>
      <c r="AK1721" s="299">
        <f>HLOOKUP(AK35,'3.  Distribution Rates'!$C$122:$P$135,14,FALSE)</f>
        <v>3.2397999999999998</v>
      </c>
      <c r="AL1721" s="299">
        <f>HLOOKUP(AL35,'3.  Distribution Rates'!$C$122:$P$135,14,FALSE)</f>
        <v>1.84E-2</v>
      </c>
      <c r="AM1721" s="299">
        <f>HLOOKUP(AM35,'3.  Distribution Rates'!$C$122:$P$135,14,FALSE)</f>
        <v>14.9572</v>
      </c>
      <c r="AN1721" s="299">
        <f>HLOOKUP(AN35,'3.  Distribution Rates'!$C$122:$P$135,14,FALSE)</f>
        <v>4.0898000000000003</v>
      </c>
      <c r="AO1721" s="299">
        <f>HLOOKUP(AO35,'3.  Distribution Rates'!$C$122:$P$135,14,FALSE)</f>
        <v>0</v>
      </c>
      <c r="AP1721" s="299">
        <f>HLOOKUP(AP35,'3.  Distribution Rates'!$C$122:$P$135,14,FALSE)</f>
        <v>2.07E-2</v>
      </c>
      <c r="AQ1721" s="299">
        <f>HLOOKUP(AQ35,'3.  Distribution Rates'!$C$122:$P$135,14,FALSE)</f>
        <v>4.2586000000000004</v>
      </c>
      <c r="AR1721" s="299">
        <f>HLOOKUP(AR35,'3.  Distribution Rates'!$C$122:$P$135,14,FALSE)</f>
        <v>7.1086999999999998</v>
      </c>
      <c r="AS1721" s="299">
        <f>HLOOKUP(AS35,'3.  Distribution Rates'!$C$122:$P$135,14,FALSE)</f>
        <v>0</v>
      </c>
      <c r="AT1721" s="299">
        <f>HLOOKUP(AT35,'3.  Distribution Rates'!$C$122:$P$135,14,FALSE)</f>
        <v>0</v>
      </c>
      <c r="AU1721" s="385"/>
    </row>
    <row r="1722" spans="1:47" ht="16">
      <c r="B1722" s="283" t="s">
        <v>809</v>
      </c>
      <c r="C1722" s="301"/>
      <c r="D1722" s="243"/>
      <c r="E1722" s="240"/>
      <c r="F1722" s="240"/>
      <c r="G1722" s="240"/>
      <c r="H1722" s="240"/>
      <c r="I1722" s="240"/>
      <c r="J1722" s="240"/>
      <c r="K1722" s="240"/>
      <c r="L1722" s="240"/>
      <c r="M1722" s="240"/>
      <c r="N1722" s="240"/>
      <c r="O1722" s="240"/>
      <c r="P1722" s="240"/>
      <c r="Q1722" s="240"/>
      <c r="R1722" s="240"/>
      <c r="S1722" s="251"/>
      <c r="T1722" s="240"/>
      <c r="U1722" s="240"/>
      <c r="V1722" s="240"/>
      <c r="W1722" s="243"/>
      <c r="X1722" s="243"/>
      <c r="Y1722" s="243"/>
      <c r="Z1722" s="243"/>
      <c r="AA1722" s="240"/>
      <c r="AB1722" s="240"/>
      <c r="AC1722" s="240"/>
      <c r="AD1722" s="240"/>
      <c r="AE1722" s="240"/>
      <c r="AF1722" s="240"/>
      <c r="AG1722" s="325">
        <f>'4.  2011-2014 LRAM'!AO150*AG1721</f>
        <v>0</v>
      </c>
      <c r="AH1722" s="325">
        <f>'4.  2011-2014 LRAM'!AP150*AH1721</f>
        <v>0</v>
      </c>
      <c r="AI1722" s="325">
        <f>'4.  2011-2014 LRAM'!AQ150*AI1721</f>
        <v>0</v>
      </c>
      <c r="AJ1722" s="325">
        <f>'4.  2011-2014 LRAM'!AR150*AJ1721</f>
        <v>0</v>
      </c>
      <c r="AK1722" s="325">
        <f>'4.  2011-2014 LRAM'!AS150*AK1721</f>
        <v>0</v>
      </c>
      <c r="AL1722" s="325">
        <f>'4.  2011-2014 LRAM'!AT150*AL1721</f>
        <v>0</v>
      </c>
      <c r="AM1722" s="325">
        <f>'4.  2011-2014 LRAM'!AU150*AM1721</f>
        <v>0</v>
      </c>
      <c r="AN1722" s="325">
        <f>'4.  2011-2014 LRAM'!AV150*AN1721</f>
        <v>0</v>
      </c>
      <c r="AO1722" s="325">
        <f>'4.  2011-2014 LRAM'!AW150*AO1721</f>
        <v>0</v>
      </c>
      <c r="AP1722" s="325">
        <f>'4.  2011-2014 LRAM'!AX150*AP1721</f>
        <v>0</v>
      </c>
      <c r="AQ1722" s="325">
        <f>'4.  2011-2014 LRAM'!AY150*AQ1721</f>
        <v>21.159006938527046</v>
      </c>
      <c r="AR1722" s="325">
        <f>'4.  2011-2014 LRAM'!AZ150*AR1721</f>
        <v>0</v>
      </c>
      <c r="AS1722" s="325">
        <f>'4.  2011-2014 LRAM'!BA150*AS1721</f>
        <v>0</v>
      </c>
      <c r="AT1722" s="325">
        <f>'4.  2011-2014 LRAM'!BB150*AT1721</f>
        <v>0</v>
      </c>
      <c r="AU1722" s="531">
        <f>SUM(AG1722:AT1722)</f>
        <v>21.159006938527046</v>
      </c>
    </row>
    <row r="1723" spans="1:47" ht="16">
      <c r="B1723" s="283" t="s">
        <v>810</v>
      </c>
      <c r="C1723" s="301"/>
      <c r="D1723" s="243"/>
      <c r="E1723" s="240"/>
      <c r="F1723" s="240"/>
      <c r="G1723" s="240"/>
      <c r="H1723" s="240"/>
      <c r="I1723" s="240"/>
      <c r="J1723" s="240"/>
      <c r="K1723" s="240"/>
      <c r="L1723" s="240"/>
      <c r="M1723" s="240"/>
      <c r="N1723" s="240"/>
      <c r="O1723" s="240"/>
      <c r="P1723" s="240"/>
      <c r="Q1723" s="240"/>
      <c r="R1723" s="240"/>
      <c r="S1723" s="251"/>
      <c r="T1723" s="240"/>
      <c r="U1723" s="240"/>
      <c r="V1723" s="240"/>
      <c r="W1723" s="243"/>
      <c r="X1723" s="243"/>
      <c r="Y1723" s="243"/>
      <c r="Z1723" s="243"/>
      <c r="AA1723" s="240"/>
      <c r="AB1723" s="240"/>
      <c r="AC1723" s="240"/>
      <c r="AD1723" s="240"/>
      <c r="AE1723" s="240"/>
      <c r="AF1723" s="240"/>
      <c r="AG1723" s="325">
        <f>'4.  2011-2014 LRAM'!AO289*AG1721</f>
        <v>0</v>
      </c>
      <c r="AH1723" s="325">
        <f>'4.  2011-2014 LRAM'!AP289*AH1721</f>
        <v>470.03543484964592</v>
      </c>
      <c r="AI1723" s="325">
        <f>'4.  2011-2014 LRAM'!AQ289*AI1721</f>
        <v>5087.263354081846</v>
      </c>
      <c r="AJ1723" s="325">
        <f>'4.  2011-2014 LRAM'!AR289*AJ1721</f>
        <v>10.42312301864227</v>
      </c>
      <c r="AK1723" s="325">
        <f>'4.  2011-2014 LRAM'!AS289*AK1721</f>
        <v>107.49385879039427</v>
      </c>
      <c r="AL1723" s="325">
        <f>'4.  2011-2014 LRAM'!AT289*AL1721</f>
        <v>0</v>
      </c>
      <c r="AM1723" s="325">
        <f>'4.  2011-2014 LRAM'!AU289*AM1721</f>
        <v>0</v>
      </c>
      <c r="AN1723" s="325">
        <f>'4.  2011-2014 LRAM'!AV289*AN1721</f>
        <v>0</v>
      </c>
      <c r="AO1723" s="325">
        <f>'4.  2011-2014 LRAM'!AW289*AO1721</f>
        <v>0</v>
      </c>
      <c r="AP1723" s="325">
        <f>'4.  2011-2014 LRAM'!AX289*AP1721</f>
        <v>0</v>
      </c>
      <c r="AQ1723" s="325">
        <f>'4.  2011-2014 LRAM'!AY289*AQ1721</f>
        <v>3550.5942675262772</v>
      </c>
      <c r="AR1723" s="325">
        <f>'4.  2011-2014 LRAM'!AZ289*AR1721</f>
        <v>0</v>
      </c>
      <c r="AS1723" s="325">
        <f>'4.  2011-2014 LRAM'!BA289*AS1721</f>
        <v>0</v>
      </c>
      <c r="AT1723" s="325">
        <f>'4.  2011-2014 LRAM'!BB289*AT1721</f>
        <v>0</v>
      </c>
      <c r="AU1723" s="531">
        <f>SUM(AG1723:AT1723)</f>
        <v>9225.8100382668053</v>
      </c>
    </row>
    <row r="1724" spans="1:47" ht="16">
      <c r="B1724" s="283" t="s">
        <v>811</v>
      </c>
      <c r="C1724" s="301"/>
      <c r="D1724" s="243"/>
      <c r="E1724" s="240"/>
      <c r="F1724" s="240"/>
      <c r="G1724" s="240"/>
      <c r="H1724" s="240"/>
      <c r="I1724" s="240"/>
      <c r="J1724" s="240"/>
      <c r="K1724" s="240"/>
      <c r="L1724" s="240"/>
      <c r="M1724" s="240"/>
      <c r="N1724" s="240"/>
      <c r="O1724" s="240"/>
      <c r="P1724" s="240"/>
      <c r="Q1724" s="240"/>
      <c r="R1724" s="240"/>
      <c r="S1724" s="251"/>
      <c r="T1724" s="240"/>
      <c r="U1724" s="240"/>
      <c r="V1724" s="240"/>
      <c r="W1724" s="243"/>
      <c r="X1724" s="243"/>
      <c r="Y1724" s="243"/>
      <c r="Z1724" s="243"/>
      <c r="AA1724" s="240"/>
      <c r="AB1724" s="240"/>
      <c r="AC1724" s="240"/>
      <c r="AD1724" s="240"/>
      <c r="AE1724" s="240"/>
      <c r="AF1724" s="240"/>
      <c r="AG1724" s="325">
        <f>'4.  2011-2014 LRAM'!AO433*AG1721</f>
        <v>0</v>
      </c>
      <c r="AH1724" s="325">
        <f>'4.  2011-2014 LRAM'!AP433*AH1721</f>
        <v>6601.3991570539192</v>
      </c>
      <c r="AI1724" s="325">
        <f>'4.  2011-2014 LRAM'!AQ433*AI1721</f>
        <v>12131.3481662135</v>
      </c>
      <c r="AJ1724" s="325">
        <f>'4.  2011-2014 LRAM'!AR433*AJ1721</f>
        <v>287.99988168323745</v>
      </c>
      <c r="AK1724" s="325">
        <f>'4.  2011-2014 LRAM'!AS433*AK1721</f>
        <v>1223.5859344650266</v>
      </c>
      <c r="AL1724" s="325">
        <f>'4.  2011-2014 LRAM'!AT433*AL1721</f>
        <v>0</v>
      </c>
      <c r="AM1724" s="325">
        <f>'4.  2011-2014 LRAM'!AU433*AM1721</f>
        <v>0</v>
      </c>
      <c r="AN1724" s="325">
        <f>'4.  2011-2014 LRAM'!AV433*AN1721</f>
        <v>0</v>
      </c>
      <c r="AO1724" s="325">
        <f>'4.  2011-2014 LRAM'!AW433*AO1721</f>
        <v>0</v>
      </c>
      <c r="AP1724" s="325">
        <f>'4.  2011-2014 LRAM'!AX433*AP1721</f>
        <v>0</v>
      </c>
      <c r="AQ1724" s="325">
        <f>'4.  2011-2014 LRAM'!AY433*AQ1721</f>
        <v>5255.803156009395</v>
      </c>
      <c r="AR1724" s="325">
        <f>'4.  2011-2014 LRAM'!AZ433*AR1721</f>
        <v>0</v>
      </c>
      <c r="AS1724" s="325">
        <f>'4.  2011-2014 LRAM'!BA433*AS1721</f>
        <v>0</v>
      </c>
      <c r="AT1724" s="325">
        <f>'4.  2011-2014 LRAM'!BB433*AT1721</f>
        <v>0</v>
      </c>
      <c r="AU1724" s="531">
        <f>SUM(AG1724:AT1724)</f>
        <v>25500.13629542508</v>
      </c>
    </row>
    <row r="1725" spans="1:47" ht="16">
      <c r="B1725" s="283" t="s">
        <v>812</v>
      </c>
      <c r="C1725" s="301"/>
      <c r="D1725" s="243"/>
      <c r="E1725" s="240"/>
      <c r="F1725" s="240"/>
      <c r="G1725" s="240"/>
      <c r="H1725" s="240"/>
      <c r="I1725" s="240"/>
      <c r="J1725" s="240"/>
      <c r="K1725" s="240"/>
      <c r="L1725" s="240"/>
      <c r="M1725" s="240"/>
      <c r="N1725" s="240"/>
      <c r="O1725" s="240"/>
      <c r="P1725" s="240"/>
      <c r="Q1725" s="240"/>
      <c r="R1725" s="240"/>
      <c r="S1725" s="251"/>
      <c r="T1725" s="240"/>
      <c r="U1725" s="240"/>
      <c r="V1725" s="240"/>
      <c r="W1725" s="243"/>
      <c r="X1725" s="243"/>
      <c r="Y1725" s="243"/>
      <c r="Z1725" s="243"/>
      <c r="AA1725" s="240"/>
      <c r="AB1725" s="240"/>
      <c r="AC1725" s="240"/>
      <c r="AD1725" s="240"/>
      <c r="AE1725" s="240"/>
      <c r="AF1725" s="240"/>
      <c r="AG1725" s="325">
        <f>'4.  2011-2014 LRAM'!AO575*AG1721</f>
        <v>0</v>
      </c>
      <c r="AH1725" s="325">
        <f>'4.  2011-2014 LRAM'!AP575*AH1721</f>
        <v>3448.7819433211603</v>
      </c>
      <c r="AI1725" s="325">
        <f>'4.  2011-2014 LRAM'!AQ575*AI1721</f>
        <v>11400.563353286092</v>
      </c>
      <c r="AJ1725" s="325">
        <f>'4.  2011-2014 LRAM'!AR575*AJ1721</f>
        <v>6.5739675977113734</v>
      </c>
      <c r="AK1725" s="325">
        <f>'4.  2011-2014 LRAM'!AS575*AK1721</f>
        <v>1638.2101275686498</v>
      </c>
      <c r="AL1725" s="325">
        <f>'4.  2011-2014 LRAM'!AT575*AL1721</f>
        <v>0</v>
      </c>
      <c r="AM1725" s="325">
        <f>'4.  2011-2014 LRAM'!AU575*AM1721</f>
        <v>0</v>
      </c>
      <c r="AN1725" s="325">
        <f>'4.  2011-2014 LRAM'!AV575*AN1721</f>
        <v>1734.7969679039995</v>
      </c>
      <c r="AO1725" s="325">
        <f>'4.  2011-2014 LRAM'!AW575*AO1721</f>
        <v>0</v>
      </c>
      <c r="AP1725" s="325">
        <f>'4.  2011-2014 LRAM'!AX575*AP1721</f>
        <v>0</v>
      </c>
      <c r="AQ1725" s="325">
        <f>'4.  2011-2014 LRAM'!AY575*AQ1721</f>
        <v>3093.0954201738</v>
      </c>
      <c r="AR1725" s="325">
        <f>'4.  2011-2014 LRAM'!AZ575*AR1721</f>
        <v>0</v>
      </c>
      <c r="AS1725" s="325">
        <f>'4.  2011-2014 LRAM'!BA575*AS1721</f>
        <v>0</v>
      </c>
      <c r="AT1725" s="325">
        <f>'4.  2011-2014 LRAM'!BB575*AT1721</f>
        <v>0</v>
      </c>
      <c r="AU1725" s="531">
        <f t="shared" ref="AU1725:AU1734" si="2256">SUM(AG1725:AT1725)</f>
        <v>21322.021779851413</v>
      </c>
    </row>
    <row r="1726" spans="1:47" ht="16">
      <c r="B1726" s="283" t="s">
        <v>813</v>
      </c>
      <c r="C1726" s="301"/>
      <c r="D1726" s="243"/>
      <c r="E1726" s="240"/>
      <c r="F1726" s="240"/>
      <c r="G1726" s="240"/>
      <c r="H1726" s="240"/>
      <c r="I1726" s="240"/>
      <c r="J1726" s="240"/>
      <c r="K1726" s="240"/>
      <c r="L1726" s="240"/>
      <c r="M1726" s="240"/>
      <c r="N1726" s="240"/>
      <c r="O1726" s="240"/>
      <c r="P1726" s="240"/>
      <c r="Q1726" s="240"/>
      <c r="R1726" s="240"/>
      <c r="S1726" s="251"/>
      <c r="T1726" s="240"/>
      <c r="U1726" s="240"/>
      <c r="V1726" s="240"/>
      <c r="W1726" s="243"/>
      <c r="X1726" s="243"/>
      <c r="Y1726" s="243"/>
      <c r="Z1726" s="243"/>
      <c r="AA1726" s="240"/>
      <c r="AB1726" s="240"/>
      <c r="AC1726" s="240"/>
      <c r="AD1726" s="240"/>
      <c r="AE1726" s="240"/>
      <c r="AF1726" s="240"/>
      <c r="AG1726" s="325">
        <f t="shared" ref="AG1726:AT1726" si="2257">AG223*AG1721</f>
        <v>0</v>
      </c>
      <c r="AH1726" s="325">
        <f t="shared" si="2257"/>
        <v>9474.1908199252448</v>
      </c>
      <c r="AI1726" s="325">
        <f t="shared" si="2257"/>
        <v>34312.197498230264</v>
      </c>
      <c r="AJ1726" s="325">
        <f t="shared" si="2257"/>
        <v>94.673239550700345</v>
      </c>
      <c r="AK1726" s="325">
        <f t="shared" si="2257"/>
        <v>1393.1116225322764</v>
      </c>
      <c r="AL1726" s="325">
        <f t="shared" si="2257"/>
        <v>6.4581173520626276</v>
      </c>
      <c r="AM1726" s="325">
        <f t="shared" si="2257"/>
        <v>0</v>
      </c>
      <c r="AN1726" s="325">
        <f t="shared" si="2257"/>
        <v>0</v>
      </c>
      <c r="AO1726" s="325">
        <f t="shared" si="2257"/>
        <v>0</v>
      </c>
      <c r="AP1726" s="325">
        <f t="shared" si="2257"/>
        <v>1854.5992348751997</v>
      </c>
      <c r="AQ1726" s="325">
        <f t="shared" si="2257"/>
        <v>6411.9168686976</v>
      </c>
      <c r="AR1726" s="325">
        <f t="shared" si="2257"/>
        <v>14420.076495308196</v>
      </c>
      <c r="AS1726" s="325">
        <f t="shared" si="2257"/>
        <v>0</v>
      </c>
      <c r="AT1726" s="325">
        <f t="shared" si="2257"/>
        <v>0</v>
      </c>
      <c r="AU1726" s="531">
        <f t="shared" si="2256"/>
        <v>67967.223896471536</v>
      </c>
    </row>
    <row r="1727" spans="1:47" ht="16">
      <c r="B1727" s="283" t="s">
        <v>814</v>
      </c>
      <c r="C1727" s="301"/>
      <c r="D1727" s="243"/>
      <c r="E1727" s="240"/>
      <c r="F1727" s="240"/>
      <c r="G1727" s="240"/>
      <c r="H1727" s="240"/>
      <c r="I1727" s="240"/>
      <c r="J1727" s="240"/>
      <c r="K1727" s="240"/>
      <c r="L1727" s="240"/>
      <c r="M1727" s="240"/>
      <c r="N1727" s="240"/>
      <c r="O1727" s="240"/>
      <c r="P1727" s="240"/>
      <c r="Q1727" s="240"/>
      <c r="R1727" s="240"/>
      <c r="S1727" s="251"/>
      <c r="T1727" s="240"/>
      <c r="U1727" s="240"/>
      <c r="V1727" s="240"/>
      <c r="W1727" s="243"/>
      <c r="X1727" s="243"/>
      <c r="Y1727" s="243"/>
      <c r="Z1727" s="243"/>
      <c r="AA1727" s="240"/>
      <c r="AB1727" s="240"/>
      <c r="AC1727" s="240"/>
      <c r="AD1727" s="240"/>
      <c r="AE1727" s="240"/>
      <c r="AF1727" s="240"/>
      <c r="AG1727" s="325">
        <f t="shared" ref="AG1727:AT1727" si="2258">AG420*AG1721</f>
        <v>0</v>
      </c>
      <c r="AH1727" s="325">
        <f t="shared" si="2258"/>
        <v>30334.769872388457</v>
      </c>
      <c r="AI1727" s="325">
        <f t="shared" si="2258"/>
        <v>34724.017841268789</v>
      </c>
      <c r="AJ1727" s="325">
        <f t="shared" si="2258"/>
        <v>2144.564974100771</v>
      </c>
      <c r="AK1727" s="325">
        <f t="shared" si="2258"/>
        <v>6867.5524210807253</v>
      </c>
      <c r="AL1727" s="325">
        <f t="shared" si="2258"/>
        <v>37.640256267450411</v>
      </c>
      <c r="AM1727" s="325">
        <f t="shared" si="2258"/>
        <v>0</v>
      </c>
      <c r="AN1727" s="325">
        <f t="shared" si="2258"/>
        <v>0</v>
      </c>
      <c r="AO1727" s="325">
        <f t="shared" si="2258"/>
        <v>0</v>
      </c>
      <c r="AP1727" s="325">
        <f t="shared" si="2258"/>
        <v>1641.3115669120971</v>
      </c>
      <c r="AQ1727" s="325">
        <f t="shared" si="2258"/>
        <v>10262.873018451155</v>
      </c>
      <c r="AR1727" s="325">
        <f t="shared" si="2258"/>
        <v>27535.442001684947</v>
      </c>
      <c r="AS1727" s="325">
        <f t="shared" si="2258"/>
        <v>0</v>
      </c>
      <c r="AT1727" s="325">
        <f t="shared" si="2258"/>
        <v>0</v>
      </c>
      <c r="AU1727" s="531">
        <f t="shared" si="2256"/>
        <v>113548.17195215439</v>
      </c>
    </row>
    <row r="1728" spans="1:47" ht="16">
      <c r="B1728" s="283" t="s">
        <v>815</v>
      </c>
      <c r="C1728" s="301"/>
      <c r="D1728" s="243"/>
      <c r="E1728" s="240"/>
      <c r="F1728" s="240"/>
      <c r="G1728" s="240"/>
      <c r="H1728" s="240"/>
      <c r="I1728" s="240"/>
      <c r="J1728" s="240"/>
      <c r="K1728" s="240"/>
      <c r="L1728" s="240"/>
      <c r="M1728" s="240"/>
      <c r="N1728" s="240"/>
      <c r="O1728" s="240"/>
      <c r="P1728" s="240"/>
      <c r="Q1728" s="240"/>
      <c r="R1728" s="240"/>
      <c r="S1728" s="251"/>
      <c r="T1728" s="240"/>
      <c r="U1728" s="240"/>
      <c r="V1728" s="240"/>
      <c r="W1728" s="243"/>
      <c r="X1728" s="243"/>
      <c r="Y1728" s="243"/>
      <c r="Z1728" s="243"/>
      <c r="AA1728" s="240"/>
      <c r="AB1728" s="240"/>
      <c r="AC1728" s="240"/>
      <c r="AD1728" s="240"/>
      <c r="AE1728" s="240"/>
      <c r="AF1728" s="240"/>
      <c r="AG1728" s="325">
        <f t="shared" ref="AG1728:AT1728" si="2259">AG620*AG1721</f>
        <v>0</v>
      </c>
      <c r="AH1728" s="325">
        <f t="shared" si="2259"/>
        <v>36609.022426125637</v>
      </c>
      <c r="AI1728" s="325">
        <f t="shared" si="2259"/>
        <v>84742.73822484909</v>
      </c>
      <c r="AJ1728" s="325">
        <f t="shared" si="2259"/>
        <v>6876.3879882205938</v>
      </c>
      <c r="AK1728" s="325">
        <f t="shared" si="2259"/>
        <v>27968.504327542305</v>
      </c>
      <c r="AL1728" s="325">
        <f t="shared" si="2259"/>
        <v>0</v>
      </c>
      <c r="AM1728" s="325">
        <f t="shared" si="2259"/>
        <v>0</v>
      </c>
      <c r="AN1728" s="325">
        <f t="shared" si="2259"/>
        <v>50362.050070299629</v>
      </c>
      <c r="AO1728" s="325">
        <f t="shared" si="2259"/>
        <v>0</v>
      </c>
      <c r="AP1728" s="325">
        <f t="shared" si="2259"/>
        <v>8326.0814523145054</v>
      </c>
      <c r="AQ1728" s="325">
        <f t="shared" si="2259"/>
        <v>57216.568147146994</v>
      </c>
      <c r="AR1728" s="325">
        <f t="shared" si="2259"/>
        <v>17012.509089931838</v>
      </c>
      <c r="AS1728" s="325">
        <f t="shared" si="2259"/>
        <v>0</v>
      </c>
      <c r="AT1728" s="325">
        <f t="shared" si="2259"/>
        <v>0</v>
      </c>
      <c r="AU1728" s="531">
        <f t="shared" si="2256"/>
        <v>289113.86172643059</v>
      </c>
    </row>
    <row r="1729" spans="2:47" ht="16">
      <c r="B1729" s="283" t="s">
        <v>816</v>
      </c>
      <c r="C1729" s="301"/>
      <c r="D1729" s="243"/>
      <c r="E1729" s="240"/>
      <c r="F1729" s="240"/>
      <c r="G1729" s="240"/>
      <c r="H1729" s="240"/>
      <c r="I1729" s="240"/>
      <c r="J1729" s="240"/>
      <c r="K1729" s="240"/>
      <c r="L1729" s="240"/>
      <c r="M1729" s="240"/>
      <c r="N1729" s="240"/>
      <c r="O1729" s="240"/>
      <c r="P1729" s="240"/>
      <c r="Q1729" s="240"/>
      <c r="R1729" s="240"/>
      <c r="S1729" s="251"/>
      <c r="T1729" s="240"/>
      <c r="U1729" s="240"/>
      <c r="V1729" s="240"/>
      <c r="W1729" s="243"/>
      <c r="X1729" s="243"/>
      <c r="Y1729" s="243"/>
      <c r="Z1729" s="243"/>
      <c r="AA1729" s="240"/>
      <c r="AB1729" s="240"/>
      <c r="AC1729" s="240"/>
      <c r="AD1729" s="240"/>
      <c r="AE1729" s="240"/>
      <c r="AF1729" s="240"/>
      <c r="AG1729" s="325">
        <f t="shared" ref="AG1729:AT1729" si="2260">AG812*AG1721</f>
        <v>0</v>
      </c>
      <c r="AH1729" s="325">
        <f t="shared" si="2260"/>
        <v>62957.033302848991</v>
      </c>
      <c r="AI1729" s="325">
        <f t="shared" si="2260"/>
        <v>90343.402516237024</v>
      </c>
      <c r="AJ1729" s="325">
        <f t="shared" si="2260"/>
        <v>6478.8306546853682</v>
      </c>
      <c r="AK1729" s="325">
        <f t="shared" si="2260"/>
        <v>36310.019078316058</v>
      </c>
      <c r="AL1729" s="325">
        <f t="shared" si="2260"/>
        <v>0</v>
      </c>
      <c r="AM1729" s="325">
        <f t="shared" si="2260"/>
        <v>0</v>
      </c>
      <c r="AN1729" s="325">
        <f t="shared" si="2260"/>
        <v>0</v>
      </c>
      <c r="AO1729" s="325">
        <f t="shared" si="2260"/>
        <v>0</v>
      </c>
      <c r="AP1729" s="325">
        <f t="shared" si="2260"/>
        <v>6124.1965830880454</v>
      </c>
      <c r="AQ1729" s="325">
        <f t="shared" si="2260"/>
        <v>33444.246456083929</v>
      </c>
      <c r="AR1729" s="325">
        <f t="shared" si="2260"/>
        <v>14778.174166728253</v>
      </c>
      <c r="AS1729" s="325">
        <f t="shared" si="2260"/>
        <v>0</v>
      </c>
      <c r="AT1729" s="325">
        <f t="shared" si="2260"/>
        <v>0</v>
      </c>
      <c r="AU1729" s="531">
        <f t="shared" si="2256"/>
        <v>250435.90275798764</v>
      </c>
    </row>
    <row r="1730" spans="2:47" ht="16">
      <c r="B1730" s="283" t="s">
        <v>817</v>
      </c>
      <c r="C1730" s="301"/>
      <c r="D1730" s="243"/>
      <c r="E1730" s="240"/>
      <c r="F1730" s="240"/>
      <c r="G1730" s="240"/>
      <c r="H1730" s="240"/>
      <c r="I1730" s="240"/>
      <c r="J1730" s="240"/>
      <c r="K1730" s="240"/>
      <c r="L1730" s="240"/>
      <c r="M1730" s="240"/>
      <c r="N1730" s="240"/>
      <c r="O1730" s="240"/>
      <c r="P1730" s="240"/>
      <c r="Q1730" s="240"/>
      <c r="R1730" s="240"/>
      <c r="S1730" s="251"/>
      <c r="T1730" s="240"/>
      <c r="U1730" s="240"/>
      <c r="V1730" s="240"/>
      <c r="W1730" s="243"/>
      <c r="X1730" s="243"/>
      <c r="Y1730" s="243"/>
      <c r="Z1730" s="243"/>
      <c r="AA1730" s="240"/>
      <c r="AB1730" s="240"/>
      <c r="AC1730" s="240"/>
      <c r="AD1730" s="240"/>
      <c r="AE1730" s="240"/>
      <c r="AF1730" s="240"/>
      <c r="AG1730" s="325">
        <f t="shared" ref="AG1730:AT1730" si="2261">AG1011*AG1721</f>
        <v>0</v>
      </c>
      <c r="AH1730" s="325">
        <f t="shared" si="2261"/>
        <v>31243.584014886772</v>
      </c>
      <c r="AI1730" s="325">
        <f t="shared" si="2261"/>
        <v>62116.24067779904</v>
      </c>
      <c r="AJ1730" s="325">
        <f t="shared" si="2261"/>
        <v>1022.8836229613316</v>
      </c>
      <c r="AK1730" s="325">
        <f t="shared" si="2261"/>
        <v>7170.9211907400868</v>
      </c>
      <c r="AL1730" s="325">
        <f t="shared" si="2261"/>
        <v>0</v>
      </c>
      <c r="AM1730" s="325">
        <f t="shared" si="2261"/>
        <v>0</v>
      </c>
      <c r="AN1730" s="325">
        <f t="shared" si="2261"/>
        <v>32815.460915433963</v>
      </c>
      <c r="AO1730" s="325">
        <f t="shared" si="2261"/>
        <v>0</v>
      </c>
      <c r="AP1730" s="325">
        <f t="shared" si="2261"/>
        <v>5899.9451075522502</v>
      </c>
      <c r="AQ1730" s="325">
        <f t="shared" si="2261"/>
        <v>32779.882701211463</v>
      </c>
      <c r="AR1730" s="325">
        <f t="shared" si="2261"/>
        <v>2455.3472751856502</v>
      </c>
      <c r="AS1730" s="325">
        <f t="shared" si="2261"/>
        <v>0</v>
      </c>
      <c r="AT1730" s="325">
        <f t="shared" si="2261"/>
        <v>0</v>
      </c>
      <c r="AU1730" s="531">
        <f t="shared" si="2256"/>
        <v>175504.26550577057</v>
      </c>
    </row>
    <row r="1731" spans="2:47" ht="16">
      <c r="B1731" s="283" t="s">
        <v>818</v>
      </c>
      <c r="C1731" s="301"/>
      <c r="D1731" s="243"/>
      <c r="E1731" s="240"/>
      <c r="F1731" s="240"/>
      <c r="G1731" s="240"/>
      <c r="H1731" s="240"/>
      <c r="I1731" s="240"/>
      <c r="J1731" s="240"/>
      <c r="K1731" s="240"/>
      <c r="L1731" s="240"/>
      <c r="M1731" s="240"/>
      <c r="N1731" s="240"/>
      <c r="O1731" s="240"/>
      <c r="P1731" s="240"/>
      <c r="Q1731" s="240"/>
      <c r="R1731" s="240"/>
      <c r="S1731" s="251"/>
      <c r="T1731" s="240"/>
      <c r="U1731" s="240"/>
      <c r="V1731" s="240"/>
      <c r="W1731" s="243"/>
      <c r="X1731" s="243"/>
      <c r="Y1731" s="243"/>
      <c r="Z1731" s="243"/>
      <c r="AA1731" s="240"/>
      <c r="AB1731" s="240"/>
      <c r="AC1731" s="240"/>
      <c r="AD1731" s="240"/>
      <c r="AE1731" s="240"/>
      <c r="AF1731" s="240"/>
      <c r="AG1731" s="325">
        <f t="shared" ref="AG1731:AT1731" si="2262">AG1208*AG1721</f>
        <v>0</v>
      </c>
      <c r="AH1731" s="325">
        <f t="shared" si="2262"/>
        <v>7443.7834509892136</v>
      </c>
      <c r="AI1731" s="325">
        <f t="shared" si="2262"/>
        <v>5429.1349137735842</v>
      </c>
      <c r="AJ1731" s="325">
        <f t="shared" si="2262"/>
        <v>157.84216301886792</v>
      </c>
      <c r="AK1731" s="325">
        <f t="shared" si="2262"/>
        <v>5908.5589648301893</v>
      </c>
      <c r="AL1731" s="325">
        <f t="shared" si="2262"/>
        <v>0</v>
      </c>
      <c r="AM1731" s="325">
        <f t="shared" si="2262"/>
        <v>0</v>
      </c>
      <c r="AN1731" s="325">
        <f t="shared" si="2262"/>
        <v>0</v>
      </c>
      <c r="AO1731" s="325">
        <f t="shared" si="2262"/>
        <v>0</v>
      </c>
      <c r="AP1731" s="325">
        <f t="shared" si="2262"/>
        <v>0</v>
      </c>
      <c r="AQ1731" s="325">
        <f t="shared" si="2262"/>
        <v>3740.0973079820642</v>
      </c>
      <c r="AR1731" s="325">
        <f t="shared" si="2262"/>
        <v>0</v>
      </c>
      <c r="AS1731" s="325">
        <f t="shared" si="2262"/>
        <v>0</v>
      </c>
      <c r="AT1731" s="325">
        <f t="shared" si="2262"/>
        <v>0</v>
      </c>
      <c r="AU1731" s="531">
        <f t="shared" si="2256"/>
        <v>22679.416800593921</v>
      </c>
    </row>
    <row r="1732" spans="2:47" ht="16">
      <c r="B1732" s="283" t="s">
        <v>819</v>
      </c>
      <c r="C1732" s="301"/>
      <c r="D1732" s="243"/>
      <c r="E1732" s="240"/>
      <c r="F1732" s="240"/>
      <c r="G1732" s="240"/>
      <c r="H1732" s="240"/>
      <c r="I1732" s="240"/>
      <c r="J1732" s="240"/>
      <c r="K1732" s="240"/>
      <c r="L1732" s="240"/>
      <c r="M1732" s="240"/>
      <c r="N1732" s="240"/>
      <c r="O1732" s="240"/>
      <c r="P1732" s="240"/>
      <c r="Q1732" s="240"/>
      <c r="R1732" s="240"/>
      <c r="S1732" s="251"/>
      <c r="T1732" s="240"/>
      <c r="U1732" s="240"/>
      <c r="V1732" s="240"/>
      <c r="W1732" s="243"/>
      <c r="X1732" s="243"/>
      <c r="Y1732" s="243"/>
      <c r="Z1732" s="243"/>
      <c r="AA1732" s="240"/>
      <c r="AB1732" s="240"/>
      <c r="AC1732" s="240"/>
      <c r="AD1732" s="240"/>
      <c r="AE1732" s="240"/>
      <c r="AF1732" s="240"/>
      <c r="AG1732" s="325">
        <f t="shared" ref="AG1732:AT1732" si="2263">AG1405*AG1721</f>
        <v>0</v>
      </c>
      <c r="AH1732" s="325">
        <f t="shared" si="2263"/>
        <v>0</v>
      </c>
      <c r="AI1732" s="325">
        <f t="shared" si="2263"/>
        <v>18259.114473347548</v>
      </c>
      <c r="AJ1732" s="325">
        <f t="shared" si="2263"/>
        <v>0</v>
      </c>
      <c r="AK1732" s="325">
        <f t="shared" si="2263"/>
        <v>1757.3133662264156</v>
      </c>
      <c r="AL1732" s="325">
        <f t="shared" si="2263"/>
        <v>0</v>
      </c>
      <c r="AM1732" s="325">
        <f t="shared" si="2263"/>
        <v>0</v>
      </c>
      <c r="AN1732" s="325">
        <f t="shared" si="2263"/>
        <v>0</v>
      </c>
      <c r="AO1732" s="325">
        <f t="shared" si="2263"/>
        <v>0</v>
      </c>
      <c r="AP1732" s="325">
        <f t="shared" si="2263"/>
        <v>0</v>
      </c>
      <c r="AQ1732" s="325">
        <f t="shared" si="2263"/>
        <v>30561.226394479214</v>
      </c>
      <c r="AR1732" s="325">
        <f t="shared" si="2263"/>
        <v>0</v>
      </c>
      <c r="AS1732" s="325">
        <f t="shared" si="2263"/>
        <v>0</v>
      </c>
      <c r="AT1732" s="325">
        <f t="shared" si="2263"/>
        <v>0</v>
      </c>
      <c r="AU1732" s="531">
        <f t="shared" si="2256"/>
        <v>50577.654234053174</v>
      </c>
    </row>
    <row r="1733" spans="2:47" ht="16">
      <c r="B1733" s="283" t="s">
        <v>820</v>
      </c>
      <c r="C1733" s="301"/>
      <c r="D1733" s="243"/>
      <c r="E1733" s="240"/>
      <c r="F1733" s="240"/>
      <c r="G1733" s="240"/>
      <c r="H1733" s="240"/>
      <c r="I1733" s="240"/>
      <c r="J1733" s="240"/>
      <c r="K1733" s="240"/>
      <c r="L1733" s="240"/>
      <c r="M1733" s="240"/>
      <c r="N1733" s="240"/>
      <c r="O1733" s="240"/>
      <c r="P1733" s="240"/>
      <c r="Q1733" s="240"/>
      <c r="R1733" s="240"/>
      <c r="S1733" s="251"/>
      <c r="T1733" s="240"/>
      <c r="U1733" s="240"/>
      <c r="V1733" s="240"/>
      <c r="W1733" s="243"/>
      <c r="X1733" s="243"/>
      <c r="Y1733" s="243"/>
      <c r="Z1733" s="243"/>
      <c r="AA1733" s="240"/>
      <c r="AB1733" s="240"/>
      <c r="AC1733" s="240"/>
      <c r="AD1733" s="240"/>
      <c r="AE1733" s="240"/>
      <c r="AF1733" s="240"/>
      <c r="AG1733" s="325">
        <f t="shared" ref="AG1733:AT1733" si="2264">AG1600*AG1721</f>
        <v>0</v>
      </c>
      <c r="AH1733" s="325">
        <f t="shared" si="2264"/>
        <v>0</v>
      </c>
      <c r="AI1733" s="325">
        <f t="shared" si="2264"/>
        <v>0</v>
      </c>
      <c r="AJ1733" s="325">
        <f t="shared" si="2264"/>
        <v>0</v>
      </c>
      <c r="AK1733" s="325">
        <f t="shared" si="2264"/>
        <v>0</v>
      </c>
      <c r="AL1733" s="325">
        <f t="shared" si="2264"/>
        <v>0</v>
      </c>
      <c r="AM1733" s="325">
        <f t="shared" si="2264"/>
        <v>0</v>
      </c>
      <c r="AN1733" s="325">
        <f t="shared" si="2264"/>
        <v>0</v>
      </c>
      <c r="AO1733" s="325">
        <f t="shared" si="2264"/>
        <v>0</v>
      </c>
      <c r="AP1733" s="325">
        <f t="shared" si="2264"/>
        <v>0</v>
      </c>
      <c r="AQ1733" s="325">
        <f t="shared" si="2264"/>
        <v>0</v>
      </c>
      <c r="AR1733" s="325">
        <f t="shared" si="2264"/>
        <v>0</v>
      </c>
      <c r="AS1733" s="325">
        <f t="shared" si="2264"/>
        <v>0</v>
      </c>
      <c r="AT1733" s="325">
        <f t="shared" si="2264"/>
        <v>0</v>
      </c>
      <c r="AU1733" s="531">
        <f t="shared" si="2256"/>
        <v>0</v>
      </c>
    </row>
    <row r="1734" spans="2:47" ht="16">
      <c r="B1734" s="305" t="s">
        <v>898</v>
      </c>
      <c r="C1734" s="301"/>
      <c r="D1734" s="263"/>
      <c r="E1734" s="293"/>
      <c r="F1734" s="293"/>
      <c r="G1734" s="293"/>
      <c r="H1734" s="293"/>
      <c r="I1734" s="293"/>
      <c r="J1734" s="293"/>
      <c r="K1734" s="293"/>
      <c r="L1734" s="293"/>
      <c r="M1734" s="293"/>
      <c r="N1734" s="293"/>
      <c r="O1734" s="293"/>
      <c r="P1734" s="293"/>
      <c r="Q1734" s="293"/>
      <c r="R1734" s="293"/>
      <c r="S1734" s="260"/>
      <c r="T1734" s="293"/>
      <c r="U1734" s="293"/>
      <c r="V1734" s="293"/>
      <c r="W1734" s="263"/>
      <c r="X1734" s="263"/>
      <c r="Y1734" s="263"/>
      <c r="Z1734" s="263"/>
      <c r="AA1734" s="293"/>
      <c r="AB1734" s="293"/>
      <c r="AC1734" s="293"/>
      <c r="AD1734" s="293"/>
      <c r="AE1734" s="293"/>
      <c r="AF1734" s="293"/>
      <c r="AG1734" s="302">
        <f>SUM(AG1722:AG1733)</f>
        <v>0</v>
      </c>
      <c r="AH1734" s="302">
        <f t="shared" ref="AH1734:AT1734" si="2265">SUM(AH1722:AH1733)</f>
        <v>188582.60042238905</v>
      </c>
      <c r="AI1734" s="302">
        <f t="shared" si="2265"/>
        <v>358546.02101908671</v>
      </c>
      <c r="AJ1734" s="302">
        <f t="shared" si="2265"/>
        <v>17080.179614837223</v>
      </c>
      <c r="AK1734" s="302">
        <f t="shared" si="2265"/>
        <v>90345.270892092129</v>
      </c>
      <c r="AL1734" s="302">
        <f t="shared" si="2265"/>
        <v>44.09837361951304</v>
      </c>
      <c r="AM1734" s="302">
        <f t="shared" si="2265"/>
        <v>0</v>
      </c>
      <c r="AN1734" s="302">
        <f t="shared" si="2265"/>
        <v>84912.307953637588</v>
      </c>
      <c r="AO1734" s="302">
        <f t="shared" si="2265"/>
        <v>0</v>
      </c>
      <c r="AP1734" s="302">
        <f t="shared" si="2265"/>
        <v>23846.133944742098</v>
      </c>
      <c r="AQ1734" s="302">
        <f t="shared" si="2265"/>
        <v>186337.46274470043</v>
      </c>
      <c r="AR1734" s="302">
        <f t="shared" si="2265"/>
        <v>76201.549028838883</v>
      </c>
      <c r="AS1734" s="302">
        <f t="shared" si="2265"/>
        <v>0</v>
      </c>
      <c r="AT1734" s="302">
        <f t="shared" si="2265"/>
        <v>0</v>
      </c>
      <c r="AU1734" s="349">
        <f t="shared" si="2256"/>
        <v>1025895.6239939438</v>
      </c>
    </row>
    <row r="1735" spans="2:47" ht="16">
      <c r="B1735" s="305" t="s">
        <v>899</v>
      </c>
      <c r="C1735" s="301"/>
      <c r="D1735" s="306"/>
      <c r="E1735" s="293"/>
      <c r="F1735" s="293"/>
      <c r="G1735" s="293"/>
      <c r="H1735" s="293"/>
      <c r="I1735" s="293"/>
      <c r="J1735" s="293"/>
      <c r="K1735" s="293"/>
      <c r="L1735" s="293"/>
      <c r="M1735" s="293"/>
      <c r="N1735" s="293"/>
      <c r="O1735" s="293"/>
      <c r="P1735" s="293"/>
      <c r="Q1735" s="293"/>
      <c r="R1735" s="293"/>
      <c r="S1735" s="260"/>
      <c r="T1735" s="293"/>
      <c r="U1735" s="293"/>
      <c r="V1735" s="293"/>
      <c r="W1735" s="263"/>
      <c r="X1735" s="263"/>
      <c r="Y1735" s="263"/>
      <c r="Z1735" s="263"/>
      <c r="AA1735" s="293"/>
      <c r="AB1735" s="293"/>
      <c r="AC1735" s="293"/>
      <c r="AD1735" s="293"/>
      <c r="AE1735" s="293"/>
      <c r="AF1735" s="293"/>
      <c r="AG1735" s="303">
        <f>AG1719*AG1721</f>
        <v>0</v>
      </c>
      <c r="AH1735" s="303">
        <f t="shared" ref="AH1735:AT1735" si="2266">AH1719*AH1721</f>
        <v>139109.49302437954</v>
      </c>
      <c r="AI1735" s="303">
        <f t="shared" si="2266"/>
        <v>69958.476999999999</v>
      </c>
      <c r="AJ1735" s="303">
        <f t="shared" si="2266"/>
        <v>124.2216</v>
      </c>
      <c r="AK1735" s="303">
        <f t="shared" si="2266"/>
        <v>1457.9099999999999</v>
      </c>
      <c r="AL1735" s="303">
        <f t="shared" si="2266"/>
        <v>0</v>
      </c>
      <c r="AM1735" s="303">
        <f t="shared" si="2266"/>
        <v>0</v>
      </c>
      <c r="AN1735" s="303">
        <f t="shared" si="2266"/>
        <v>0</v>
      </c>
      <c r="AO1735" s="303">
        <f t="shared" si="2266"/>
        <v>0</v>
      </c>
      <c r="AP1735" s="303">
        <f t="shared" si="2266"/>
        <v>0</v>
      </c>
      <c r="AQ1735" s="303">
        <f t="shared" si="2266"/>
        <v>0</v>
      </c>
      <c r="AR1735" s="303">
        <f t="shared" si="2266"/>
        <v>0</v>
      </c>
      <c r="AS1735" s="303">
        <f t="shared" si="2266"/>
        <v>0</v>
      </c>
      <c r="AT1735" s="303">
        <f t="shared" si="2266"/>
        <v>0</v>
      </c>
      <c r="AU1735" s="349">
        <f>SUM(AG1735:AT1735)</f>
        <v>210650.10162437955</v>
      </c>
    </row>
    <row r="1736" spans="2:47" ht="16">
      <c r="B1736" s="305" t="s">
        <v>900</v>
      </c>
      <c r="C1736" s="301"/>
      <c r="D1736" s="306"/>
      <c r="E1736" s="293"/>
      <c r="F1736" s="293"/>
      <c r="G1736" s="293"/>
      <c r="H1736" s="293"/>
      <c r="I1736" s="293"/>
      <c r="J1736" s="293"/>
      <c r="K1736" s="293"/>
      <c r="L1736" s="293"/>
      <c r="M1736" s="293"/>
      <c r="N1736" s="293"/>
      <c r="O1736" s="293"/>
      <c r="P1736" s="293"/>
      <c r="Q1736" s="293"/>
      <c r="R1736" s="293"/>
      <c r="S1736" s="260"/>
      <c r="T1736" s="293"/>
      <c r="U1736" s="293"/>
      <c r="V1736" s="293"/>
      <c r="W1736" s="306"/>
      <c r="X1736" s="306"/>
      <c r="Y1736" s="306"/>
      <c r="Z1736" s="306"/>
      <c r="AA1736" s="293"/>
      <c r="AB1736" s="293"/>
      <c r="AC1736" s="293"/>
      <c r="AD1736" s="293"/>
      <c r="AE1736" s="293"/>
      <c r="AF1736" s="293"/>
      <c r="AG1736" s="307"/>
      <c r="AH1736" s="307"/>
      <c r="AI1736" s="307"/>
      <c r="AJ1736" s="307"/>
      <c r="AK1736" s="307"/>
      <c r="AL1736" s="307"/>
      <c r="AM1736" s="307"/>
      <c r="AN1736" s="307"/>
      <c r="AO1736" s="307"/>
      <c r="AP1736" s="307"/>
      <c r="AQ1736" s="307"/>
      <c r="AR1736" s="307"/>
      <c r="AS1736" s="307"/>
      <c r="AT1736" s="307"/>
      <c r="AU1736" s="349">
        <f>AU1734-AU1735</f>
        <v>815245.52236956428</v>
      </c>
    </row>
    <row r="1737" spans="2:47" ht="16">
      <c r="B1737" s="328"/>
      <c r="C1737" s="386"/>
      <c r="D1737" s="386"/>
      <c r="E1737" s="387"/>
      <c r="F1737" s="387"/>
      <c r="G1737" s="387"/>
      <c r="H1737" s="387"/>
      <c r="I1737" s="387"/>
      <c r="J1737" s="387"/>
      <c r="K1737" s="387"/>
      <c r="L1737" s="387"/>
      <c r="M1737" s="387"/>
      <c r="N1737" s="387"/>
      <c r="O1737" s="387"/>
      <c r="P1737" s="387"/>
      <c r="Q1737" s="387"/>
      <c r="R1737" s="387"/>
      <c r="S1737" s="388"/>
      <c r="T1737" s="387"/>
      <c r="U1737" s="387"/>
      <c r="V1737" s="387"/>
      <c r="W1737" s="386"/>
      <c r="X1737" s="389"/>
      <c r="Y1737" s="386"/>
      <c r="Z1737" s="386"/>
      <c r="AA1737" s="387"/>
      <c r="AB1737" s="387"/>
      <c r="AC1737" s="387"/>
      <c r="AD1737" s="387"/>
      <c r="AE1737" s="387"/>
      <c r="AF1737" s="387"/>
      <c r="AG1737" s="390"/>
      <c r="AH1737" s="390"/>
      <c r="AI1737" s="390"/>
      <c r="AJ1737" s="390"/>
      <c r="AK1737" s="390"/>
      <c r="AL1737" s="390"/>
      <c r="AM1737" s="390"/>
      <c r="AN1737" s="390"/>
      <c r="AO1737" s="390"/>
      <c r="AP1737" s="390"/>
      <c r="AQ1737" s="390"/>
      <c r="AR1737" s="390"/>
      <c r="AS1737" s="390"/>
      <c r="AT1737" s="390"/>
      <c r="AU1737" s="333"/>
    </row>
    <row r="1739" spans="2:47" ht="16">
      <c r="B1739" s="241" t="s">
        <v>1082</v>
      </c>
      <c r="C1739" s="242"/>
      <c r="D1739" s="499" t="s">
        <v>523</v>
      </c>
      <c r="E1739" s="217"/>
      <c r="F1739" s="499"/>
      <c r="G1739" s="217"/>
      <c r="H1739" s="217"/>
      <c r="I1739" s="217"/>
      <c r="J1739" s="217"/>
      <c r="K1739" s="217"/>
      <c r="L1739" s="217"/>
      <c r="M1739" s="217"/>
      <c r="N1739" s="217"/>
      <c r="O1739" s="217"/>
      <c r="P1739" s="217"/>
      <c r="Q1739" s="217"/>
      <c r="R1739" s="217"/>
      <c r="S1739" s="242"/>
      <c r="T1739" s="217"/>
      <c r="U1739" s="217"/>
      <c r="V1739" s="217"/>
      <c r="W1739" s="217"/>
      <c r="X1739" s="217"/>
      <c r="Y1739" s="217"/>
      <c r="Z1739" s="217"/>
      <c r="AA1739" s="217"/>
      <c r="AB1739" s="217"/>
      <c r="AC1739" s="217"/>
      <c r="AD1739" s="217"/>
      <c r="AE1739" s="217"/>
      <c r="AF1739" s="217"/>
      <c r="AG1739" s="231"/>
      <c r="AH1739" s="229"/>
      <c r="AI1739" s="229"/>
      <c r="AJ1739" s="229"/>
      <c r="AK1739" s="229"/>
      <c r="AL1739" s="229"/>
      <c r="AM1739" s="229"/>
      <c r="AN1739" s="229"/>
      <c r="AO1739" s="229"/>
      <c r="AP1739" s="229"/>
      <c r="AQ1739" s="229"/>
      <c r="AR1739" s="229"/>
      <c r="AS1739" s="229"/>
      <c r="AT1739" s="229"/>
    </row>
    <row r="1740" spans="2:47" ht="30">
      <c r="B1740" s="1133" t="s">
        <v>211</v>
      </c>
      <c r="C1740" s="1135" t="s">
        <v>33</v>
      </c>
      <c r="D1740" s="244" t="s">
        <v>421</v>
      </c>
      <c r="E1740" s="1143" t="s">
        <v>209</v>
      </c>
      <c r="F1740" s="1144"/>
      <c r="G1740" s="1144"/>
      <c r="H1740" s="1144"/>
      <c r="I1740" s="1144"/>
      <c r="J1740" s="1144"/>
      <c r="K1740" s="1144"/>
      <c r="L1740" s="1144"/>
      <c r="M1740" s="1144"/>
      <c r="N1740" s="1144"/>
      <c r="O1740" s="1144"/>
      <c r="P1740" s="1145"/>
      <c r="Q1740" s="644"/>
      <c r="R1740" s="1137" t="s">
        <v>213</v>
      </c>
      <c r="S1740" s="244" t="s">
        <v>422</v>
      </c>
      <c r="T1740" s="1130" t="s">
        <v>212</v>
      </c>
      <c r="U1740" s="1131"/>
      <c r="V1740" s="1131"/>
      <c r="W1740" s="1131"/>
      <c r="X1740" s="1131"/>
      <c r="Y1740" s="1131"/>
      <c r="Z1740" s="1131"/>
      <c r="AA1740" s="1131"/>
      <c r="AB1740" s="1131"/>
      <c r="AC1740" s="1131"/>
      <c r="AD1740" s="1131"/>
      <c r="AE1740" s="1142"/>
      <c r="AF1740" s="742"/>
      <c r="AG1740" s="1130" t="s">
        <v>242</v>
      </c>
      <c r="AH1740" s="1131"/>
      <c r="AI1740" s="1131"/>
      <c r="AJ1740" s="1131"/>
      <c r="AK1740" s="1131"/>
      <c r="AL1740" s="1131"/>
      <c r="AM1740" s="1131"/>
      <c r="AN1740" s="1131"/>
      <c r="AO1740" s="1131"/>
      <c r="AP1740" s="1131"/>
      <c r="AQ1740" s="1131"/>
      <c r="AR1740" s="1131"/>
      <c r="AS1740" s="1131"/>
      <c r="AT1740" s="1131"/>
      <c r="AU1740" s="1132"/>
    </row>
    <row r="1741" spans="2:47" ht="45">
      <c r="B1741" s="1134"/>
      <c r="C1741" s="1136"/>
      <c r="D1741" s="245">
        <v>2028</v>
      </c>
      <c r="E1741" s="245">
        <v>2029</v>
      </c>
      <c r="F1741" s="245">
        <v>2030</v>
      </c>
      <c r="G1741" s="245">
        <v>2031</v>
      </c>
      <c r="H1741" s="245">
        <v>2032</v>
      </c>
      <c r="I1741" s="245">
        <v>2033</v>
      </c>
      <c r="J1741" s="245">
        <v>2034</v>
      </c>
      <c r="K1741" s="245">
        <v>2035</v>
      </c>
      <c r="L1741" s="245">
        <v>2036</v>
      </c>
      <c r="M1741" s="245">
        <v>2037</v>
      </c>
      <c r="N1741" s="245">
        <v>2038</v>
      </c>
      <c r="O1741" s="245">
        <v>2039</v>
      </c>
      <c r="P1741" s="245">
        <v>2040</v>
      </c>
      <c r="Q1741" s="370"/>
      <c r="R1741" s="1138"/>
      <c r="S1741" s="245">
        <v>2028</v>
      </c>
      <c r="T1741" s="245">
        <v>2029</v>
      </c>
      <c r="U1741" s="245">
        <v>2030</v>
      </c>
      <c r="V1741" s="245">
        <v>2031</v>
      </c>
      <c r="W1741" s="245">
        <v>2032</v>
      </c>
      <c r="X1741" s="245">
        <v>2033</v>
      </c>
      <c r="Y1741" s="245">
        <v>2034</v>
      </c>
      <c r="Z1741" s="245">
        <v>2035</v>
      </c>
      <c r="AA1741" s="245">
        <v>2036</v>
      </c>
      <c r="AB1741" s="245">
        <v>2037</v>
      </c>
      <c r="AC1741" s="245">
        <v>2038</v>
      </c>
      <c r="AD1741" s="245">
        <v>2039</v>
      </c>
      <c r="AE1741" s="245">
        <v>2040</v>
      </c>
      <c r="AF1741" s="245"/>
      <c r="AG1741" s="245" t="str">
        <f>'1.  LRAMVA Summary'!$D$53</f>
        <v>Residential - VRZ</v>
      </c>
      <c r="AH1741" s="245" t="str">
        <f>'1.  LRAMVA Summary'!$E$53</f>
        <v>GS&lt;50 kW - VRZ</v>
      </c>
      <c r="AI1741" s="245" t="str">
        <f>'1.  LRAMVA Summary'!$F$53</f>
        <v>GS 50 to 2,999 kW - VRZ</v>
      </c>
      <c r="AJ1741" s="245" t="str">
        <f>'1.  LRAMVA Summary'!$G$53</f>
        <v>GS 3,000 to 4,999 kW - VRZ</v>
      </c>
      <c r="AK1741" s="245" t="str">
        <f>'1.  LRAMVA Summary'!$H$53</f>
        <v>Large Use - VRZ</v>
      </c>
      <c r="AL1741" s="245" t="str">
        <f>'1.  LRAMVA Summary'!$I$53</f>
        <v>Unmetered Scattered Load - VRZ</v>
      </c>
      <c r="AM1741" s="245" t="str">
        <f>'1.  LRAMVA Summary'!$J$53</f>
        <v>Sentinel Lighting - VRZ</v>
      </c>
      <c r="AN1741" s="245" t="str">
        <f>'1.  LRAMVA Summary'!$K$53</f>
        <v>Street Lighting - VRZ</v>
      </c>
      <c r="AO1741" s="245" t="str">
        <f>'1.  LRAMVA Summary'!$L$53</f>
        <v>Residential - WRZ</v>
      </c>
      <c r="AP1741" s="245" t="str">
        <f>'1.  LRAMVA Summary'!$M$53</f>
        <v>GS&lt;50 kW - WRZ</v>
      </c>
      <c r="AQ1741" s="245" t="str">
        <f>'1.  LRAMVA Summary'!$N$53</f>
        <v>GS&gt;50 kw - WRZ</v>
      </c>
      <c r="AR1741" s="245" t="str">
        <f>'1.  LRAMVA Summary'!$O$53</f>
        <v>Street Lighting - WRZ</v>
      </c>
      <c r="AS1741" s="245" t="str">
        <f>'1.  LRAMVA Summary'!$P$53</f>
        <v/>
      </c>
      <c r="AT1741" s="245" t="str">
        <f>'1.  LRAMVA Summary'!$Q$53</f>
        <v/>
      </c>
      <c r="AU1741" s="247" t="str">
        <f>'1.  LRAMVA Summary'!$R$53</f>
        <v>Total</v>
      </c>
    </row>
    <row r="1742" spans="2:47" ht="16">
      <c r="B1742" s="254"/>
      <c r="C1742" s="265"/>
      <c r="D1742" s="251"/>
      <c r="E1742" s="251"/>
      <c r="F1742" s="251"/>
      <c r="G1742" s="251"/>
      <c r="H1742" s="251"/>
      <c r="I1742" s="251"/>
      <c r="J1742" s="251"/>
      <c r="K1742" s="251"/>
      <c r="L1742" s="251"/>
      <c r="M1742" s="251"/>
      <c r="N1742" s="251"/>
      <c r="O1742" s="251"/>
      <c r="P1742" s="251"/>
      <c r="Q1742" s="251"/>
      <c r="R1742" s="251"/>
      <c r="S1742" s="251"/>
      <c r="T1742" s="251"/>
      <c r="U1742" s="251"/>
      <c r="V1742" s="251"/>
      <c r="W1742" s="251"/>
      <c r="X1742" s="251"/>
      <c r="Y1742" s="251"/>
      <c r="Z1742" s="251"/>
      <c r="AA1742" s="251"/>
      <c r="AB1742" s="251"/>
      <c r="AC1742" s="251"/>
      <c r="AD1742" s="251"/>
      <c r="AE1742" s="251"/>
      <c r="AF1742" s="251"/>
      <c r="AG1742" s="251">
        <f>'1.  LRAMVA Summary'!D775</f>
        <v>0</v>
      </c>
      <c r="AH1742" s="251">
        <f>'1.  LRAMVA Summary'!E775</f>
        <v>0</v>
      </c>
      <c r="AI1742" s="251">
        <f>'1.  LRAMVA Summary'!F775</f>
        <v>0</v>
      </c>
      <c r="AJ1742" s="251">
        <f>'1.  LRAMVA Summary'!G775</f>
        <v>0</v>
      </c>
      <c r="AK1742" s="251">
        <f>'1.  LRAMVA Summary'!H775</f>
        <v>0</v>
      </c>
      <c r="AL1742" s="251">
        <f>'1.  LRAMVA Summary'!I775</f>
        <v>0</v>
      </c>
      <c r="AM1742" s="251">
        <f>'1.  LRAMVA Summary'!J775</f>
        <v>0</v>
      </c>
      <c r="AN1742" s="251">
        <f>'1.  LRAMVA Summary'!K775</f>
        <v>0</v>
      </c>
      <c r="AO1742" s="251">
        <f>'1.  LRAMVA Summary'!L775</f>
        <v>0</v>
      </c>
      <c r="AP1742" s="251">
        <f>'1.  LRAMVA Summary'!M775</f>
        <v>0</v>
      </c>
      <c r="AQ1742" s="251">
        <f>'1.  LRAMVA Summary'!N775</f>
        <v>0</v>
      </c>
      <c r="AR1742" s="251">
        <f>'1.  LRAMVA Summary'!O775</f>
        <v>0</v>
      </c>
      <c r="AS1742" s="251">
        <f>'1.  LRAMVA Summary'!P775</f>
        <v>0</v>
      </c>
      <c r="AT1742" s="251">
        <f>'1.  LRAMVA Summary'!Q775</f>
        <v>0</v>
      </c>
      <c r="AU1742" s="252"/>
    </row>
    <row r="1743" spans="2:47" ht="16">
      <c r="B1743" s="723"/>
      <c r="C1743" s="294"/>
      <c r="D1743" s="294"/>
      <c r="E1743" s="294"/>
      <c r="F1743" s="294"/>
      <c r="G1743" s="294"/>
      <c r="H1743" s="294"/>
      <c r="I1743" s="294"/>
      <c r="J1743" s="294"/>
      <c r="K1743" s="294"/>
      <c r="L1743" s="294"/>
      <c r="M1743" s="294"/>
      <c r="N1743" s="294"/>
      <c r="O1743" s="294"/>
      <c r="P1743" s="294"/>
      <c r="Q1743" s="294"/>
      <c r="R1743" s="294"/>
      <c r="S1743" s="294"/>
      <c r="T1743" s="294"/>
      <c r="U1743" s="294"/>
      <c r="V1743" s="294"/>
      <c r="W1743" s="294"/>
      <c r="X1743" s="294"/>
      <c r="Y1743" s="294"/>
      <c r="Z1743" s="294"/>
      <c r="AA1743" s="294"/>
      <c r="AB1743" s="294"/>
      <c r="AC1743" s="294"/>
      <c r="AD1743" s="294"/>
      <c r="AE1743" s="728"/>
      <c r="AF1743" s="294"/>
      <c r="AG1743" s="251" t="str">
        <f>'1.  LRAMVA Summary'!$D$54</f>
        <v>kWh</v>
      </c>
      <c r="AH1743" s="251" t="str">
        <f>'1.  LRAMVA Summary'!$E$54</f>
        <v>kWh</v>
      </c>
      <c r="AI1743" s="251" t="str">
        <f>'1.  LRAMVA Summary'!$F$54</f>
        <v>kW</v>
      </c>
      <c r="AJ1743" s="251" t="str">
        <f>'1.  LRAMVA Summary'!$G$54</f>
        <v>kW</v>
      </c>
      <c r="AK1743" s="251" t="str">
        <f>'1.  LRAMVA Summary'!$H$54</f>
        <v>kW</v>
      </c>
      <c r="AL1743" s="251" t="str">
        <f>'1.  LRAMVA Summary'!$I$54</f>
        <v>kWh</v>
      </c>
      <c r="AM1743" s="251" t="str">
        <f>'1.  LRAMVA Summary'!$J$54</f>
        <v>kW</v>
      </c>
      <c r="AN1743" s="251" t="str">
        <f>'1.  LRAMVA Summary'!$K$54</f>
        <v>kW</v>
      </c>
      <c r="AO1743" s="251" t="str">
        <f>'1.  LRAMVA Summary'!$L$54</f>
        <v>kWh</v>
      </c>
      <c r="AP1743" s="251" t="str">
        <f>'1.  LRAMVA Summary'!$M$54</f>
        <v>kWh</v>
      </c>
      <c r="AQ1743" s="251" t="str">
        <f>'1.  LRAMVA Summary'!$N$54</f>
        <v>kW</v>
      </c>
      <c r="AR1743" s="251" t="str">
        <f>'1.  LRAMVA Summary'!$O$54</f>
        <v>kW</v>
      </c>
      <c r="AS1743" s="251">
        <f>'1.  LRAMVA Summary'!$P$54</f>
        <v>0</v>
      </c>
      <c r="AT1743" s="251">
        <f>'1.  LRAMVA Summary'!$Q$54</f>
        <v>0</v>
      </c>
      <c r="AU1743" s="289"/>
    </row>
    <row r="1744" spans="2:47" ht="16">
      <c r="B1744" s="724" t="s">
        <v>1167</v>
      </c>
      <c r="C1744" s="294"/>
      <c r="D1744" s="294"/>
      <c r="E1744" s="294"/>
      <c r="F1744" s="294"/>
      <c r="G1744" s="294"/>
      <c r="H1744" s="294"/>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294"/>
      <c r="AE1744" s="728"/>
      <c r="AF1744" s="294"/>
      <c r="AG1744" s="726">
        <v>0</v>
      </c>
      <c r="AH1744" s="721">
        <v>0</v>
      </c>
      <c r="AI1744" s="721">
        <v>0</v>
      </c>
      <c r="AJ1744" s="721">
        <v>0</v>
      </c>
      <c r="AK1744" s="721">
        <v>0</v>
      </c>
      <c r="AL1744" s="721">
        <v>0</v>
      </c>
      <c r="AM1744" s="721">
        <v>0</v>
      </c>
      <c r="AN1744" s="721">
        <v>0</v>
      </c>
      <c r="AO1744" s="721">
        <v>0</v>
      </c>
      <c r="AP1744" s="721">
        <v>0</v>
      </c>
      <c r="AQ1744" s="721">
        <v>0</v>
      </c>
      <c r="AR1744" s="721">
        <v>0</v>
      </c>
      <c r="AS1744" s="721">
        <v>0</v>
      </c>
      <c r="AT1744" s="721">
        <v>0</v>
      </c>
      <c r="AU1744" s="722"/>
    </row>
    <row r="1745" spans="2:47" ht="16">
      <c r="B1745" s="725" t="s">
        <v>1168</v>
      </c>
      <c r="C1745" s="348"/>
      <c r="D1745" s="348"/>
      <c r="E1745" s="348"/>
      <c r="F1745" s="348"/>
      <c r="G1745" s="348"/>
      <c r="H1745" s="348"/>
      <c r="I1745" s="348"/>
      <c r="J1745" s="348"/>
      <c r="K1745" s="348"/>
      <c r="L1745" s="348"/>
      <c r="M1745" s="348"/>
      <c r="N1745" s="348"/>
      <c r="O1745" s="348"/>
      <c r="P1745" s="348"/>
      <c r="Q1745" s="329"/>
      <c r="R1745" s="348"/>
      <c r="S1745" s="348"/>
      <c r="T1745" s="348"/>
      <c r="U1745" s="348"/>
      <c r="V1745" s="348"/>
      <c r="W1745" s="348"/>
      <c r="X1745" s="348"/>
      <c r="Y1745" s="348"/>
      <c r="Z1745" s="348"/>
      <c r="AA1745" s="348"/>
      <c r="AB1745" s="348"/>
      <c r="AC1745" s="348"/>
      <c r="AD1745" s="348"/>
      <c r="AE1745" s="729"/>
      <c r="AF1745" s="294"/>
      <c r="AG1745" s="727">
        <f>HLOOKUP(AG1741,'2. LRAMVA Threshold'!$B$42:$Q$53,12,FALSE)</f>
        <v>8730096.5944305398</v>
      </c>
      <c r="AH1745" s="338">
        <f>HLOOKUP(AH1741,'2. LRAMVA Threshold'!$B$42:$Q$53,12,FALSE)</f>
        <v>7519432.0553718666</v>
      </c>
      <c r="AI1745" s="338">
        <f>HLOOKUP(AI1741,'2. LRAMVA Threshold'!$B$42:$Q$53,12,FALSE)</f>
        <v>19267</v>
      </c>
      <c r="AJ1745" s="338">
        <f>HLOOKUP(AJ1741,'2. LRAMVA Threshold'!$B$42:$Q$53,12,FALSE)</f>
        <v>54</v>
      </c>
      <c r="AK1745" s="338">
        <f>HLOOKUP(AK1741,'2. LRAMVA Threshold'!$B$42:$Q$53,12,FALSE)</f>
        <v>450</v>
      </c>
      <c r="AL1745" s="338">
        <f>HLOOKUP(AL1741,'2. LRAMVA Threshold'!$B$42:$Q$53,12,FALSE)</f>
        <v>0</v>
      </c>
      <c r="AM1745" s="338">
        <f>HLOOKUP(AM1741,'2. LRAMVA Threshold'!$B$42:$Q$53,12,FALSE)</f>
        <v>0</v>
      </c>
      <c r="AN1745" s="338">
        <f>HLOOKUP(AN1741,'2. LRAMVA Threshold'!$B$42:$Q$53,12,FALSE)</f>
        <v>0</v>
      </c>
      <c r="AO1745" s="338">
        <f>HLOOKUP(AO1741,'2. LRAMVA Threshold'!$B$42:$Q$53,12,FALSE)</f>
        <v>0</v>
      </c>
      <c r="AP1745" s="338">
        <f>HLOOKUP(AP1741,'2. LRAMVA Threshold'!$B$42:$Q$53,12,FALSE)</f>
        <v>0</v>
      </c>
      <c r="AQ1745" s="338">
        <f>HLOOKUP(AQ1741,'2. LRAMVA Threshold'!$B$42:$Q$53,12,FALSE)</f>
        <v>0</v>
      </c>
      <c r="AR1745" s="338">
        <f>HLOOKUP(AR1741,'2. LRAMVA Threshold'!$B$42:$Q$53,12,FALSE)</f>
        <v>0</v>
      </c>
      <c r="AS1745" s="338">
        <f>HLOOKUP(AS1741,'2. LRAMVA Threshold'!$B$42:$Q$53,12,FALSE)</f>
        <v>0</v>
      </c>
      <c r="AT1745" s="338">
        <f>HLOOKUP(AT1741,'2. LRAMVA Threshold'!$B$42:$Q$53,12,FALSE)</f>
        <v>0</v>
      </c>
      <c r="AU1745" s="383"/>
    </row>
    <row r="1746" spans="2:47" ht="16">
      <c r="B1746" s="340"/>
      <c r="C1746" s="292"/>
      <c r="D1746" s="293"/>
      <c r="E1746" s="293"/>
      <c r="F1746" s="293"/>
      <c r="G1746" s="293"/>
      <c r="H1746" s="293"/>
      <c r="I1746" s="293"/>
      <c r="J1746" s="293"/>
      <c r="K1746" s="293"/>
      <c r="L1746" s="293"/>
      <c r="M1746" s="293"/>
      <c r="N1746" s="293"/>
      <c r="O1746" s="293"/>
      <c r="P1746" s="293"/>
      <c r="Q1746" s="293"/>
      <c r="R1746" s="293"/>
      <c r="S1746" s="294"/>
      <c r="T1746" s="293"/>
      <c r="U1746" s="293"/>
      <c r="V1746" s="293"/>
      <c r="W1746" s="263"/>
      <c r="X1746" s="263"/>
      <c r="Y1746" s="263"/>
      <c r="Z1746" s="263"/>
      <c r="AA1746" s="293"/>
      <c r="AB1746" s="293"/>
      <c r="AC1746" s="293"/>
      <c r="AD1746" s="293"/>
      <c r="AE1746" s="293"/>
      <c r="AF1746" s="293"/>
      <c r="AG1746" s="377"/>
      <c r="AH1746" s="377"/>
      <c r="AI1746" s="377"/>
      <c r="AJ1746" s="377"/>
      <c r="AK1746" s="377"/>
      <c r="AL1746" s="377"/>
      <c r="AM1746" s="377"/>
      <c r="AN1746" s="345"/>
      <c r="AO1746" s="345"/>
      <c r="AP1746" s="345"/>
      <c r="AQ1746" s="345"/>
      <c r="AR1746" s="345"/>
      <c r="AS1746" s="345"/>
      <c r="AT1746" s="345"/>
      <c r="AU1746" s="346"/>
    </row>
    <row r="1747" spans="2:47" ht="16">
      <c r="B1747" s="283" t="s">
        <v>733</v>
      </c>
      <c r="C1747" s="296"/>
      <c r="D1747" s="296"/>
      <c r="E1747" s="323"/>
      <c r="F1747" s="323"/>
      <c r="G1747" s="323"/>
      <c r="H1747" s="323"/>
      <c r="I1747" s="323"/>
      <c r="J1747" s="323"/>
      <c r="K1747" s="323"/>
      <c r="L1747" s="323"/>
      <c r="M1747" s="323"/>
      <c r="N1747" s="323"/>
      <c r="O1747" s="323"/>
      <c r="P1747" s="323"/>
      <c r="Q1747" s="323"/>
      <c r="R1747" s="323"/>
      <c r="S1747" s="251"/>
      <c r="T1747" s="298"/>
      <c r="U1747" s="298"/>
      <c r="V1747" s="298"/>
      <c r="W1747" s="297"/>
      <c r="X1747" s="297"/>
      <c r="Y1747" s="297"/>
      <c r="Z1747" s="297"/>
      <c r="AA1747" s="298"/>
      <c r="AB1747" s="298"/>
      <c r="AC1747" s="298"/>
      <c r="AD1747" s="298"/>
      <c r="AE1747" s="298"/>
      <c r="AF1747" s="298"/>
      <c r="AG1747" s="719">
        <f>HLOOKUP(AG35,'3.  Distribution Rates'!$C$122:$P$135,14,FALSE)</f>
        <v>0</v>
      </c>
      <c r="AH1747" s="719">
        <f>HLOOKUP(AH35,'3.  Distribution Rates'!$C$122:$P$135,14,FALSE)</f>
        <v>1.8499999999999999E-2</v>
      </c>
      <c r="AI1747" s="719">
        <f>HLOOKUP(AI35,'3.  Distribution Rates'!$C$122:$P$135,14,FALSE)</f>
        <v>3.6309999999999998</v>
      </c>
      <c r="AJ1747" s="719">
        <f>HLOOKUP(AJ35,'3.  Distribution Rates'!$C$122:$P$135,14,FALSE)</f>
        <v>2.3003999999999998</v>
      </c>
      <c r="AK1747" s="719">
        <f>HLOOKUP(AK35,'3.  Distribution Rates'!$C$122:$P$135,14,FALSE)</f>
        <v>3.2397999999999998</v>
      </c>
      <c r="AL1747" s="719">
        <f>HLOOKUP(AL35,'3.  Distribution Rates'!$C$122:$P$135,14,FALSE)</f>
        <v>1.84E-2</v>
      </c>
      <c r="AM1747" s="719">
        <f>HLOOKUP(AM35,'3.  Distribution Rates'!$C$122:$P$135,14,FALSE)</f>
        <v>14.9572</v>
      </c>
      <c r="AN1747" s="719">
        <f>HLOOKUP(AN35,'3.  Distribution Rates'!$C$122:$P$135,14,FALSE)</f>
        <v>4.0898000000000003</v>
      </c>
      <c r="AO1747" s="719">
        <f>HLOOKUP(AO35,'3.  Distribution Rates'!$C$122:$P$135,14,FALSE)</f>
        <v>0</v>
      </c>
      <c r="AP1747" s="719">
        <f>HLOOKUP(AP35,'3.  Distribution Rates'!$C$122:$P$135,14,FALSE)</f>
        <v>2.07E-2</v>
      </c>
      <c r="AQ1747" s="719">
        <f>HLOOKUP(AQ35,'3.  Distribution Rates'!$C$122:$P$135,14,FALSE)</f>
        <v>4.2586000000000004</v>
      </c>
      <c r="AR1747" s="719">
        <f>HLOOKUP(AR35,'3.  Distribution Rates'!$C$122:$P$135,14,FALSE)</f>
        <v>7.1086999999999998</v>
      </c>
      <c r="AS1747" s="719">
        <f>HLOOKUP(AS35,'3.  Distribution Rates'!$C$122:$P$135,14,FALSE)</f>
        <v>0</v>
      </c>
      <c r="AT1747" s="719">
        <f>HLOOKUP(AT35,'3.  Distribution Rates'!$C$122:$P$135,14,FALSE)</f>
        <v>0</v>
      </c>
      <c r="AU1747" s="385"/>
    </row>
    <row r="1748" spans="2:47" ht="16">
      <c r="B1748" s="283" t="s">
        <v>1169</v>
      </c>
      <c r="C1748" s="301"/>
      <c r="D1748" s="243"/>
      <c r="E1748" s="240"/>
      <c r="F1748" s="240"/>
      <c r="G1748" s="240"/>
      <c r="H1748" s="240"/>
      <c r="I1748" s="240"/>
      <c r="J1748" s="240"/>
      <c r="K1748" s="240"/>
      <c r="L1748" s="240"/>
      <c r="M1748" s="240"/>
      <c r="N1748" s="240"/>
      <c r="O1748" s="240"/>
      <c r="P1748" s="240"/>
      <c r="Q1748" s="240"/>
      <c r="R1748" s="240"/>
      <c r="S1748" s="251"/>
      <c r="T1748" s="240"/>
      <c r="U1748" s="240"/>
      <c r="V1748" s="240"/>
      <c r="W1748" s="243"/>
      <c r="X1748" s="243"/>
      <c r="Y1748" s="243"/>
      <c r="Z1748" s="243"/>
      <c r="AA1748" s="240"/>
      <c r="AB1748" s="240"/>
      <c r="AC1748" s="240"/>
      <c r="AD1748" s="240"/>
      <c r="AE1748" s="240"/>
      <c r="AF1748" s="240"/>
      <c r="AG1748" s="325">
        <f>'4.  2011-2014 LRAM'!AO151*AG1747</f>
        <v>0</v>
      </c>
      <c r="AH1748" s="325">
        <f>'4.  2011-2014 LRAM'!AP151*AH1747</f>
        <v>0</v>
      </c>
      <c r="AI1748" s="325">
        <f>'4.  2011-2014 LRAM'!AQ151*AI1747</f>
        <v>0</v>
      </c>
      <c r="AJ1748" s="325">
        <f>'4.  2011-2014 LRAM'!AR151*AJ1747</f>
        <v>0</v>
      </c>
      <c r="AK1748" s="325">
        <f>'4.  2011-2014 LRAM'!AS151*AK1747</f>
        <v>0</v>
      </c>
      <c r="AL1748" s="325">
        <f>'4.  2011-2014 LRAM'!AT151*AL1747</f>
        <v>0</v>
      </c>
      <c r="AM1748" s="325">
        <f>'4.  2011-2014 LRAM'!AU151*AM1747</f>
        <v>0</v>
      </c>
      <c r="AN1748" s="325">
        <f>'4.  2011-2014 LRAM'!AV151*AN1747</f>
        <v>0</v>
      </c>
      <c r="AO1748" s="325">
        <f>'4.  2011-2014 LRAM'!AW151*AO1747</f>
        <v>0</v>
      </c>
      <c r="AP1748" s="325">
        <f>'4.  2011-2014 LRAM'!AX151*AP1747</f>
        <v>0</v>
      </c>
      <c r="AQ1748" s="325">
        <f>'4.  2011-2014 LRAM'!AY151*AQ1747</f>
        <v>21.159006938527046</v>
      </c>
      <c r="AR1748" s="325">
        <f>'4.  2011-2014 LRAM'!AZ151*AR1747</f>
        <v>0</v>
      </c>
      <c r="AS1748" s="325">
        <f>'4.  2011-2014 LRAM'!BA151*AS1747</f>
        <v>0</v>
      </c>
      <c r="AT1748" s="325">
        <f>'4.  2011-2014 LRAM'!BB151*AT1747</f>
        <v>0</v>
      </c>
      <c r="AU1748" s="531">
        <f>SUM(AG1748:AT1748)</f>
        <v>21.159006938527046</v>
      </c>
    </row>
    <row r="1749" spans="2:47" ht="16">
      <c r="B1749" s="283" t="s">
        <v>1170</v>
      </c>
      <c r="C1749" s="301"/>
      <c r="D1749" s="243"/>
      <c r="E1749" s="240"/>
      <c r="F1749" s="240"/>
      <c r="G1749" s="240"/>
      <c r="H1749" s="240"/>
      <c r="I1749" s="240"/>
      <c r="J1749" s="240"/>
      <c r="K1749" s="240"/>
      <c r="L1749" s="240"/>
      <c r="M1749" s="240"/>
      <c r="N1749" s="240"/>
      <c r="O1749" s="240"/>
      <c r="P1749" s="240"/>
      <c r="Q1749" s="240"/>
      <c r="R1749" s="240"/>
      <c r="S1749" s="251"/>
      <c r="T1749" s="240"/>
      <c r="U1749" s="240"/>
      <c r="V1749" s="240"/>
      <c r="W1749" s="243"/>
      <c r="X1749" s="243"/>
      <c r="Y1749" s="243"/>
      <c r="Z1749" s="243"/>
      <c r="AA1749" s="240"/>
      <c r="AB1749" s="240"/>
      <c r="AC1749" s="240"/>
      <c r="AD1749" s="240"/>
      <c r="AE1749" s="240"/>
      <c r="AF1749" s="240"/>
      <c r="AG1749" s="325">
        <f>'4.  2011-2014 LRAM'!AO290*AG1747</f>
        <v>0</v>
      </c>
      <c r="AH1749" s="325">
        <f>'4.  2011-2014 LRAM'!AP290*AH1747</f>
        <v>119.96466982201427</v>
      </c>
      <c r="AI1749" s="325">
        <f>'4.  2011-2014 LRAM'!AQ290*AI1747</f>
        <v>2986.1941995496445</v>
      </c>
      <c r="AJ1749" s="325">
        <f>'4.  2011-2014 LRAM'!AR290*AJ1747</f>
        <v>6.1183129972007269</v>
      </c>
      <c r="AK1749" s="325">
        <f>'4.  2011-2014 LRAM'!AS290*AK1747</f>
        <v>63.09827411422026</v>
      </c>
      <c r="AL1749" s="325">
        <f>'4.  2011-2014 LRAM'!AT290*AL1747</f>
        <v>0</v>
      </c>
      <c r="AM1749" s="325">
        <f>'4.  2011-2014 LRAM'!AU290*AM1747</f>
        <v>0</v>
      </c>
      <c r="AN1749" s="325">
        <f>'4.  2011-2014 LRAM'!AV290*AN1747</f>
        <v>0</v>
      </c>
      <c r="AO1749" s="325">
        <f>'4.  2011-2014 LRAM'!AW290*AO1747</f>
        <v>0</v>
      </c>
      <c r="AP1749" s="325">
        <f>'4.  2011-2014 LRAM'!AX290*AP1747</f>
        <v>0</v>
      </c>
      <c r="AQ1749" s="325">
        <f>'4.  2011-2014 LRAM'!AY290*AQ1747</f>
        <v>1102.8386337558431</v>
      </c>
      <c r="AR1749" s="325">
        <f>'4.  2011-2014 LRAM'!AZ290*AR1747</f>
        <v>0</v>
      </c>
      <c r="AS1749" s="325">
        <f>'4.  2011-2014 LRAM'!BA290*AS1747</f>
        <v>0</v>
      </c>
      <c r="AT1749" s="325">
        <f>'4.  2011-2014 LRAM'!BB290*AT1747</f>
        <v>0</v>
      </c>
      <c r="AU1749" s="531">
        <f>SUM(AG1749:AT1749)</f>
        <v>4278.2140902389228</v>
      </c>
    </row>
    <row r="1750" spans="2:47" ht="16">
      <c r="B1750" s="283" t="s">
        <v>1171</v>
      </c>
      <c r="C1750" s="301"/>
      <c r="D1750" s="243"/>
      <c r="E1750" s="240"/>
      <c r="F1750" s="240"/>
      <c r="G1750" s="240"/>
      <c r="H1750" s="240"/>
      <c r="I1750" s="240"/>
      <c r="J1750" s="240"/>
      <c r="K1750" s="240"/>
      <c r="L1750" s="240"/>
      <c r="M1750" s="240"/>
      <c r="N1750" s="240"/>
      <c r="O1750" s="240"/>
      <c r="P1750" s="240"/>
      <c r="Q1750" s="240"/>
      <c r="R1750" s="240"/>
      <c r="S1750" s="251"/>
      <c r="T1750" s="240"/>
      <c r="U1750" s="240"/>
      <c r="V1750" s="240"/>
      <c r="W1750" s="243"/>
      <c r="X1750" s="243"/>
      <c r="Y1750" s="243"/>
      <c r="Z1750" s="243"/>
      <c r="AA1750" s="240"/>
      <c r="AB1750" s="240"/>
      <c r="AC1750" s="240"/>
      <c r="AD1750" s="240"/>
      <c r="AE1750" s="240"/>
      <c r="AF1750" s="240"/>
      <c r="AG1750" s="325">
        <f>'4.  2011-2014 LRAM'!AO434*AG1747</f>
        <v>0</v>
      </c>
      <c r="AH1750" s="325">
        <f>'4.  2011-2014 LRAM'!AP434*AH1747</f>
        <v>6600.5092978039193</v>
      </c>
      <c r="AI1750" s="325">
        <f>'4.  2011-2014 LRAM'!AQ434*AI1747</f>
        <v>12131.3481662135</v>
      </c>
      <c r="AJ1750" s="325">
        <f>'4.  2011-2014 LRAM'!AR434*AJ1747</f>
        <v>287.99988168323745</v>
      </c>
      <c r="AK1750" s="325">
        <f>'4.  2011-2014 LRAM'!AS434*AK1747</f>
        <v>1223.5859344650266</v>
      </c>
      <c r="AL1750" s="325">
        <f>'4.  2011-2014 LRAM'!AT434*AL1747</f>
        <v>0</v>
      </c>
      <c r="AM1750" s="325">
        <f>'4.  2011-2014 LRAM'!AU434*AM1747</f>
        <v>0</v>
      </c>
      <c r="AN1750" s="325">
        <f>'4.  2011-2014 LRAM'!AV434*AN1747</f>
        <v>0</v>
      </c>
      <c r="AO1750" s="325">
        <f>'4.  2011-2014 LRAM'!AW434*AO1747</f>
        <v>0</v>
      </c>
      <c r="AP1750" s="325">
        <f>'4.  2011-2014 LRAM'!AX434*AP1747</f>
        <v>0</v>
      </c>
      <c r="AQ1750" s="325">
        <f>'4.  2011-2014 LRAM'!AY434*AQ1747</f>
        <v>5255.803156009395</v>
      </c>
      <c r="AR1750" s="325">
        <f>'4.  2011-2014 LRAM'!AZ434*AR1747</f>
        <v>0</v>
      </c>
      <c r="AS1750" s="325">
        <f>'4.  2011-2014 LRAM'!BA434*AS1747</f>
        <v>0</v>
      </c>
      <c r="AT1750" s="325">
        <f>'4.  2011-2014 LRAM'!BB434*AT1747</f>
        <v>0</v>
      </c>
      <c r="AU1750" s="531">
        <f>SUM(AG1750:AT1750)</f>
        <v>25499.246436175079</v>
      </c>
    </row>
    <row r="1751" spans="2:47" ht="16">
      <c r="B1751" s="283" t="s">
        <v>1172</v>
      </c>
      <c r="C1751" s="301"/>
      <c r="D1751" s="243"/>
      <c r="E1751" s="240"/>
      <c r="F1751" s="240"/>
      <c r="G1751" s="240"/>
      <c r="H1751" s="240"/>
      <c r="I1751" s="240"/>
      <c r="J1751" s="240"/>
      <c r="K1751" s="240"/>
      <c r="L1751" s="240"/>
      <c r="M1751" s="240"/>
      <c r="N1751" s="240"/>
      <c r="O1751" s="240"/>
      <c r="P1751" s="240"/>
      <c r="Q1751" s="240"/>
      <c r="R1751" s="240"/>
      <c r="S1751" s="251"/>
      <c r="T1751" s="240"/>
      <c r="U1751" s="240"/>
      <c r="V1751" s="240"/>
      <c r="W1751" s="243"/>
      <c r="X1751" s="243"/>
      <c r="Y1751" s="243"/>
      <c r="Z1751" s="243"/>
      <c r="AA1751" s="240"/>
      <c r="AB1751" s="240"/>
      <c r="AC1751" s="240"/>
      <c r="AD1751" s="240"/>
      <c r="AE1751" s="240"/>
      <c r="AF1751" s="240"/>
      <c r="AG1751" s="325">
        <f>'4.  2011-2014 LRAM'!AO575*AG1747</f>
        <v>0</v>
      </c>
      <c r="AH1751" s="325">
        <f>'4.  2011-2014 LRAM'!AP575*AH1747</f>
        <v>3448.7819433211603</v>
      </c>
      <c r="AI1751" s="325">
        <f>'4.  2011-2014 LRAM'!AQ575*AI1747</f>
        <v>11400.563353286092</v>
      </c>
      <c r="AJ1751" s="325">
        <f>'4.  2011-2014 LRAM'!AR575*AJ1747</f>
        <v>6.5739675977113734</v>
      </c>
      <c r="AK1751" s="325">
        <f>'4.  2011-2014 LRAM'!AS575*AK1747</f>
        <v>1638.2101275686498</v>
      </c>
      <c r="AL1751" s="325">
        <f>'4.  2011-2014 LRAM'!AT575*AL1747</f>
        <v>0</v>
      </c>
      <c r="AM1751" s="325">
        <f>'4.  2011-2014 LRAM'!AU575*AM1747</f>
        <v>0</v>
      </c>
      <c r="AN1751" s="325">
        <f>'4.  2011-2014 LRAM'!AV575*AN1747</f>
        <v>1734.7969679039995</v>
      </c>
      <c r="AO1751" s="325">
        <f>'4.  2011-2014 LRAM'!AW575*AO1747</f>
        <v>0</v>
      </c>
      <c r="AP1751" s="325">
        <f>'4.  2011-2014 LRAM'!AX575*AP1747</f>
        <v>0</v>
      </c>
      <c r="AQ1751" s="325">
        <f>'4.  2011-2014 LRAM'!AY575*AQ1747</f>
        <v>3093.0954201738</v>
      </c>
      <c r="AR1751" s="325">
        <f>'4.  2011-2014 LRAM'!AZ575*AR1747</f>
        <v>0</v>
      </c>
      <c r="AS1751" s="325">
        <f>'4.  2011-2014 LRAM'!BA575*AS1747</f>
        <v>0</v>
      </c>
      <c r="AT1751" s="325">
        <f>'4.  2011-2014 LRAM'!BB575*AT1747</f>
        <v>0</v>
      </c>
      <c r="AU1751" s="531">
        <f t="shared" ref="AU1751:AU1760" si="2267">SUM(AG1751:AT1751)</f>
        <v>21322.021779851413</v>
      </c>
    </row>
    <row r="1752" spans="2:47" ht="16">
      <c r="B1752" s="283" t="s">
        <v>1173</v>
      </c>
      <c r="C1752" s="301"/>
      <c r="D1752" s="243"/>
      <c r="E1752" s="240"/>
      <c r="F1752" s="240"/>
      <c r="G1752" s="240"/>
      <c r="H1752" s="240"/>
      <c r="I1752" s="240"/>
      <c r="J1752" s="240"/>
      <c r="K1752" s="240"/>
      <c r="L1752" s="240"/>
      <c r="M1752" s="240"/>
      <c r="N1752" s="240"/>
      <c r="O1752" s="240"/>
      <c r="P1752" s="240"/>
      <c r="Q1752" s="240"/>
      <c r="R1752" s="240"/>
      <c r="S1752" s="251"/>
      <c r="T1752" s="240"/>
      <c r="U1752" s="240"/>
      <c r="V1752" s="240"/>
      <c r="W1752" s="243"/>
      <c r="X1752" s="243"/>
      <c r="Y1752" s="243"/>
      <c r="Z1752" s="243"/>
      <c r="AA1752" s="240"/>
      <c r="AB1752" s="240"/>
      <c r="AC1752" s="240"/>
      <c r="AD1752" s="240"/>
      <c r="AE1752" s="240"/>
      <c r="AF1752" s="240"/>
      <c r="AG1752" s="325">
        <f t="shared" ref="AG1752:AT1752" si="2268">AG224*AG1747</f>
        <v>0</v>
      </c>
      <c r="AH1752" s="325">
        <f t="shared" si="2268"/>
        <v>8685.9273781000084</v>
      </c>
      <c r="AI1752" s="325">
        <f t="shared" si="2268"/>
        <v>30669.044989444988</v>
      </c>
      <c r="AJ1752" s="325">
        <f t="shared" si="2268"/>
        <v>89.825107795614713</v>
      </c>
      <c r="AK1752" s="325">
        <f t="shared" si="2268"/>
        <v>1342.9131175395773</v>
      </c>
      <c r="AL1752" s="325">
        <f t="shared" si="2268"/>
        <v>6.2447181641812488</v>
      </c>
      <c r="AM1752" s="325">
        <f t="shared" si="2268"/>
        <v>0</v>
      </c>
      <c r="AN1752" s="325">
        <f t="shared" si="2268"/>
        <v>0</v>
      </c>
      <c r="AO1752" s="325">
        <f t="shared" si="2268"/>
        <v>0</v>
      </c>
      <c r="AP1752" s="325">
        <f t="shared" si="2268"/>
        <v>839.71526634719987</v>
      </c>
      <c r="AQ1752" s="325">
        <f t="shared" si="2268"/>
        <v>3428.1751804032006</v>
      </c>
      <c r="AR1752" s="325">
        <f t="shared" si="2268"/>
        <v>0</v>
      </c>
      <c r="AS1752" s="325">
        <f t="shared" si="2268"/>
        <v>0</v>
      </c>
      <c r="AT1752" s="325">
        <f t="shared" si="2268"/>
        <v>0</v>
      </c>
      <c r="AU1752" s="531">
        <f t="shared" si="2267"/>
        <v>45061.84575779477</v>
      </c>
    </row>
    <row r="1753" spans="2:47" ht="16">
      <c r="B1753" s="283" t="s">
        <v>1174</v>
      </c>
      <c r="C1753" s="301"/>
      <c r="D1753" s="243"/>
      <c r="E1753" s="240"/>
      <c r="F1753" s="240"/>
      <c r="G1753" s="240"/>
      <c r="H1753" s="240"/>
      <c r="I1753" s="240"/>
      <c r="J1753" s="240"/>
      <c r="K1753" s="240"/>
      <c r="L1753" s="240"/>
      <c r="M1753" s="240"/>
      <c r="N1753" s="240"/>
      <c r="O1753" s="240"/>
      <c r="P1753" s="240"/>
      <c r="Q1753" s="240"/>
      <c r="R1753" s="240"/>
      <c r="S1753" s="251"/>
      <c r="T1753" s="240"/>
      <c r="U1753" s="240"/>
      <c r="V1753" s="240"/>
      <c r="W1753" s="243"/>
      <c r="X1753" s="243"/>
      <c r="Y1753" s="243"/>
      <c r="Z1753" s="243"/>
      <c r="AA1753" s="240"/>
      <c r="AB1753" s="240"/>
      <c r="AC1753" s="240"/>
      <c r="AD1753" s="240"/>
      <c r="AE1753" s="240"/>
      <c r="AF1753" s="240"/>
      <c r="AG1753" s="325">
        <f t="shared" ref="AG1753:AT1753" si="2269">AG421*AG1747</f>
        <v>0</v>
      </c>
      <c r="AH1753" s="325">
        <f t="shared" si="2269"/>
        <v>13429.63011058232</v>
      </c>
      <c r="AI1753" s="325">
        <f t="shared" si="2269"/>
        <v>17337.919318345634</v>
      </c>
      <c r="AJ1753" s="325">
        <f t="shared" si="2269"/>
        <v>939.84919183699128</v>
      </c>
      <c r="AK1753" s="325">
        <f t="shared" si="2269"/>
        <v>3055.9998648357446</v>
      </c>
      <c r="AL1753" s="325">
        <f t="shared" si="2269"/>
        <v>15.534540765870469</v>
      </c>
      <c r="AM1753" s="325">
        <f t="shared" si="2269"/>
        <v>0</v>
      </c>
      <c r="AN1753" s="325">
        <f t="shared" si="2269"/>
        <v>0</v>
      </c>
      <c r="AO1753" s="325">
        <f t="shared" si="2269"/>
        <v>0</v>
      </c>
      <c r="AP1753" s="325">
        <f t="shared" si="2269"/>
        <v>279.46119349362914</v>
      </c>
      <c r="AQ1753" s="325">
        <f t="shared" si="2269"/>
        <v>2432.7473858820099</v>
      </c>
      <c r="AR1753" s="325">
        <f t="shared" si="2269"/>
        <v>8854.3820120964574</v>
      </c>
      <c r="AS1753" s="325">
        <f t="shared" si="2269"/>
        <v>0</v>
      </c>
      <c r="AT1753" s="325">
        <f t="shared" si="2269"/>
        <v>0</v>
      </c>
      <c r="AU1753" s="531">
        <f t="shared" si="2267"/>
        <v>46345.523617838648</v>
      </c>
    </row>
    <row r="1754" spans="2:47" ht="16">
      <c r="B1754" s="283" t="s">
        <v>1175</v>
      </c>
      <c r="C1754" s="301"/>
      <c r="D1754" s="243"/>
      <c r="E1754" s="240"/>
      <c r="F1754" s="240"/>
      <c r="G1754" s="240"/>
      <c r="H1754" s="240"/>
      <c r="I1754" s="240"/>
      <c r="J1754" s="240"/>
      <c r="K1754" s="240"/>
      <c r="L1754" s="240"/>
      <c r="M1754" s="240"/>
      <c r="N1754" s="240"/>
      <c r="O1754" s="240"/>
      <c r="P1754" s="240"/>
      <c r="Q1754" s="240"/>
      <c r="R1754" s="240"/>
      <c r="S1754" s="251"/>
      <c r="T1754" s="240"/>
      <c r="U1754" s="240"/>
      <c r="V1754" s="240"/>
      <c r="W1754" s="243"/>
      <c r="X1754" s="243"/>
      <c r="Y1754" s="243"/>
      <c r="Z1754" s="243"/>
      <c r="AA1754" s="240"/>
      <c r="AB1754" s="240"/>
      <c r="AC1754" s="240"/>
      <c r="AD1754" s="240"/>
      <c r="AE1754" s="240"/>
      <c r="AF1754" s="240"/>
      <c r="AG1754" s="325">
        <f t="shared" ref="AG1754:AT1754" si="2270">AG621*AG1747</f>
        <v>0</v>
      </c>
      <c r="AH1754" s="325">
        <f t="shared" si="2270"/>
        <v>34473.821258057658</v>
      </c>
      <c r="AI1754" s="325">
        <f t="shared" si="2270"/>
        <v>78473.360735127309</v>
      </c>
      <c r="AJ1754" s="325">
        <f t="shared" si="2270"/>
        <v>6367.1402242814565</v>
      </c>
      <c r="AK1754" s="325">
        <f t="shared" si="2270"/>
        <v>20102.381174618313</v>
      </c>
      <c r="AL1754" s="325">
        <f t="shared" si="2270"/>
        <v>0</v>
      </c>
      <c r="AM1754" s="325">
        <f t="shared" si="2270"/>
        <v>0</v>
      </c>
      <c r="AN1754" s="325">
        <f t="shared" si="2270"/>
        <v>50362.050070299629</v>
      </c>
      <c r="AO1754" s="325">
        <f t="shared" si="2270"/>
        <v>0</v>
      </c>
      <c r="AP1754" s="325">
        <f t="shared" si="2270"/>
        <v>8021.7086523145063</v>
      </c>
      <c r="AQ1754" s="325">
        <f t="shared" si="2270"/>
        <v>57216.568147146994</v>
      </c>
      <c r="AR1754" s="325">
        <f t="shared" si="2270"/>
        <v>17012.509089931838</v>
      </c>
      <c r="AS1754" s="325">
        <f t="shared" si="2270"/>
        <v>0</v>
      </c>
      <c r="AT1754" s="325">
        <f t="shared" si="2270"/>
        <v>0</v>
      </c>
      <c r="AU1754" s="531">
        <f t="shared" si="2267"/>
        <v>272029.53935177764</v>
      </c>
    </row>
    <row r="1755" spans="2:47" ht="16">
      <c r="B1755" s="283" t="s">
        <v>1176</v>
      </c>
      <c r="C1755" s="301"/>
      <c r="D1755" s="243"/>
      <c r="E1755" s="240"/>
      <c r="F1755" s="240"/>
      <c r="G1755" s="240"/>
      <c r="H1755" s="240"/>
      <c r="I1755" s="240"/>
      <c r="J1755" s="240"/>
      <c r="K1755" s="240"/>
      <c r="L1755" s="240"/>
      <c r="M1755" s="240"/>
      <c r="N1755" s="240"/>
      <c r="O1755" s="240"/>
      <c r="P1755" s="240"/>
      <c r="Q1755" s="240"/>
      <c r="R1755" s="240"/>
      <c r="S1755" s="251"/>
      <c r="T1755" s="240"/>
      <c r="U1755" s="240"/>
      <c r="V1755" s="240"/>
      <c r="W1755" s="243"/>
      <c r="X1755" s="243"/>
      <c r="Y1755" s="243"/>
      <c r="Z1755" s="243"/>
      <c r="AA1755" s="240"/>
      <c r="AB1755" s="240"/>
      <c r="AC1755" s="240"/>
      <c r="AD1755" s="240"/>
      <c r="AE1755" s="240"/>
      <c r="AF1755" s="240"/>
      <c r="AG1755" s="325">
        <f t="shared" ref="AG1755:AT1755" si="2271">AG813*AG1747</f>
        <v>0</v>
      </c>
      <c r="AH1755" s="325">
        <f t="shared" si="2271"/>
        <v>61279.284647118002</v>
      </c>
      <c r="AI1755" s="325">
        <f t="shared" si="2271"/>
        <v>87896.839137783594</v>
      </c>
      <c r="AJ1755" s="325">
        <f t="shared" si="2271"/>
        <v>6303.4212657812213</v>
      </c>
      <c r="AK1755" s="325">
        <f t="shared" si="2271"/>
        <v>33968.648670529255</v>
      </c>
      <c r="AL1755" s="325">
        <f t="shared" si="2271"/>
        <v>0</v>
      </c>
      <c r="AM1755" s="325">
        <f t="shared" si="2271"/>
        <v>0</v>
      </c>
      <c r="AN1755" s="325">
        <f t="shared" si="2271"/>
        <v>0</v>
      </c>
      <c r="AO1755" s="325">
        <f t="shared" si="2271"/>
        <v>0</v>
      </c>
      <c r="AP1755" s="325">
        <f t="shared" si="2271"/>
        <v>6025.2171774053149</v>
      </c>
      <c r="AQ1755" s="325">
        <f t="shared" si="2271"/>
        <v>33282.574332979457</v>
      </c>
      <c r="AR1755" s="325">
        <f t="shared" si="2271"/>
        <v>14778.174166728253</v>
      </c>
      <c r="AS1755" s="325">
        <f t="shared" si="2271"/>
        <v>0</v>
      </c>
      <c r="AT1755" s="325">
        <f t="shared" si="2271"/>
        <v>0</v>
      </c>
      <c r="AU1755" s="531">
        <f t="shared" si="2267"/>
        <v>243534.15939832508</v>
      </c>
    </row>
    <row r="1756" spans="2:47" ht="16">
      <c r="B1756" s="283" t="s">
        <v>1177</v>
      </c>
      <c r="C1756" s="301"/>
      <c r="D1756" s="243"/>
      <c r="E1756" s="240"/>
      <c r="F1756" s="240"/>
      <c r="G1756" s="240"/>
      <c r="H1756" s="240"/>
      <c r="I1756" s="240"/>
      <c r="J1756" s="240"/>
      <c r="K1756" s="240"/>
      <c r="L1756" s="240"/>
      <c r="M1756" s="240"/>
      <c r="N1756" s="240"/>
      <c r="O1756" s="240"/>
      <c r="P1756" s="240"/>
      <c r="Q1756" s="240"/>
      <c r="R1756" s="240"/>
      <c r="S1756" s="251"/>
      <c r="T1756" s="240"/>
      <c r="U1756" s="240"/>
      <c r="V1756" s="240"/>
      <c r="W1756" s="243"/>
      <c r="X1756" s="243"/>
      <c r="Y1756" s="243"/>
      <c r="Z1756" s="243"/>
      <c r="AA1756" s="240"/>
      <c r="AB1756" s="240"/>
      <c r="AC1756" s="240"/>
      <c r="AD1756" s="240"/>
      <c r="AE1756" s="240"/>
      <c r="AF1756" s="240"/>
      <c r="AG1756" s="325">
        <f t="shared" ref="AG1756:AT1756" si="2272">AG1012*AG1747</f>
        <v>0</v>
      </c>
      <c r="AH1756" s="325">
        <f t="shared" si="2272"/>
        <v>30654.819824419887</v>
      </c>
      <c r="AI1756" s="325">
        <f t="shared" si="2272"/>
        <v>62107.406355298001</v>
      </c>
      <c r="AJ1756" s="325">
        <f t="shared" si="2272"/>
        <v>1022.8836229613316</v>
      </c>
      <c r="AK1756" s="325">
        <f t="shared" si="2272"/>
        <v>7170.9211907400868</v>
      </c>
      <c r="AL1756" s="325">
        <f t="shared" si="2272"/>
        <v>0</v>
      </c>
      <c r="AM1756" s="325">
        <f t="shared" si="2272"/>
        <v>0</v>
      </c>
      <c r="AN1756" s="325">
        <f t="shared" si="2272"/>
        <v>32815.460915433963</v>
      </c>
      <c r="AO1756" s="325">
        <f t="shared" si="2272"/>
        <v>0</v>
      </c>
      <c r="AP1756" s="325">
        <f t="shared" si="2272"/>
        <v>5899.9451075522502</v>
      </c>
      <c r="AQ1756" s="325">
        <f t="shared" si="2272"/>
        <v>32779.882701211463</v>
      </c>
      <c r="AR1756" s="325">
        <f t="shared" si="2272"/>
        <v>2455.3472751856502</v>
      </c>
      <c r="AS1756" s="325">
        <f t="shared" si="2272"/>
        <v>0</v>
      </c>
      <c r="AT1756" s="325">
        <f t="shared" si="2272"/>
        <v>0</v>
      </c>
      <c r="AU1756" s="531">
        <f t="shared" si="2267"/>
        <v>174906.66699280267</v>
      </c>
    </row>
    <row r="1757" spans="2:47" ht="16">
      <c r="B1757" s="283" t="s">
        <v>1178</v>
      </c>
      <c r="C1757" s="301"/>
      <c r="D1757" s="243"/>
      <c r="E1757" s="240"/>
      <c r="F1757" s="240"/>
      <c r="G1757" s="240"/>
      <c r="H1757" s="240"/>
      <c r="I1757" s="240"/>
      <c r="J1757" s="240"/>
      <c r="K1757" s="240"/>
      <c r="L1757" s="240"/>
      <c r="M1757" s="240"/>
      <c r="N1757" s="240"/>
      <c r="O1757" s="240"/>
      <c r="P1757" s="240"/>
      <c r="Q1757" s="240"/>
      <c r="R1757" s="240"/>
      <c r="S1757" s="251"/>
      <c r="T1757" s="240"/>
      <c r="U1757" s="240"/>
      <c r="V1757" s="240"/>
      <c r="W1757" s="243"/>
      <c r="X1757" s="243"/>
      <c r="Y1757" s="243"/>
      <c r="Z1757" s="243"/>
      <c r="AA1757" s="240"/>
      <c r="AB1757" s="240"/>
      <c r="AC1757" s="240"/>
      <c r="AD1757" s="240"/>
      <c r="AE1757" s="240"/>
      <c r="AF1757" s="240"/>
      <c r="AG1757" s="325">
        <f t="shared" ref="AG1757:AT1757" si="2273">AG1209*AG1747</f>
        <v>0</v>
      </c>
      <c r="AH1757" s="325">
        <f t="shared" si="2273"/>
        <v>7404.1467685913394</v>
      </c>
      <c r="AI1757" s="325">
        <f t="shared" si="2273"/>
        <v>5407.8812320754705</v>
      </c>
      <c r="AJ1757" s="325">
        <f t="shared" si="2273"/>
        <v>157.22425111492282</v>
      </c>
      <c r="AK1757" s="325">
        <f t="shared" si="2273"/>
        <v>5885.4284599656949</v>
      </c>
      <c r="AL1757" s="325">
        <f t="shared" si="2273"/>
        <v>0</v>
      </c>
      <c r="AM1757" s="325">
        <f t="shared" si="2273"/>
        <v>0</v>
      </c>
      <c r="AN1757" s="325">
        <f t="shared" si="2273"/>
        <v>0</v>
      </c>
      <c r="AO1757" s="325">
        <f t="shared" si="2273"/>
        <v>0</v>
      </c>
      <c r="AP1757" s="325">
        <f t="shared" si="2273"/>
        <v>0</v>
      </c>
      <c r="AQ1757" s="325">
        <f t="shared" si="2273"/>
        <v>3740.0973079820642</v>
      </c>
      <c r="AR1757" s="325">
        <f t="shared" si="2273"/>
        <v>0</v>
      </c>
      <c r="AS1757" s="325">
        <f t="shared" si="2273"/>
        <v>0</v>
      </c>
      <c r="AT1757" s="325">
        <f t="shared" si="2273"/>
        <v>0</v>
      </c>
      <c r="AU1757" s="531">
        <f t="shared" si="2267"/>
        <v>22594.778019729496</v>
      </c>
    </row>
    <row r="1758" spans="2:47" ht="16">
      <c r="B1758" s="283" t="s">
        <v>1179</v>
      </c>
      <c r="C1758" s="301"/>
      <c r="D1758" s="243"/>
      <c r="E1758" s="240"/>
      <c r="F1758" s="240"/>
      <c r="G1758" s="240"/>
      <c r="H1758" s="240"/>
      <c r="I1758" s="240"/>
      <c r="J1758" s="240"/>
      <c r="K1758" s="240"/>
      <c r="L1758" s="240"/>
      <c r="M1758" s="240"/>
      <c r="N1758" s="240"/>
      <c r="O1758" s="240"/>
      <c r="P1758" s="240"/>
      <c r="Q1758" s="240"/>
      <c r="R1758" s="240"/>
      <c r="S1758" s="251"/>
      <c r="T1758" s="240"/>
      <c r="U1758" s="240"/>
      <c r="V1758" s="240"/>
      <c r="W1758" s="243"/>
      <c r="X1758" s="243"/>
      <c r="Y1758" s="243"/>
      <c r="Z1758" s="243"/>
      <c r="AA1758" s="240"/>
      <c r="AB1758" s="240"/>
      <c r="AC1758" s="240"/>
      <c r="AD1758" s="240"/>
      <c r="AE1758" s="240"/>
      <c r="AF1758" s="240"/>
      <c r="AG1758" s="325">
        <f>AG1406*AG1747</f>
        <v>0</v>
      </c>
      <c r="AH1758" s="325">
        <f t="shared" ref="AH1758:AT1758" si="2274">AH1406*AH1747</f>
        <v>0</v>
      </c>
      <c r="AI1758" s="325">
        <f t="shared" si="2274"/>
        <v>18259.114473347548</v>
      </c>
      <c r="AJ1758" s="325">
        <f t="shared" si="2274"/>
        <v>0</v>
      </c>
      <c r="AK1758" s="325">
        <f t="shared" si="2274"/>
        <v>1757.3133662264156</v>
      </c>
      <c r="AL1758" s="325">
        <f t="shared" si="2274"/>
        <v>0</v>
      </c>
      <c r="AM1758" s="325">
        <f t="shared" si="2274"/>
        <v>0</v>
      </c>
      <c r="AN1758" s="325">
        <f t="shared" si="2274"/>
        <v>0</v>
      </c>
      <c r="AO1758" s="325">
        <f t="shared" si="2274"/>
        <v>0</v>
      </c>
      <c r="AP1758" s="325">
        <f t="shared" si="2274"/>
        <v>0</v>
      </c>
      <c r="AQ1758" s="325">
        <f t="shared" si="2274"/>
        <v>30561.226394479214</v>
      </c>
      <c r="AR1758" s="325">
        <f t="shared" si="2274"/>
        <v>0</v>
      </c>
      <c r="AS1758" s="325">
        <f t="shared" si="2274"/>
        <v>0</v>
      </c>
      <c r="AT1758" s="325">
        <f t="shared" si="2274"/>
        <v>0</v>
      </c>
      <c r="AU1758" s="531">
        <f t="shared" si="2267"/>
        <v>50577.654234053174</v>
      </c>
    </row>
    <row r="1759" spans="2:47" ht="16">
      <c r="B1759" s="283" t="s">
        <v>1180</v>
      </c>
      <c r="C1759" s="301"/>
      <c r="D1759" s="243"/>
      <c r="E1759" s="240"/>
      <c r="F1759" s="240"/>
      <c r="G1759" s="240"/>
      <c r="H1759" s="240"/>
      <c r="I1759" s="240"/>
      <c r="J1759" s="240"/>
      <c r="K1759" s="240"/>
      <c r="L1759" s="240"/>
      <c r="M1759" s="240"/>
      <c r="N1759" s="240"/>
      <c r="O1759" s="240"/>
      <c r="P1759" s="240"/>
      <c r="Q1759" s="240"/>
      <c r="R1759" s="240"/>
      <c r="S1759" s="251"/>
      <c r="T1759" s="240"/>
      <c r="U1759" s="240"/>
      <c r="V1759" s="240"/>
      <c r="W1759" s="243"/>
      <c r="X1759" s="243"/>
      <c r="Y1759" s="243"/>
      <c r="Z1759" s="243"/>
      <c r="AA1759" s="240"/>
      <c r="AB1759" s="240"/>
      <c r="AC1759" s="240"/>
      <c r="AD1759" s="240"/>
      <c r="AE1759" s="240"/>
      <c r="AF1759" s="240"/>
      <c r="AG1759" s="325">
        <f>AG1601*AG1747</f>
        <v>0</v>
      </c>
      <c r="AH1759" s="325">
        <f t="shared" ref="AH1759:AT1759" si="2275">AH1601*AH1747</f>
        <v>0</v>
      </c>
      <c r="AI1759" s="325">
        <f t="shared" si="2275"/>
        <v>0</v>
      </c>
      <c r="AJ1759" s="325">
        <f t="shared" si="2275"/>
        <v>0</v>
      </c>
      <c r="AK1759" s="325">
        <f t="shared" si="2275"/>
        <v>0</v>
      </c>
      <c r="AL1759" s="325">
        <f t="shared" si="2275"/>
        <v>0</v>
      </c>
      <c r="AM1759" s="325">
        <f t="shared" si="2275"/>
        <v>0</v>
      </c>
      <c r="AN1759" s="325">
        <f t="shared" si="2275"/>
        <v>0</v>
      </c>
      <c r="AO1759" s="325">
        <f t="shared" si="2275"/>
        <v>0</v>
      </c>
      <c r="AP1759" s="325">
        <f t="shared" si="2275"/>
        <v>0</v>
      </c>
      <c r="AQ1759" s="325">
        <f t="shared" si="2275"/>
        <v>0</v>
      </c>
      <c r="AR1759" s="325">
        <f t="shared" si="2275"/>
        <v>0</v>
      </c>
      <c r="AS1759" s="325">
        <f t="shared" si="2275"/>
        <v>0</v>
      </c>
      <c r="AT1759" s="325">
        <f t="shared" si="2275"/>
        <v>0</v>
      </c>
      <c r="AU1759" s="531">
        <f t="shared" si="2267"/>
        <v>0</v>
      </c>
    </row>
    <row r="1760" spans="2:47" ht="16">
      <c r="B1760" s="305" t="s">
        <v>1181</v>
      </c>
      <c r="C1760" s="301"/>
      <c r="D1760" s="263"/>
      <c r="E1760" s="293"/>
      <c r="F1760" s="293"/>
      <c r="G1760" s="293"/>
      <c r="H1760" s="293"/>
      <c r="I1760" s="293"/>
      <c r="J1760" s="293"/>
      <c r="K1760" s="293"/>
      <c r="L1760" s="293"/>
      <c r="M1760" s="293"/>
      <c r="N1760" s="293"/>
      <c r="O1760" s="293"/>
      <c r="P1760" s="293"/>
      <c r="Q1760" s="293"/>
      <c r="R1760" s="293"/>
      <c r="S1760" s="260"/>
      <c r="T1760" s="293"/>
      <c r="U1760" s="293"/>
      <c r="V1760" s="293"/>
      <c r="W1760" s="263"/>
      <c r="X1760" s="263"/>
      <c r="Y1760" s="263"/>
      <c r="Z1760" s="263"/>
      <c r="AA1760" s="293"/>
      <c r="AB1760" s="293"/>
      <c r="AC1760" s="293"/>
      <c r="AD1760" s="293"/>
      <c r="AE1760" s="293"/>
      <c r="AF1760" s="293"/>
      <c r="AG1760" s="302">
        <f>SUM(AG1748:AG1759)</f>
        <v>0</v>
      </c>
      <c r="AH1760" s="302">
        <f t="shared" ref="AH1760:AT1760" si="2276">SUM(AH1748:AH1759)</f>
        <v>166096.8858978163</v>
      </c>
      <c r="AI1760" s="302">
        <f t="shared" si="2276"/>
        <v>326669.67196047178</v>
      </c>
      <c r="AJ1760" s="302">
        <f t="shared" si="2276"/>
        <v>15181.035826049689</v>
      </c>
      <c r="AK1760" s="302">
        <f t="shared" si="2276"/>
        <v>76208.50018060299</v>
      </c>
      <c r="AL1760" s="302">
        <f t="shared" si="2276"/>
        <v>21.779258930051718</v>
      </c>
      <c r="AM1760" s="302">
        <f t="shared" si="2276"/>
        <v>0</v>
      </c>
      <c r="AN1760" s="302">
        <f t="shared" si="2276"/>
        <v>84912.307953637588</v>
      </c>
      <c r="AO1760" s="302">
        <f t="shared" si="2276"/>
        <v>0</v>
      </c>
      <c r="AP1760" s="302">
        <f t="shared" si="2276"/>
        <v>21066.047397112899</v>
      </c>
      <c r="AQ1760" s="302">
        <f t="shared" si="2276"/>
        <v>172914.16766696199</v>
      </c>
      <c r="AR1760" s="302">
        <f t="shared" si="2276"/>
        <v>43100.412543942206</v>
      </c>
      <c r="AS1760" s="302">
        <f t="shared" si="2276"/>
        <v>0</v>
      </c>
      <c r="AT1760" s="302">
        <f t="shared" si="2276"/>
        <v>0</v>
      </c>
      <c r="AU1760" s="349">
        <f t="shared" si="2267"/>
        <v>906170.80868552544</v>
      </c>
    </row>
    <row r="1761" spans="2:47" ht="16">
      <c r="B1761" s="305" t="s">
        <v>1182</v>
      </c>
      <c r="C1761" s="301"/>
      <c r="D1761" s="306"/>
      <c r="E1761" s="293"/>
      <c r="F1761" s="293"/>
      <c r="G1761" s="293"/>
      <c r="H1761" s="293"/>
      <c r="I1761" s="293"/>
      <c r="J1761" s="293"/>
      <c r="K1761" s="293"/>
      <c r="L1761" s="293"/>
      <c r="M1761" s="293"/>
      <c r="N1761" s="293"/>
      <c r="O1761" s="293"/>
      <c r="P1761" s="293"/>
      <c r="Q1761" s="293"/>
      <c r="R1761" s="293"/>
      <c r="S1761" s="260"/>
      <c r="T1761" s="293"/>
      <c r="U1761" s="293"/>
      <c r="V1761" s="293"/>
      <c r="W1761" s="263"/>
      <c r="X1761" s="263"/>
      <c r="Y1761" s="263"/>
      <c r="Z1761" s="263"/>
      <c r="AA1761" s="293"/>
      <c r="AB1761" s="293"/>
      <c r="AC1761" s="293"/>
      <c r="AD1761" s="293"/>
      <c r="AE1761" s="293"/>
      <c r="AF1761" s="293"/>
      <c r="AG1761" s="303">
        <f>AG1745*AG1747</f>
        <v>0</v>
      </c>
      <c r="AH1761" s="303">
        <f t="shared" ref="AH1761:AT1761" si="2277">AH1745*AH1747</f>
        <v>139109.49302437954</v>
      </c>
      <c r="AI1761" s="303">
        <f t="shared" si="2277"/>
        <v>69958.476999999999</v>
      </c>
      <c r="AJ1761" s="303">
        <f t="shared" si="2277"/>
        <v>124.2216</v>
      </c>
      <c r="AK1761" s="303">
        <f t="shared" si="2277"/>
        <v>1457.9099999999999</v>
      </c>
      <c r="AL1761" s="303">
        <f t="shared" si="2277"/>
        <v>0</v>
      </c>
      <c r="AM1761" s="303">
        <f t="shared" si="2277"/>
        <v>0</v>
      </c>
      <c r="AN1761" s="303">
        <f t="shared" si="2277"/>
        <v>0</v>
      </c>
      <c r="AO1761" s="303">
        <f t="shared" si="2277"/>
        <v>0</v>
      </c>
      <c r="AP1761" s="303">
        <f t="shared" si="2277"/>
        <v>0</v>
      </c>
      <c r="AQ1761" s="303">
        <f t="shared" si="2277"/>
        <v>0</v>
      </c>
      <c r="AR1761" s="303">
        <f t="shared" si="2277"/>
        <v>0</v>
      </c>
      <c r="AS1761" s="303">
        <f t="shared" si="2277"/>
        <v>0</v>
      </c>
      <c r="AT1761" s="303">
        <f t="shared" si="2277"/>
        <v>0</v>
      </c>
      <c r="AU1761" s="349">
        <f>SUM(AG1761:AT1761)</f>
        <v>210650.10162437955</v>
      </c>
    </row>
    <row r="1762" spans="2:47" ht="16">
      <c r="B1762" s="305" t="s">
        <v>1183</v>
      </c>
      <c r="C1762" s="301"/>
      <c r="D1762" s="306"/>
      <c r="E1762" s="293"/>
      <c r="F1762" s="293"/>
      <c r="G1762" s="293"/>
      <c r="H1762" s="293"/>
      <c r="I1762" s="293"/>
      <c r="J1762" s="293"/>
      <c r="K1762" s="293"/>
      <c r="L1762" s="293"/>
      <c r="M1762" s="293"/>
      <c r="N1762" s="293"/>
      <c r="O1762" s="293"/>
      <c r="P1762" s="293"/>
      <c r="Q1762" s="293"/>
      <c r="R1762" s="293"/>
      <c r="S1762" s="260"/>
      <c r="T1762" s="293"/>
      <c r="U1762" s="293"/>
      <c r="V1762" s="293"/>
      <c r="W1762" s="306"/>
      <c r="X1762" s="306"/>
      <c r="Y1762" s="306"/>
      <c r="Z1762" s="306"/>
      <c r="AA1762" s="293"/>
      <c r="AB1762" s="293"/>
      <c r="AC1762" s="293"/>
      <c r="AD1762" s="293"/>
      <c r="AE1762" s="293"/>
      <c r="AF1762" s="293"/>
      <c r="AG1762" s="307"/>
      <c r="AH1762" s="307"/>
      <c r="AI1762" s="307"/>
      <c r="AJ1762" s="307"/>
      <c r="AK1762" s="307"/>
      <c r="AL1762" s="307"/>
      <c r="AM1762" s="307"/>
      <c r="AN1762" s="307"/>
      <c r="AO1762" s="307"/>
      <c r="AP1762" s="307"/>
      <c r="AQ1762" s="307"/>
      <c r="AR1762" s="307"/>
      <c r="AS1762" s="307"/>
      <c r="AT1762" s="307"/>
      <c r="AU1762" s="349">
        <f>AU1760-AU1761</f>
        <v>695520.70706114592</v>
      </c>
    </row>
    <row r="1763" spans="2:47" ht="16">
      <c r="B1763" s="328"/>
      <c r="C1763" s="386"/>
      <c r="D1763" s="386"/>
      <c r="E1763" s="387"/>
      <c r="F1763" s="387"/>
      <c r="G1763" s="387"/>
      <c r="H1763" s="387"/>
      <c r="I1763" s="387"/>
      <c r="J1763" s="387"/>
      <c r="K1763" s="387"/>
      <c r="L1763" s="387"/>
      <c r="M1763" s="387"/>
      <c r="N1763" s="387"/>
      <c r="O1763" s="387"/>
      <c r="P1763" s="387"/>
      <c r="Q1763" s="387"/>
      <c r="R1763" s="387"/>
      <c r="S1763" s="388"/>
      <c r="T1763" s="387"/>
      <c r="U1763" s="387"/>
      <c r="V1763" s="387"/>
      <c r="W1763" s="386"/>
      <c r="X1763" s="389"/>
      <c r="Y1763" s="386"/>
      <c r="Z1763" s="386"/>
      <c r="AA1763" s="387"/>
      <c r="AB1763" s="387"/>
      <c r="AC1763" s="387"/>
      <c r="AD1763" s="387"/>
      <c r="AE1763" s="387"/>
      <c r="AF1763" s="387"/>
      <c r="AG1763" s="390"/>
      <c r="AH1763" s="390"/>
      <c r="AI1763" s="390"/>
      <c r="AJ1763" s="390"/>
      <c r="AK1763" s="390"/>
      <c r="AL1763" s="390"/>
      <c r="AM1763" s="390"/>
      <c r="AN1763" s="390"/>
      <c r="AO1763" s="390"/>
      <c r="AP1763" s="390"/>
      <c r="AQ1763" s="390"/>
      <c r="AR1763" s="390"/>
      <c r="AS1763" s="390"/>
      <c r="AT1763" s="390"/>
      <c r="AU1763" s="333"/>
    </row>
  </sheetData>
  <sheetProtection formatCells="0" formatColumns="0" formatRows="0" insertColumns="0" insertRows="0" insertHyperlinks="0" deleteColumns="0" deleteRows="0" sort="0" autoFilter="0" pivotTables="0"/>
  <mergeCells count="93">
    <mergeCell ref="AG1714:AU1714"/>
    <mergeCell ref="B1714:B1715"/>
    <mergeCell ref="C1714:C1715"/>
    <mergeCell ref="R1714:R1715"/>
    <mergeCell ref="E1714:P1714"/>
    <mergeCell ref="T1714:AE1714"/>
    <mergeCell ref="AG1660:AU1660"/>
    <mergeCell ref="B1687:B1688"/>
    <mergeCell ref="C1687:C1688"/>
    <mergeCell ref="R1687:R1688"/>
    <mergeCell ref="AG1687:AU1687"/>
    <mergeCell ref="B1660:B1661"/>
    <mergeCell ref="C1660:C1661"/>
    <mergeCell ref="R1660:R1661"/>
    <mergeCell ref="E1660:P1660"/>
    <mergeCell ref="E1687:P1687"/>
    <mergeCell ref="T1687:AE1687"/>
    <mergeCell ref="T1660:AE1660"/>
    <mergeCell ref="AG1608:AU1608"/>
    <mergeCell ref="B1634:B1635"/>
    <mergeCell ref="C1634:C1635"/>
    <mergeCell ref="R1634:R1635"/>
    <mergeCell ref="AG1634:AU1634"/>
    <mergeCell ref="B1608:B1609"/>
    <mergeCell ref="C1608:C1609"/>
    <mergeCell ref="R1608:R1609"/>
    <mergeCell ref="E1608:P1608"/>
    <mergeCell ref="E1634:P1634"/>
    <mergeCell ref="T1608:AE1608"/>
    <mergeCell ref="T1634:AE1634"/>
    <mergeCell ref="AG1214:AU1214"/>
    <mergeCell ref="B1410:B1411"/>
    <mergeCell ref="C1410:C1411"/>
    <mergeCell ref="R1410:R1411"/>
    <mergeCell ref="AG1410:AU1410"/>
    <mergeCell ref="B1214:B1215"/>
    <mergeCell ref="C1214:C1215"/>
    <mergeCell ref="R1214:R1215"/>
    <mergeCell ref="E1214:P1214"/>
    <mergeCell ref="E1410:P1410"/>
    <mergeCell ref="T1214:AE1214"/>
    <mergeCell ref="T1410:AE1410"/>
    <mergeCell ref="T626:AE626"/>
    <mergeCell ref="T818:AE818"/>
    <mergeCell ref="T1017:AE1017"/>
    <mergeCell ref="B626:B627"/>
    <mergeCell ref="C626:C627"/>
    <mergeCell ref="B1017:B1018"/>
    <mergeCell ref="C1017:C1018"/>
    <mergeCell ref="E818:P818"/>
    <mergeCell ref="E1017:P1017"/>
    <mergeCell ref="AG1017:AU1017"/>
    <mergeCell ref="B818:B819"/>
    <mergeCell ref="C818:C819"/>
    <mergeCell ref="R818:R819"/>
    <mergeCell ref="AG818:AU818"/>
    <mergeCell ref="C18:AE18"/>
    <mergeCell ref="B14:B16"/>
    <mergeCell ref="B34:B35"/>
    <mergeCell ref="C34:C35"/>
    <mergeCell ref="B18:B19"/>
    <mergeCell ref="B24:B25"/>
    <mergeCell ref="C16:D16"/>
    <mergeCell ref="E34:P34"/>
    <mergeCell ref="R34:R35"/>
    <mergeCell ref="C22:AE22"/>
    <mergeCell ref="C21:AE21"/>
    <mergeCell ref="C20:AE20"/>
    <mergeCell ref="C19:AE19"/>
    <mergeCell ref="C426:C427"/>
    <mergeCell ref="T229:AE229"/>
    <mergeCell ref="T426:AE426"/>
    <mergeCell ref="R426:R427"/>
    <mergeCell ref="E426:P426"/>
    <mergeCell ref="C229:C230"/>
    <mergeCell ref="R229:R230"/>
    <mergeCell ref="E229:P229"/>
    <mergeCell ref="B1740:B1741"/>
    <mergeCell ref="T34:AF34"/>
    <mergeCell ref="AG1740:AU1740"/>
    <mergeCell ref="T1740:AE1740"/>
    <mergeCell ref="R1740:R1741"/>
    <mergeCell ref="E1740:P1740"/>
    <mergeCell ref="C1740:C1741"/>
    <mergeCell ref="C1605:AE1605"/>
    <mergeCell ref="R626:R627"/>
    <mergeCell ref="AG426:AU426"/>
    <mergeCell ref="AG229:AU229"/>
    <mergeCell ref="AG34:AU34"/>
    <mergeCell ref="B426:B427"/>
    <mergeCell ref="B229:B230"/>
    <mergeCell ref="AG626:AU626"/>
    <mergeCell ref="R1017:R1018"/>
  </mergeCells>
  <phoneticPr fontId="246" type="noConversion"/>
  <conditionalFormatting sqref="U376:AF376">
    <cfRule type="cellIs" dxfId="12" priority="2" operator="equal">
      <formula>0</formula>
    </cfRule>
  </conditionalFormatting>
  <conditionalFormatting sqref="U379">
    <cfRule type="cellIs" dxfId="11" priority="1" operator="equal">
      <formula>0</formula>
    </cfRule>
  </conditionalFormatting>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25"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8" location="'5.  2015-2020 LRAM'!A1" display="Return to top" xr:uid="{00000000-0004-0000-0A00-000007000000}"/>
    <hyperlink ref="D425" location="'5.  2015-2020 LRAM'!A1" display="Return to top" xr:uid="{00000000-0004-0000-0A00-000008000000}"/>
    <hyperlink ref="D817" location="'5.  2015-2027 LRAM'!A1" display="Return to top" xr:uid="{00000000-0004-0000-0A00-000009000000}"/>
    <hyperlink ref="D1016" location="'5.  2015-2020 LRAM'!A1" display="Return to top" xr:uid="{00000000-0004-0000-0A00-00000A000000}"/>
    <hyperlink ref="B1212"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213" location="'5.  2015-2020 LRAM'!A1" display="Return to top" xr:uid="{141C9DF9-F462-465C-8607-9E22DF653212}"/>
    <hyperlink ref="D1409" location="'5.  2015-2020 LRAM'!A1" display="Return to top" xr:uid="{019149FC-4E2B-4E1F-8127-0F67A8621F66}"/>
    <hyperlink ref="D1633" location="'5.  2015-2020 LRAM'!A1" display="Return to top" xr:uid="{6EC8DA8E-6F1F-4C73-A137-6E5BB30C5B94}"/>
    <hyperlink ref="D1659" location="'5.  2015-2020 LRAM'!A1" display="Return to top" xr:uid="{31D5DA7B-CBF7-4225-982B-2FD4C5554E84}"/>
    <hyperlink ref="D1686" location="'5.  2015-2020 LRAM'!A1" display="Return to top" xr:uid="{278D811C-DEDB-43E0-A919-D4F625F1C6E5}"/>
    <hyperlink ref="D1713" location="'5.  2015-2020 LRAM'!A1" display="Return to top" xr:uid="{223528A0-8936-430C-B9FD-6493F6E71F79}"/>
    <hyperlink ref="D1607" location="'5.  2015-2020 LRAM'!A1" display="Return to top" xr:uid="{76C075F7-ADAE-47EB-98FE-BA816BC7C1EB}"/>
    <hyperlink ref="D1739" location="'5.  2015-2020 LRAM'!A1" display="Return to top" xr:uid="{4E63565F-71E0-6F4A-898B-842CEFABC99D}"/>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193"/>
  <sheetViews>
    <sheetView topLeftCell="A23" zoomScale="60" zoomScaleNormal="60" workbookViewId="0">
      <selection activeCell="C61" sqref="C61"/>
    </sheetView>
  </sheetViews>
  <sheetFormatPr baseColWidth="10" defaultColWidth="9" defaultRowHeight="15"/>
  <cols>
    <col min="1" max="1" width="4.6640625" style="2" customWidth="1"/>
    <col min="2" max="2" width="19.6640625" style="11" customWidth="1"/>
    <col min="3" max="3" width="31" style="2" customWidth="1"/>
    <col min="4" max="4" width="5" style="2" customWidth="1"/>
    <col min="5" max="5" width="14.33203125" style="2" customWidth="1"/>
    <col min="6" max="6" width="15" style="2" customWidth="1"/>
    <col min="7" max="7" width="11.33203125" style="2" customWidth="1"/>
    <col min="8" max="8" width="13" style="6" customWidth="1"/>
    <col min="9" max="10" width="14" style="2" customWidth="1"/>
    <col min="11" max="11" width="18" style="2" customWidth="1"/>
    <col min="12" max="12" width="19" style="2" customWidth="1"/>
    <col min="13" max="13" width="17" style="2" customWidth="1"/>
    <col min="14" max="14" width="16" style="2" customWidth="1"/>
    <col min="15" max="16" width="14.6640625" style="2" customWidth="1"/>
    <col min="17" max="17" width="14" style="2" customWidth="1"/>
    <col min="18" max="18" width="15.6640625" style="2" customWidth="1"/>
    <col min="19" max="19" width="14" style="2" customWidth="1"/>
    <col min="20" max="22" width="15" style="2" customWidth="1"/>
    <col min="23" max="23" width="13.33203125" style="2" customWidth="1"/>
    <col min="24" max="24" width="4" style="2" customWidth="1"/>
    <col min="25" max="16384" width="9" style="2"/>
  </cols>
  <sheetData>
    <row r="1" spans="1:28" ht="153" customHeight="1"/>
    <row r="3" spans="1:28" ht="14.25" customHeight="1" thickBot="1">
      <c r="B3" s="18"/>
      <c r="C3" s="46"/>
      <c r="D3" s="46"/>
      <c r="E3" s="47"/>
      <c r="F3" s="47"/>
      <c r="G3" s="47"/>
      <c r="H3" s="47"/>
      <c r="I3" s="47"/>
      <c r="J3" s="47"/>
      <c r="K3" s="47"/>
      <c r="L3" s="47"/>
      <c r="M3" s="47"/>
      <c r="N3" s="47"/>
      <c r="O3" s="47"/>
      <c r="P3" s="47"/>
      <c r="Q3" s="47"/>
      <c r="R3" s="47"/>
      <c r="S3" s="47"/>
      <c r="T3" s="47"/>
      <c r="U3" s="47"/>
      <c r="V3" s="47"/>
      <c r="W3" s="47"/>
      <c r="Z3" s="3"/>
    </row>
    <row r="4" spans="1:28" ht="30" customHeight="1" thickBot="1">
      <c r="B4" s="89" t="s">
        <v>171</v>
      </c>
      <c r="C4" s="98" t="s">
        <v>175</v>
      </c>
      <c r="D4" s="14"/>
      <c r="E4" s="14"/>
      <c r="F4" s="14"/>
      <c r="G4" s="146"/>
      <c r="H4" s="147"/>
      <c r="I4" s="148"/>
      <c r="J4" s="148"/>
      <c r="K4" s="148"/>
      <c r="L4" s="148"/>
      <c r="M4" s="148"/>
      <c r="N4" s="146"/>
      <c r="O4" s="146"/>
      <c r="P4" s="146"/>
      <c r="Q4" s="146"/>
      <c r="R4" s="146"/>
      <c r="S4" s="146"/>
      <c r="T4" s="146"/>
      <c r="U4" s="146"/>
      <c r="V4" s="146"/>
      <c r="W4" s="149"/>
    </row>
    <row r="5" spans="1:28" ht="25.5" customHeight="1" thickBot="1">
      <c r="B5" s="38"/>
      <c r="C5" s="101" t="s">
        <v>172</v>
      </c>
      <c r="D5" s="146"/>
      <c r="E5" s="146"/>
      <c r="F5" s="14"/>
      <c r="G5" s="146"/>
      <c r="H5" s="147"/>
      <c r="I5" s="148"/>
      <c r="J5" s="148"/>
      <c r="K5" s="148"/>
      <c r="L5" s="148"/>
      <c r="M5" s="148"/>
      <c r="N5" s="146"/>
      <c r="O5" s="146"/>
      <c r="P5" s="146"/>
      <c r="Q5" s="146"/>
      <c r="R5" s="146"/>
      <c r="S5" s="146"/>
      <c r="T5" s="146"/>
      <c r="U5" s="146"/>
      <c r="V5" s="146"/>
      <c r="W5" s="14"/>
    </row>
    <row r="6" spans="1:28" ht="31.5" customHeight="1" thickBot="1">
      <c r="B6" s="38"/>
      <c r="C6" s="516" t="s">
        <v>548</v>
      </c>
      <c r="D6" s="146"/>
      <c r="E6" s="146"/>
      <c r="F6" s="14"/>
      <c r="G6" s="146"/>
      <c r="H6" s="147"/>
      <c r="I6" s="148"/>
      <c r="J6" s="148"/>
      <c r="K6" s="148"/>
      <c r="L6" s="148"/>
      <c r="M6" s="148"/>
      <c r="N6" s="146"/>
      <c r="O6" s="146"/>
      <c r="P6" s="146"/>
      <c r="Q6" s="146"/>
      <c r="R6" s="146"/>
      <c r="S6" s="146"/>
      <c r="T6" s="146"/>
      <c r="U6" s="146"/>
      <c r="V6" s="146"/>
      <c r="W6" s="14"/>
    </row>
    <row r="7" spans="1:28" ht="25.5" customHeight="1">
      <c r="B7" s="38"/>
      <c r="C7" s="146"/>
      <c r="D7" s="146"/>
      <c r="E7" s="146"/>
      <c r="F7" s="14"/>
      <c r="G7" s="146"/>
      <c r="H7" s="147"/>
      <c r="I7" s="148"/>
      <c r="J7" s="148"/>
      <c r="K7" s="148"/>
      <c r="L7" s="148"/>
      <c r="M7" s="148"/>
      <c r="N7" s="146"/>
      <c r="O7" s="146"/>
      <c r="P7" s="146"/>
      <c r="Q7" s="146"/>
      <c r="R7" s="146"/>
      <c r="S7" s="146"/>
      <c r="T7" s="146"/>
      <c r="U7" s="146"/>
      <c r="V7" s="146"/>
      <c r="W7" s="14"/>
    </row>
    <row r="8" spans="1:28" ht="36" customHeight="1">
      <c r="A8" s="10"/>
      <c r="B8" s="90" t="s">
        <v>502</v>
      </c>
      <c r="C8" s="1154" t="s">
        <v>647</v>
      </c>
      <c r="D8" s="1154"/>
      <c r="E8" s="1154"/>
      <c r="F8" s="1154"/>
      <c r="G8" s="1154"/>
      <c r="H8" s="1154"/>
      <c r="I8" s="1154"/>
      <c r="J8" s="1154"/>
      <c r="K8" s="1154"/>
      <c r="L8" s="1154"/>
      <c r="M8" s="1154"/>
      <c r="N8" s="1154"/>
      <c r="O8" s="1154"/>
      <c r="P8" s="1154"/>
      <c r="Q8" s="1154"/>
      <c r="R8" s="1154"/>
      <c r="S8" s="1154"/>
      <c r="T8" s="84"/>
      <c r="U8" s="84"/>
      <c r="V8" s="84"/>
      <c r="W8" s="84"/>
    </row>
    <row r="9" spans="1:28" ht="47.25" customHeight="1">
      <c r="B9" s="45"/>
      <c r="C9" s="1087" t="s">
        <v>658</v>
      </c>
      <c r="D9" s="1087"/>
      <c r="E9" s="1087"/>
      <c r="F9" s="1087"/>
      <c r="G9" s="1087"/>
      <c r="H9" s="1087"/>
      <c r="I9" s="1087"/>
      <c r="J9" s="1087"/>
      <c r="K9" s="1087"/>
      <c r="L9" s="1087"/>
      <c r="M9" s="1087"/>
      <c r="N9" s="1087"/>
      <c r="O9" s="1087"/>
      <c r="P9" s="1087"/>
      <c r="Q9" s="1087"/>
      <c r="R9" s="1087"/>
      <c r="S9" s="1087"/>
      <c r="T9" s="84"/>
      <c r="U9" s="84"/>
      <c r="V9" s="84"/>
      <c r="W9" s="84"/>
    </row>
    <row r="10" spans="1:28" ht="38.25" customHeight="1">
      <c r="B10" s="38"/>
      <c r="C10" s="1108" t="s">
        <v>659</v>
      </c>
      <c r="D10" s="1087"/>
      <c r="E10" s="1087"/>
      <c r="F10" s="1087"/>
      <c r="G10" s="1087"/>
      <c r="H10" s="1087"/>
      <c r="I10" s="1087"/>
      <c r="J10" s="1087"/>
      <c r="K10" s="1087"/>
      <c r="L10" s="1087"/>
      <c r="M10" s="1087"/>
      <c r="N10" s="1087"/>
      <c r="O10" s="1087"/>
      <c r="P10" s="1087"/>
      <c r="Q10" s="1087"/>
      <c r="R10" s="1087"/>
      <c r="S10" s="1087"/>
      <c r="T10" s="38"/>
      <c r="U10" s="38"/>
      <c r="V10" s="38"/>
    </row>
    <row r="11" spans="1:28" ht="32.5" customHeight="1">
      <c r="B11" s="18"/>
      <c r="C11" s="18"/>
      <c r="D11" s="35"/>
      <c r="E11" s="19"/>
      <c r="F11" s="19"/>
      <c r="G11" s="19"/>
      <c r="H11" s="47"/>
      <c r="I11" s="33"/>
      <c r="J11" s="33"/>
      <c r="K11" s="33"/>
      <c r="L11" s="33"/>
      <c r="M11" s="33"/>
      <c r="N11" s="19"/>
      <c r="O11" s="19"/>
      <c r="P11" s="19"/>
      <c r="Q11" s="19"/>
      <c r="R11" s="19"/>
      <c r="S11" s="19"/>
      <c r="T11" s="19"/>
      <c r="U11" s="19"/>
      <c r="V11" s="19"/>
      <c r="W11" s="19"/>
    </row>
    <row r="12" spans="1:28" s="40" customFormat="1" ht="17.25" customHeight="1">
      <c r="B12" s="1153" t="s">
        <v>235</v>
      </c>
      <c r="C12" s="1153"/>
      <c r="D12" s="91"/>
      <c r="E12" s="150" t="s">
        <v>236</v>
      </c>
      <c r="F12" s="41"/>
      <c r="G12" s="41"/>
      <c r="H12" s="34"/>
      <c r="I12" s="41"/>
      <c r="K12" s="501" t="s">
        <v>532</v>
      </c>
      <c r="L12" s="42"/>
      <c r="M12" s="42"/>
      <c r="N12" s="42"/>
      <c r="O12" s="42"/>
      <c r="P12" s="42"/>
      <c r="Q12" s="42"/>
      <c r="R12" s="42"/>
      <c r="S12" s="42"/>
      <c r="T12" s="42"/>
      <c r="U12" s="42"/>
      <c r="V12" s="42"/>
      <c r="W12" s="42"/>
      <c r="Y12" s="2"/>
      <c r="Z12" s="2"/>
      <c r="AA12" s="2"/>
      <c r="AB12" s="2"/>
    </row>
    <row r="13" spans="1:28" s="3" customFormat="1" ht="11.25" customHeight="1">
      <c r="B13" s="16"/>
      <c r="E13" s="9"/>
      <c r="F13" s="9"/>
      <c r="G13" s="2"/>
      <c r="H13" s="6"/>
      <c r="I13" s="2"/>
      <c r="J13" s="2"/>
      <c r="K13" s="2"/>
      <c r="L13" s="2"/>
      <c r="M13" s="2"/>
      <c r="N13" s="2"/>
      <c r="O13" s="2"/>
      <c r="P13" s="2"/>
      <c r="Q13" s="2"/>
      <c r="R13" s="2"/>
      <c r="S13" s="2"/>
      <c r="T13" s="2"/>
      <c r="U13" s="2"/>
      <c r="V13" s="2"/>
      <c r="W13" s="2"/>
      <c r="Y13" s="2"/>
      <c r="Z13" s="2"/>
      <c r="AA13" s="2"/>
      <c r="AB13" s="2"/>
    </row>
    <row r="14" spans="1:28" ht="63" customHeight="1">
      <c r="B14" s="167" t="s">
        <v>63</v>
      </c>
      <c r="C14" s="168" t="s">
        <v>469</v>
      </c>
      <c r="D14" s="169"/>
      <c r="E14" s="170" t="s">
        <v>62</v>
      </c>
      <c r="F14" s="170" t="s">
        <v>491</v>
      </c>
      <c r="G14" s="170" t="s">
        <v>63</v>
      </c>
      <c r="H14" s="170" t="s">
        <v>64</v>
      </c>
      <c r="I14" s="170" t="str">
        <f>'1.  LRAMVA Summary'!D53</f>
        <v>Residential - VRZ</v>
      </c>
      <c r="J14" s="170" t="str">
        <f>'1.  LRAMVA Summary'!E53</f>
        <v>GS&lt;50 kW - VRZ</v>
      </c>
      <c r="K14" s="170" t="str">
        <f>'1.  LRAMVA Summary'!F53</f>
        <v>GS 50 to 2,999 kW - VRZ</v>
      </c>
      <c r="L14" s="170" t="str">
        <f>'1.  LRAMVA Summary'!G53</f>
        <v>GS 3,000 to 4,999 kW - VRZ</v>
      </c>
      <c r="M14" s="170" t="str">
        <f>'1.  LRAMVA Summary'!H53</f>
        <v>Large Use - VRZ</v>
      </c>
      <c r="N14" s="170" t="str">
        <f>'1.  LRAMVA Summary'!I53</f>
        <v>Unmetered Scattered Load - VRZ</v>
      </c>
      <c r="O14" s="170" t="str">
        <f>'1.  LRAMVA Summary'!J53</f>
        <v>Sentinel Lighting - VRZ</v>
      </c>
      <c r="P14" s="170" t="str">
        <f>'1.  LRAMVA Summary'!K53</f>
        <v>Street Lighting - VRZ</v>
      </c>
      <c r="Q14" s="170" t="str">
        <f>'1.  LRAMVA Summary'!L53</f>
        <v>Residential - WRZ</v>
      </c>
      <c r="R14" s="170" t="str">
        <f>'1.  LRAMVA Summary'!M53</f>
        <v>GS&lt;50 kW - WRZ</v>
      </c>
      <c r="S14" s="170" t="str">
        <f>'1.  LRAMVA Summary'!N53</f>
        <v>GS&gt;50 kw - WRZ</v>
      </c>
      <c r="T14" s="170" t="str">
        <f>'1.  LRAMVA Summary'!O53</f>
        <v>Street Lighting - WRZ</v>
      </c>
      <c r="U14" s="170" t="str">
        <f>'1.  LRAMVA Summary'!P53</f>
        <v/>
      </c>
      <c r="V14" s="170" t="str">
        <f>'1.  LRAMVA Summary'!Q53</f>
        <v/>
      </c>
      <c r="W14" s="170" t="str">
        <f>'1.  LRAMVA Summary'!R53</f>
        <v>Total</v>
      </c>
    </row>
    <row r="15" spans="1:28">
      <c r="B15" s="171" t="s">
        <v>44</v>
      </c>
      <c r="C15" s="171">
        <v>1.47E-2</v>
      </c>
      <c r="D15" s="172"/>
      <c r="E15" s="173">
        <v>40544</v>
      </c>
      <c r="F15" s="174">
        <v>2011</v>
      </c>
      <c r="G15" s="175" t="s">
        <v>65</v>
      </c>
      <c r="H15" s="176">
        <f>C$15/12</f>
        <v>1.225E-3</v>
      </c>
      <c r="I15" s="177">
        <f>SUM('1.  LRAMVA Summary'!D$55:D$56)*(MONTH($E15)-1)/12*$H15</f>
        <v>0</v>
      </c>
      <c r="J15" s="177">
        <f>SUM('1.  LRAMVA Summary'!E$55:E$56)*(MONTH($E15)-1)/12*$H15</f>
        <v>0</v>
      </c>
      <c r="K15" s="177">
        <f>SUM('1.  LRAMVA Summary'!F$55:F$56)*(MONTH($E15)-1)/12*$H15</f>
        <v>0</v>
      </c>
      <c r="L15" s="177">
        <f>SUM('1.  LRAMVA Summary'!G$55:G$56)*(MONTH($E15)-1)/12*$H15</f>
        <v>0</v>
      </c>
      <c r="M15" s="177">
        <f>SUM('1.  LRAMVA Summary'!H$55:H$56)*(MONTH($E15)-1)/12*$H15</f>
        <v>0</v>
      </c>
      <c r="N15" s="177">
        <f>SUM('1.  LRAMVA Summary'!I$55:I$56)*(MONTH($E15)-1)/12*$H15</f>
        <v>0</v>
      </c>
      <c r="O15" s="177">
        <f>SUM('1.  LRAMVA Summary'!J$55:J$56)*(MONTH($E15)-1)/12*$H15</f>
        <v>0</v>
      </c>
      <c r="P15" s="177">
        <f>SUM('1.  LRAMVA Summary'!K$55:K$56)*(MONTH($E15)-1)/12*$H15</f>
        <v>0</v>
      </c>
      <c r="Q15" s="177">
        <f>SUM('1.  LRAMVA Summary'!L$55:L$56)*(MONTH($E15)-1)/12*$H15</f>
        <v>0</v>
      </c>
      <c r="R15" s="177">
        <f>SUM('1.  LRAMVA Summary'!M$55:M$56)*(MONTH($E15)-1)/12*$H15</f>
        <v>0</v>
      </c>
      <c r="S15" s="177">
        <f>SUM('1.  LRAMVA Summary'!N$55:N$56)*(MONTH($E15)-1)/12*$H15</f>
        <v>0</v>
      </c>
      <c r="T15" s="177">
        <f>SUM('1.  LRAMVA Summary'!O$55:O$56)*(MONTH($E15)-1)/12*$H15</f>
        <v>0</v>
      </c>
      <c r="U15" s="177">
        <f>SUM('1.  LRAMVA Summary'!P$55:P$56)*(MONTH($E15)-1)/12*$H15</f>
        <v>0</v>
      </c>
      <c r="V15" s="177">
        <f>SUM('1.  LRAMVA Summary'!Q$55:Q$56)*(MONTH($E15)-1)/12*$H15</f>
        <v>0</v>
      </c>
      <c r="W15" s="178">
        <f>SUM(I15:V15)</f>
        <v>0</v>
      </c>
    </row>
    <row r="16" spans="1:28">
      <c r="B16" s="179" t="s">
        <v>45</v>
      </c>
      <c r="C16" s="179">
        <v>1.47E-2</v>
      </c>
      <c r="D16" s="172"/>
      <c r="E16" s="173">
        <v>40575</v>
      </c>
      <c r="F16" s="174">
        <v>2011</v>
      </c>
      <c r="G16" s="175" t="s">
        <v>65</v>
      </c>
      <c r="H16" s="176">
        <f>C$15/12</f>
        <v>1.225E-3</v>
      </c>
      <c r="I16" s="177">
        <f>SUM('1.  LRAMVA Summary'!D$55:D$56)*(MONTH($E16)-1)/12*$H16</f>
        <v>0</v>
      </c>
      <c r="J16" s="177">
        <f>SUM('1.  LRAMVA Summary'!E$55:E$56)*(MONTH($E16)-1)/12*$H16</f>
        <v>0</v>
      </c>
      <c r="K16" s="177">
        <f>SUM('1.  LRAMVA Summary'!F$55:F$56)*(MONTH($E16)-1)/12*$H16</f>
        <v>0</v>
      </c>
      <c r="L16" s="177">
        <f>SUM('1.  LRAMVA Summary'!G$55:G$56)*(MONTH($E16)-1)/12*$H16</f>
        <v>0</v>
      </c>
      <c r="M16" s="177">
        <f>SUM('1.  LRAMVA Summary'!H$55:H$56)*(MONTH($E16)-1)/12*$H16</f>
        <v>0</v>
      </c>
      <c r="N16" s="177">
        <f>SUM('1.  LRAMVA Summary'!I$55:I$56)*(MONTH($E16)-1)/12*$H16</f>
        <v>0</v>
      </c>
      <c r="O16" s="177">
        <f>SUM('1.  LRAMVA Summary'!J$55:J$56)*(MONTH($E16)-1)/12*$H16</f>
        <v>0</v>
      </c>
      <c r="P16" s="177">
        <f>SUM('1.  LRAMVA Summary'!K$55:K$56)*(MONTH($E16)-1)/12*$H16</f>
        <v>0</v>
      </c>
      <c r="Q16" s="177">
        <f>SUM('1.  LRAMVA Summary'!L$55:L$56)*(MONTH($E16)-1)/12*$H16</f>
        <v>0</v>
      </c>
      <c r="R16" s="177">
        <f>SUM('1.  LRAMVA Summary'!M$55:M$56)*(MONTH($E16)-1)/12*$H16</f>
        <v>0</v>
      </c>
      <c r="S16" s="177">
        <f>SUM('1.  LRAMVA Summary'!N$55:N$56)*(MONTH($E16)-1)/12*$H16</f>
        <v>0</v>
      </c>
      <c r="T16" s="177">
        <f>SUM('1.  LRAMVA Summary'!O$55:O$56)*(MONTH($E16)-1)/12*$H16</f>
        <v>0</v>
      </c>
      <c r="U16" s="177">
        <f>SUM('1.  LRAMVA Summary'!P$55:P$56)*(MONTH($E16)-1)/12*$H16</f>
        <v>0</v>
      </c>
      <c r="V16" s="177">
        <f>SUM('1.  LRAMVA Summary'!Q$55:Q$56)*(MONTH($E16)-1)/12*$H16</f>
        <v>0</v>
      </c>
      <c r="W16" s="178">
        <f t="shared" ref="W16:W25" si="0">SUM(I16:V16)</f>
        <v>0</v>
      </c>
    </row>
    <row r="17" spans="2:23">
      <c r="B17" s="179" t="s">
        <v>46</v>
      </c>
      <c r="C17" s="179">
        <v>1.47E-2</v>
      </c>
      <c r="D17" s="172"/>
      <c r="E17" s="173">
        <v>40603</v>
      </c>
      <c r="F17" s="174">
        <v>2011</v>
      </c>
      <c r="G17" s="175" t="s">
        <v>65</v>
      </c>
      <c r="H17" s="176">
        <f>C$15/12</f>
        <v>1.225E-3</v>
      </c>
      <c r="I17" s="177">
        <f>SUM('1.  LRAMVA Summary'!D$55:D$56)*(MONTH($E17)-1)/12*$H17</f>
        <v>0</v>
      </c>
      <c r="J17" s="177">
        <f>SUM('1.  LRAMVA Summary'!E$55:E$56)*(MONTH($E17)-1)/12*$H17</f>
        <v>0</v>
      </c>
      <c r="K17" s="177">
        <f>SUM('1.  LRAMVA Summary'!F$55:F$56)*(MONTH($E17)-1)/12*$H17</f>
        <v>0</v>
      </c>
      <c r="L17" s="177">
        <f>SUM('1.  LRAMVA Summary'!G$55:G$56)*(MONTH($E17)-1)/12*$H17</f>
        <v>0</v>
      </c>
      <c r="M17" s="177">
        <f>SUM('1.  LRAMVA Summary'!H$55:H$56)*(MONTH($E17)-1)/12*$H17</f>
        <v>0</v>
      </c>
      <c r="N17" s="177">
        <f>SUM('1.  LRAMVA Summary'!I$55:I$56)*(MONTH($E17)-1)/12*$H17</f>
        <v>0</v>
      </c>
      <c r="O17" s="177">
        <f>SUM('1.  LRAMVA Summary'!J$55:J$56)*(MONTH($E17)-1)/12*$H17</f>
        <v>0</v>
      </c>
      <c r="P17" s="177">
        <f>SUM('1.  LRAMVA Summary'!K$55:K$56)*(MONTH($E17)-1)/12*$H17</f>
        <v>0</v>
      </c>
      <c r="Q17" s="177">
        <f>SUM('1.  LRAMVA Summary'!L$55:L$56)*(MONTH($E17)-1)/12*$H17</f>
        <v>0</v>
      </c>
      <c r="R17" s="177">
        <f>SUM('1.  LRAMVA Summary'!M$55:M$56)*(MONTH($E17)-1)/12*$H17</f>
        <v>0</v>
      </c>
      <c r="S17" s="177">
        <f>SUM('1.  LRAMVA Summary'!N$55:N$56)*(MONTH($E17)-1)/12*$H17</f>
        <v>0</v>
      </c>
      <c r="T17" s="177">
        <f>SUM('1.  LRAMVA Summary'!O$55:O$56)*(MONTH($E17)-1)/12*$H17</f>
        <v>0</v>
      </c>
      <c r="U17" s="177">
        <f>SUM('1.  LRAMVA Summary'!P$55:P$56)*(MONTH($E17)-1)/12*$H17</f>
        <v>0</v>
      </c>
      <c r="V17" s="177">
        <f>SUM('1.  LRAMVA Summary'!Q$55:Q$56)*(MONTH($E17)-1)/12*$H17</f>
        <v>0</v>
      </c>
      <c r="W17" s="178">
        <f>SUM(I17:V17)</f>
        <v>0</v>
      </c>
    </row>
    <row r="18" spans="2:23">
      <c r="B18" s="179" t="s">
        <v>47</v>
      </c>
      <c r="C18" s="179">
        <v>1.47E-2</v>
      </c>
      <c r="D18" s="172"/>
      <c r="E18" s="180">
        <v>40634</v>
      </c>
      <c r="F18" s="174">
        <v>2011</v>
      </c>
      <c r="G18" s="181" t="s">
        <v>66</v>
      </c>
      <c r="H18" s="176">
        <f>C$16/12</f>
        <v>1.225E-3</v>
      </c>
      <c r="I18" s="177">
        <f>SUM('1.  LRAMVA Summary'!D$55:D$56)*(MONTH($E18)-1)/12*$H18</f>
        <v>0</v>
      </c>
      <c r="J18" s="177">
        <f>SUM('1.  LRAMVA Summary'!E$55:E$56)*(MONTH($E18)-1)/12*$H18</f>
        <v>0</v>
      </c>
      <c r="K18" s="177">
        <f>SUM('1.  LRAMVA Summary'!F$55:F$56)*(MONTH($E18)-1)/12*$H18</f>
        <v>0</v>
      </c>
      <c r="L18" s="177">
        <f>SUM('1.  LRAMVA Summary'!G$55:G$56)*(MONTH($E18)-1)/12*$H18</f>
        <v>0</v>
      </c>
      <c r="M18" s="177">
        <f>SUM('1.  LRAMVA Summary'!H$55:H$56)*(MONTH($E18)-1)/12*$H18</f>
        <v>0</v>
      </c>
      <c r="N18" s="177">
        <f>SUM('1.  LRAMVA Summary'!I$55:I$56)*(MONTH($E18)-1)/12*$H18</f>
        <v>0</v>
      </c>
      <c r="O18" s="177">
        <f>SUM('1.  LRAMVA Summary'!J$55:J$56)*(MONTH($E18)-1)/12*$H18</f>
        <v>0</v>
      </c>
      <c r="P18" s="177">
        <f>SUM('1.  LRAMVA Summary'!K$55:K$56)*(MONTH($E18)-1)/12*$H18</f>
        <v>0</v>
      </c>
      <c r="Q18" s="177">
        <f>SUM('1.  LRAMVA Summary'!L$55:L$56)*(MONTH($E18)-1)/12*$H18</f>
        <v>0</v>
      </c>
      <c r="R18" s="177">
        <f>SUM('1.  LRAMVA Summary'!M$55:M$56)*(MONTH($E18)-1)/12*$H18</f>
        <v>0</v>
      </c>
      <c r="S18" s="177">
        <f>SUM('1.  LRAMVA Summary'!N$55:N$56)*(MONTH($E18)-1)/12*$H18</f>
        <v>0</v>
      </c>
      <c r="T18" s="177">
        <f>SUM('1.  LRAMVA Summary'!O$55:O$56)*(MONTH($E18)-1)/12*$H18</f>
        <v>0</v>
      </c>
      <c r="U18" s="177">
        <f>SUM('1.  LRAMVA Summary'!P$55:P$56)*(MONTH($E18)-1)/12*$H18</f>
        <v>0</v>
      </c>
      <c r="V18" s="177">
        <f>SUM('1.  LRAMVA Summary'!Q$55:Q$56)*(MONTH($E18)-1)/12*$H18</f>
        <v>0</v>
      </c>
      <c r="W18" s="178">
        <f>SUM(I18:V18)</f>
        <v>0</v>
      </c>
    </row>
    <row r="19" spans="2:23">
      <c r="B19" s="179" t="s">
        <v>48</v>
      </c>
      <c r="C19" s="179">
        <v>1.47E-2</v>
      </c>
      <c r="D19" s="172"/>
      <c r="E19" s="180">
        <v>40664</v>
      </c>
      <c r="F19" s="174">
        <v>2011</v>
      </c>
      <c r="G19" s="181" t="s">
        <v>66</v>
      </c>
      <c r="H19" s="176">
        <f>C$16/12</f>
        <v>1.225E-3</v>
      </c>
      <c r="I19" s="177">
        <f>SUM('1.  LRAMVA Summary'!D$55:D$56)*(MONTH($E19)-1)/12*$H19</f>
        <v>0</v>
      </c>
      <c r="J19" s="177">
        <f>SUM('1.  LRAMVA Summary'!E$55:E$56)*(MONTH($E19)-1)/12*$H19</f>
        <v>0</v>
      </c>
      <c r="K19" s="177">
        <f>SUM('1.  LRAMVA Summary'!F$55:F$56)*(MONTH($E19)-1)/12*$H19</f>
        <v>0</v>
      </c>
      <c r="L19" s="177">
        <f>SUM('1.  LRAMVA Summary'!G$55:G$56)*(MONTH($E19)-1)/12*$H19</f>
        <v>0</v>
      </c>
      <c r="M19" s="177">
        <f>SUM('1.  LRAMVA Summary'!H$55:H$56)*(MONTH($E19)-1)/12*$H19</f>
        <v>0</v>
      </c>
      <c r="N19" s="177">
        <f>SUM('1.  LRAMVA Summary'!I$55:I$56)*(MONTH($E19)-1)/12*$H19</f>
        <v>0</v>
      </c>
      <c r="O19" s="177">
        <f>SUM('1.  LRAMVA Summary'!J$55:J$56)*(MONTH($E19)-1)/12*$H19</f>
        <v>0</v>
      </c>
      <c r="P19" s="177">
        <f>SUM('1.  LRAMVA Summary'!K$55:K$56)*(MONTH($E19)-1)/12*$H19</f>
        <v>0</v>
      </c>
      <c r="Q19" s="177">
        <f>SUM('1.  LRAMVA Summary'!L$55:L$56)*(MONTH($E19)-1)/12*$H19</f>
        <v>0</v>
      </c>
      <c r="R19" s="177">
        <f>SUM('1.  LRAMVA Summary'!M$55:M$56)*(MONTH($E19)-1)/12*$H19</f>
        <v>0</v>
      </c>
      <c r="S19" s="177">
        <f>SUM('1.  LRAMVA Summary'!N$55:N$56)*(MONTH($E19)-1)/12*$H19</f>
        <v>0</v>
      </c>
      <c r="T19" s="177">
        <f>SUM('1.  LRAMVA Summary'!O$55:O$56)*(MONTH($E19)-1)/12*$H19</f>
        <v>0</v>
      </c>
      <c r="U19" s="177">
        <f>SUM('1.  LRAMVA Summary'!P$55:P$56)*(MONTH($E19)-1)/12*$H19</f>
        <v>0</v>
      </c>
      <c r="V19" s="177">
        <f>SUM('1.  LRAMVA Summary'!Q$55:Q$56)*(MONTH($E19)-1)/12*$H19</f>
        <v>0</v>
      </c>
      <c r="W19" s="178">
        <f t="shared" si="0"/>
        <v>0</v>
      </c>
    </row>
    <row r="20" spans="2:23">
      <c r="B20" s="179" t="s">
        <v>49</v>
      </c>
      <c r="C20" s="179">
        <v>1.47E-2</v>
      </c>
      <c r="D20" s="172"/>
      <c r="E20" s="180">
        <v>40695</v>
      </c>
      <c r="F20" s="174">
        <v>2011</v>
      </c>
      <c r="G20" s="181" t="s">
        <v>66</v>
      </c>
      <c r="H20" s="176">
        <f>C$16/12</f>
        <v>1.225E-3</v>
      </c>
      <c r="I20" s="177">
        <f>SUM('1.  LRAMVA Summary'!D$55:D$56)*(MONTH($E20)-1)/12*$H20</f>
        <v>0</v>
      </c>
      <c r="J20" s="177">
        <f>SUM('1.  LRAMVA Summary'!E$55:E$56)*(MONTH($E20)-1)/12*$H20</f>
        <v>0</v>
      </c>
      <c r="K20" s="177">
        <f>SUM('1.  LRAMVA Summary'!F$55:F$56)*(MONTH($E20)-1)/12*$H20</f>
        <v>0</v>
      </c>
      <c r="L20" s="177">
        <f>SUM('1.  LRAMVA Summary'!G$55:G$56)*(MONTH($E20)-1)/12*$H20</f>
        <v>0</v>
      </c>
      <c r="M20" s="177">
        <f>SUM('1.  LRAMVA Summary'!H$55:H$56)*(MONTH($E20)-1)/12*$H20</f>
        <v>0</v>
      </c>
      <c r="N20" s="177">
        <f>SUM('1.  LRAMVA Summary'!I$55:I$56)*(MONTH($E20)-1)/12*$H20</f>
        <v>0</v>
      </c>
      <c r="O20" s="177">
        <f>SUM('1.  LRAMVA Summary'!J$55:J$56)*(MONTH($E20)-1)/12*$H20</f>
        <v>0</v>
      </c>
      <c r="P20" s="177">
        <f>SUM('1.  LRAMVA Summary'!K$55:K$56)*(MONTH($E20)-1)/12*$H20</f>
        <v>0</v>
      </c>
      <c r="Q20" s="177">
        <f>SUM('1.  LRAMVA Summary'!L$55:L$56)*(MONTH($E20)-1)/12*$H20</f>
        <v>0</v>
      </c>
      <c r="R20" s="177">
        <f>SUM('1.  LRAMVA Summary'!M$55:M$56)*(MONTH($E20)-1)/12*$H20</f>
        <v>0</v>
      </c>
      <c r="S20" s="177">
        <f>SUM('1.  LRAMVA Summary'!N$55:N$56)*(MONTH($E20)-1)/12*$H20</f>
        <v>0</v>
      </c>
      <c r="T20" s="177">
        <f>SUM('1.  LRAMVA Summary'!O$55:O$56)*(MONTH($E20)-1)/12*$H20</f>
        <v>0</v>
      </c>
      <c r="U20" s="177">
        <f>SUM('1.  LRAMVA Summary'!P$55:P$56)*(MONTH($E20)-1)/12*$H20</f>
        <v>0</v>
      </c>
      <c r="V20" s="177">
        <f>SUM('1.  LRAMVA Summary'!Q$55:Q$56)*(MONTH($E20)-1)/12*$H20</f>
        <v>0</v>
      </c>
      <c r="W20" s="178">
        <f t="shared" si="0"/>
        <v>0</v>
      </c>
    </row>
    <row r="21" spans="2:23">
      <c r="B21" s="179" t="s">
        <v>50</v>
      </c>
      <c r="C21" s="179">
        <v>1.47E-2</v>
      </c>
      <c r="D21" s="172"/>
      <c r="E21" s="180">
        <v>40725</v>
      </c>
      <c r="F21" s="174">
        <v>2011</v>
      </c>
      <c r="G21" s="181" t="s">
        <v>68</v>
      </c>
      <c r="H21" s="176">
        <f>C$17/12</f>
        <v>1.225E-3</v>
      </c>
      <c r="I21" s="177">
        <f>SUM('1.  LRAMVA Summary'!D$55:D$56)*(MONTH($E21)-1)/12*$H21</f>
        <v>0</v>
      </c>
      <c r="J21" s="177">
        <f>SUM('1.  LRAMVA Summary'!E$55:E$56)*(MONTH($E21)-1)/12*$H21</f>
        <v>0</v>
      </c>
      <c r="K21" s="177">
        <f>SUM('1.  LRAMVA Summary'!F$55:F$56)*(MONTH($E21)-1)/12*$H21</f>
        <v>0</v>
      </c>
      <c r="L21" s="177">
        <f>SUM('1.  LRAMVA Summary'!G$55:G$56)*(MONTH($E21)-1)/12*$H21</f>
        <v>0</v>
      </c>
      <c r="M21" s="177">
        <f>SUM('1.  LRAMVA Summary'!H$55:H$56)*(MONTH($E21)-1)/12*$H21</f>
        <v>0</v>
      </c>
      <c r="N21" s="177">
        <f>SUM('1.  LRAMVA Summary'!I$55:I$56)*(MONTH($E21)-1)/12*$H21</f>
        <v>0</v>
      </c>
      <c r="O21" s="177">
        <f>SUM('1.  LRAMVA Summary'!J$55:J$56)*(MONTH($E21)-1)/12*$H21</f>
        <v>0</v>
      </c>
      <c r="P21" s="177">
        <f>SUM('1.  LRAMVA Summary'!K$55:K$56)*(MONTH($E21)-1)/12*$H21</f>
        <v>0</v>
      </c>
      <c r="Q21" s="177">
        <f>SUM('1.  LRAMVA Summary'!L$55:L$56)*(MONTH($E21)-1)/12*$H21</f>
        <v>0</v>
      </c>
      <c r="R21" s="177">
        <f>SUM('1.  LRAMVA Summary'!M$55:M$56)*(MONTH($E21)-1)/12*$H21</f>
        <v>0</v>
      </c>
      <c r="S21" s="177">
        <f>SUM('1.  LRAMVA Summary'!N$55:N$56)*(MONTH($E21)-1)/12*$H21</f>
        <v>0</v>
      </c>
      <c r="T21" s="177">
        <f>SUM('1.  LRAMVA Summary'!O$55:O$56)*(MONTH($E21)-1)/12*$H21</f>
        <v>0</v>
      </c>
      <c r="U21" s="177">
        <f>SUM('1.  LRAMVA Summary'!P$55:P$56)*(MONTH($E21)-1)/12*$H21</f>
        <v>0</v>
      </c>
      <c r="V21" s="177">
        <f>SUM('1.  LRAMVA Summary'!Q$55:Q$56)*(MONTH($E21)-1)/12*$H21</f>
        <v>0</v>
      </c>
      <c r="W21" s="178">
        <f t="shared" si="0"/>
        <v>0</v>
      </c>
    </row>
    <row r="22" spans="2:23">
      <c r="B22" s="179" t="s">
        <v>51</v>
      </c>
      <c r="C22" s="179">
        <v>1.47E-2</v>
      </c>
      <c r="D22" s="172"/>
      <c r="E22" s="180">
        <v>40756</v>
      </c>
      <c r="F22" s="174">
        <v>2011</v>
      </c>
      <c r="G22" s="181" t="s">
        <v>68</v>
      </c>
      <c r="H22" s="176">
        <f>C$17/12</f>
        <v>1.225E-3</v>
      </c>
      <c r="I22" s="177">
        <f>SUM('1.  LRAMVA Summary'!D$55:D$56)*(MONTH($E22)-1)/12*$H22</f>
        <v>0</v>
      </c>
      <c r="J22" s="177">
        <f>SUM('1.  LRAMVA Summary'!E$55:E$56)*(MONTH($E22)-1)/12*$H22</f>
        <v>0</v>
      </c>
      <c r="K22" s="177">
        <f>SUM('1.  LRAMVA Summary'!F$55:F$56)*(MONTH($E22)-1)/12*$H22</f>
        <v>0</v>
      </c>
      <c r="L22" s="177">
        <f>SUM('1.  LRAMVA Summary'!G$55:G$56)*(MONTH($E22)-1)/12*$H22</f>
        <v>0</v>
      </c>
      <c r="M22" s="177">
        <f>SUM('1.  LRAMVA Summary'!H$55:H$56)*(MONTH($E22)-1)/12*$H22</f>
        <v>0</v>
      </c>
      <c r="N22" s="177">
        <f>SUM('1.  LRAMVA Summary'!I$55:I$56)*(MONTH($E22)-1)/12*$H22</f>
        <v>0</v>
      </c>
      <c r="O22" s="177">
        <f>SUM('1.  LRAMVA Summary'!J$55:J$56)*(MONTH($E22)-1)/12*$H22</f>
        <v>0</v>
      </c>
      <c r="P22" s="177">
        <f>SUM('1.  LRAMVA Summary'!K$55:K$56)*(MONTH($E22)-1)/12*$H22</f>
        <v>0</v>
      </c>
      <c r="Q22" s="177">
        <f>SUM('1.  LRAMVA Summary'!L$55:L$56)*(MONTH($E22)-1)/12*$H22</f>
        <v>0</v>
      </c>
      <c r="R22" s="177">
        <f>SUM('1.  LRAMVA Summary'!M$55:M$56)*(MONTH($E22)-1)/12*$H22</f>
        <v>0</v>
      </c>
      <c r="S22" s="177">
        <f>SUM('1.  LRAMVA Summary'!N$55:N$56)*(MONTH($E22)-1)/12*$H22</f>
        <v>0</v>
      </c>
      <c r="T22" s="177">
        <f>SUM('1.  LRAMVA Summary'!O$55:O$56)*(MONTH($E22)-1)/12*$H22</f>
        <v>0</v>
      </c>
      <c r="U22" s="177">
        <f>SUM('1.  LRAMVA Summary'!P$55:P$56)*(MONTH($E22)-1)/12*$H22</f>
        <v>0</v>
      </c>
      <c r="V22" s="177">
        <f>SUM('1.  LRAMVA Summary'!Q$55:Q$56)*(MONTH($E22)-1)/12*$H22</f>
        <v>0</v>
      </c>
      <c r="W22" s="178">
        <f t="shared" si="0"/>
        <v>0</v>
      </c>
    </row>
    <row r="23" spans="2:23">
      <c r="B23" s="179" t="s">
        <v>52</v>
      </c>
      <c r="C23" s="179">
        <v>1.47E-2</v>
      </c>
      <c r="D23" s="172"/>
      <c r="E23" s="180">
        <v>40787</v>
      </c>
      <c r="F23" s="174">
        <v>2011</v>
      </c>
      <c r="G23" s="181" t="s">
        <v>68</v>
      </c>
      <c r="H23" s="176">
        <f>C$17/12</f>
        <v>1.225E-3</v>
      </c>
      <c r="I23" s="177">
        <f>SUM('1.  LRAMVA Summary'!D$55:D$56)*(MONTH($E23)-1)/12*$H23</f>
        <v>0</v>
      </c>
      <c r="J23" s="177">
        <f>SUM('1.  LRAMVA Summary'!E$55:E$56)*(MONTH($E23)-1)/12*$H23</f>
        <v>0</v>
      </c>
      <c r="K23" s="177">
        <f>SUM('1.  LRAMVA Summary'!F$55:F$56)*(MONTH($E23)-1)/12*$H23</f>
        <v>0</v>
      </c>
      <c r="L23" s="177">
        <f>SUM('1.  LRAMVA Summary'!G$55:G$56)*(MONTH($E23)-1)/12*$H23</f>
        <v>0</v>
      </c>
      <c r="M23" s="177">
        <f>SUM('1.  LRAMVA Summary'!H$55:H$56)*(MONTH($E23)-1)/12*$H23</f>
        <v>0</v>
      </c>
      <c r="N23" s="177">
        <f>SUM('1.  LRAMVA Summary'!I$55:I$56)*(MONTH($E23)-1)/12*$H23</f>
        <v>0</v>
      </c>
      <c r="O23" s="177">
        <f>SUM('1.  LRAMVA Summary'!J$55:J$56)*(MONTH($E23)-1)/12*$H23</f>
        <v>0</v>
      </c>
      <c r="P23" s="177">
        <f>SUM('1.  LRAMVA Summary'!K$55:K$56)*(MONTH($E23)-1)/12*$H23</f>
        <v>0</v>
      </c>
      <c r="Q23" s="177">
        <f>SUM('1.  LRAMVA Summary'!L$55:L$56)*(MONTH($E23)-1)/12*$H23</f>
        <v>0</v>
      </c>
      <c r="R23" s="177">
        <f>SUM('1.  LRAMVA Summary'!M$55:M$56)*(MONTH($E23)-1)/12*$H23</f>
        <v>0</v>
      </c>
      <c r="S23" s="177">
        <f>SUM('1.  LRAMVA Summary'!N$55:N$56)*(MONTH($E23)-1)/12*$H23</f>
        <v>0</v>
      </c>
      <c r="T23" s="177">
        <f>SUM('1.  LRAMVA Summary'!O$55:O$56)*(MONTH($E23)-1)/12*$H23</f>
        <v>0</v>
      </c>
      <c r="U23" s="177">
        <f>SUM('1.  LRAMVA Summary'!P$55:P$56)*(MONTH($E23)-1)/12*$H23</f>
        <v>0</v>
      </c>
      <c r="V23" s="177">
        <f>SUM('1.  LRAMVA Summary'!Q$55:Q$56)*(MONTH($E23)-1)/12*$H23</f>
        <v>0</v>
      </c>
      <c r="W23" s="178">
        <f t="shared" si="0"/>
        <v>0</v>
      </c>
    </row>
    <row r="24" spans="2:23">
      <c r="B24" s="179" t="s">
        <v>53</v>
      </c>
      <c r="C24" s="179">
        <v>1.47E-2</v>
      </c>
      <c r="D24" s="172"/>
      <c r="E24" s="180">
        <v>40817</v>
      </c>
      <c r="F24" s="174">
        <v>2011</v>
      </c>
      <c r="G24" s="181" t="s">
        <v>69</v>
      </c>
      <c r="H24" s="176">
        <f>C$18/12</f>
        <v>1.225E-3</v>
      </c>
      <c r="I24" s="177">
        <f>SUM('1.  LRAMVA Summary'!D$55:D$56)*(MONTH($E24)-1)/12*$H24</f>
        <v>0</v>
      </c>
      <c r="J24" s="177">
        <f>SUM('1.  LRAMVA Summary'!E$55:E$56)*(MONTH($E24)-1)/12*$H24</f>
        <v>0</v>
      </c>
      <c r="K24" s="177">
        <f>SUM('1.  LRAMVA Summary'!F$55:F$56)*(MONTH($E24)-1)/12*$H24</f>
        <v>0</v>
      </c>
      <c r="L24" s="177">
        <f>SUM('1.  LRAMVA Summary'!G$55:G$56)*(MONTH($E24)-1)/12*$H24</f>
        <v>0</v>
      </c>
      <c r="M24" s="177">
        <f>SUM('1.  LRAMVA Summary'!H$55:H$56)*(MONTH($E24)-1)/12*$H24</f>
        <v>0</v>
      </c>
      <c r="N24" s="177">
        <f>SUM('1.  LRAMVA Summary'!I$55:I$56)*(MONTH($E24)-1)/12*$H24</f>
        <v>0</v>
      </c>
      <c r="O24" s="177">
        <f>SUM('1.  LRAMVA Summary'!J$55:J$56)*(MONTH($E24)-1)/12*$H24</f>
        <v>0</v>
      </c>
      <c r="P24" s="177">
        <f>SUM('1.  LRAMVA Summary'!K$55:K$56)*(MONTH($E24)-1)/12*$H24</f>
        <v>0</v>
      </c>
      <c r="Q24" s="177">
        <f>SUM('1.  LRAMVA Summary'!L$55:L$56)*(MONTH($E24)-1)/12*$H24</f>
        <v>0</v>
      </c>
      <c r="R24" s="177">
        <f>SUM('1.  LRAMVA Summary'!M$55:M$56)*(MONTH($E24)-1)/12*$H24</f>
        <v>0</v>
      </c>
      <c r="S24" s="177">
        <f>SUM('1.  LRAMVA Summary'!N$55:N$56)*(MONTH($E24)-1)/12*$H24</f>
        <v>0</v>
      </c>
      <c r="T24" s="177">
        <f>SUM('1.  LRAMVA Summary'!O$55:O$56)*(MONTH($E24)-1)/12*$H24</f>
        <v>0</v>
      </c>
      <c r="U24" s="177">
        <f>SUM('1.  LRAMVA Summary'!P$55:P$56)*(MONTH($E24)-1)/12*$H24</f>
        <v>0</v>
      </c>
      <c r="V24" s="177">
        <f>SUM('1.  LRAMVA Summary'!Q$55:Q$56)*(MONTH($E24)-1)/12*$H24</f>
        <v>0</v>
      </c>
      <c r="W24" s="178">
        <f t="shared" si="0"/>
        <v>0</v>
      </c>
    </row>
    <row r="25" spans="2:23">
      <c r="B25" s="179" t="s">
        <v>54</v>
      </c>
      <c r="C25" s="179">
        <v>1.47E-2</v>
      </c>
      <c r="D25" s="172"/>
      <c r="E25" s="180">
        <v>40848</v>
      </c>
      <c r="F25" s="174">
        <v>2011</v>
      </c>
      <c r="G25" s="181" t="s">
        <v>69</v>
      </c>
      <c r="H25" s="176">
        <f>C$18/12</f>
        <v>1.225E-3</v>
      </c>
      <c r="I25" s="177">
        <f>SUM('1.  LRAMVA Summary'!D$55:D$56)*(MONTH($E25)-1)/12*$H25</f>
        <v>0</v>
      </c>
      <c r="J25" s="177">
        <f>SUM('1.  LRAMVA Summary'!E$55:E$56)*(MONTH($E25)-1)/12*$H25</f>
        <v>0</v>
      </c>
      <c r="K25" s="177">
        <f>SUM('1.  LRAMVA Summary'!F$55:F$56)*(MONTH($E25)-1)/12*$H25</f>
        <v>0</v>
      </c>
      <c r="L25" s="177">
        <f>SUM('1.  LRAMVA Summary'!G$55:G$56)*(MONTH($E25)-1)/12*$H25</f>
        <v>0</v>
      </c>
      <c r="M25" s="177">
        <f>SUM('1.  LRAMVA Summary'!H$55:H$56)*(MONTH($E25)-1)/12*$H25</f>
        <v>0</v>
      </c>
      <c r="N25" s="177">
        <f>SUM('1.  LRAMVA Summary'!I$55:I$56)*(MONTH($E25)-1)/12*$H25</f>
        <v>0</v>
      </c>
      <c r="O25" s="177">
        <f>SUM('1.  LRAMVA Summary'!J$55:J$56)*(MONTH($E25)-1)/12*$H25</f>
        <v>0</v>
      </c>
      <c r="P25" s="177">
        <f>SUM('1.  LRAMVA Summary'!K$55:K$56)*(MONTH($E25)-1)/12*$H25</f>
        <v>0</v>
      </c>
      <c r="Q25" s="177">
        <f>SUM('1.  LRAMVA Summary'!L$55:L$56)*(MONTH($E25)-1)/12*$H25</f>
        <v>0</v>
      </c>
      <c r="R25" s="177">
        <f>SUM('1.  LRAMVA Summary'!M$55:M$56)*(MONTH($E25)-1)/12*$H25</f>
        <v>0</v>
      </c>
      <c r="S25" s="177">
        <f>SUM('1.  LRAMVA Summary'!N$55:N$56)*(MONTH($E25)-1)/12*$H25</f>
        <v>0</v>
      </c>
      <c r="T25" s="177">
        <f>SUM('1.  LRAMVA Summary'!O$55:O$56)*(MONTH($E25)-1)/12*$H25</f>
        <v>0</v>
      </c>
      <c r="U25" s="177">
        <f>SUM('1.  LRAMVA Summary'!P$55:P$56)*(MONTH($E25)-1)/12*$H25</f>
        <v>0</v>
      </c>
      <c r="V25" s="177">
        <f>SUM('1.  LRAMVA Summary'!Q$55:Q$56)*(MONTH($E25)-1)/12*$H25</f>
        <v>0</v>
      </c>
      <c r="W25" s="178">
        <f t="shared" si="0"/>
        <v>0</v>
      </c>
    </row>
    <row r="26" spans="2:23">
      <c r="B26" s="179" t="s">
        <v>55</v>
      </c>
      <c r="C26" s="179">
        <v>1.47E-2</v>
      </c>
      <c r="D26" s="172"/>
      <c r="E26" s="180">
        <v>40878</v>
      </c>
      <c r="F26" s="174">
        <v>2011</v>
      </c>
      <c r="G26" s="181" t="s">
        <v>69</v>
      </c>
      <c r="H26" s="176">
        <f>C$18/12</f>
        <v>1.225E-3</v>
      </c>
      <c r="I26" s="177">
        <f>SUM('1.  LRAMVA Summary'!D$55:D$56)*(MONTH($E26)-1)/12*$H26</f>
        <v>0</v>
      </c>
      <c r="J26" s="177">
        <f>SUM('1.  LRAMVA Summary'!E$55:E$56)*(MONTH($E26)-1)/12*$H26</f>
        <v>0</v>
      </c>
      <c r="K26" s="177">
        <f>SUM('1.  LRAMVA Summary'!F$55:F$56)*(MONTH($E26)-1)/12*$H26</f>
        <v>0</v>
      </c>
      <c r="L26" s="177">
        <f>SUM('1.  LRAMVA Summary'!G$55:G$56)*(MONTH($E26)-1)/12*$H26</f>
        <v>0</v>
      </c>
      <c r="M26" s="177">
        <f>SUM('1.  LRAMVA Summary'!H$55:H$56)*(MONTH($E26)-1)/12*$H26</f>
        <v>0</v>
      </c>
      <c r="N26" s="177">
        <f>SUM('1.  LRAMVA Summary'!I$55:I$56)*(MONTH($E26)-1)/12*$H26</f>
        <v>0</v>
      </c>
      <c r="O26" s="177">
        <f>SUM('1.  LRAMVA Summary'!J$55:J$56)*(MONTH($E26)-1)/12*$H26</f>
        <v>0</v>
      </c>
      <c r="P26" s="177">
        <f>SUM('1.  LRAMVA Summary'!K$55:K$56)*(MONTH($E26)-1)/12*$H26</f>
        <v>0</v>
      </c>
      <c r="Q26" s="177">
        <f>SUM('1.  LRAMVA Summary'!L$55:L$56)*(MONTH($E26)-1)/12*$H26</f>
        <v>0</v>
      </c>
      <c r="R26" s="177">
        <f>SUM('1.  LRAMVA Summary'!M$55:M$56)*(MONTH($E26)-1)/12*$H26</f>
        <v>0</v>
      </c>
      <c r="S26" s="177">
        <f>SUM('1.  LRAMVA Summary'!N$55:N$56)*(MONTH($E26)-1)/12*$H26</f>
        <v>0</v>
      </c>
      <c r="T26" s="177">
        <f>SUM('1.  LRAMVA Summary'!O$55:O$56)*(MONTH($E26)-1)/12*$H26</f>
        <v>0</v>
      </c>
      <c r="U26" s="177">
        <f>SUM('1.  LRAMVA Summary'!P$55:P$56)*(MONTH($E26)-1)/12*$H26</f>
        <v>0</v>
      </c>
      <c r="V26" s="177">
        <f>SUM('1.  LRAMVA Summary'!Q$55:Q$56)*(MONTH($E26)-1)/12*$H26</f>
        <v>0</v>
      </c>
      <c r="W26" s="178">
        <f>SUM(I26:V26)</f>
        <v>0</v>
      </c>
    </row>
    <row r="27" spans="2:23" ht="16" thickBot="1">
      <c r="B27" s="179" t="s">
        <v>56</v>
      </c>
      <c r="C27" s="179">
        <v>1.47E-2</v>
      </c>
      <c r="D27" s="172"/>
      <c r="E27" s="182" t="s">
        <v>458</v>
      </c>
      <c r="F27" s="182"/>
      <c r="G27" s="183"/>
      <c r="H27" s="184"/>
      <c r="I27" s="185">
        <f>SUM(I15:I26)</f>
        <v>0</v>
      </c>
      <c r="J27" s="185">
        <f t="shared" ref="J27:O27" si="1">SUM(J15:J26)</f>
        <v>0</v>
      </c>
      <c r="K27" s="185">
        <f t="shared" si="1"/>
        <v>0</v>
      </c>
      <c r="L27" s="185">
        <f t="shared" si="1"/>
        <v>0</v>
      </c>
      <c r="M27" s="185">
        <f t="shared" si="1"/>
        <v>0</v>
      </c>
      <c r="N27" s="185">
        <f t="shared" si="1"/>
        <v>0</v>
      </c>
      <c r="O27" s="185">
        <f t="shared" si="1"/>
        <v>0</v>
      </c>
      <c r="P27" s="185">
        <f t="shared" ref="P27:V27" si="2">SUM(P15:P26)</f>
        <v>0</v>
      </c>
      <c r="Q27" s="185">
        <f t="shared" si="2"/>
        <v>0</v>
      </c>
      <c r="R27" s="185">
        <f t="shared" si="2"/>
        <v>0</v>
      </c>
      <c r="S27" s="185">
        <f t="shared" si="2"/>
        <v>0</v>
      </c>
      <c r="T27" s="185">
        <f t="shared" si="2"/>
        <v>0</v>
      </c>
      <c r="U27" s="185">
        <f t="shared" si="2"/>
        <v>0</v>
      </c>
      <c r="V27" s="185">
        <f t="shared" si="2"/>
        <v>0</v>
      </c>
      <c r="W27" s="185">
        <f>SUM(W15:W26)</f>
        <v>0</v>
      </c>
    </row>
    <row r="28" spans="2:23" ht="16" thickTop="1">
      <c r="B28" s="179" t="s">
        <v>57</v>
      </c>
      <c r="C28" s="179">
        <v>1.47E-2</v>
      </c>
      <c r="D28" s="172"/>
      <c r="E28" s="186" t="s">
        <v>67</v>
      </c>
      <c r="F28" s="186"/>
      <c r="G28" s="187"/>
      <c r="H28" s="188"/>
      <c r="I28" s="189"/>
      <c r="J28" s="189"/>
      <c r="K28" s="189"/>
      <c r="L28" s="189"/>
      <c r="M28" s="189"/>
      <c r="N28" s="189"/>
      <c r="O28" s="189"/>
      <c r="P28" s="189"/>
      <c r="Q28" s="189"/>
      <c r="R28" s="189"/>
      <c r="S28" s="189"/>
      <c r="T28" s="189"/>
      <c r="U28" s="189"/>
      <c r="V28" s="189"/>
      <c r="W28" s="190"/>
    </row>
    <row r="29" spans="2:23">
      <c r="B29" s="179" t="s">
        <v>58</v>
      </c>
      <c r="C29" s="179">
        <v>1.47E-2</v>
      </c>
      <c r="D29" s="172"/>
      <c r="E29" s="191" t="s">
        <v>424</v>
      </c>
      <c r="F29" s="191"/>
      <c r="G29" s="192"/>
      <c r="H29" s="193"/>
      <c r="I29" s="194">
        <f>I27+I28</f>
        <v>0</v>
      </c>
      <c r="J29" s="194">
        <f t="shared" ref="J29:M29" si="3">J27+J28</f>
        <v>0</v>
      </c>
      <c r="K29" s="194">
        <f t="shared" si="3"/>
        <v>0</v>
      </c>
      <c r="L29" s="194">
        <f t="shared" si="3"/>
        <v>0</v>
      </c>
      <c r="M29" s="194">
        <f t="shared" si="3"/>
        <v>0</v>
      </c>
      <c r="N29" s="194">
        <f>N27+N28</f>
        <v>0</v>
      </c>
      <c r="O29" s="194">
        <f>O27+O28</f>
        <v>0</v>
      </c>
      <c r="P29" s="194">
        <f t="shared" ref="P29:V29" si="4">P27+P28</f>
        <v>0</v>
      </c>
      <c r="Q29" s="194">
        <f t="shared" si="4"/>
        <v>0</v>
      </c>
      <c r="R29" s="194">
        <f t="shared" si="4"/>
        <v>0</v>
      </c>
      <c r="S29" s="194">
        <f t="shared" si="4"/>
        <v>0</v>
      </c>
      <c r="T29" s="194">
        <f t="shared" si="4"/>
        <v>0</v>
      </c>
      <c r="U29" s="194">
        <f t="shared" si="4"/>
        <v>0</v>
      </c>
      <c r="V29" s="194">
        <f t="shared" si="4"/>
        <v>0</v>
      </c>
      <c r="W29" s="194">
        <f>W27+W28</f>
        <v>0</v>
      </c>
    </row>
    <row r="30" spans="2:23">
      <c r="B30" s="179" t="s">
        <v>59</v>
      </c>
      <c r="C30" s="179">
        <v>1.47E-2</v>
      </c>
      <c r="D30" s="172"/>
      <c r="E30" s="180">
        <v>40909</v>
      </c>
      <c r="F30" s="180" t="s">
        <v>178</v>
      </c>
      <c r="G30" s="181" t="s">
        <v>65</v>
      </c>
      <c r="H30" s="195">
        <f>C$19/12</f>
        <v>1.225E-3</v>
      </c>
      <c r="I30" s="196">
        <f>(SUM('1.  LRAMVA Summary'!D$55:D$57)+SUM('1.  LRAMVA Summary'!D$58:D$59)*(MONTH($E30)-1)/12)*$H30</f>
        <v>0</v>
      </c>
      <c r="J30" s="196">
        <f>(SUM('1.  LRAMVA Summary'!E$55:E$57)+SUM('1.  LRAMVA Summary'!E$58:E$59)*(MONTH($E30)-1)/12)*$H30</f>
        <v>0</v>
      </c>
      <c r="K30" s="196">
        <f>(SUM('1.  LRAMVA Summary'!F$55:F$57)+SUM('1.  LRAMVA Summary'!F$58:F$59)*(MONTH($E30)-1)/12)*$H30</f>
        <v>0</v>
      </c>
      <c r="L30" s="196">
        <f>(SUM('1.  LRAMVA Summary'!G$55:G$57)+SUM('1.  LRAMVA Summary'!G$58:G$59)*(MONTH($E30)-1)/12)*$H30</f>
        <v>0</v>
      </c>
      <c r="M30" s="196">
        <f>(SUM('1.  LRAMVA Summary'!H$55:H$57)+SUM('1.  LRAMVA Summary'!H$58:H$59)*(MONTH($E30)-1)/12)*$H30</f>
        <v>0</v>
      </c>
      <c r="N30" s="196">
        <f>(SUM('1.  LRAMVA Summary'!I$55:I$57)+SUM('1.  LRAMVA Summary'!I$58:I$59)*(MONTH($E30)-1)/12)*$H30</f>
        <v>0</v>
      </c>
      <c r="O30" s="196">
        <f>(SUM('1.  LRAMVA Summary'!J$55:J$57)+SUM('1.  LRAMVA Summary'!J$58:J$59)*(MONTH($E30)-1)/12)*$H30</f>
        <v>0</v>
      </c>
      <c r="P30" s="196">
        <f>(SUM('1.  LRAMVA Summary'!K$55:K$57)+SUM('1.  LRAMVA Summary'!K$58:K$59)*(MONTH($E30)-1)/12)*$H30</f>
        <v>0</v>
      </c>
      <c r="Q30" s="196">
        <f>(SUM('1.  LRAMVA Summary'!L$55:L$57)+SUM('1.  LRAMVA Summary'!L$58:L$59)*(MONTH($E30)-1)/12)*$H30</f>
        <v>0</v>
      </c>
      <c r="R30" s="196">
        <f>(SUM('1.  LRAMVA Summary'!M$55:M$57)+SUM('1.  LRAMVA Summary'!M$58:M$59)*(MONTH($E30)-1)/12)*$H30</f>
        <v>0</v>
      </c>
      <c r="S30" s="196">
        <f>(SUM('1.  LRAMVA Summary'!N$55:N$57)+SUM('1.  LRAMVA Summary'!N$58:N$59)*(MONTH($E30)-1)/12)*$H30</f>
        <v>0</v>
      </c>
      <c r="T30" s="196">
        <f>(SUM('1.  LRAMVA Summary'!O$55:O$57)+SUM('1.  LRAMVA Summary'!O$58:O$59)*(MONTH($E30)-1)/12)*$H30</f>
        <v>0</v>
      </c>
      <c r="U30" s="196">
        <f>(SUM('1.  LRAMVA Summary'!P$55:P$57)+SUM('1.  LRAMVA Summary'!P$58:P$59)*(MONTH($E30)-1)/12)*$H30</f>
        <v>0</v>
      </c>
      <c r="V30" s="196">
        <f>(SUM('1.  LRAMVA Summary'!Q$55:Q$57)+SUM('1.  LRAMVA Summary'!Q$58:Q$59)*(MONTH($E30)-1)/12)*$H30</f>
        <v>0</v>
      </c>
      <c r="W30" s="197">
        <f>SUM(I30:V30)</f>
        <v>0</v>
      </c>
    </row>
    <row r="31" spans="2:23">
      <c r="B31" s="179" t="s">
        <v>60</v>
      </c>
      <c r="C31" s="179">
        <v>1.47E-2</v>
      </c>
      <c r="D31" s="172"/>
      <c r="E31" s="180">
        <v>40940</v>
      </c>
      <c r="F31" s="180" t="s">
        <v>178</v>
      </c>
      <c r="G31" s="181" t="s">
        <v>65</v>
      </c>
      <c r="H31" s="195">
        <f>C$19/12</f>
        <v>1.225E-3</v>
      </c>
      <c r="I31" s="196">
        <f>(SUM('1.  LRAMVA Summary'!D$55:D$57)+SUM('1.  LRAMVA Summary'!D$58:D$59)*(MONTH($E31)-1)/12)*$H31</f>
        <v>0</v>
      </c>
      <c r="J31" s="196">
        <f>(SUM('1.  LRAMVA Summary'!E$55:E$57)+SUM('1.  LRAMVA Summary'!E$58:E$59)*(MONTH($E31)-1)/12)*$H31</f>
        <v>0</v>
      </c>
      <c r="K31" s="196">
        <f>(SUM('1.  LRAMVA Summary'!F$55:F$57)+SUM('1.  LRAMVA Summary'!F$58:F$59)*(MONTH($E31)-1)/12)*$H31</f>
        <v>0</v>
      </c>
      <c r="L31" s="196">
        <f>(SUM('1.  LRAMVA Summary'!G$55:G$57)+SUM('1.  LRAMVA Summary'!G$58:G$59)*(MONTH($E31)-1)/12)*$H31</f>
        <v>0</v>
      </c>
      <c r="M31" s="196">
        <f>(SUM('1.  LRAMVA Summary'!H$55:H$57)+SUM('1.  LRAMVA Summary'!H$58:H$59)*(MONTH($E31)-1)/12)*$H31</f>
        <v>0</v>
      </c>
      <c r="N31" s="196">
        <f>(SUM('1.  LRAMVA Summary'!I$55:I$57)+SUM('1.  LRAMVA Summary'!I$58:I$59)*(MONTH($E31)-1)/12)*$H31</f>
        <v>0</v>
      </c>
      <c r="O31" s="196">
        <f>(SUM('1.  LRAMVA Summary'!J$55:J$57)+SUM('1.  LRAMVA Summary'!J$58:J$59)*(MONTH($E31)-1)/12)*$H31</f>
        <v>0</v>
      </c>
      <c r="P31" s="196">
        <f>(SUM('1.  LRAMVA Summary'!K$55:K$57)+SUM('1.  LRAMVA Summary'!K$58:K$59)*(MONTH($E31)-1)/12)*$H31</f>
        <v>0</v>
      </c>
      <c r="Q31" s="196">
        <f>(SUM('1.  LRAMVA Summary'!L$55:L$57)+SUM('1.  LRAMVA Summary'!L$58:L$59)*(MONTH($E31)-1)/12)*$H31</f>
        <v>0</v>
      </c>
      <c r="R31" s="196">
        <f>(SUM('1.  LRAMVA Summary'!M$55:M$57)+SUM('1.  LRAMVA Summary'!M$58:M$59)*(MONTH($E31)-1)/12)*$H31</f>
        <v>0</v>
      </c>
      <c r="S31" s="196">
        <f>(SUM('1.  LRAMVA Summary'!N$55:N$57)+SUM('1.  LRAMVA Summary'!N$58:N$59)*(MONTH($E31)-1)/12)*$H31</f>
        <v>0</v>
      </c>
      <c r="T31" s="196">
        <f>(SUM('1.  LRAMVA Summary'!O$55:O$57)+SUM('1.  LRAMVA Summary'!O$58:O$59)*(MONTH($E31)-1)/12)*$H31</f>
        <v>0</v>
      </c>
      <c r="U31" s="196">
        <f>(SUM('1.  LRAMVA Summary'!P$55:P$57)+SUM('1.  LRAMVA Summary'!P$58:P$59)*(MONTH($E31)-1)/12)*$H31</f>
        <v>0</v>
      </c>
      <c r="V31" s="196">
        <f>(SUM('1.  LRAMVA Summary'!Q$55:Q$57)+SUM('1.  LRAMVA Summary'!Q$58:Q$59)*(MONTH($E31)-1)/12)*$H31</f>
        <v>0</v>
      </c>
      <c r="W31" s="197">
        <f t="shared" ref="W31:W40" si="5">SUM(I31:V31)</f>
        <v>0</v>
      </c>
    </row>
    <row r="32" spans="2:23">
      <c r="B32" s="179" t="s">
        <v>61</v>
      </c>
      <c r="C32" s="179">
        <v>1.0999999999999999E-2</v>
      </c>
      <c r="D32" s="172"/>
      <c r="E32" s="180">
        <v>40969</v>
      </c>
      <c r="F32" s="180" t="s">
        <v>178</v>
      </c>
      <c r="G32" s="181" t="s">
        <v>65</v>
      </c>
      <c r="H32" s="195">
        <f>C$19/12</f>
        <v>1.225E-3</v>
      </c>
      <c r="I32" s="196">
        <f>(SUM('1.  LRAMVA Summary'!D$55:D$57)+SUM('1.  LRAMVA Summary'!D$58:D$59)*(MONTH($E32)-1)/12)*$H32</f>
        <v>0</v>
      </c>
      <c r="J32" s="196">
        <f>(SUM('1.  LRAMVA Summary'!E$55:E$57)+SUM('1.  LRAMVA Summary'!E$58:E$59)*(MONTH($E32)-1)/12)*$H32</f>
        <v>0</v>
      </c>
      <c r="K32" s="196">
        <f>(SUM('1.  LRAMVA Summary'!F$55:F$57)+SUM('1.  LRAMVA Summary'!F$58:F$59)*(MONTH($E32)-1)/12)*$H32</f>
        <v>0</v>
      </c>
      <c r="L32" s="196">
        <f>(SUM('1.  LRAMVA Summary'!G$55:G$57)+SUM('1.  LRAMVA Summary'!G$58:G$59)*(MONTH($E32)-1)/12)*$H32</f>
        <v>0</v>
      </c>
      <c r="M32" s="196">
        <f>(SUM('1.  LRAMVA Summary'!H$55:H$57)+SUM('1.  LRAMVA Summary'!H$58:H$59)*(MONTH($E32)-1)/12)*$H32</f>
        <v>0</v>
      </c>
      <c r="N32" s="196">
        <f>(SUM('1.  LRAMVA Summary'!I$55:I$57)+SUM('1.  LRAMVA Summary'!I$58:I$59)*(MONTH($E32)-1)/12)*$H32</f>
        <v>0</v>
      </c>
      <c r="O32" s="196">
        <f>(SUM('1.  LRAMVA Summary'!J$55:J$57)+SUM('1.  LRAMVA Summary'!J$58:J$59)*(MONTH($E32)-1)/12)*$H32</f>
        <v>0</v>
      </c>
      <c r="P32" s="196">
        <f>(SUM('1.  LRAMVA Summary'!K$55:K$57)+SUM('1.  LRAMVA Summary'!K$58:K$59)*(MONTH($E32)-1)/12)*$H32</f>
        <v>0</v>
      </c>
      <c r="Q32" s="196">
        <f>(SUM('1.  LRAMVA Summary'!L$55:L$57)+SUM('1.  LRAMVA Summary'!L$58:L$59)*(MONTH($E32)-1)/12)*$H32</f>
        <v>0</v>
      </c>
      <c r="R32" s="196">
        <f>(SUM('1.  LRAMVA Summary'!M$55:M$57)+SUM('1.  LRAMVA Summary'!M$58:M$59)*(MONTH($E32)-1)/12)*$H32</f>
        <v>0</v>
      </c>
      <c r="S32" s="196">
        <f>(SUM('1.  LRAMVA Summary'!N$55:N$57)+SUM('1.  LRAMVA Summary'!N$58:N$59)*(MONTH($E32)-1)/12)*$H32</f>
        <v>0</v>
      </c>
      <c r="T32" s="196">
        <f>(SUM('1.  LRAMVA Summary'!O$55:O$57)+SUM('1.  LRAMVA Summary'!O$58:O$59)*(MONTH($E32)-1)/12)*$H32</f>
        <v>0</v>
      </c>
      <c r="U32" s="196">
        <f>(SUM('1.  LRAMVA Summary'!P$55:P$57)+SUM('1.  LRAMVA Summary'!P$58:P$59)*(MONTH($E32)-1)/12)*$H32</f>
        <v>0</v>
      </c>
      <c r="V32" s="196">
        <f>(SUM('1.  LRAMVA Summary'!Q$55:Q$57)+SUM('1.  LRAMVA Summary'!Q$58:Q$59)*(MONTH($E32)-1)/12)*$H32</f>
        <v>0</v>
      </c>
      <c r="W32" s="197">
        <f t="shared" si="5"/>
        <v>0</v>
      </c>
    </row>
    <row r="33" spans="2:23">
      <c r="B33" s="179" t="s">
        <v>176</v>
      </c>
      <c r="C33" s="179">
        <v>1.0999999999999999E-2</v>
      </c>
      <c r="D33" s="172"/>
      <c r="E33" s="180">
        <v>41000</v>
      </c>
      <c r="F33" s="180" t="s">
        <v>178</v>
      </c>
      <c r="G33" s="181" t="s">
        <v>66</v>
      </c>
      <c r="H33" s="198">
        <f>C$20/12</f>
        <v>1.225E-3</v>
      </c>
      <c r="I33" s="196">
        <f>(SUM('1.  LRAMVA Summary'!D$55:D$57)+SUM('1.  LRAMVA Summary'!D$58:D$59)*(MONTH($E33)-1)/12)*$H33</f>
        <v>0</v>
      </c>
      <c r="J33" s="196">
        <f>(SUM('1.  LRAMVA Summary'!E$55:E$57)+SUM('1.  LRAMVA Summary'!E$58:E$59)*(MONTH($E33)-1)/12)*$H33</f>
        <v>0</v>
      </c>
      <c r="K33" s="196">
        <f>(SUM('1.  LRAMVA Summary'!F$55:F$57)+SUM('1.  LRAMVA Summary'!F$58:F$59)*(MONTH($E33)-1)/12)*$H33</f>
        <v>0</v>
      </c>
      <c r="L33" s="196">
        <f>(SUM('1.  LRAMVA Summary'!G$55:G$57)+SUM('1.  LRAMVA Summary'!G$58:G$59)*(MONTH($E33)-1)/12)*$H33</f>
        <v>0</v>
      </c>
      <c r="M33" s="196">
        <f>(SUM('1.  LRAMVA Summary'!H$55:H$57)+SUM('1.  LRAMVA Summary'!H$58:H$59)*(MONTH($E33)-1)/12)*$H33</f>
        <v>0</v>
      </c>
      <c r="N33" s="196">
        <f>(SUM('1.  LRAMVA Summary'!I$55:I$57)+SUM('1.  LRAMVA Summary'!I$58:I$59)*(MONTH($E33)-1)/12)*$H33</f>
        <v>0</v>
      </c>
      <c r="O33" s="196">
        <f>(SUM('1.  LRAMVA Summary'!J$55:J$57)+SUM('1.  LRAMVA Summary'!J$58:J$59)*(MONTH($E33)-1)/12)*$H33</f>
        <v>0</v>
      </c>
      <c r="P33" s="196">
        <f>(SUM('1.  LRAMVA Summary'!K$55:K$57)+SUM('1.  LRAMVA Summary'!K$58:K$59)*(MONTH($E33)-1)/12)*$H33</f>
        <v>0</v>
      </c>
      <c r="Q33" s="196">
        <f>(SUM('1.  LRAMVA Summary'!L$55:L$57)+SUM('1.  LRAMVA Summary'!L$58:L$59)*(MONTH($E33)-1)/12)*$H33</f>
        <v>0</v>
      </c>
      <c r="R33" s="196">
        <f>(SUM('1.  LRAMVA Summary'!M$55:M$57)+SUM('1.  LRAMVA Summary'!M$58:M$59)*(MONTH($E33)-1)/12)*$H33</f>
        <v>0</v>
      </c>
      <c r="S33" s="196">
        <f>(SUM('1.  LRAMVA Summary'!N$55:N$57)+SUM('1.  LRAMVA Summary'!N$58:N$59)*(MONTH($E33)-1)/12)*$H33</f>
        <v>0</v>
      </c>
      <c r="T33" s="196">
        <f>(SUM('1.  LRAMVA Summary'!O$55:O$57)+SUM('1.  LRAMVA Summary'!O$58:O$59)*(MONTH($E33)-1)/12)*$H33</f>
        <v>0</v>
      </c>
      <c r="U33" s="196">
        <f>(SUM('1.  LRAMVA Summary'!P$55:P$57)+SUM('1.  LRAMVA Summary'!P$58:P$59)*(MONTH($E33)-1)/12)*$H33</f>
        <v>0</v>
      </c>
      <c r="V33" s="196">
        <f>(SUM('1.  LRAMVA Summary'!Q$55:Q$57)+SUM('1.  LRAMVA Summary'!Q$58:Q$59)*(MONTH($E33)-1)/12)*$H33</f>
        <v>0</v>
      </c>
      <c r="W33" s="197">
        <f t="shared" si="5"/>
        <v>0</v>
      </c>
    </row>
    <row r="34" spans="2:23">
      <c r="B34" s="179" t="s">
        <v>177</v>
      </c>
      <c r="C34" s="179">
        <v>1.0999999999999999E-2</v>
      </c>
      <c r="D34" s="172"/>
      <c r="E34" s="180">
        <v>41030</v>
      </c>
      <c r="F34" s="180" t="s">
        <v>178</v>
      </c>
      <c r="G34" s="181" t="s">
        <v>66</v>
      </c>
      <c r="H34" s="195">
        <f>C$20/12</f>
        <v>1.225E-3</v>
      </c>
      <c r="I34" s="196">
        <f>(SUM('1.  LRAMVA Summary'!D$55:D$57)+SUM('1.  LRAMVA Summary'!D$58:D$59)*(MONTH($E34)-1)/12)*$H34</f>
        <v>0</v>
      </c>
      <c r="J34" s="196">
        <f>(SUM('1.  LRAMVA Summary'!E$55:E$57)+SUM('1.  LRAMVA Summary'!E$58:E$59)*(MONTH($E34)-1)/12)*$H34</f>
        <v>0</v>
      </c>
      <c r="K34" s="196">
        <f>(SUM('1.  LRAMVA Summary'!F$55:F$57)+SUM('1.  LRAMVA Summary'!F$58:F$59)*(MONTH($E34)-1)/12)*$H34</f>
        <v>0</v>
      </c>
      <c r="L34" s="196">
        <f>(SUM('1.  LRAMVA Summary'!G$55:G$57)+SUM('1.  LRAMVA Summary'!G$58:G$59)*(MONTH($E34)-1)/12)*$H34</f>
        <v>0</v>
      </c>
      <c r="M34" s="196">
        <f>(SUM('1.  LRAMVA Summary'!H$55:H$57)+SUM('1.  LRAMVA Summary'!H$58:H$59)*(MONTH($E34)-1)/12)*$H34</f>
        <v>0</v>
      </c>
      <c r="N34" s="196">
        <f>(SUM('1.  LRAMVA Summary'!I$55:I$57)+SUM('1.  LRAMVA Summary'!I$58:I$59)*(MONTH($E34)-1)/12)*$H34</f>
        <v>0</v>
      </c>
      <c r="O34" s="196">
        <f>(SUM('1.  LRAMVA Summary'!J$55:J$57)+SUM('1.  LRAMVA Summary'!J$58:J$59)*(MONTH($E34)-1)/12)*$H34</f>
        <v>0</v>
      </c>
      <c r="P34" s="196">
        <f>(SUM('1.  LRAMVA Summary'!K$55:K$57)+SUM('1.  LRAMVA Summary'!K$58:K$59)*(MONTH($E34)-1)/12)*$H34</f>
        <v>0</v>
      </c>
      <c r="Q34" s="196">
        <f>(SUM('1.  LRAMVA Summary'!L$55:L$57)+SUM('1.  LRAMVA Summary'!L$58:L$59)*(MONTH($E34)-1)/12)*$H34</f>
        <v>0</v>
      </c>
      <c r="R34" s="196">
        <f>(SUM('1.  LRAMVA Summary'!M$55:M$57)+SUM('1.  LRAMVA Summary'!M$58:M$59)*(MONTH($E34)-1)/12)*$H34</f>
        <v>0</v>
      </c>
      <c r="S34" s="196">
        <f>(SUM('1.  LRAMVA Summary'!N$55:N$57)+SUM('1.  LRAMVA Summary'!N$58:N$59)*(MONTH($E34)-1)/12)*$H34</f>
        <v>0</v>
      </c>
      <c r="T34" s="196">
        <f>(SUM('1.  LRAMVA Summary'!O$55:O$57)+SUM('1.  LRAMVA Summary'!O$58:O$59)*(MONTH($E34)-1)/12)*$H34</f>
        <v>0</v>
      </c>
      <c r="U34" s="196">
        <f>(SUM('1.  LRAMVA Summary'!P$55:P$57)+SUM('1.  LRAMVA Summary'!P$58:P$59)*(MONTH($E34)-1)/12)*$H34</f>
        <v>0</v>
      </c>
      <c r="V34" s="196">
        <f>(SUM('1.  LRAMVA Summary'!Q$55:Q$57)+SUM('1.  LRAMVA Summary'!Q$58:Q$59)*(MONTH($E34)-1)/12)*$H34</f>
        <v>0</v>
      </c>
      <c r="W34" s="197">
        <f t="shared" si="5"/>
        <v>0</v>
      </c>
    </row>
    <row r="35" spans="2:23">
      <c r="B35" s="179" t="s">
        <v>73</v>
      </c>
      <c r="C35" s="179">
        <v>1.0999999999999999E-2</v>
      </c>
      <c r="D35" s="172"/>
      <c r="E35" s="180">
        <v>41061</v>
      </c>
      <c r="F35" s="180" t="s">
        <v>178</v>
      </c>
      <c r="G35" s="181" t="s">
        <v>66</v>
      </c>
      <c r="H35" s="195">
        <f>C$20/12</f>
        <v>1.225E-3</v>
      </c>
      <c r="I35" s="196">
        <f>(SUM('1.  LRAMVA Summary'!D$55:D$57)+SUM('1.  LRAMVA Summary'!D$58:D$59)*(MONTH($E35)-1)/12)*$H35</f>
        <v>0</v>
      </c>
      <c r="J35" s="196">
        <f>(SUM('1.  LRAMVA Summary'!E$55:E$57)+SUM('1.  LRAMVA Summary'!E$58:E$59)*(MONTH($E35)-1)/12)*$H35</f>
        <v>0</v>
      </c>
      <c r="K35" s="196">
        <f>(SUM('1.  LRAMVA Summary'!F$55:F$57)+SUM('1.  LRAMVA Summary'!F$58:F$59)*(MONTH($E35)-1)/12)*$H35</f>
        <v>0</v>
      </c>
      <c r="L35" s="196">
        <f>(SUM('1.  LRAMVA Summary'!G$55:G$57)+SUM('1.  LRAMVA Summary'!G$58:G$59)*(MONTH($E35)-1)/12)*$H35</f>
        <v>0</v>
      </c>
      <c r="M35" s="196">
        <f>(SUM('1.  LRAMVA Summary'!H$55:H$57)+SUM('1.  LRAMVA Summary'!H$58:H$59)*(MONTH($E35)-1)/12)*$H35</f>
        <v>0</v>
      </c>
      <c r="N35" s="196">
        <f>(SUM('1.  LRAMVA Summary'!I$55:I$57)+SUM('1.  LRAMVA Summary'!I$58:I$59)*(MONTH($E35)-1)/12)*$H35</f>
        <v>0</v>
      </c>
      <c r="O35" s="196">
        <f>(SUM('1.  LRAMVA Summary'!J$55:J$57)+SUM('1.  LRAMVA Summary'!J$58:J$59)*(MONTH($E35)-1)/12)*$H35</f>
        <v>0</v>
      </c>
      <c r="P35" s="196">
        <f>(SUM('1.  LRAMVA Summary'!K$55:K$57)+SUM('1.  LRAMVA Summary'!K$58:K$59)*(MONTH($E35)-1)/12)*$H35</f>
        <v>0</v>
      </c>
      <c r="Q35" s="196">
        <f>(SUM('1.  LRAMVA Summary'!L$55:L$57)+SUM('1.  LRAMVA Summary'!L$58:L$59)*(MONTH($E35)-1)/12)*$H35</f>
        <v>0</v>
      </c>
      <c r="R35" s="196">
        <f>(SUM('1.  LRAMVA Summary'!M$55:M$57)+SUM('1.  LRAMVA Summary'!M$58:M$59)*(MONTH($E35)-1)/12)*$H35</f>
        <v>0</v>
      </c>
      <c r="S35" s="196">
        <f>(SUM('1.  LRAMVA Summary'!N$55:N$57)+SUM('1.  LRAMVA Summary'!N$58:N$59)*(MONTH($E35)-1)/12)*$H35</f>
        <v>0</v>
      </c>
      <c r="T35" s="196">
        <f>(SUM('1.  LRAMVA Summary'!O$55:O$57)+SUM('1.  LRAMVA Summary'!O$58:O$59)*(MONTH($E35)-1)/12)*$H35</f>
        <v>0</v>
      </c>
      <c r="U35" s="196">
        <f>(SUM('1.  LRAMVA Summary'!P$55:P$57)+SUM('1.  LRAMVA Summary'!P$58:P$59)*(MONTH($E35)-1)/12)*$H35</f>
        <v>0</v>
      </c>
      <c r="V35" s="196">
        <f>(SUM('1.  LRAMVA Summary'!Q$55:Q$57)+SUM('1.  LRAMVA Summary'!Q$58:Q$59)*(MONTH($E35)-1)/12)*$H35</f>
        <v>0</v>
      </c>
      <c r="W35" s="197">
        <f t="shared" si="5"/>
        <v>0</v>
      </c>
    </row>
    <row r="36" spans="2:23">
      <c r="B36" s="179" t="s">
        <v>74</v>
      </c>
      <c r="C36" s="179">
        <v>1.0999999999999999E-2</v>
      </c>
      <c r="D36" s="172"/>
      <c r="E36" s="180">
        <v>41091</v>
      </c>
      <c r="F36" s="180" t="s">
        <v>178</v>
      </c>
      <c r="G36" s="181" t="s">
        <v>68</v>
      </c>
      <c r="H36" s="198">
        <f>C$21/12</f>
        <v>1.225E-3</v>
      </c>
      <c r="I36" s="196">
        <f>(SUM('1.  LRAMVA Summary'!D$55:D$57)+SUM('1.  LRAMVA Summary'!D$58:D$59)*(MONTH($E36)-1)/12)*$H36</f>
        <v>0</v>
      </c>
      <c r="J36" s="196">
        <f>(SUM('1.  LRAMVA Summary'!E$55:E$57)+SUM('1.  LRAMVA Summary'!E$58:E$59)*(MONTH($E36)-1)/12)*$H36</f>
        <v>0</v>
      </c>
      <c r="K36" s="196">
        <f>(SUM('1.  LRAMVA Summary'!F$55:F$57)+SUM('1.  LRAMVA Summary'!F$58:F$59)*(MONTH($E36)-1)/12)*$H36</f>
        <v>0</v>
      </c>
      <c r="L36" s="196">
        <f>(SUM('1.  LRAMVA Summary'!G$55:G$57)+SUM('1.  LRAMVA Summary'!G$58:G$59)*(MONTH($E36)-1)/12)*$H36</f>
        <v>0</v>
      </c>
      <c r="M36" s="196">
        <f>(SUM('1.  LRAMVA Summary'!H$55:H$57)+SUM('1.  LRAMVA Summary'!H$58:H$59)*(MONTH($E36)-1)/12)*$H36</f>
        <v>0</v>
      </c>
      <c r="N36" s="196">
        <f>(SUM('1.  LRAMVA Summary'!I$55:I$57)+SUM('1.  LRAMVA Summary'!I$58:I$59)*(MONTH($E36)-1)/12)*$H36</f>
        <v>0</v>
      </c>
      <c r="O36" s="196">
        <f>(SUM('1.  LRAMVA Summary'!J$55:J$57)+SUM('1.  LRAMVA Summary'!J$58:J$59)*(MONTH($E36)-1)/12)*$H36</f>
        <v>0</v>
      </c>
      <c r="P36" s="196">
        <f>(SUM('1.  LRAMVA Summary'!K$55:K$57)+SUM('1.  LRAMVA Summary'!K$58:K$59)*(MONTH($E36)-1)/12)*$H36</f>
        <v>0</v>
      </c>
      <c r="Q36" s="196">
        <f>(SUM('1.  LRAMVA Summary'!L$55:L$57)+SUM('1.  LRAMVA Summary'!L$58:L$59)*(MONTH($E36)-1)/12)*$H36</f>
        <v>0</v>
      </c>
      <c r="R36" s="196">
        <f>(SUM('1.  LRAMVA Summary'!M$55:M$57)+SUM('1.  LRAMVA Summary'!M$58:M$59)*(MONTH($E36)-1)/12)*$H36</f>
        <v>0</v>
      </c>
      <c r="S36" s="196">
        <f>(SUM('1.  LRAMVA Summary'!N$55:N$57)+SUM('1.  LRAMVA Summary'!N$58:N$59)*(MONTH($E36)-1)/12)*$H36</f>
        <v>0</v>
      </c>
      <c r="T36" s="196">
        <f>(SUM('1.  LRAMVA Summary'!O$55:O$57)+SUM('1.  LRAMVA Summary'!O$58:O$59)*(MONTH($E36)-1)/12)*$H36</f>
        <v>0</v>
      </c>
      <c r="U36" s="196">
        <f>(SUM('1.  LRAMVA Summary'!P$55:P$57)+SUM('1.  LRAMVA Summary'!P$58:P$59)*(MONTH($E36)-1)/12)*$H36</f>
        <v>0</v>
      </c>
      <c r="V36" s="196">
        <f>(SUM('1.  LRAMVA Summary'!Q$55:Q$57)+SUM('1.  LRAMVA Summary'!Q$58:Q$59)*(MONTH($E36)-1)/12)*$H36</f>
        <v>0</v>
      </c>
      <c r="W36" s="197">
        <f t="shared" si="5"/>
        <v>0</v>
      </c>
    </row>
    <row r="37" spans="2:23">
      <c r="B37" s="179" t="s">
        <v>75</v>
      </c>
      <c r="C37" s="179">
        <v>1.0999999999999999E-2</v>
      </c>
      <c r="D37" s="172"/>
      <c r="E37" s="180">
        <v>41122</v>
      </c>
      <c r="F37" s="180" t="s">
        <v>178</v>
      </c>
      <c r="G37" s="181" t="s">
        <v>68</v>
      </c>
      <c r="H37" s="195">
        <f>C$21/12</f>
        <v>1.225E-3</v>
      </c>
      <c r="I37" s="196">
        <f>(SUM('1.  LRAMVA Summary'!D$55:D$57)+SUM('1.  LRAMVA Summary'!D$58:D$59)*(MONTH($E37)-1)/12)*$H37</f>
        <v>0</v>
      </c>
      <c r="J37" s="196">
        <f>(SUM('1.  LRAMVA Summary'!E$55:E$57)+SUM('1.  LRAMVA Summary'!E$58:E$59)*(MONTH($E37)-1)/12)*$H37</f>
        <v>0</v>
      </c>
      <c r="K37" s="196">
        <f>(SUM('1.  LRAMVA Summary'!F$55:F$57)+SUM('1.  LRAMVA Summary'!F$58:F$59)*(MONTH($E37)-1)/12)*$H37</f>
        <v>0</v>
      </c>
      <c r="L37" s="196">
        <f>(SUM('1.  LRAMVA Summary'!G$55:G$57)+SUM('1.  LRAMVA Summary'!G$58:G$59)*(MONTH($E37)-1)/12)*$H37</f>
        <v>0</v>
      </c>
      <c r="M37" s="196">
        <f>(SUM('1.  LRAMVA Summary'!H$55:H$57)+SUM('1.  LRAMVA Summary'!H$58:H$59)*(MONTH($E37)-1)/12)*$H37</f>
        <v>0</v>
      </c>
      <c r="N37" s="196">
        <f>(SUM('1.  LRAMVA Summary'!I$55:I$57)+SUM('1.  LRAMVA Summary'!I$58:I$59)*(MONTH($E37)-1)/12)*$H37</f>
        <v>0</v>
      </c>
      <c r="O37" s="196">
        <f>(SUM('1.  LRAMVA Summary'!J$55:J$57)+SUM('1.  LRAMVA Summary'!J$58:J$59)*(MONTH($E37)-1)/12)*$H37</f>
        <v>0</v>
      </c>
      <c r="P37" s="196">
        <f>(SUM('1.  LRAMVA Summary'!K$55:K$57)+SUM('1.  LRAMVA Summary'!K$58:K$59)*(MONTH($E37)-1)/12)*$H37</f>
        <v>0</v>
      </c>
      <c r="Q37" s="196">
        <f>(SUM('1.  LRAMVA Summary'!L$55:L$57)+SUM('1.  LRAMVA Summary'!L$58:L$59)*(MONTH($E37)-1)/12)*$H37</f>
        <v>0</v>
      </c>
      <c r="R37" s="196">
        <f>(SUM('1.  LRAMVA Summary'!M$55:M$57)+SUM('1.  LRAMVA Summary'!M$58:M$59)*(MONTH($E37)-1)/12)*$H37</f>
        <v>0</v>
      </c>
      <c r="S37" s="196">
        <f>(SUM('1.  LRAMVA Summary'!N$55:N$57)+SUM('1.  LRAMVA Summary'!N$58:N$59)*(MONTH($E37)-1)/12)*$H37</f>
        <v>0</v>
      </c>
      <c r="T37" s="196">
        <f>(SUM('1.  LRAMVA Summary'!O$55:O$57)+SUM('1.  LRAMVA Summary'!O$58:O$59)*(MONTH($E37)-1)/12)*$H37</f>
        <v>0</v>
      </c>
      <c r="U37" s="196">
        <f>(SUM('1.  LRAMVA Summary'!P$55:P$57)+SUM('1.  LRAMVA Summary'!P$58:P$59)*(MONTH($E37)-1)/12)*$H37</f>
        <v>0</v>
      </c>
      <c r="V37" s="196">
        <f>(SUM('1.  LRAMVA Summary'!Q$55:Q$57)+SUM('1.  LRAMVA Summary'!Q$58:Q$59)*(MONTH($E37)-1)/12)*$H37</f>
        <v>0</v>
      </c>
      <c r="W37" s="197">
        <f t="shared" si="5"/>
        <v>0</v>
      </c>
    </row>
    <row r="38" spans="2:23">
      <c r="B38" s="179" t="s">
        <v>76</v>
      </c>
      <c r="C38" s="179">
        <v>1.0999999999999999E-2</v>
      </c>
      <c r="D38" s="172"/>
      <c r="E38" s="180">
        <v>41153</v>
      </c>
      <c r="F38" s="180" t="s">
        <v>178</v>
      </c>
      <c r="G38" s="181" t="s">
        <v>68</v>
      </c>
      <c r="H38" s="195">
        <f>C$21/12</f>
        <v>1.225E-3</v>
      </c>
      <c r="I38" s="196">
        <f>(SUM('1.  LRAMVA Summary'!D$55:D$57)+SUM('1.  LRAMVA Summary'!D$58:D$59)*(MONTH($E38)-1)/12)*$H38</f>
        <v>0</v>
      </c>
      <c r="J38" s="196">
        <f>(SUM('1.  LRAMVA Summary'!E$55:E$57)+SUM('1.  LRAMVA Summary'!E$58:E$59)*(MONTH($E38)-1)/12)*$H38</f>
        <v>0</v>
      </c>
      <c r="K38" s="196">
        <f>(SUM('1.  LRAMVA Summary'!F$55:F$57)+SUM('1.  LRAMVA Summary'!F$58:F$59)*(MONTH($E38)-1)/12)*$H38</f>
        <v>0</v>
      </c>
      <c r="L38" s="196">
        <f>(SUM('1.  LRAMVA Summary'!G$55:G$57)+SUM('1.  LRAMVA Summary'!G$58:G$59)*(MONTH($E38)-1)/12)*$H38</f>
        <v>0</v>
      </c>
      <c r="M38" s="196">
        <f>(SUM('1.  LRAMVA Summary'!H$55:H$57)+SUM('1.  LRAMVA Summary'!H$58:H$59)*(MONTH($E38)-1)/12)*$H38</f>
        <v>0</v>
      </c>
      <c r="N38" s="196">
        <f>(SUM('1.  LRAMVA Summary'!I$55:I$57)+SUM('1.  LRAMVA Summary'!I$58:I$59)*(MONTH($E38)-1)/12)*$H38</f>
        <v>0</v>
      </c>
      <c r="O38" s="196">
        <f>(SUM('1.  LRAMVA Summary'!J$55:J$57)+SUM('1.  LRAMVA Summary'!J$58:J$59)*(MONTH($E38)-1)/12)*$H38</f>
        <v>0</v>
      </c>
      <c r="P38" s="196">
        <f>(SUM('1.  LRAMVA Summary'!K$55:K$57)+SUM('1.  LRAMVA Summary'!K$58:K$59)*(MONTH($E38)-1)/12)*$H38</f>
        <v>0</v>
      </c>
      <c r="Q38" s="196">
        <f>(SUM('1.  LRAMVA Summary'!L$55:L$57)+SUM('1.  LRAMVA Summary'!L$58:L$59)*(MONTH($E38)-1)/12)*$H38</f>
        <v>0</v>
      </c>
      <c r="R38" s="196">
        <f>(SUM('1.  LRAMVA Summary'!M$55:M$57)+SUM('1.  LRAMVA Summary'!M$58:M$59)*(MONTH($E38)-1)/12)*$H38</f>
        <v>0</v>
      </c>
      <c r="S38" s="196">
        <f>(SUM('1.  LRAMVA Summary'!N$55:N$57)+SUM('1.  LRAMVA Summary'!N$58:N$59)*(MONTH($E38)-1)/12)*$H38</f>
        <v>0</v>
      </c>
      <c r="T38" s="196">
        <f>(SUM('1.  LRAMVA Summary'!O$55:O$57)+SUM('1.  LRAMVA Summary'!O$58:O$59)*(MONTH($E38)-1)/12)*$H38</f>
        <v>0</v>
      </c>
      <c r="U38" s="196">
        <f>(SUM('1.  LRAMVA Summary'!P$55:P$57)+SUM('1.  LRAMVA Summary'!P$58:P$59)*(MONTH($E38)-1)/12)*$H38</f>
        <v>0</v>
      </c>
      <c r="V38" s="196">
        <f>(SUM('1.  LRAMVA Summary'!Q$55:Q$57)+SUM('1.  LRAMVA Summary'!Q$58:Q$59)*(MONTH($E38)-1)/12)*$H38</f>
        <v>0</v>
      </c>
      <c r="W38" s="197">
        <f t="shared" si="5"/>
        <v>0</v>
      </c>
    </row>
    <row r="39" spans="2:23">
      <c r="B39" s="179" t="s">
        <v>77</v>
      </c>
      <c r="C39" s="179">
        <v>1.0999999999999999E-2</v>
      </c>
      <c r="D39" s="172"/>
      <c r="E39" s="180">
        <v>41183</v>
      </c>
      <c r="F39" s="180" t="s">
        <v>178</v>
      </c>
      <c r="G39" s="181" t="s">
        <v>69</v>
      </c>
      <c r="H39" s="198">
        <f>C$22/12</f>
        <v>1.225E-3</v>
      </c>
      <c r="I39" s="196">
        <f>(SUM('1.  LRAMVA Summary'!D$55:D$57)+SUM('1.  LRAMVA Summary'!D$58:D$59)*(MONTH($E39)-1)/12)*$H39</f>
        <v>0</v>
      </c>
      <c r="J39" s="196">
        <f>(SUM('1.  LRAMVA Summary'!E$55:E$57)+SUM('1.  LRAMVA Summary'!E$58:E$59)*(MONTH($E39)-1)/12)*$H39</f>
        <v>0</v>
      </c>
      <c r="K39" s="196">
        <f>(SUM('1.  LRAMVA Summary'!F$55:F$57)+SUM('1.  LRAMVA Summary'!F$58:F$59)*(MONTH($E39)-1)/12)*$H39</f>
        <v>0</v>
      </c>
      <c r="L39" s="196">
        <f>(SUM('1.  LRAMVA Summary'!G$55:G$57)+SUM('1.  LRAMVA Summary'!G$58:G$59)*(MONTH($E39)-1)/12)*$H39</f>
        <v>0</v>
      </c>
      <c r="M39" s="196">
        <f>(SUM('1.  LRAMVA Summary'!H$55:H$57)+SUM('1.  LRAMVA Summary'!H$58:H$59)*(MONTH($E39)-1)/12)*$H39</f>
        <v>0</v>
      </c>
      <c r="N39" s="196">
        <f>(SUM('1.  LRAMVA Summary'!I$55:I$57)+SUM('1.  LRAMVA Summary'!I$58:I$59)*(MONTH($E39)-1)/12)*$H39</f>
        <v>0</v>
      </c>
      <c r="O39" s="196">
        <f>(SUM('1.  LRAMVA Summary'!J$55:J$57)+SUM('1.  LRAMVA Summary'!J$58:J$59)*(MONTH($E39)-1)/12)*$H39</f>
        <v>0</v>
      </c>
      <c r="P39" s="196">
        <f>(SUM('1.  LRAMVA Summary'!K$55:K$57)+SUM('1.  LRAMVA Summary'!K$58:K$59)*(MONTH($E39)-1)/12)*$H39</f>
        <v>0</v>
      </c>
      <c r="Q39" s="196">
        <f>(SUM('1.  LRAMVA Summary'!L$55:L$57)+SUM('1.  LRAMVA Summary'!L$58:L$59)*(MONTH($E39)-1)/12)*$H39</f>
        <v>0</v>
      </c>
      <c r="R39" s="196">
        <f>(SUM('1.  LRAMVA Summary'!M$55:M$57)+SUM('1.  LRAMVA Summary'!M$58:M$59)*(MONTH($E39)-1)/12)*$H39</f>
        <v>0</v>
      </c>
      <c r="S39" s="196">
        <f>(SUM('1.  LRAMVA Summary'!N$55:N$57)+SUM('1.  LRAMVA Summary'!N$58:N$59)*(MONTH($E39)-1)/12)*$H39</f>
        <v>0</v>
      </c>
      <c r="T39" s="196">
        <f>(SUM('1.  LRAMVA Summary'!O$55:O$57)+SUM('1.  LRAMVA Summary'!O$58:O$59)*(MONTH($E39)-1)/12)*$H39</f>
        <v>0</v>
      </c>
      <c r="U39" s="196">
        <f>(SUM('1.  LRAMVA Summary'!P$55:P$57)+SUM('1.  LRAMVA Summary'!P$58:P$59)*(MONTH($E39)-1)/12)*$H39</f>
        <v>0</v>
      </c>
      <c r="V39" s="196">
        <f>(SUM('1.  LRAMVA Summary'!Q$55:Q$57)+SUM('1.  LRAMVA Summary'!Q$58:Q$59)*(MONTH($E39)-1)/12)*$H39</f>
        <v>0</v>
      </c>
      <c r="W39" s="197">
        <f t="shared" si="5"/>
        <v>0</v>
      </c>
    </row>
    <row r="40" spans="2:23">
      <c r="B40" s="179" t="s">
        <v>78</v>
      </c>
      <c r="C40" s="618">
        <v>1.0999999999999999E-2</v>
      </c>
      <c r="D40" s="172"/>
      <c r="E40" s="180">
        <v>41214</v>
      </c>
      <c r="F40" s="180" t="s">
        <v>178</v>
      </c>
      <c r="G40" s="181" t="s">
        <v>69</v>
      </c>
      <c r="H40" s="195">
        <f>C$22/12</f>
        <v>1.225E-3</v>
      </c>
      <c r="I40" s="196">
        <f>(SUM('1.  LRAMVA Summary'!D$55:D$57)+SUM('1.  LRAMVA Summary'!D$58:D$59)*(MONTH($E40)-1)/12)*$H40</f>
        <v>0</v>
      </c>
      <c r="J40" s="196">
        <f>(SUM('1.  LRAMVA Summary'!E$55:E$57)+SUM('1.  LRAMVA Summary'!E$58:E$59)*(MONTH($E40)-1)/12)*$H40</f>
        <v>0</v>
      </c>
      <c r="K40" s="196">
        <f>(SUM('1.  LRAMVA Summary'!F$55:F$57)+SUM('1.  LRAMVA Summary'!F$58:F$59)*(MONTH($E40)-1)/12)*$H40</f>
        <v>0</v>
      </c>
      <c r="L40" s="196">
        <f>(SUM('1.  LRAMVA Summary'!G$55:G$57)+SUM('1.  LRAMVA Summary'!G$58:G$59)*(MONTH($E40)-1)/12)*$H40</f>
        <v>0</v>
      </c>
      <c r="M40" s="196">
        <f>(SUM('1.  LRAMVA Summary'!H$55:H$57)+SUM('1.  LRAMVA Summary'!H$58:H$59)*(MONTH($E40)-1)/12)*$H40</f>
        <v>0</v>
      </c>
      <c r="N40" s="196">
        <f>(SUM('1.  LRAMVA Summary'!I$55:I$57)+SUM('1.  LRAMVA Summary'!I$58:I$59)*(MONTH($E40)-1)/12)*$H40</f>
        <v>0</v>
      </c>
      <c r="O40" s="196">
        <f>(SUM('1.  LRAMVA Summary'!J$55:J$57)+SUM('1.  LRAMVA Summary'!J$58:J$59)*(MONTH($E40)-1)/12)*$H40</f>
        <v>0</v>
      </c>
      <c r="P40" s="196">
        <f>(SUM('1.  LRAMVA Summary'!K$55:K$57)+SUM('1.  LRAMVA Summary'!K$58:K$59)*(MONTH($E40)-1)/12)*$H40</f>
        <v>0</v>
      </c>
      <c r="Q40" s="196">
        <f>(SUM('1.  LRAMVA Summary'!L$55:L$57)+SUM('1.  LRAMVA Summary'!L$58:L$59)*(MONTH($E40)-1)/12)*$H40</f>
        <v>0</v>
      </c>
      <c r="R40" s="196">
        <f>(SUM('1.  LRAMVA Summary'!M$55:M$57)+SUM('1.  LRAMVA Summary'!M$58:M$59)*(MONTH($E40)-1)/12)*$H40</f>
        <v>0</v>
      </c>
      <c r="S40" s="196">
        <f>(SUM('1.  LRAMVA Summary'!N$55:N$57)+SUM('1.  LRAMVA Summary'!N$58:N$59)*(MONTH($E40)-1)/12)*$H40</f>
        <v>0</v>
      </c>
      <c r="T40" s="196">
        <f>(SUM('1.  LRAMVA Summary'!O$55:O$57)+SUM('1.  LRAMVA Summary'!O$58:O$59)*(MONTH($E40)-1)/12)*$H40</f>
        <v>0</v>
      </c>
      <c r="U40" s="196">
        <f>(SUM('1.  LRAMVA Summary'!P$55:P$57)+SUM('1.  LRAMVA Summary'!P$58:P$59)*(MONTH($E40)-1)/12)*$H40</f>
        <v>0</v>
      </c>
      <c r="V40" s="196">
        <f>(SUM('1.  LRAMVA Summary'!Q$55:Q$57)+SUM('1.  LRAMVA Summary'!Q$58:Q$59)*(MONTH($E40)-1)/12)*$H40</f>
        <v>0</v>
      </c>
      <c r="W40" s="197">
        <f t="shared" si="5"/>
        <v>0</v>
      </c>
    </row>
    <row r="41" spans="2:23">
      <c r="B41" s="179" t="s">
        <v>79</v>
      </c>
      <c r="C41" s="618">
        <v>1.0999999999999999E-2</v>
      </c>
      <c r="D41" s="172"/>
      <c r="E41" s="180">
        <v>41244</v>
      </c>
      <c r="F41" s="180" t="s">
        <v>178</v>
      </c>
      <c r="G41" s="181" t="s">
        <v>69</v>
      </c>
      <c r="H41" s="195">
        <f>C$22/12</f>
        <v>1.225E-3</v>
      </c>
      <c r="I41" s="196">
        <f>(SUM('1.  LRAMVA Summary'!D$55:D$57)+SUM('1.  LRAMVA Summary'!D$58:D$59)*(MONTH($E41)-1)/12)*$H41</f>
        <v>0</v>
      </c>
      <c r="J41" s="196">
        <f>(SUM('1.  LRAMVA Summary'!E$55:E$57)+SUM('1.  LRAMVA Summary'!E$58:E$59)*(MONTH($E41)-1)/12)*$H41</f>
        <v>0</v>
      </c>
      <c r="K41" s="196">
        <f>(SUM('1.  LRAMVA Summary'!F$55:F$57)+SUM('1.  LRAMVA Summary'!F$58:F$59)*(MONTH($E41)-1)/12)*$H41</f>
        <v>0</v>
      </c>
      <c r="L41" s="196">
        <f>(SUM('1.  LRAMVA Summary'!G$55:G$57)+SUM('1.  LRAMVA Summary'!G$58:G$59)*(MONTH($E41)-1)/12)*$H41</f>
        <v>0</v>
      </c>
      <c r="M41" s="196">
        <f>(SUM('1.  LRAMVA Summary'!H$55:H$57)+SUM('1.  LRAMVA Summary'!H$58:H$59)*(MONTH($E41)-1)/12)*$H41</f>
        <v>0</v>
      </c>
      <c r="N41" s="196">
        <f>(SUM('1.  LRAMVA Summary'!I$55:I$57)+SUM('1.  LRAMVA Summary'!I$58:I$59)*(MONTH($E41)-1)/12)*$H41</f>
        <v>0</v>
      </c>
      <c r="O41" s="196">
        <f>(SUM('1.  LRAMVA Summary'!J$55:J$57)+SUM('1.  LRAMVA Summary'!J$58:J$59)*(MONTH($E41)-1)/12)*$H41</f>
        <v>0</v>
      </c>
      <c r="P41" s="196">
        <f>(SUM('1.  LRAMVA Summary'!K$55:K$57)+SUM('1.  LRAMVA Summary'!K$58:K$59)*(MONTH($E41)-1)/12)*$H41</f>
        <v>0</v>
      </c>
      <c r="Q41" s="196">
        <f>(SUM('1.  LRAMVA Summary'!L$55:L$57)+SUM('1.  LRAMVA Summary'!L$58:L$59)*(MONTH($E41)-1)/12)*$H41</f>
        <v>0</v>
      </c>
      <c r="R41" s="196">
        <f>(SUM('1.  LRAMVA Summary'!M$55:M$57)+SUM('1.  LRAMVA Summary'!M$58:M$59)*(MONTH($E41)-1)/12)*$H41</f>
        <v>0</v>
      </c>
      <c r="S41" s="196">
        <f>(SUM('1.  LRAMVA Summary'!N$55:N$57)+SUM('1.  LRAMVA Summary'!N$58:N$59)*(MONTH($E41)-1)/12)*$H41</f>
        <v>0</v>
      </c>
      <c r="T41" s="196">
        <f>(SUM('1.  LRAMVA Summary'!O$55:O$57)+SUM('1.  LRAMVA Summary'!O$58:O$59)*(MONTH($E41)-1)/12)*$H41</f>
        <v>0</v>
      </c>
      <c r="U41" s="196">
        <f>(SUM('1.  LRAMVA Summary'!P$55:P$57)+SUM('1.  LRAMVA Summary'!P$58:P$59)*(MONTH($E41)-1)/12)*$H41</f>
        <v>0</v>
      </c>
      <c r="V41" s="196">
        <f>(SUM('1.  LRAMVA Summary'!Q$55:Q$57)+SUM('1.  LRAMVA Summary'!Q$58:Q$59)*(MONTH($E41)-1)/12)*$H41</f>
        <v>0</v>
      </c>
      <c r="W41" s="197">
        <f>SUM(I41:V41)</f>
        <v>0</v>
      </c>
    </row>
    <row r="42" spans="2:23" ht="16" thickBot="1">
      <c r="B42" s="179" t="s">
        <v>80</v>
      </c>
      <c r="C42" s="618">
        <v>1.4999999999999999E-2</v>
      </c>
      <c r="D42" s="172"/>
      <c r="E42" s="182" t="s">
        <v>459</v>
      </c>
      <c r="F42" s="182"/>
      <c r="G42" s="183"/>
      <c r="H42" s="199"/>
      <c r="I42" s="185">
        <f>SUM(I29:I41)</f>
        <v>0</v>
      </c>
      <c r="J42" s="185">
        <f t="shared" ref="J42:O42" si="6">SUM(J29:J41)</f>
        <v>0</v>
      </c>
      <c r="K42" s="185">
        <f t="shared" si="6"/>
        <v>0</v>
      </c>
      <c r="L42" s="185">
        <f t="shared" si="6"/>
        <v>0</v>
      </c>
      <c r="M42" s="185">
        <f t="shared" si="6"/>
        <v>0</v>
      </c>
      <c r="N42" s="185">
        <f t="shared" si="6"/>
        <v>0</v>
      </c>
      <c r="O42" s="185">
        <f t="shared" si="6"/>
        <v>0</v>
      </c>
      <c r="P42" s="185">
        <f t="shared" ref="P42:V42" si="7">SUM(P29:P41)</f>
        <v>0</v>
      </c>
      <c r="Q42" s="185">
        <f t="shared" si="7"/>
        <v>0</v>
      </c>
      <c r="R42" s="185">
        <f t="shared" si="7"/>
        <v>0</v>
      </c>
      <c r="S42" s="185">
        <f t="shared" si="7"/>
        <v>0</v>
      </c>
      <c r="T42" s="185">
        <f t="shared" si="7"/>
        <v>0</v>
      </c>
      <c r="U42" s="185">
        <f t="shared" si="7"/>
        <v>0</v>
      </c>
      <c r="V42" s="185">
        <f t="shared" si="7"/>
        <v>0</v>
      </c>
      <c r="W42" s="185">
        <f>SUM(W29:W41)</f>
        <v>0</v>
      </c>
    </row>
    <row r="43" spans="2:23" ht="16" thickTop="1">
      <c r="B43" s="179" t="s">
        <v>81</v>
      </c>
      <c r="C43" s="618">
        <v>1.4999999999999999E-2</v>
      </c>
      <c r="D43" s="172"/>
      <c r="E43" s="186" t="s">
        <v>67</v>
      </c>
      <c r="F43" s="186"/>
      <c r="G43" s="187"/>
      <c r="H43" s="188"/>
      <c r="I43" s="189"/>
      <c r="J43" s="189"/>
      <c r="K43" s="189"/>
      <c r="L43" s="189"/>
      <c r="M43" s="189"/>
      <c r="N43" s="189"/>
      <c r="O43" s="189"/>
      <c r="P43" s="189"/>
      <c r="Q43" s="189"/>
      <c r="R43" s="189"/>
      <c r="S43" s="189"/>
      <c r="T43" s="189"/>
      <c r="U43" s="189"/>
      <c r="V43" s="189"/>
      <c r="W43" s="190"/>
    </row>
    <row r="44" spans="2:23">
      <c r="B44" s="179" t="s">
        <v>82</v>
      </c>
      <c r="C44" s="618">
        <v>1.89E-2</v>
      </c>
      <c r="D44" s="172"/>
      <c r="E44" s="191" t="s">
        <v>425</v>
      </c>
      <c r="F44" s="191"/>
      <c r="G44" s="192"/>
      <c r="H44" s="193"/>
      <c r="I44" s="194">
        <f t="shared" ref="I44:O44" si="8">I42+I43</f>
        <v>0</v>
      </c>
      <c r="J44" s="194">
        <f t="shared" si="8"/>
        <v>0</v>
      </c>
      <c r="K44" s="194">
        <f t="shared" si="8"/>
        <v>0</v>
      </c>
      <c r="L44" s="194">
        <f t="shared" si="8"/>
        <v>0</v>
      </c>
      <c r="M44" s="194">
        <f t="shared" si="8"/>
        <v>0</v>
      </c>
      <c r="N44" s="194">
        <f t="shared" si="8"/>
        <v>0</v>
      </c>
      <c r="O44" s="194">
        <f t="shared" si="8"/>
        <v>0</v>
      </c>
      <c r="P44" s="194">
        <f t="shared" ref="P44:V44" si="9">P42+P43</f>
        <v>0</v>
      </c>
      <c r="Q44" s="194">
        <f t="shared" si="9"/>
        <v>0</v>
      </c>
      <c r="R44" s="194">
        <f t="shared" si="9"/>
        <v>0</v>
      </c>
      <c r="S44" s="194">
        <f t="shared" si="9"/>
        <v>0</v>
      </c>
      <c r="T44" s="194">
        <f t="shared" si="9"/>
        <v>0</v>
      </c>
      <c r="U44" s="194">
        <f t="shared" si="9"/>
        <v>0</v>
      </c>
      <c r="V44" s="194">
        <f t="shared" si="9"/>
        <v>0</v>
      </c>
      <c r="W44" s="194">
        <f>W42+W43</f>
        <v>0</v>
      </c>
    </row>
    <row r="45" spans="2:23">
      <c r="B45" s="179" t="s">
        <v>83</v>
      </c>
      <c r="C45" s="618">
        <v>1.89E-2</v>
      </c>
      <c r="D45" s="172"/>
      <c r="E45" s="180">
        <v>41275</v>
      </c>
      <c r="F45" s="180" t="s">
        <v>179</v>
      </c>
      <c r="G45" s="181" t="s">
        <v>65</v>
      </c>
      <c r="H45" s="198">
        <f>C$23/12</f>
        <v>1.225E-3</v>
      </c>
      <c r="I45" s="196">
        <f>(SUM('1.  LRAMVA Summary'!D$55:D$60)+SUM('1.  LRAMVA Summary'!D$61:D$62)*(MONTH($E45)-1)/12)*$H45</f>
        <v>0</v>
      </c>
      <c r="J45" s="196">
        <f>(SUM('1.  LRAMVA Summary'!E$55:E$60)+SUM('1.  LRAMVA Summary'!E$61:E$62)*(MONTH($E45)-1)/12)*$H45</f>
        <v>0</v>
      </c>
      <c r="K45" s="196">
        <f>(SUM('1.  LRAMVA Summary'!F$55:F$60)+SUM('1.  LRAMVA Summary'!F$61:F$62)*(MONTH($E45)-1)/12)*$H45</f>
        <v>0</v>
      </c>
      <c r="L45" s="196">
        <f>(SUM('1.  LRAMVA Summary'!G$55:G$60)+SUM('1.  LRAMVA Summary'!G$61:G$62)*(MONTH($E45)-1)/12)*$H45</f>
        <v>0</v>
      </c>
      <c r="M45" s="196">
        <f>(SUM('1.  LRAMVA Summary'!H$55:H$60)+SUM('1.  LRAMVA Summary'!H$61:H$62)*(MONTH($E45)-1)/12)*$H45</f>
        <v>0</v>
      </c>
      <c r="N45" s="196">
        <f>(SUM('1.  LRAMVA Summary'!I$55:I$60)+SUM('1.  LRAMVA Summary'!I$61:I$62)*(MONTH($E45)-1)/12)*$H45</f>
        <v>0</v>
      </c>
      <c r="O45" s="196">
        <f>(SUM('1.  LRAMVA Summary'!J$55:J$60)+SUM('1.  LRAMVA Summary'!J$61:J$62)*(MONTH($E45)-1)/12)*$H45</f>
        <v>0</v>
      </c>
      <c r="P45" s="196">
        <f>(SUM('1.  LRAMVA Summary'!K$55:K$60)+SUM('1.  LRAMVA Summary'!K$61:K$62)*(MONTH($E45)-1)/12)*$H45</f>
        <v>0</v>
      </c>
      <c r="Q45" s="196">
        <f>(SUM('1.  LRAMVA Summary'!L$55:L$60)+SUM('1.  LRAMVA Summary'!L$61:L$62)*(MONTH($E45)-1)/12)*$H45</f>
        <v>0</v>
      </c>
      <c r="R45" s="196">
        <f>(SUM('1.  LRAMVA Summary'!M$55:M$60)+SUM('1.  LRAMVA Summary'!M$61:M$62)*(MONTH($E45)-1)/12)*$H45</f>
        <v>0</v>
      </c>
      <c r="S45" s="196">
        <f>(SUM('1.  LRAMVA Summary'!N$55:N$60)+SUM('1.  LRAMVA Summary'!N$61:N$62)*(MONTH($E45)-1)/12)*$H45</f>
        <v>0</v>
      </c>
      <c r="T45" s="196">
        <f>(SUM('1.  LRAMVA Summary'!O$55:O$60)+SUM('1.  LRAMVA Summary'!O$61:O$62)*(MONTH($E45)-1)/12)*$H45</f>
        <v>0</v>
      </c>
      <c r="U45" s="196">
        <f>(SUM('1.  LRAMVA Summary'!P$55:P$60)+SUM('1.  LRAMVA Summary'!P$61:P$62)*(MONTH($E45)-1)/12)*$H45</f>
        <v>0</v>
      </c>
      <c r="V45" s="196">
        <f>(SUM('1.  LRAMVA Summary'!Q$55:Q$60)+SUM('1.  LRAMVA Summary'!Q$61:Q$62)*(MONTH($E45)-1)/12)*$H45</f>
        <v>0</v>
      </c>
      <c r="W45" s="197">
        <f>SUM(I45:V45)</f>
        <v>0</v>
      </c>
    </row>
    <row r="46" spans="2:23">
      <c r="B46" s="179" t="s">
        <v>84</v>
      </c>
      <c r="C46" s="618">
        <v>2.1700000000000001E-2</v>
      </c>
      <c r="D46" s="172"/>
      <c r="E46" s="180">
        <v>41306</v>
      </c>
      <c r="F46" s="180" t="s">
        <v>179</v>
      </c>
      <c r="G46" s="181" t="s">
        <v>65</v>
      </c>
      <c r="H46" s="195">
        <f>C$23/12</f>
        <v>1.225E-3</v>
      </c>
      <c r="I46" s="196">
        <f>(SUM('1.  LRAMVA Summary'!D$55:D$60)+SUM('1.  LRAMVA Summary'!D$61:D$62)*(MONTH($E46)-1)/12)*$H46</f>
        <v>0</v>
      </c>
      <c r="J46" s="196">
        <f>(SUM('1.  LRAMVA Summary'!E$55:E$60)+SUM('1.  LRAMVA Summary'!E$61:E$62)*(MONTH($E46)-1)/12)*$H46</f>
        <v>0</v>
      </c>
      <c r="K46" s="196">
        <f>(SUM('1.  LRAMVA Summary'!F$55:F$60)+SUM('1.  LRAMVA Summary'!F$61:F$62)*(MONTH($E46)-1)/12)*$H46</f>
        <v>0</v>
      </c>
      <c r="L46" s="196">
        <f>(SUM('1.  LRAMVA Summary'!G$55:G$60)+SUM('1.  LRAMVA Summary'!G$61:G$62)*(MONTH($E46)-1)/12)*$H46</f>
        <v>0</v>
      </c>
      <c r="M46" s="196">
        <f>(SUM('1.  LRAMVA Summary'!H$55:H$60)+SUM('1.  LRAMVA Summary'!H$61:H$62)*(MONTH($E46)-1)/12)*$H46</f>
        <v>0</v>
      </c>
      <c r="N46" s="196">
        <f>(SUM('1.  LRAMVA Summary'!I$55:I$60)+SUM('1.  LRAMVA Summary'!I$61:I$62)*(MONTH($E46)-1)/12)*$H46</f>
        <v>0</v>
      </c>
      <c r="O46" s="196">
        <f>(SUM('1.  LRAMVA Summary'!J$55:J$60)+SUM('1.  LRAMVA Summary'!J$61:J$62)*(MONTH($E46)-1)/12)*$H46</f>
        <v>0</v>
      </c>
      <c r="P46" s="196">
        <f>(SUM('1.  LRAMVA Summary'!K$55:K$60)+SUM('1.  LRAMVA Summary'!K$61:K$62)*(MONTH($E46)-1)/12)*$H46</f>
        <v>0</v>
      </c>
      <c r="Q46" s="196">
        <f>(SUM('1.  LRAMVA Summary'!L$55:L$60)+SUM('1.  LRAMVA Summary'!L$61:L$62)*(MONTH($E46)-1)/12)*$H46</f>
        <v>0</v>
      </c>
      <c r="R46" s="196">
        <f>(SUM('1.  LRAMVA Summary'!M$55:M$60)+SUM('1.  LRAMVA Summary'!M$61:M$62)*(MONTH($E46)-1)/12)*$H46</f>
        <v>0</v>
      </c>
      <c r="S46" s="196">
        <f>(SUM('1.  LRAMVA Summary'!N$55:N$60)+SUM('1.  LRAMVA Summary'!N$61:N$62)*(MONTH($E46)-1)/12)*$H46</f>
        <v>0</v>
      </c>
      <c r="T46" s="196">
        <f>(SUM('1.  LRAMVA Summary'!O$55:O$60)+SUM('1.  LRAMVA Summary'!O$61:O$62)*(MONTH($E46)-1)/12)*$H46</f>
        <v>0</v>
      </c>
      <c r="U46" s="196">
        <f>(SUM('1.  LRAMVA Summary'!P$55:P$60)+SUM('1.  LRAMVA Summary'!P$61:P$62)*(MONTH($E46)-1)/12)*$H46</f>
        <v>0</v>
      </c>
      <c r="V46" s="196">
        <f>(SUM('1.  LRAMVA Summary'!Q$55:Q$60)+SUM('1.  LRAMVA Summary'!Q$61:Q$62)*(MONTH($E46)-1)/12)*$H46</f>
        <v>0</v>
      </c>
      <c r="W46" s="197">
        <f t="shared" ref="W46:W56" si="10">SUM(I46:V46)</f>
        <v>0</v>
      </c>
    </row>
    <row r="47" spans="2:23">
      <c r="B47" s="179" t="s">
        <v>85</v>
      </c>
      <c r="C47" s="628">
        <v>2.4500000000000001E-2</v>
      </c>
      <c r="D47" s="172"/>
      <c r="E47" s="180">
        <v>41334</v>
      </c>
      <c r="F47" s="180" t="s">
        <v>179</v>
      </c>
      <c r="G47" s="181" t="s">
        <v>65</v>
      </c>
      <c r="H47" s="195">
        <f>C$23/12</f>
        <v>1.225E-3</v>
      </c>
      <c r="I47" s="196">
        <f>(SUM('1.  LRAMVA Summary'!D$55:D$60)+SUM('1.  LRAMVA Summary'!D$61:D$62)*(MONTH($E47)-1)/12)*$H47</f>
        <v>0</v>
      </c>
      <c r="J47" s="196">
        <f>(SUM('1.  LRAMVA Summary'!E$55:E$60)+SUM('1.  LRAMVA Summary'!E$61:E$62)*(MONTH($E47)-1)/12)*$H47</f>
        <v>0</v>
      </c>
      <c r="K47" s="196">
        <f>(SUM('1.  LRAMVA Summary'!F$55:F$60)+SUM('1.  LRAMVA Summary'!F$61:F$62)*(MONTH($E47)-1)/12)*$H47</f>
        <v>0</v>
      </c>
      <c r="L47" s="196">
        <f>(SUM('1.  LRAMVA Summary'!G$55:G$60)+SUM('1.  LRAMVA Summary'!G$61:G$62)*(MONTH($E47)-1)/12)*$H47</f>
        <v>0</v>
      </c>
      <c r="M47" s="196">
        <f>(SUM('1.  LRAMVA Summary'!H$55:H$60)+SUM('1.  LRAMVA Summary'!H$61:H$62)*(MONTH($E47)-1)/12)*$H47</f>
        <v>0</v>
      </c>
      <c r="N47" s="196">
        <f>(SUM('1.  LRAMVA Summary'!I$55:I$60)+SUM('1.  LRAMVA Summary'!I$61:I$62)*(MONTH($E47)-1)/12)*$H47</f>
        <v>0</v>
      </c>
      <c r="O47" s="196">
        <f>(SUM('1.  LRAMVA Summary'!J$55:J$60)+SUM('1.  LRAMVA Summary'!J$61:J$62)*(MONTH($E47)-1)/12)*$H47</f>
        <v>0</v>
      </c>
      <c r="P47" s="196">
        <f>(SUM('1.  LRAMVA Summary'!K$55:K$60)+SUM('1.  LRAMVA Summary'!K$61:K$62)*(MONTH($E47)-1)/12)*$H47</f>
        <v>0</v>
      </c>
      <c r="Q47" s="196">
        <f>(SUM('1.  LRAMVA Summary'!L$55:L$60)+SUM('1.  LRAMVA Summary'!L$61:L$62)*(MONTH($E47)-1)/12)*$H47</f>
        <v>0</v>
      </c>
      <c r="R47" s="196">
        <f>(SUM('1.  LRAMVA Summary'!M$55:M$60)+SUM('1.  LRAMVA Summary'!M$61:M$62)*(MONTH($E47)-1)/12)*$H47</f>
        <v>0</v>
      </c>
      <c r="S47" s="196">
        <f>(SUM('1.  LRAMVA Summary'!N$55:N$60)+SUM('1.  LRAMVA Summary'!N$61:N$62)*(MONTH($E47)-1)/12)*$H47</f>
        <v>0</v>
      </c>
      <c r="T47" s="196">
        <f>(SUM('1.  LRAMVA Summary'!O$55:O$60)+SUM('1.  LRAMVA Summary'!O$61:O$62)*(MONTH($E47)-1)/12)*$H47</f>
        <v>0</v>
      </c>
      <c r="U47" s="196">
        <f>(SUM('1.  LRAMVA Summary'!P$55:P$60)+SUM('1.  LRAMVA Summary'!P$61:P$62)*(MONTH($E47)-1)/12)*$H47</f>
        <v>0</v>
      </c>
      <c r="V47" s="196">
        <f>(SUM('1.  LRAMVA Summary'!Q$55:Q$60)+SUM('1.  LRAMVA Summary'!Q$61:Q$62)*(MONTH($E47)-1)/12)*$H47</f>
        <v>0</v>
      </c>
      <c r="W47" s="197">
        <f t="shared" si="10"/>
        <v>0</v>
      </c>
    </row>
    <row r="48" spans="2:23">
      <c r="B48" s="179" t="s">
        <v>86</v>
      </c>
      <c r="C48" s="628">
        <v>2.18E-2</v>
      </c>
      <c r="D48" s="172"/>
      <c r="E48" s="180">
        <v>41365</v>
      </c>
      <c r="F48" s="180" t="s">
        <v>179</v>
      </c>
      <c r="G48" s="181" t="s">
        <v>66</v>
      </c>
      <c r="H48" s="198">
        <f>C$24/12</f>
        <v>1.225E-3</v>
      </c>
      <c r="I48" s="196">
        <f>(SUM('1.  LRAMVA Summary'!D$55:D$60)+SUM('1.  LRAMVA Summary'!D$61:D$62)*(MONTH($E48)-1)/12)*$H48</f>
        <v>0</v>
      </c>
      <c r="J48" s="196">
        <f>(SUM('1.  LRAMVA Summary'!E$55:E$60)+SUM('1.  LRAMVA Summary'!E$61:E$62)*(MONTH($E48)-1)/12)*$H48</f>
        <v>0</v>
      </c>
      <c r="K48" s="196">
        <f>(SUM('1.  LRAMVA Summary'!F$55:F$60)+SUM('1.  LRAMVA Summary'!F$61:F$62)*(MONTH($E48)-1)/12)*$H48</f>
        <v>0</v>
      </c>
      <c r="L48" s="196">
        <f>(SUM('1.  LRAMVA Summary'!G$55:G$60)+SUM('1.  LRAMVA Summary'!G$61:G$62)*(MONTH($E48)-1)/12)*$H48</f>
        <v>0</v>
      </c>
      <c r="M48" s="196">
        <f>(SUM('1.  LRAMVA Summary'!H$55:H$60)+SUM('1.  LRAMVA Summary'!H$61:H$62)*(MONTH($E48)-1)/12)*$H48</f>
        <v>0</v>
      </c>
      <c r="N48" s="196">
        <f>(SUM('1.  LRAMVA Summary'!I$55:I$60)+SUM('1.  LRAMVA Summary'!I$61:I$62)*(MONTH($E48)-1)/12)*$H48</f>
        <v>0</v>
      </c>
      <c r="O48" s="196">
        <f>(SUM('1.  LRAMVA Summary'!J$55:J$60)+SUM('1.  LRAMVA Summary'!J$61:J$62)*(MONTH($E48)-1)/12)*$H48</f>
        <v>0</v>
      </c>
      <c r="P48" s="196">
        <f>(SUM('1.  LRAMVA Summary'!K$55:K$60)+SUM('1.  LRAMVA Summary'!K$61:K$62)*(MONTH($E48)-1)/12)*$H48</f>
        <v>0</v>
      </c>
      <c r="Q48" s="196">
        <f>(SUM('1.  LRAMVA Summary'!L$55:L$60)+SUM('1.  LRAMVA Summary'!L$61:L$62)*(MONTH($E48)-1)/12)*$H48</f>
        <v>0</v>
      </c>
      <c r="R48" s="196">
        <f>(SUM('1.  LRAMVA Summary'!M$55:M$60)+SUM('1.  LRAMVA Summary'!M$61:M$62)*(MONTH($E48)-1)/12)*$H48</f>
        <v>0</v>
      </c>
      <c r="S48" s="196">
        <f>(SUM('1.  LRAMVA Summary'!N$55:N$60)+SUM('1.  LRAMVA Summary'!N$61:N$62)*(MONTH($E48)-1)/12)*$H48</f>
        <v>0</v>
      </c>
      <c r="T48" s="196">
        <f>(SUM('1.  LRAMVA Summary'!O$55:O$60)+SUM('1.  LRAMVA Summary'!O$61:O$62)*(MONTH($E48)-1)/12)*$H48</f>
        <v>0</v>
      </c>
      <c r="U48" s="196">
        <f>(SUM('1.  LRAMVA Summary'!P$55:P$60)+SUM('1.  LRAMVA Summary'!P$61:P$62)*(MONTH($E48)-1)/12)*$H48</f>
        <v>0</v>
      </c>
      <c r="V48" s="196">
        <f>(SUM('1.  LRAMVA Summary'!Q$55:Q$60)+SUM('1.  LRAMVA Summary'!Q$61:Q$62)*(MONTH($E48)-1)/12)*$H48</f>
        <v>0</v>
      </c>
      <c r="W48" s="197">
        <f t="shared" si="10"/>
        <v>0</v>
      </c>
    </row>
    <row r="49" spans="2:23">
      <c r="B49" s="179" t="s">
        <v>87</v>
      </c>
      <c r="C49" s="628">
        <v>2.18E-2</v>
      </c>
      <c r="D49" s="172"/>
      <c r="E49" s="180">
        <v>41395</v>
      </c>
      <c r="F49" s="180" t="s">
        <v>179</v>
      </c>
      <c r="G49" s="181" t="s">
        <v>66</v>
      </c>
      <c r="H49" s="195">
        <f>C$24/12</f>
        <v>1.225E-3</v>
      </c>
      <c r="I49" s="196">
        <f>(SUM('1.  LRAMVA Summary'!D$55:D$60)+SUM('1.  LRAMVA Summary'!D$61:D$62)*(MONTH($E49)-1)/12)*$H49</f>
        <v>0</v>
      </c>
      <c r="J49" s="196">
        <f>(SUM('1.  LRAMVA Summary'!E$55:E$60)+SUM('1.  LRAMVA Summary'!E$61:E$62)*(MONTH($E49)-1)/12)*$H49</f>
        <v>0</v>
      </c>
      <c r="K49" s="196">
        <f>(SUM('1.  LRAMVA Summary'!F$55:F$60)+SUM('1.  LRAMVA Summary'!F$61:F$62)*(MONTH($E49)-1)/12)*$H49</f>
        <v>0</v>
      </c>
      <c r="L49" s="196">
        <f>(SUM('1.  LRAMVA Summary'!G$55:G$60)+SUM('1.  LRAMVA Summary'!G$61:G$62)*(MONTH($E49)-1)/12)*$H49</f>
        <v>0</v>
      </c>
      <c r="M49" s="196">
        <f>(SUM('1.  LRAMVA Summary'!H$55:H$60)+SUM('1.  LRAMVA Summary'!H$61:H$62)*(MONTH($E49)-1)/12)*$H49</f>
        <v>0</v>
      </c>
      <c r="N49" s="196">
        <f>(SUM('1.  LRAMVA Summary'!I$55:I$60)+SUM('1.  LRAMVA Summary'!I$61:I$62)*(MONTH($E49)-1)/12)*$H49</f>
        <v>0</v>
      </c>
      <c r="O49" s="196">
        <f>(SUM('1.  LRAMVA Summary'!J$55:J$60)+SUM('1.  LRAMVA Summary'!J$61:J$62)*(MONTH($E49)-1)/12)*$H49</f>
        <v>0</v>
      </c>
      <c r="P49" s="196">
        <f>(SUM('1.  LRAMVA Summary'!K$55:K$60)+SUM('1.  LRAMVA Summary'!K$61:K$62)*(MONTH($E49)-1)/12)*$H49</f>
        <v>0</v>
      </c>
      <c r="Q49" s="196">
        <f>(SUM('1.  LRAMVA Summary'!L$55:L$60)+SUM('1.  LRAMVA Summary'!L$61:L$62)*(MONTH($E49)-1)/12)*$H49</f>
        <v>0</v>
      </c>
      <c r="R49" s="196">
        <f>(SUM('1.  LRAMVA Summary'!M$55:M$60)+SUM('1.  LRAMVA Summary'!M$61:M$62)*(MONTH($E49)-1)/12)*$H49</f>
        <v>0</v>
      </c>
      <c r="S49" s="196">
        <f>(SUM('1.  LRAMVA Summary'!N$55:N$60)+SUM('1.  LRAMVA Summary'!N$61:N$62)*(MONTH($E49)-1)/12)*$H49</f>
        <v>0</v>
      </c>
      <c r="T49" s="196">
        <f>(SUM('1.  LRAMVA Summary'!O$55:O$60)+SUM('1.  LRAMVA Summary'!O$61:O$62)*(MONTH($E49)-1)/12)*$H49</f>
        <v>0</v>
      </c>
      <c r="U49" s="196">
        <f>(SUM('1.  LRAMVA Summary'!P$55:P$60)+SUM('1.  LRAMVA Summary'!P$61:P$62)*(MONTH($E49)-1)/12)*$H49</f>
        <v>0</v>
      </c>
      <c r="V49" s="196">
        <f>(SUM('1.  LRAMVA Summary'!Q$55:Q$60)+SUM('1.  LRAMVA Summary'!Q$61:Q$62)*(MONTH($E49)-1)/12)*$H49</f>
        <v>0</v>
      </c>
      <c r="W49" s="197">
        <f t="shared" si="10"/>
        <v>0</v>
      </c>
    </row>
    <row r="50" spans="2:23">
      <c r="B50" s="179" t="s">
        <v>88</v>
      </c>
      <c r="C50" s="628">
        <v>2.18E-2</v>
      </c>
      <c r="D50" s="172"/>
      <c r="E50" s="180">
        <v>41426</v>
      </c>
      <c r="F50" s="180" t="s">
        <v>179</v>
      </c>
      <c r="G50" s="181" t="s">
        <v>66</v>
      </c>
      <c r="H50" s="195">
        <f>C$24/12</f>
        <v>1.225E-3</v>
      </c>
      <c r="I50" s="196">
        <f>(SUM('1.  LRAMVA Summary'!D$55:D$60)+SUM('1.  LRAMVA Summary'!D$61:D$62)*(MONTH($E50)-1)/12)*$H50</f>
        <v>0</v>
      </c>
      <c r="J50" s="196">
        <f>(SUM('1.  LRAMVA Summary'!E$55:E$60)+SUM('1.  LRAMVA Summary'!E$61:E$62)*(MONTH($E50)-1)/12)*$H50</f>
        <v>0</v>
      </c>
      <c r="K50" s="196">
        <f>(SUM('1.  LRAMVA Summary'!F$55:F$60)+SUM('1.  LRAMVA Summary'!F$61:F$62)*(MONTH($E50)-1)/12)*$H50</f>
        <v>0</v>
      </c>
      <c r="L50" s="196">
        <f>(SUM('1.  LRAMVA Summary'!G$55:G$60)+SUM('1.  LRAMVA Summary'!G$61:G$62)*(MONTH($E50)-1)/12)*$H50</f>
        <v>0</v>
      </c>
      <c r="M50" s="196">
        <f>(SUM('1.  LRAMVA Summary'!H$55:H$60)+SUM('1.  LRAMVA Summary'!H$61:H$62)*(MONTH($E50)-1)/12)*$H50</f>
        <v>0</v>
      </c>
      <c r="N50" s="196">
        <f>(SUM('1.  LRAMVA Summary'!I$55:I$60)+SUM('1.  LRAMVA Summary'!I$61:I$62)*(MONTH($E50)-1)/12)*$H50</f>
        <v>0</v>
      </c>
      <c r="O50" s="196">
        <f>(SUM('1.  LRAMVA Summary'!J$55:J$60)+SUM('1.  LRAMVA Summary'!J$61:J$62)*(MONTH($E50)-1)/12)*$H50</f>
        <v>0</v>
      </c>
      <c r="P50" s="196">
        <f>(SUM('1.  LRAMVA Summary'!K$55:K$60)+SUM('1.  LRAMVA Summary'!K$61:K$62)*(MONTH($E50)-1)/12)*$H50</f>
        <v>0</v>
      </c>
      <c r="Q50" s="196">
        <f>(SUM('1.  LRAMVA Summary'!L$55:L$60)+SUM('1.  LRAMVA Summary'!L$61:L$62)*(MONTH($E50)-1)/12)*$H50</f>
        <v>0</v>
      </c>
      <c r="R50" s="196">
        <f>(SUM('1.  LRAMVA Summary'!M$55:M$60)+SUM('1.  LRAMVA Summary'!M$61:M$62)*(MONTH($E50)-1)/12)*$H50</f>
        <v>0</v>
      </c>
      <c r="S50" s="196">
        <f>(SUM('1.  LRAMVA Summary'!N$55:N$60)+SUM('1.  LRAMVA Summary'!N$61:N$62)*(MONTH($E50)-1)/12)*$H50</f>
        <v>0</v>
      </c>
      <c r="T50" s="196">
        <f>(SUM('1.  LRAMVA Summary'!O$55:O$60)+SUM('1.  LRAMVA Summary'!O$61:O$62)*(MONTH($E50)-1)/12)*$H50</f>
        <v>0</v>
      </c>
      <c r="U50" s="196">
        <f>(SUM('1.  LRAMVA Summary'!P$55:P$60)+SUM('1.  LRAMVA Summary'!P$61:P$62)*(MONTH($E50)-1)/12)*$H50</f>
        <v>0</v>
      </c>
      <c r="V50" s="196">
        <f>(SUM('1.  LRAMVA Summary'!Q$55:Q$60)+SUM('1.  LRAMVA Summary'!Q$61:Q$62)*(MONTH($E50)-1)/12)*$H50</f>
        <v>0</v>
      </c>
      <c r="W50" s="197">
        <f t="shared" si="10"/>
        <v>0</v>
      </c>
    </row>
    <row r="51" spans="2:23">
      <c r="B51" s="179" t="s">
        <v>89</v>
      </c>
      <c r="C51" s="628">
        <v>2.18E-2</v>
      </c>
      <c r="D51" s="172"/>
      <c r="E51" s="180">
        <v>41456</v>
      </c>
      <c r="F51" s="180" t="s">
        <v>179</v>
      </c>
      <c r="G51" s="181" t="s">
        <v>68</v>
      </c>
      <c r="H51" s="198">
        <f>C$25/12</f>
        <v>1.225E-3</v>
      </c>
      <c r="I51" s="196">
        <f>(SUM('1.  LRAMVA Summary'!D$55:D$60)+SUM('1.  LRAMVA Summary'!D$61:D$62)*(MONTH($E51)-1)/12)*$H51</f>
        <v>0</v>
      </c>
      <c r="J51" s="196">
        <f>(SUM('1.  LRAMVA Summary'!E$55:E$60)+SUM('1.  LRAMVA Summary'!E$61:E$62)*(MONTH($E51)-1)/12)*$H51</f>
        <v>0</v>
      </c>
      <c r="K51" s="196">
        <f>(SUM('1.  LRAMVA Summary'!F$55:F$60)+SUM('1.  LRAMVA Summary'!F$61:F$62)*(MONTH($E51)-1)/12)*$H51</f>
        <v>0</v>
      </c>
      <c r="L51" s="196">
        <f>(SUM('1.  LRAMVA Summary'!G$55:G$60)+SUM('1.  LRAMVA Summary'!G$61:G$62)*(MONTH($E51)-1)/12)*$H51</f>
        <v>0</v>
      </c>
      <c r="M51" s="196">
        <f>(SUM('1.  LRAMVA Summary'!H$55:H$60)+SUM('1.  LRAMVA Summary'!H$61:H$62)*(MONTH($E51)-1)/12)*$H51</f>
        <v>0</v>
      </c>
      <c r="N51" s="196">
        <f>(SUM('1.  LRAMVA Summary'!I$55:I$60)+SUM('1.  LRAMVA Summary'!I$61:I$62)*(MONTH($E51)-1)/12)*$H51</f>
        <v>0</v>
      </c>
      <c r="O51" s="196">
        <f>(SUM('1.  LRAMVA Summary'!J$55:J$60)+SUM('1.  LRAMVA Summary'!J$61:J$62)*(MONTH($E51)-1)/12)*$H51</f>
        <v>0</v>
      </c>
      <c r="P51" s="196">
        <f>(SUM('1.  LRAMVA Summary'!K$55:K$60)+SUM('1.  LRAMVA Summary'!K$61:K$62)*(MONTH($E51)-1)/12)*$H51</f>
        <v>0</v>
      </c>
      <c r="Q51" s="196">
        <f>(SUM('1.  LRAMVA Summary'!L$55:L$60)+SUM('1.  LRAMVA Summary'!L$61:L$62)*(MONTH($E51)-1)/12)*$H51</f>
        <v>0</v>
      </c>
      <c r="R51" s="196">
        <f>(SUM('1.  LRAMVA Summary'!M$55:M$60)+SUM('1.  LRAMVA Summary'!M$61:M$62)*(MONTH($E51)-1)/12)*$H51</f>
        <v>0</v>
      </c>
      <c r="S51" s="196">
        <f>(SUM('1.  LRAMVA Summary'!N$55:N$60)+SUM('1.  LRAMVA Summary'!N$61:N$62)*(MONTH($E51)-1)/12)*$H51</f>
        <v>0</v>
      </c>
      <c r="T51" s="196">
        <f>(SUM('1.  LRAMVA Summary'!O$55:O$60)+SUM('1.  LRAMVA Summary'!O$61:O$62)*(MONTH($E51)-1)/12)*$H51</f>
        <v>0</v>
      </c>
      <c r="U51" s="196">
        <f>(SUM('1.  LRAMVA Summary'!P$55:P$60)+SUM('1.  LRAMVA Summary'!P$61:P$62)*(MONTH($E51)-1)/12)*$H51</f>
        <v>0</v>
      </c>
      <c r="V51" s="196">
        <f>(SUM('1.  LRAMVA Summary'!Q$55:Q$60)+SUM('1.  LRAMVA Summary'!Q$61:Q$62)*(MONTH($E51)-1)/12)*$H51</f>
        <v>0</v>
      </c>
      <c r="W51" s="197">
        <f t="shared" si="10"/>
        <v>0</v>
      </c>
    </row>
    <row r="52" spans="2:23">
      <c r="B52" s="179" t="s">
        <v>91</v>
      </c>
      <c r="C52" s="628">
        <v>2.18E-2</v>
      </c>
      <c r="D52" s="172"/>
      <c r="E52" s="180">
        <v>41487</v>
      </c>
      <c r="F52" s="180" t="s">
        <v>179</v>
      </c>
      <c r="G52" s="181" t="s">
        <v>68</v>
      </c>
      <c r="H52" s="195">
        <f>C$25/12</f>
        <v>1.225E-3</v>
      </c>
      <c r="I52" s="196">
        <f>(SUM('1.  LRAMVA Summary'!D$55:D$60)+SUM('1.  LRAMVA Summary'!D$61:D$62)*(MONTH($E52)-1)/12)*$H52</f>
        <v>0</v>
      </c>
      <c r="J52" s="196">
        <f>(SUM('1.  LRAMVA Summary'!E$55:E$60)+SUM('1.  LRAMVA Summary'!E$61:E$62)*(MONTH($E52)-1)/12)*$H52</f>
        <v>0</v>
      </c>
      <c r="K52" s="196">
        <f>(SUM('1.  LRAMVA Summary'!F$55:F$60)+SUM('1.  LRAMVA Summary'!F$61:F$62)*(MONTH($E52)-1)/12)*$H52</f>
        <v>0</v>
      </c>
      <c r="L52" s="196">
        <f>(SUM('1.  LRAMVA Summary'!G$55:G$60)+SUM('1.  LRAMVA Summary'!G$61:G$62)*(MONTH($E52)-1)/12)*$H52</f>
        <v>0</v>
      </c>
      <c r="M52" s="196">
        <f>(SUM('1.  LRAMVA Summary'!H$55:H$60)+SUM('1.  LRAMVA Summary'!H$61:H$62)*(MONTH($E52)-1)/12)*$H52</f>
        <v>0</v>
      </c>
      <c r="N52" s="196">
        <f>(SUM('1.  LRAMVA Summary'!I$55:I$60)+SUM('1.  LRAMVA Summary'!I$61:I$62)*(MONTH($E52)-1)/12)*$H52</f>
        <v>0</v>
      </c>
      <c r="O52" s="196">
        <f>(SUM('1.  LRAMVA Summary'!J$55:J$60)+SUM('1.  LRAMVA Summary'!J$61:J$62)*(MONTH($E52)-1)/12)*$H52</f>
        <v>0</v>
      </c>
      <c r="P52" s="196">
        <f>(SUM('1.  LRAMVA Summary'!K$55:K$60)+SUM('1.  LRAMVA Summary'!K$61:K$62)*(MONTH($E52)-1)/12)*$H52</f>
        <v>0</v>
      </c>
      <c r="Q52" s="196">
        <f>(SUM('1.  LRAMVA Summary'!L$55:L$60)+SUM('1.  LRAMVA Summary'!L$61:L$62)*(MONTH($E52)-1)/12)*$H52</f>
        <v>0</v>
      </c>
      <c r="R52" s="196">
        <f>(SUM('1.  LRAMVA Summary'!M$55:M$60)+SUM('1.  LRAMVA Summary'!M$61:M$62)*(MONTH($E52)-1)/12)*$H52</f>
        <v>0</v>
      </c>
      <c r="S52" s="196">
        <f>(SUM('1.  LRAMVA Summary'!N$55:N$60)+SUM('1.  LRAMVA Summary'!N$61:N$62)*(MONTH($E52)-1)/12)*$H52</f>
        <v>0</v>
      </c>
      <c r="T52" s="196">
        <f>(SUM('1.  LRAMVA Summary'!O$55:O$60)+SUM('1.  LRAMVA Summary'!O$61:O$62)*(MONTH($E52)-1)/12)*$H52</f>
        <v>0</v>
      </c>
      <c r="U52" s="196">
        <f>(SUM('1.  LRAMVA Summary'!P$55:P$60)+SUM('1.  LRAMVA Summary'!P$61:P$62)*(MONTH($E52)-1)/12)*$H52</f>
        <v>0</v>
      </c>
      <c r="V52" s="196">
        <f>(SUM('1.  LRAMVA Summary'!Q$55:Q$60)+SUM('1.  LRAMVA Summary'!Q$61:Q$62)*(MONTH($E52)-1)/12)*$H52</f>
        <v>0</v>
      </c>
      <c r="W52" s="197">
        <f t="shared" si="10"/>
        <v>0</v>
      </c>
    </row>
    <row r="53" spans="2:23">
      <c r="B53" s="179" t="s">
        <v>90</v>
      </c>
      <c r="C53" s="628">
        <v>5.7000000000000002E-3</v>
      </c>
      <c r="D53" s="172"/>
      <c r="E53" s="180">
        <v>41518</v>
      </c>
      <c r="F53" s="180" t="s">
        <v>179</v>
      </c>
      <c r="G53" s="181" t="s">
        <v>68</v>
      </c>
      <c r="H53" s="195">
        <f>C$25/12</f>
        <v>1.225E-3</v>
      </c>
      <c r="I53" s="196">
        <f>(SUM('1.  LRAMVA Summary'!D$55:D$60)+SUM('1.  LRAMVA Summary'!D$61:D$62)*(MONTH($E53)-1)/12)*$H53</f>
        <v>0</v>
      </c>
      <c r="J53" s="196">
        <f>(SUM('1.  LRAMVA Summary'!E$55:E$60)+SUM('1.  LRAMVA Summary'!E$61:E$62)*(MONTH($E53)-1)/12)*$H53</f>
        <v>0</v>
      </c>
      <c r="K53" s="196">
        <f>(SUM('1.  LRAMVA Summary'!F$55:F$60)+SUM('1.  LRAMVA Summary'!F$61:F$62)*(MONTH($E53)-1)/12)*$H53</f>
        <v>0</v>
      </c>
      <c r="L53" s="196">
        <f>(SUM('1.  LRAMVA Summary'!G$55:G$60)+SUM('1.  LRAMVA Summary'!G$61:G$62)*(MONTH($E53)-1)/12)*$H53</f>
        <v>0</v>
      </c>
      <c r="M53" s="196">
        <f>(SUM('1.  LRAMVA Summary'!H$55:H$60)+SUM('1.  LRAMVA Summary'!H$61:H$62)*(MONTH($E53)-1)/12)*$H53</f>
        <v>0</v>
      </c>
      <c r="N53" s="196">
        <f>(SUM('1.  LRAMVA Summary'!I$55:I$60)+SUM('1.  LRAMVA Summary'!I$61:I$62)*(MONTH($E53)-1)/12)*$H53</f>
        <v>0</v>
      </c>
      <c r="O53" s="196">
        <f>(SUM('1.  LRAMVA Summary'!J$55:J$60)+SUM('1.  LRAMVA Summary'!J$61:J$62)*(MONTH($E53)-1)/12)*$H53</f>
        <v>0</v>
      </c>
      <c r="P53" s="196">
        <f>(SUM('1.  LRAMVA Summary'!K$55:K$60)+SUM('1.  LRAMVA Summary'!K$61:K$62)*(MONTH($E53)-1)/12)*$H53</f>
        <v>0</v>
      </c>
      <c r="Q53" s="196">
        <f>(SUM('1.  LRAMVA Summary'!L$55:L$60)+SUM('1.  LRAMVA Summary'!L$61:L$62)*(MONTH($E53)-1)/12)*$H53</f>
        <v>0</v>
      </c>
      <c r="R53" s="196">
        <f>(SUM('1.  LRAMVA Summary'!M$55:M$60)+SUM('1.  LRAMVA Summary'!M$61:M$62)*(MONTH($E53)-1)/12)*$H53</f>
        <v>0</v>
      </c>
      <c r="S53" s="196">
        <f>(SUM('1.  LRAMVA Summary'!N$55:N$60)+SUM('1.  LRAMVA Summary'!N$61:N$62)*(MONTH($E53)-1)/12)*$H53</f>
        <v>0</v>
      </c>
      <c r="T53" s="196">
        <f>(SUM('1.  LRAMVA Summary'!O$55:O$60)+SUM('1.  LRAMVA Summary'!O$61:O$62)*(MONTH($E53)-1)/12)*$H53</f>
        <v>0</v>
      </c>
      <c r="U53" s="196">
        <f>(SUM('1.  LRAMVA Summary'!P$55:P$60)+SUM('1.  LRAMVA Summary'!P$61:P$62)*(MONTH($E53)-1)/12)*$H53</f>
        <v>0</v>
      </c>
      <c r="V53" s="196">
        <f>(SUM('1.  LRAMVA Summary'!Q$55:Q$60)+SUM('1.  LRAMVA Summary'!Q$61:Q$62)*(MONTH($E53)-1)/12)*$H53</f>
        <v>0</v>
      </c>
      <c r="W53" s="197">
        <f t="shared" si="10"/>
        <v>0</v>
      </c>
    </row>
    <row r="54" spans="2:23">
      <c r="B54" s="200" t="s">
        <v>92</v>
      </c>
      <c r="C54" s="628">
        <v>5.7000000000000002E-3</v>
      </c>
      <c r="D54" s="172"/>
      <c r="E54" s="180">
        <v>41548</v>
      </c>
      <c r="F54" s="180" t="s">
        <v>179</v>
      </c>
      <c r="G54" s="181" t="s">
        <v>69</v>
      </c>
      <c r="H54" s="198">
        <f>C$26/12</f>
        <v>1.225E-3</v>
      </c>
      <c r="I54" s="196">
        <f>(SUM('1.  LRAMVA Summary'!D$55:D$60)+SUM('1.  LRAMVA Summary'!D$61:D$62)*(MONTH($E54)-1)/12)*$H54</f>
        <v>0</v>
      </c>
      <c r="J54" s="196">
        <f>(SUM('1.  LRAMVA Summary'!E$55:E$60)+SUM('1.  LRAMVA Summary'!E$61:E$62)*(MONTH($E54)-1)/12)*$H54</f>
        <v>0</v>
      </c>
      <c r="K54" s="196">
        <f>(SUM('1.  LRAMVA Summary'!F$55:F$60)+SUM('1.  LRAMVA Summary'!F$61:F$62)*(MONTH($E54)-1)/12)*$H54</f>
        <v>0</v>
      </c>
      <c r="L54" s="196">
        <f>(SUM('1.  LRAMVA Summary'!G$55:G$60)+SUM('1.  LRAMVA Summary'!G$61:G$62)*(MONTH($E54)-1)/12)*$H54</f>
        <v>0</v>
      </c>
      <c r="M54" s="196">
        <f>(SUM('1.  LRAMVA Summary'!H$55:H$60)+SUM('1.  LRAMVA Summary'!H$61:H$62)*(MONTH($E54)-1)/12)*$H54</f>
        <v>0</v>
      </c>
      <c r="N54" s="196">
        <f>(SUM('1.  LRAMVA Summary'!I$55:I$60)+SUM('1.  LRAMVA Summary'!I$61:I$62)*(MONTH($E54)-1)/12)*$H54</f>
        <v>0</v>
      </c>
      <c r="O54" s="196">
        <f>(SUM('1.  LRAMVA Summary'!J$55:J$60)+SUM('1.  LRAMVA Summary'!J$61:J$62)*(MONTH($E54)-1)/12)*$H54</f>
        <v>0</v>
      </c>
      <c r="P54" s="196">
        <f>(SUM('1.  LRAMVA Summary'!K$55:K$60)+SUM('1.  LRAMVA Summary'!K$61:K$62)*(MONTH($E54)-1)/12)*$H54</f>
        <v>0</v>
      </c>
      <c r="Q54" s="196">
        <f>(SUM('1.  LRAMVA Summary'!L$55:L$60)+SUM('1.  LRAMVA Summary'!L$61:L$62)*(MONTH($E54)-1)/12)*$H54</f>
        <v>0</v>
      </c>
      <c r="R54" s="196">
        <f>(SUM('1.  LRAMVA Summary'!M$55:M$60)+SUM('1.  LRAMVA Summary'!M$61:M$62)*(MONTH($E54)-1)/12)*$H54</f>
        <v>0</v>
      </c>
      <c r="S54" s="196">
        <f>(SUM('1.  LRAMVA Summary'!N$55:N$60)+SUM('1.  LRAMVA Summary'!N$61:N$62)*(MONTH($E54)-1)/12)*$H54</f>
        <v>0</v>
      </c>
      <c r="T54" s="196">
        <f>(SUM('1.  LRAMVA Summary'!O$55:O$60)+SUM('1.  LRAMVA Summary'!O$61:O$62)*(MONTH($E54)-1)/12)*$H54</f>
        <v>0</v>
      </c>
      <c r="U54" s="196">
        <f>(SUM('1.  LRAMVA Summary'!P$55:P$60)+SUM('1.  LRAMVA Summary'!P$61:P$62)*(MONTH($E54)-1)/12)*$H54</f>
        <v>0</v>
      </c>
      <c r="V54" s="196">
        <f>(SUM('1.  LRAMVA Summary'!Q$55:Q$60)+SUM('1.  LRAMVA Summary'!Q$61:Q$62)*(MONTH($E54)-1)/12)*$H54</f>
        <v>0</v>
      </c>
      <c r="W54" s="197">
        <f t="shared" si="10"/>
        <v>0</v>
      </c>
    </row>
    <row r="55" spans="2:23">
      <c r="B55" s="179" t="s">
        <v>682</v>
      </c>
      <c r="C55" s="628">
        <v>5.7000000000000002E-3</v>
      </c>
      <c r="D55" s="172"/>
      <c r="E55" s="180">
        <v>41579</v>
      </c>
      <c r="F55" s="180" t="s">
        <v>179</v>
      </c>
      <c r="G55" s="181" t="s">
        <v>69</v>
      </c>
      <c r="H55" s="195">
        <f>C$26/12</f>
        <v>1.225E-3</v>
      </c>
      <c r="I55" s="196">
        <f>(SUM('1.  LRAMVA Summary'!D$55:D$60)+SUM('1.  LRAMVA Summary'!D$61:D$62)*(MONTH($E55)-1)/12)*$H55</f>
        <v>0</v>
      </c>
      <c r="J55" s="196">
        <f>(SUM('1.  LRAMVA Summary'!E$55:E$60)+SUM('1.  LRAMVA Summary'!E$61:E$62)*(MONTH($E55)-1)/12)*$H55</f>
        <v>0</v>
      </c>
      <c r="K55" s="196">
        <f>(SUM('1.  LRAMVA Summary'!F$55:F$60)+SUM('1.  LRAMVA Summary'!F$61:F$62)*(MONTH($E55)-1)/12)*$H55</f>
        <v>0</v>
      </c>
      <c r="L55" s="196">
        <f>(SUM('1.  LRAMVA Summary'!G$55:G$60)+SUM('1.  LRAMVA Summary'!G$61:G$62)*(MONTH($E55)-1)/12)*$H55</f>
        <v>0</v>
      </c>
      <c r="M55" s="196">
        <f>(SUM('1.  LRAMVA Summary'!H$55:H$60)+SUM('1.  LRAMVA Summary'!H$61:H$62)*(MONTH($E55)-1)/12)*$H55</f>
        <v>0</v>
      </c>
      <c r="N55" s="196">
        <f>(SUM('1.  LRAMVA Summary'!I$55:I$60)+SUM('1.  LRAMVA Summary'!I$61:I$62)*(MONTH($E55)-1)/12)*$H55</f>
        <v>0</v>
      </c>
      <c r="O55" s="196">
        <f>(SUM('1.  LRAMVA Summary'!J$55:J$60)+SUM('1.  LRAMVA Summary'!J$61:J$62)*(MONTH($E55)-1)/12)*$H55</f>
        <v>0</v>
      </c>
      <c r="P55" s="196">
        <f>(SUM('1.  LRAMVA Summary'!K$55:K$60)+SUM('1.  LRAMVA Summary'!K$61:K$62)*(MONTH($E55)-1)/12)*$H55</f>
        <v>0</v>
      </c>
      <c r="Q55" s="196">
        <f>(SUM('1.  LRAMVA Summary'!L$55:L$60)+SUM('1.  LRAMVA Summary'!L$61:L$62)*(MONTH($E55)-1)/12)*$H55</f>
        <v>0</v>
      </c>
      <c r="R55" s="196">
        <f>(SUM('1.  LRAMVA Summary'!M$55:M$60)+SUM('1.  LRAMVA Summary'!M$61:M$62)*(MONTH($E55)-1)/12)*$H55</f>
        <v>0</v>
      </c>
      <c r="S55" s="196">
        <f>(SUM('1.  LRAMVA Summary'!N$55:N$60)+SUM('1.  LRAMVA Summary'!N$61:N$62)*(MONTH($E55)-1)/12)*$H55</f>
        <v>0</v>
      </c>
      <c r="T55" s="196">
        <f>(SUM('1.  LRAMVA Summary'!O$55:O$60)+SUM('1.  LRAMVA Summary'!O$61:O$62)*(MONTH($E55)-1)/12)*$H55</f>
        <v>0</v>
      </c>
      <c r="U55" s="196">
        <f>(SUM('1.  LRAMVA Summary'!P$55:P$60)+SUM('1.  LRAMVA Summary'!P$61:P$62)*(MONTH($E55)-1)/12)*$H55</f>
        <v>0</v>
      </c>
      <c r="V55" s="196">
        <f>(SUM('1.  LRAMVA Summary'!Q$55:Q$60)+SUM('1.  LRAMVA Summary'!Q$61:Q$62)*(MONTH($E55)-1)/12)*$H55</f>
        <v>0</v>
      </c>
      <c r="W55" s="197">
        <f t="shared" si="10"/>
        <v>0</v>
      </c>
    </row>
    <row r="56" spans="2:23">
      <c r="B56" s="179" t="s">
        <v>683</v>
      </c>
      <c r="C56" s="628">
        <v>5.7000000000000002E-3</v>
      </c>
      <c r="D56" s="172"/>
      <c r="E56" s="180">
        <v>41609</v>
      </c>
      <c r="F56" s="180" t="s">
        <v>179</v>
      </c>
      <c r="G56" s="181" t="s">
        <v>69</v>
      </c>
      <c r="H56" s="195">
        <f>C$26/12</f>
        <v>1.225E-3</v>
      </c>
      <c r="I56" s="196">
        <f>(SUM('1.  LRAMVA Summary'!D$55:D$60)+SUM('1.  LRAMVA Summary'!D$61:D$62)*(MONTH($E56)-1)/12)*$H56</f>
        <v>0</v>
      </c>
      <c r="J56" s="196">
        <f>(SUM('1.  LRAMVA Summary'!E$55:E$60)+SUM('1.  LRAMVA Summary'!E$61:E$62)*(MONTH($E56)-1)/12)*$H56</f>
        <v>0</v>
      </c>
      <c r="K56" s="196">
        <f>(SUM('1.  LRAMVA Summary'!F$55:F$60)+SUM('1.  LRAMVA Summary'!F$61:F$62)*(MONTH($E56)-1)/12)*$H56</f>
        <v>0</v>
      </c>
      <c r="L56" s="196">
        <f>(SUM('1.  LRAMVA Summary'!G$55:G$60)+SUM('1.  LRAMVA Summary'!G$61:G$62)*(MONTH($E56)-1)/12)*$H56</f>
        <v>0</v>
      </c>
      <c r="M56" s="196">
        <f>(SUM('1.  LRAMVA Summary'!H$55:H$60)+SUM('1.  LRAMVA Summary'!H$61:H$62)*(MONTH($E56)-1)/12)*$H56</f>
        <v>0</v>
      </c>
      <c r="N56" s="196">
        <f>(SUM('1.  LRAMVA Summary'!I$55:I$60)+SUM('1.  LRAMVA Summary'!I$61:I$62)*(MONTH($E56)-1)/12)*$H56</f>
        <v>0</v>
      </c>
      <c r="O56" s="196">
        <f>(SUM('1.  LRAMVA Summary'!J$55:J$60)+SUM('1.  LRAMVA Summary'!J$61:J$62)*(MONTH($E56)-1)/12)*$H56</f>
        <v>0</v>
      </c>
      <c r="P56" s="196">
        <f>(SUM('1.  LRAMVA Summary'!K$55:K$60)+SUM('1.  LRAMVA Summary'!K$61:K$62)*(MONTH($E56)-1)/12)*$H56</f>
        <v>0</v>
      </c>
      <c r="Q56" s="196">
        <f>(SUM('1.  LRAMVA Summary'!L$55:L$60)+SUM('1.  LRAMVA Summary'!L$61:L$62)*(MONTH($E56)-1)/12)*$H56</f>
        <v>0</v>
      </c>
      <c r="R56" s="196">
        <f>(SUM('1.  LRAMVA Summary'!M$55:M$60)+SUM('1.  LRAMVA Summary'!M$61:M$62)*(MONTH($E56)-1)/12)*$H56</f>
        <v>0</v>
      </c>
      <c r="S56" s="196">
        <f>(SUM('1.  LRAMVA Summary'!N$55:N$60)+SUM('1.  LRAMVA Summary'!N$61:N$62)*(MONTH($E56)-1)/12)*$H56</f>
        <v>0</v>
      </c>
      <c r="T56" s="196">
        <f>(SUM('1.  LRAMVA Summary'!O$55:O$60)+SUM('1.  LRAMVA Summary'!O$61:O$62)*(MONTH($E56)-1)/12)*$H56</f>
        <v>0</v>
      </c>
      <c r="U56" s="196">
        <f>(SUM('1.  LRAMVA Summary'!P$55:P$60)+SUM('1.  LRAMVA Summary'!P$61:P$62)*(MONTH($E56)-1)/12)*$H56</f>
        <v>0</v>
      </c>
      <c r="V56" s="196">
        <f>(SUM('1.  LRAMVA Summary'!Q$55:Q$60)+SUM('1.  LRAMVA Summary'!Q$61:Q$62)*(MONTH($E56)-1)/12)*$H56</f>
        <v>0</v>
      </c>
      <c r="W56" s="197">
        <f t="shared" si="10"/>
        <v>0</v>
      </c>
    </row>
    <row r="57" spans="2:23" ht="16" thickBot="1">
      <c r="B57" s="179" t="s">
        <v>684</v>
      </c>
      <c r="C57" s="618">
        <v>5.7000000000000002E-3</v>
      </c>
      <c r="D57" s="172"/>
      <c r="E57" s="182" t="s">
        <v>460</v>
      </c>
      <c r="F57" s="182"/>
      <c r="G57" s="183"/>
      <c r="H57" s="184"/>
      <c r="I57" s="185">
        <f>SUM(I44:I56)</f>
        <v>0</v>
      </c>
      <c r="J57" s="185">
        <f t="shared" ref="J57:O57" si="11">SUM(J44:J56)</f>
        <v>0</v>
      </c>
      <c r="K57" s="185">
        <f t="shared" si="11"/>
        <v>0</v>
      </c>
      <c r="L57" s="185">
        <f t="shared" si="11"/>
        <v>0</v>
      </c>
      <c r="M57" s="185">
        <f t="shared" si="11"/>
        <v>0</v>
      </c>
      <c r="N57" s="185">
        <f t="shared" si="11"/>
        <v>0</v>
      </c>
      <c r="O57" s="185">
        <f t="shared" si="11"/>
        <v>0</v>
      </c>
      <c r="P57" s="185">
        <f t="shared" ref="P57:V57" si="12">SUM(P44:P56)</f>
        <v>0</v>
      </c>
      <c r="Q57" s="185">
        <f t="shared" si="12"/>
        <v>0</v>
      </c>
      <c r="R57" s="185">
        <f t="shared" si="12"/>
        <v>0</v>
      </c>
      <c r="S57" s="185">
        <f t="shared" si="12"/>
        <v>0</v>
      </c>
      <c r="T57" s="185">
        <f t="shared" si="12"/>
        <v>0</v>
      </c>
      <c r="U57" s="185">
        <f t="shared" si="12"/>
        <v>0</v>
      </c>
      <c r="V57" s="185">
        <f t="shared" si="12"/>
        <v>0</v>
      </c>
      <c r="W57" s="185">
        <f>SUM(W44:W56)</f>
        <v>0</v>
      </c>
    </row>
    <row r="58" spans="2:23" ht="16" thickTop="1">
      <c r="B58" s="200" t="s">
        <v>685</v>
      </c>
      <c r="C58" s="911">
        <v>5.7000000000000002E-3</v>
      </c>
      <c r="D58" s="172"/>
      <c r="E58" s="186" t="s">
        <v>67</v>
      </c>
      <c r="F58" s="186"/>
      <c r="G58" s="187"/>
      <c r="H58" s="188"/>
      <c r="I58" s="189"/>
      <c r="J58" s="189"/>
      <c r="K58" s="189"/>
      <c r="L58" s="189"/>
      <c r="M58" s="189"/>
      <c r="N58" s="189"/>
      <c r="O58" s="189"/>
      <c r="P58" s="189"/>
      <c r="Q58" s="189"/>
      <c r="R58" s="189"/>
      <c r="S58" s="189"/>
      <c r="T58" s="189"/>
      <c r="U58" s="189"/>
      <c r="V58" s="189"/>
      <c r="W58" s="190"/>
    </row>
    <row r="59" spans="2:23">
      <c r="B59" s="179" t="s">
        <v>686</v>
      </c>
      <c r="C59" s="618">
        <v>5.7000000000000002E-3</v>
      </c>
      <c r="D59" s="172"/>
      <c r="E59" s="191" t="s">
        <v>426</v>
      </c>
      <c r="F59" s="191"/>
      <c r="G59" s="192"/>
      <c r="H59" s="193"/>
      <c r="I59" s="194">
        <f t="shared" ref="I59:W59" si="13">I57+I58</f>
        <v>0</v>
      </c>
      <c r="J59" s="194">
        <f t="shared" si="13"/>
        <v>0</v>
      </c>
      <c r="K59" s="194">
        <f t="shared" si="13"/>
        <v>0</v>
      </c>
      <c r="L59" s="194">
        <f t="shared" si="13"/>
        <v>0</v>
      </c>
      <c r="M59" s="194">
        <f t="shared" si="13"/>
        <v>0</v>
      </c>
      <c r="N59" s="194">
        <f t="shared" si="13"/>
        <v>0</v>
      </c>
      <c r="O59" s="194">
        <f t="shared" si="13"/>
        <v>0</v>
      </c>
      <c r="P59" s="194">
        <f t="shared" ref="P59:V59" si="14">P57+P58</f>
        <v>0</v>
      </c>
      <c r="Q59" s="194">
        <f t="shared" si="14"/>
        <v>0</v>
      </c>
      <c r="R59" s="194">
        <f t="shared" si="14"/>
        <v>0</v>
      </c>
      <c r="S59" s="194">
        <f t="shared" si="14"/>
        <v>0</v>
      </c>
      <c r="T59" s="194">
        <f t="shared" si="14"/>
        <v>0</v>
      </c>
      <c r="U59" s="194">
        <f t="shared" si="14"/>
        <v>0</v>
      </c>
      <c r="V59" s="194">
        <f t="shared" si="14"/>
        <v>0</v>
      </c>
      <c r="W59" s="194">
        <f t="shared" si="13"/>
        <v>0</v>
      </c>
    </row>
    <row r="60" spans="2:23">
      <c r="B60" s="179" t="s">
        <v>687</v>
      </c>
      <c r="C60" s="618">
        <v>1.0200000000000001E-2</v>
      </c>
      <c r="D60" s="172"/>
      <c r="E60" s="180">
        <v>41640</v>
      </c>
      <c r="F60" s="180" t="s">
        <v>180</v>
      </c>
      <c r="G60" s="181" t="s">
        <v>65</v>
      </c>
      <c r="H60" s="198">
        <f>C$27/12</f>
        <v>1.225E-3</v>
      </c>
      <c r="I60" s="196">
        <f>(SUM('1.  LRAMVA Summary'!D$55:D$63)+SUM('1.  LRAMVA Summary'!D$64:D$65)*(MONTH($E60)-1)/12)*$H60</f>
        <v>0</v>
      </c>
      <c r="J60" s="196">
        <f>(SUM('1.  LRAMVA Summary'!E$55:E$63)+SUM('1.  LRAMVA Summary'!E$64:E$65)*(MONTH($E60)-1)/12)*$H60</f>
        <v>0</v>
      </c>
      <c r="K60" s="196">
        <f>(SUM('1.  LRAMVA Summary'!F$55:F$63)+SUM('1.  LRAMVA Summary'!F$64:F$65)*(MONTH($E60)-1)/12)*$H60</f>
        <v>0</v>
      </c>
      <c r="L60" s="196">
        <f>(SUM('1.  LRAMVA Summary'!G$55:G$63)+SUM('1.  LRAMVA Summary'!G$64:G$65)*(MONTH($E60)-1)/12)*$H60</f>
        <v>0</v>
      </c>
      <c r="M60" s="196">
        <f>(SUM('1.  LRAMVA Summary'!H$55:H$63)+SUM('1.  LRAMVA Summary'!H$64:H$65)*(MONTH($E60)-1)/12)*$H60</f>
        <v>0</v>
      </c>
      <c r="N60" s="196">
        <f>(SUM('1.  LRAMVA Summary'!I$55:I$63)+SUM('1.  LRAMVA Summary'!I$64:I$65)*(MONTH($E60)-1)/12)*$H60</f>
        <v>0</v>
      </c>
      <c r="O60" s="196">
        <f>(SUM('1.  LRAMVA Summary'!J$55:J$63)+SUM('1.  LRAMVA Summary'!J$64:J$65)*(MONTH($E60)-1)/12)*$H60</f>
        <v>0</v>
      </c>
      <c r="P60" s="196">
        <f>(SUM('1.  LRAMVA Summary'!K$55:K$63)+SUM('1.  LRAMVA Summary'!K$64:K$65)*(MONTH($E60)-1)/12)*$H60</f>
        <v>0</v>
      </c>
      <c r="Q60" s="196">
        <f>(SUM('1.  LRAMVA Summary'!L$55:L$63)+SUM('1.  LRAMVA Summary'!L$64:L$65)*(MONTH($E60)-1)/12)*$H60</f>
        <v>0</v>
      </c>
      <c r="R60" s="196">
        <f>(SUM('1.  LRAMVA Summary'!M$55:M$63)+SUM('1.  LRAMVA Summary'!M$64:M$65)*(MONTH($E60)-1)/12)*$H60</f>
        <v>0</v>
      </c>
      <c r="S60" s="196">
        <f>(SUM('1.  LRAMVA Summary'!N$55:N$63)+SUM('1.  LRAMVA Summary'!N$64:N$65)*(MONTH($E60)-1)/12)*$H60</f>
        <v>0</v>
      </c>
      <c r="T60" s="196">
        <f>(SUM('1.  LRAMVA Summary'!O$55:O$63)+SUM('1.  LRAMVA Summary'!O$64:O$65)*(MONTH($E60)-1)/12)*$H60</f>
        <v>0</v>
      </c>
      <c r="U60" s="196">
        <f>(SUM('1.  LRAMVA Summary'!P$55:P$63)+SUM('1.  LRAMVA Summary'!P$64:P$65)*(MONTH($E60)-1)/12)*$H60</f>
        <v>0</v>
      </c>
      <c r="V60" s="196">
        <f>(SUM('1.  LRAMVA Summary'!Q$55:Q$63)+SUM('1.  LRAMVA Summary'!Q$64:Q$65)*(MONTH($E60)-1)/12)*$H60</f>
        <v>0</v>
      </c>
      <c r="W60" s="197">
        <f>SUM(I60:V60)</f>
        <v>0</v>
      </c>
    </row>
    <row r="61" spans="2:23">
      <c r="B61" s="179" t="s">
        <v>688</v>
      </c>
      <c r="C61" s="1166">
        <v>2.1999999999999999E-2</v>
      </c>
      <c r="E61" s="180">
        <v>41671</v>
      </c>
      <c r="F61" s="180" t="s">
        <v>180</v>
      </c>
      <c r="G61" s="181" t="s">
        <v>65</v>
      </c>
      <c r="H61" s="195">
        <f>C$27/12</f>
        <v>1.225E-3</v>
      </c>
      <c r="I61" s="196">
        <f>(SUM('1.  LRAMVA Summary'!D$55:D$63)+SUM('1.  LRAMVA Summary'!D$64:D$65)*(MONTH($E61)-1)/12)*$H61</f>
        <v>0</v>
      </c>
      <c r="J61" s="196">
        <f>(SUM('1.  LRAMVA Summary'!E$55:E$63)+SUM('1.  LRAMVA Summary'!E$64:E$65)*(MONTH($E61)-1)/12)*$H61</f>
        <v>0</v>
      </c>
      <c r="K61" s="196">
        <f>(SUM('1.  LRAMVA Summary'!F$55:F$63)+SUM('1.  LRAMVA Summary'!F$64:F$65)*(MONTH($E61)-1)/12)*$H61</f>
        <v>0</v>
      </c>
      <c r="L61" s="196">
        <f>(SUM('1.  LRAMVA Summary'!G$55:G$63)+SUM('1.  LRAMVA Summary'!G$64:G$65)*(MONTH($E61)-1)/12)*$H61</f>
        <v>0</v>
      </c>
      <c r="M61" s="196">
        <f>(SUM('1.  LRAMVA Summary'!H$55:H$63)+SUM('1.  LRAMVA Summary'!H$64:H$65)*(MONTH($E61)-1)/12)*$H61</f>
        <v>0</v>
      </c>
      <c r="N61" s="196">
        <f>(SUM('1.  LRAMVA Summary'!I$55:I$63)+SUM('1.  LRAMVA Summary'!I$64:I$65)*(MONTH($E61)-1)/12)*$H61</f>
        <v>0</v>
      </c>
      <c r="O61" s="196">
        <f>(SUM('1.  LRAMVA Summary'!J$55:J$63)+SUM('1.  LRAMVA Summary'!J$64:J$65)*(MONTH($E61)-1)/12)*$H61</f>
        <v>0</v>
      </c>
      <c r="P61" s="196">
        <f>(SUM('1.  LRAMVA Summary'!K$55:K$63)+SUM('1.  LRAMVA Summary'!K$64:K$65)*(MONTH($E61)-1)/12)*$H61</f>
        <v>0</v>
      </c>
      <c r="Q61" s="196">
        <f>(SUM('1.  LRAMVA Summary'!L$55:L$63)+SUM('1.  LRAMVA Summary'!L$64:L$65)*(MONTH($E61)-1)/12)*$H61</f>
        <v>0</v>
      </c>
      <c r="R61" s="196">
        <f>(SUM('1.  LRAMVA Summary'!M$55:M$63)+SUM('1.  LRAMVA Summary'!M$64:M$65)*(MONTH($E61)-1)/12)*$H61</f>
        <v>0</v>
      </c>
      <c r="S61" s="196">
        <f>(SUM('1.  LRAMVA Summary'!N$55:N$63)+SUM('1.  LRAMVA Summary'!N$64:N$65)*(MONTH($E61)-1)/12)*$H61</f>
        <v>0</v>
      </c>
      <c r="T61" s="196">
        <f>(SUM('1.  LRAMVA Summary'!O$55:O$63)+SUM('1.  LRAMVA Summary'!O$64:O$65)*(MONTH($E61)-1)/12)*$H61</f>
        <v>0</v>
      </c>
      <c r="U61" s="196">
        <f>(SUM('1.  LRAMVA Summary'!P$55:P$63)+SUM('1.  LRAMVA Summary'!P$64:P$65)*(MONTH($E61)-1)/12)*$H61</f>
        <v>0</v>
      </c>
      <c r="V61" s="196">
        <f>(SUM('1.  LRAMVA Summary'!Q$55:Q$63)+SUM('1.  LRAMVA Summary'!Q$64:Q$65)*(MONTH($E61)-1)/12)*$H61</f>
        <v>0</v>
      </c>
      <c r="W61" s="197">
        <f t="shared" ref="W61:W71" si="15">SUM(I61:V61)</f>
        <v>0</v>
      </c>
    </row>
    <row r="62" spans="2:23">
      <c r="B62" s="200" t="s">
        <v>689</v>
      </c>
      <c r="C62" s="201">
        <f>C61</f>
        <v>2.1999999999999999E-2</v>
      </c>
      <c r="E62" s="180">
        <v>41699</v>
      </c>
      <c r="F62" s="180" t="s">
        <v>180</v>
      </c>
      <c r="G62" s="181" t="s">
        <v>65</v>
      </c>
      <c r="H62" s="195">
        <f>C$27/12</f>
        <v>1.225E-3</v>
      </c>
      <c r="I62" s="196">
        <f>(SUM('1.  LRAMVA Summary'!D$55:D$63)+SUM('1.  LRAMVA Summary'!D$64:D$65)*(MONTH($E62)-1)/12)*$H62</f>
        <v>0</v>
      </c>
      <c r="J62" s="196">
        <f>(SUM('1.  LRAMVA Summary'!E$55:E$63)+SUM('1.  LRAMVA Summary'!E$64:E$65)*(MONTH($E62)-1)/12)*$H62</f>
        <v>0</v>
      </c>
      <c r="K62" s="196">
        <f>(SUM('1.  LRAMVA Summary'!F$55:F$63)+SUM('1.  LRAMVA Summary'!F$64:F$65)*(MONTH($E62)-1)/12)*$H62</f>
        <v>0</v>
      </c>
      <c r="L62" s="196">
        <f>(SUM('1.  LRAMVA Summary'!G$55:G$63)+SUM('1.  LRAMVA Summary'!G$64:G$65)*(MONTH($E62)-1)/12)*$H62</f>
        <v>0</v>
      </c>
      <c r="M62" s="196">
        <f>(SUM('1.  LRAMVA Summary'!H$55:H$63)+SUM('1.  LRAMVA Summary'!H$64:H$65)*(MONTH($E62)-1)/12)*$H62</f>
        <v>0</v>
      </c>
      <c r="N62" s="196">
        <f>(SUM('1.  LRAMVA Summary'!I$55:I$63)+SUM('1.  LRAMVA Summary'!I$64:I$65)*(MONTH($E62)-1)/12)*$H62</f>
        <v>0</v>
      </c>
      <c r="O62" s="196">
        <f>(SUM('1.  LRAMVA Summary'!J$55:J$63)+SUM('1.  LRAMVA Summary'!J$64:J$65)*(MONTH($E62)-1)/12)*$H62</f>
        <v>0</v>
      </c>
      <c r="P62" s="196">
        <f>(SUM('1.  LRAMVA Summary'!K$55:K$63)+SUM('1.  LRAMVA Summary'!K$64:K$65)*(MONTH($E62)-1)/12)*$H62</f>
        <v>0</v>
      </c>
      <c r="Q62" s="196">
        <f>(SUM('1.  LRAMVA Summary'!L$55:L$63)+SUM('1.  LRAMVA Summary'!L$64:L$65)*(MONTH($E62)-1)/12)*$H62</f>
        <v>0</v>
      </c>
      <c r="R62" s="196">
        <f>(SUM('1.  LRAMVA Summary'!M$55:M$63)+SUM('1.  LRAMVA Summary'!M$64:M$65)*(MONTH($E62)-1)/12)*$H62</f>
        <v>0</v>
      </c>
      <c r="S62" s="196">
        <f>(SUM('1.  LRAMVA Summary'!N$55:N$63)+SUM('1.  LRAMVA Summary'!N$64:N$65)*(MONTH($E62)-1)/12)*$H62</f>
        <v>0</v>
      </c>
      <c r="T62" s="196">
        <f>(SUM('1.  LRAMVA Summary'!O$55:O$63)+SUM('1.  LRAMVA Summary'!O$64:O$65)*(MONTH($E62)-1)/12)*$H62</f>
        <v>0</v>
      </c>
      <c r="U62" s="196">
        <f>(SUM('1.  LRAMVA Summary'!P$55:P$63)+SUM('1.  LRAMVA Summary'!P$64:P$65)*(MONTH($E62)-1)/12)*$H62</f>
        <v>0</v>
      </c>
      <c r="V62" s="196">
        <f>(SUM('1.  LRAMVA Summary'!Q$55:Q$63)+SUM('1.  LRAMVA Summary'!Q$64:Q$65)*(MONTH($E62)-1)/12)*$H62</f>
        <v>0</v>
      </c>
      <c r="W62" s="197">
        <f t="shared" si="15"/>
        <v>0</v>
      </c>
    </row>
    <row r="63" spans="2:23">
      <c r="B63" s="699"/>
      <c r="C63" s="699"/>
      <c r="E63" s="180">
        <v>41730</v>
      </c>
      <c r="F63" s="180" t="s">
        <v>180</v>
      </c>
      <c r="G63" s="181" t="s">
        <v>66</v>
      </c>
      <c r="H63" s="198">
        <f>C$28/12</f>
        <v>1.225E-3</v>
      </c>
      <c r="I63" s="196">
        <f>(SUM('1.  LRAMVA Summary'!D$55:D$63)+SUM('1.  LRAMVA Summary'!D$64:D$65)*(MONTH($E63)-1)/12)*$H63</f>
        <v>0</v>
      </c>
      <c r="J63" s="196">
        <f>(SUM('1.  LRAMVA Summary'!E$55:E$63)+SUM('1.  LRAMVA Summary'!E$64:E$65)*(MONTH($E63)-1)/12)*$H63</f>
        <v>0</v>
      </c>
      <c r="K63" s="196">
        <f>(SUM('1.  LRAMVA Summary'!F$55:F$63)+SUM('1.  LRAMVA Summary'!F$64:F$65)*(MONTH($E63)-1)/12)*$H63</f>
        <v>0</v>
      </c>
      <c r="L63" s="196">
        <f>(SUM('1.  LRAMVA Summary'!G$55:G$63)+SUM('1.  LRAMVA Summary'!G$64:G$65)*(MONTH($E63)-1)/12)*$H63</f>
        <v>0</v>
      </c>
      <c r="M63" s="196">
        <f>(SUM('1.  LRAMVA Summary'!H$55:H$63)+SUM('1.  LRAMVA Summary'!H$64:H$65)*(MONTH($E63)-1)/12)*$H63</f>
        <v>0</v>
      </c>
      <c r="N63" s="196">
        <f>(SUM('1.  LRAMVA Summary'!I$55:I$63)+SUM('1.  LRAMVA Summary'!I$64:I$65)*(MONTH($E63)-1)/12)*$H63</f>
        <v>0</v>
      </c>
      <c r="O63" s="196">
        <f>(SUM('1.  LRAMVA Summary'!J$55:J$63)+SUM('1.  LRAMVA Summary'!J$64:J$65)*(MONTH($E63)-1)/12)*$H63</f>
        <v>0</v>
      </c>
      <c r="P63" s="196">
        <f>(SUM('1.  LRAMVA Summary'!K$55:K$63)+SUM('1.  LRAMVA Summary'!K$64:K$65)*(MONTH($E63)-1)/12)*$H63</f>
        <v>0</v>
      </c>
      <c r="Q63" s="196">
        <f>(SUM('1.  LRAMVA Summary'!L$55:L$63)+SUM('1.  LRAMVA Summary'!L$64:L$65)*(MONTH($E63)-1)/12)*$H63</f>
        <v>0</v>
      </c>
      <c r="R63" s="196">
        <f>(SUM('1.  LRAMVA Summary'!M$55:M$63)+SUM('1.  LRAMVA Summary'!M$64:M$65)*(MONTH($E63)-1)/12)*$H63</f>
        <v>0</v>
      </c>
      <c r="S63" s="196">
        <f>(SUM('1.  LRAMVA Summary'!N$55:N$63)+SUM('1.  LRAMVA Summary'!N$64:N$65)*(MONTH($E63)-1)/12)*$H63</f>
        <v>0</v>
      </c>
      <c r="T63" s="196">
        <f>(SUM('1.  LRAMVA Summary'!O$55:O$63)+SUM('1.  LRAMVA Summary'!O$64:O$65)*(MONTH($E63)-1)/12)*$H63</f>
        <v>0</v>
      </c>
      <c r="U63" s="196">
        <f>(SUM('1.  LRAMVA Summary'!P$55:P$63)+SUM('1.  LRAMVA Summary'!P$64:P$65)*(MONTH($E63)-1)/12)*$H63</f>
        <v>0</v>
      </c>
      <c r="V63" s="196">
        <f>(SUM('1.  LRAMVA Summary'!Q$55:Q$63)+SUM('1.  LRAMVA Summary'!Q$64:Q$65)*(MONTH($E63)-1)/12)*$H63</f>
        <v>0</v>
      </c>
      <c r="W63" s="197">
        <f t="shared" si="15"/>
        <v>0</v>
      </c>
    </row>
    <row r="64" spans="2:23" ht="16">
      <c r="B64" s="151" t="s">
        <v>182</v>
      </c>
      <c r="C64" s="699"/>
      <c r="E64" s="180">
        <v>41760</v>
      </c>
      <c r="F64" s="180" t="s">
        <v>180</v>
      </c>
      <c r="G64" s="181" t="s">
        <v>66</v>
      </c>
      <c r="H64" s="195">
        <f>C$28/12</f>
        <v>1.225E-3</v>
      </c>
      <c r="I64" s="196">
        <f>(SUM('1.  LRAMVA Summary'!D$55:D$63)+SUM('1.  LRAMVA Summary'!D$64:D$65)*(MONTH($E64)-1)/12)*$H64</f>
        <v>0</v>
      </c>
      <c r="J64" s="196">
        <f>(SUM('1.  LRAMVA Summary'!E$55:E$63)+SUM('1.  LRAMVA Summary'!E$64:E$65)*(MONTH($E64)-1)/12)*$H64</f>
        <v>0</v>
      </c>
      <c r="K64" s="196">
        <f>(SUM('1.  LRAMVA Summary'!F$55:F$63)+SUM('1.  LRAMVA Summary'!F$64:F$65)*(MONTH($E64)-1)/12)*$H64</f>
        <v>0</v>
      </c>
      <c r="L64" s="196">
        <f>(SUM('1.  LRAMVA Summary'!G$55:G$63)+SUM('1.  LRAMVA Summary'!G$64:G$65)*(MONTH($E64)-1)/12)*$H64</f>
        <v>0</v>
      </c>
      <c r="M64" s="196">
        <f>(SUM('1.  LRAMVA Summary'!H$55:H$63)+SUM('1.  LRAMVA Summary'!H$64:H$65)*(MONTH($E64)-1)/12)*$H64</f>
        <v>0</v>
      </c>
      <c r="N64" s="196">
        <f>(SUM('1.  LRAMVA Summary'!I$55:I$63)+SUM('1.  LRAMVA Summary'!I$64:I$65)*(MONTH($E64)-1)/12)*$H64</f>
        <v>0</v>
      </c>
      <c r="O64" s="196">
        <f>(SUM('1.  LRAMVA Summary'!J$55:J$63)+SUM('1.  LRAMVA Summary'!J$64:J$65)*(MONTH($E64)-1)/12)*$H64</f>
        <v>0</v>
      </c>
      <c r="P64" s="196">
        <f>(SUM('1.  LRAMVA Summary'!K$55:K$63)+SUM('1.  LRAMVA Summary'!K$64:K$65)*(MONTH($E64)-1)/12)*$H64</f>
        <v>0</v>
      </c>
      <c r="Q64" s="196">
        <f>(SUM('1.  LRAMVA Summary'!L$55:L$63)+SUM('1.  LRAMVA Summary'!L$64:L$65)*(MONTH($E64)-1)/12)*$H64</f>
        <v>0</v>
      </c>
      <c r="R64" s="196">
        <f>(SUM('1.  LRAMVA Summary'!M$55:M$63)+SUM('1.  LRAMVA Summary'!M$64:M$65)*(MONTH($E64)-1)/12)*$H64</f>
        <v>0</v>
      </c>
      <c r="S64" s="196">
        <f>(SUM('1.  LRAMVA Summary'!N$55:N$63)+SUM('1.  LRAMVA Summary'!N$64:N$65)*(MONTH($E64)-1)/12)*$H64</f>
        <v>0</v>
      </c>
      <c r="T64" s="196">
        <f>(SUM('1.  LRAMVA Summary'!O$55:O$63)+SUM('1.  LRAMVA Summary'!O$64:O$65)*(MONTH($E64)-1)/12)*$H64</f>
        <v>0</v>
      </c>
      <c r="U64" s="196">
        <f>(SUM('1.  LRAMVA Summary'!P$55:P$63)+SUM('1.  LRAMVA Summary'!P$64:P$65)*(MONTH($E64)-1)/12)*$H64</f>
        <v>0</v>
      </c>
      <c r="V64" s="196">
        <f>(SUM('1.  LRAMVA Summary'!Q$55:Q$63)+SUM('1.  LRAMVA Summary'!Q$64:Q$65)*(MONTH($E64)-1)/12)*$H64</f>
        <v>0</v>
      </c>
      <c r="W64" s="197">
        <f t="shared" si="15"/>
        <v>0</v>
      </c>
    </row>
    <row r="65" spans="2:23">
      <c r="B65" s="2"/>
      <c r="C65" s="699"/>
      <c r="E65" s="180">
        <v>41791</v>
      </c>
      <c r="F65" s="180" t="s">
        <v>180</v>
      </c>
      <c r="G65" s="181" t="s">
        <v>66</v>
      </c>
      <c r="H65" s="195">
        <f>C$28/12</f>
        <v>1.225E-3</v>
      </c>
      <c r="I65" s="196">
        <f>(SUM('1.  LRAMVA Summary'!D$55:D$63)+SUM('1.  LRAMVA Summary'!D$64:D$65)*(MONTH($E65)-1)/12)*$H65</f>
        <v>0</v>
      </c>
      <c r="J65" s="196">
        <f>(SUM('1.  LRAMVA Summary'!E$55:E$63)+SUM('1.  LRAMVA Summary'!E$64:E$65)*(MONTH($E65)-1)/12)*$H65</f>
        <v>0</v>
      </c>
      <c r="K65" s="196">
        <f>(SUM('1.  LRAMVA Summary'!F$55:F$63)+SUM('1.  LRAMVA Summary'!F$64:F$65)*(MONTH($E65)-1)/12)*$H65</f>
        <v>0</v>
      </c>
      <c r="L65" s="196">
        <f>(SUM('1.  LRAMVA Summary'!G$55:G$63)+SUM('1.  LRAMVA Summary'!G$64:G$65)*(MONTH($E65)-1)/12)*$H65</f>
        <v>0</v>
      </c>
      <c r="M65" s="196">
        <f>(SUM('1.  LRAMVA Summary'!H$55:H$63)+SUM('1.  LRAMVA Summary'!H$64:H$65)*(MONTH($E65)-1)/12)*$H65</f>
        <v>0</v>
      </c>
      <c r="N65" s="196">
        <f>(SUM('1.  LRAMVA Summary'!I$55:I$63)+SUM('1.  LRAMVA Summary'!I$64:I$65)*(MONTH($E65)-1)/12)*$H65</f>
        <v>0</v>
      </c>
      <c r="O65" s="196">
        <f>(SUM('1.  LRAMVA Summary'!J$55:J$63)+SUM('1.  LRAMVA Summary'!J$64:J$65)*(MONTH($E65)-1)/12)*$H65</f>
        <v>0</v>
      </c>
      <c r="P65" s="196">
        <f>(SUM('1.  LRAMVA Summary'!K$55:K$63)+SUM('1.  LRAMVA Summary'!K$64:K$65)*(MONTH($E65)-1)/12)*$H65</f>
        <v>0</v>
      </c>
      <c r="Q65" s="196">
        <f>(SUM('1.  LRAMVA Summary'!L$55:L$63)+SUM('1.  LRAMVA Summary'!L$64:L$65)*(MONTH($E65)-1)/12)*$H65</f>
        <v>0</v>
      </c>
      <c r="R65" s="196">
        <f>(SUM('1.  LRAMVA Summary'!M$55:M$63)+SUM('1.  LRAMVA Summary'!M$64:M$65)*(MONTH($E65)-1)/12)*$H65</f>
        <v>0</v>
      </c>
      <c r="S65" s="196">
        <f>(SUM('1.  LRAMVA Summary'!N$55:N$63)+SUM('1.  LRAMVA Summary'!N$64:N$65)*(MONTH($E65)-1)/12)*$H65</f>
        <v>0</v>
      </c>
      <c r="T65" s="196">
        <f>(SUM('1.  LRAMVA Summary'!O$55:O$63)+SUM('1.  LRAMVA Summary'!O$64:O$65)*(MONTH($E65)-1)/12)*$H65</f>
        <v>0</v>
      </c>
      <c r="U65" s="196">
        <f>(SUM('1.  LRAMVA Summary'!P$55:P$63)+SUM('1.  LRAMVA Summary'!P$64:P$65)*(MONTH($E65)-1)/12)*$H65</f>
        <v>0</v>
      </c>
      <c r="V65" s="196">
        <f>(SUM('1.  LRAMVA Summary'!Q$55:Q$63)+SUM('1.  LRAMVA Summary'!Q$64:Q$65)*(MONTH($E65)-1)/12)*$H65</f>
        <v>0</v>
      </c>
      <c r="W65" s="197">
        <f t="shared" si="15"/>
        <v>0</v>
      </c>
    </row>
    <row r="66" spans="2:23">
      <c r="B66" s="699"/>
      <c r="C66" s="699"/>
      <c r="E66" s="180">
        <v>41821</v>
      </c>
      <c r="F66" s="180" t="s">
        <v>180</v>
      </c>
      <c r="G66" s="181" t="s">
        <v>68</v>
      </c>
      <c r="H66" s="198">
        <f>C$29/12</f>
        <v>1.225E-3</v>
      </c>
      <c r="I66" s="196">
        <f>(SUM('1.  LRAMVA Summary'!D$55:D$63)+SUM('1.  LRAMVA Summary'!D$64:D$65)*(MONTH($E66)-1)/12)*$H66</f>
        <v>0</v>
      </c>
      <c r="J66" s="196">
        <f>(SUM('1.  LRAMVA Summary'!E$55:E$63)+SUM('1.  LRAMVA Summary'!E$64:E$65)*(MONTH($E66)-1)/12)*$H66</f>
        <v>0</v>
      </c>
      <c r="K66" s="196">
        <f>(SUM('1.  LRAMVA Summary'!F$55:F$63)+SUM('1.  LRAMVA Summary'!F$64:F$65)*(MONTH($E66)-1)/12)*$H66</f>
        <v>0</v>
      </c>
      <c r="L66" s="196">
        <f>(SUM('1.  LRAMVA Summary'!G$55:G$63)+SUM('1.  LRAMVA Summary'!G$64:G$65)*(MONTH($E66)-1)/12)*$H66</f>
        <v>0</v>
      </c>
      <c r="M66" s="196">
        <f>(SUM('1.  LRAMVA Summary'!H$55:H$63)+SUM('1.  LRAMVA Summary'!H$64:H$65)*(MONTH($E66)-1)/12)*$H66</f>
        <v>0</v>
      </c>
      <c r="N66" s="196">
        <f>(SUM('1.  LRAMVA Summary'!I$55:I$63)+SUM('1.  LRAMVA Summary'!I$64:I$65)*(MONTH($E66)-1)/12)*$H66</f>
        <v>0</v>
      </c>
      <c r="O66" s="196">
        <f>(SUM('1.  LRAMVA Summary'!J$55:J$63)+SUM('1.  LRAMVA Summary'!J$64:J$65)*(MONTH($E66)-1)/12)*$H66</f>
        <v>0</v>
      </c>
      <c r="P66" s="196">
        <f>(SUM('1.  LRAMVA Summary'!K$55:K$63)+SUM('1.  LRAMVA Summary'!K$64:K$65)*(MONTH($E66)-1)/12)*$H66</f>
        <v>0</v>
      </c>
      <c r="Q66" s="196">
        <f>(SUM('1.  LRAMVA Summary'!L$55:L$63)+SUM('1.  LRAMVA Summary'!L$64:L$65)*(MONTH($E66)-1)/12)*$H66</f>
        <v>0</v>
      </c>
      <c r="R66" s="196">
        <f>(SUM('1.  LRAMVA Summary'!M$55:M$63)+SUM('1.  LRAMVA Summary'!M$64:M$65)*(MONTH($E66)-1)/12)*$H66</f>
        <v>0</v>
      </c>
      <c r="S66" s="196">
        <f>(SUM('1.  LRAMVA Summary'!N$55:N$63)+SUM('1.  LRAMVA Summary'!N$64:N$65)*(MONTH($E66)-1)/12)*$H66</f>
        <v>0</v>
      </c>
      <c r="T66" s="196">
        <f>(SUM('1.  LRAMVA Summary'!O$55:O$63)+SUM('1.  LRAMVA Summary'!O$64:O$65)*(MONTH($E66)-1)/12)*$H66</f>
        <v>0</v>
      </c>
      <c r="U66" s="196">
        <f>(SUM('1.  LRAMVA Summary'!P$55:P$63)+SUM('1.  LRAMVA Summary'!P$64:P$65)*(MONTH($E66)-1)/12)*$H66</f>
        <v>0</v>
      </c>
      <c r="V66" s="196">
        <f>(SUM('1.  LRAMVA Summary'!Q$55:Q$63)+SUM('1.  LRAMVA Summary'!Q$64:Q$65)*(MONTH($E66)-1)/12)*$H66</f>
        <v>0</v>
      </c>
      <c r="W66" s="197">
        <f t="shared" si="15"/>
        <v>0</v>
      </c>
    </row>
    <row r="67" spans="2:23">
      <c r="B67" s="699"/>
      <c r="C67" s="699"/>
      <c r="E67" s="180">
        <v>41852</v>
      </c>
      <c r="F67" s="180" t="s">
        <v>180</v>
      </c>
      <c r="G67" s="181" t="s">
        <v>68</v>
      </c>
      <c r="H67" s="195">
        <f>C$29/12</f>
        <v>1.225E-3</v>
      </c>
      <c r="I67" s="196">
        <f>(SUM('1.  LRAMVA Summary'!D$55:D$63)+SUM('1.  LRAMVA Summary'!D$64:D$65)*(MONTH($E67)-1)/12)*$H67</f>
        <v>0</v>
      </c>
      <c r="J67" s="196">
        <f>(SUM('1.  LRAMVA Summary'!E$55:E$63)+SUM('1.  LRAMVA Summary'!E$64:E$65)*(MONTH($E67)-1)/12)*$H67</f>
        <v>0</v>
      </c>
      <c r="K67" s="196">
        <f>(SUM('1.  LRAMVA Summary'!F$55:F$63)+SUM('1.  LRAMVA Summary'!F$64:F$65)*(MONTH($E67)-1)/12)*$H67</f>
        <v>0</v>
      </c>
      <c r="L67" s="196">
        <f>(SUM('1.  LRAMVA Summary'!G$55:G$63)+SUM('1.  LRAMVA Summary'!G$64:G$65)*(MONTH($E67)-1)/12)*$H67</f>
        <v>0</v>
      </c>
      <c r="M67" s="196">
        <f>(SUM('1.  LRAMVA Summary'!H$55:H$63)+SUM('1.  LRAMVA Summary'!H$64:H$65)*(MONTH($E67)-1)/12)*$H67</f>
        <v>0</v>
      </c>
      <c r="N67" s="196">
        <f>(SUM('1.  LRAMVA Summary'!I$55:I$63)+SUM('1.  LRAMVA Summary'!I$64:I$65)*(MONTH($E67)-1)/12)*$H67</f>
        <v>0</v>
      </c>
      <c r="O67" s="196">
        <f>(SUM('1.  LRAMVA Summary'!J$55:J$63)+SUM('1.  LRAMVA Summary'!J$64:J$65)*(MONTH($E67)-1)/12)*$H67</f>
        <v>0</v>
      </c>
      <c r="P67" s="196">
        <f>(SUM('1.  LRAMVA Summary'!K$55:K$63)+SUM('1.  LRAMVA Summary'!K$64:K$65)*(MONTH($E67)-1)/12)*$H67</f>
        <v>0</v>
      </c>
      <c r="Q67" s="196">
        <f>(SUM('1.  LRAMVA Summary'!L$55:L$63)+SUM('1.  LRAMVA Summary'!L$64:L$65)*(MONTH($E67)-1)/12)*$H67</f>
        <v>0</v>
      </c>
      <c r="R67" s="196">
        <f>(SUM('1.  LRAMVA Summary'!M$55:M$63)+SUM('1.  LRAMVA Summary'!M$64:M$65)*(MONTH($E67)-1)/12)*$H67</f>
        <v>0</v>
      </c>
      <c r="S67" s="196">
        <f>(SUM('1.  LRAMVA Summary'!N$55:N$63)+SUM('1.  LRAMVA Summary'!N$64:N$65)*(MONTH($E67)-1)/12)*$H67</f>
        <v>0</v>
      </c>
      <c r="T67" s="196">
        <f>(SUM('1.  LRAMVA Summary'!O$55:O$63)+SUM('1.  LRAMVA Summary'!O$64:O$65)*(MONTH($E67)-1)/12)*$H67</f>
        <v>0</v>
      </c>
      <c r="U67" s="196">
        <f>(SUM('1.  LRAMVA Summary'!P$55:P$63)+SUM('1.  LRAMVA Summary'!P$64:P$65)*(MONTH($E67)-1)/12)*$H67</f>
        <v>0</v>
      </c>
      <c r="V67" s="196">
        <f>(SUM('1.  LRAMVA Summary'!Q$55:Q$63)+SUM('1.  LRAMVA Summary'!Q$64:Q$65)*(MONTH($E67)-1)/12)*$H67</f>
        <v>0</v>
      </c>
      <c r="W67" s="197">
        <f t="shared" si="15"/>
        <v>0</v>
      </c>
    </row>
    <row r="68" spans="2:23">
      <c r="B68" s="699"/>
      <c r="C68" s="699"/>
      <c r="E68" s="180">
        <v>41883</v>
      </c>
      <c r="F68" s="180" t="s">
        <v>180</v>
      </c>
      <c r="G68" s="181" t="s">
        <v>68</v>
      </c>
      <c r="H68" s="195">
        <f>C$29/12</f>
        <v>1.225E-3</v>
      </c>
      <c r="I68" s="196">
        <f>(SUM('1.  LRAMVA Summary'!D$55:D$63)+SUM('1.  LRAMVA Summary'!D$64:D$65)*(MONTH($E68)-1)/12)*$H68</f>
        <v>0</v>
      </c>
      <c r="J68" s="196">
        <f>(SUM('1.  LRAMVA Summary'!E$55:E$63)+SUM('1.  LRAMVA Summary'!E$64:E$65)*(MONTH($E68)-1)/12)*$H68</f>
        <v>0</v>
      </c>
      <c r="K68" s="196">
        <f>(SUM('1.  LRAMVA Summary'!F$55:F$63)+SUM('1.  LRAMVA Summary'!F$64:F$65)*(MONTH($E68)-1)/12)*$H68</f>
        <v>0</v>
      </c>
      <c r="L68" s="196">
        <f>(SUM('1.  LRAMVA Summary'!G$55:G$63)+SUM('1.  LRAMVA Summary'!G$64:G$65)*(MONTH($E68)-1)/12)*$H68</f>
        <v>0</v>
      </c>
      <c r="M68" s="196">
        <f>(SUM('1.  LRAMVA Summary'!H$55:H$63)+SUM('1.  LRAMVA Summary'!H$64:H$65)*(MONTH($E68)-1)/12)*$H68</f>
        <v>0</v>
      </c>
      <c r="N68" s="196">
        <f>(SUM('1.  LRAMVA Summary'!I$55:I$63)+SUM('1.  LRAMVA Summary'!I$64:I$65)*(MONTH($E68)-1)/12)*$H68</f>
        <v>0</v>
      </c>
      <c r="O68" s="196">
        <f>(SUM('1.  LRAMVA Summary'!J$55:J$63)+SUM('1.  LRAMVA Summary'!J$64:J$65)*(MONTH($E68)-1)/12)*$H68</f>
        <v>0</v>
      </c>
      <c r="P68" s="196">
        <f>(SUM('1.  LRAMVA Summary'!K$55:K$63)+SUM('1.  LRAMVA Summary'!K$64:K$65)*(MONTH($E68)-1)/12)*$H68</f>
        <v>0</v>
      </c>
      <c r="Q68" s="196">
        <f>(SUM('1.  LRAMVA Summary'!L$55:L$63)+SUM('1.  LRAMVA Summary'!L$64:L$65)*(MONTH($E68)-1)/12)*$H68</f>
        <v>0</v>
      </c>
      <c r="R68" s="196">
        <f>(SUM('1.  LRAMVA Summary'!M$55:M$63)+SUM('1.  LRAMVA Summary'!M$64:M$65)*(MONTH($E68)-1)/12)*$H68</f>
        <v>0</v>
      </c>
      <c r="S68" s="196">
        <f>(SUM('1.  LRAMVA Summary'!N$55:N$63)+SUM('1.  LRAMVA Summary'!N$64:N$65)*(MONTH($E68)-1)/12)*$H68</f>
        <v>0</v>
      </c>
      <c r="T68" s="196">
        <f>(SUM('1.  LRAMVA Summary'!O$55:O$63)+SUM('1.  LRAMVA Summary'!O$64:O$65)*(MONTH($E68)-1)/12)*$H68</f>
        <v>0</v>
      </c>
      <c r="U68" s="196">
        <f>(SUM('1.  LRAMVA Summary'!P$55:P$63)+SUM('1.  LRAMVA Summary'!P$64:P$65)*(MONTH($E68)-1)/12)*$H68</f>
        <v>0</v>
      </c>
      <c r="V68" s="196">
        <f>(SUM('1.  LRAMVA Summary'!Q$55:Q$63)+SUM('1.  LRAMVA Summary'!Q$64:Q$65)*(MONTH($E68)-1)/12)*$H68</f>
        <v>0</v>
      </c>
      <c r="W68" s="197">
        <f t="shared" si="15"/>
        <v>0</v>
      </c>
    </row>
    <row r="69" spans="2:23">
      <c r="B69" s="699"/>
      <c r="C69" s="699"/>
      <c r="E69" s="180">
        <v>41913</v>
      </c>
      <c r="F69" s="180" t="s">
        <v>180</v>
      </c>
      <c r="G69" s="181" t="s">
        <v>69</v>
      </c>
      <c r="H69" s="198">
        <f>C$30/12</f>
        <v>1.225E-3</v>
      </c>
      <c r="I69" s="196">
        <f>(SUM('1.  LRAMVA Summary'!D$55:D$63)+SUM('1.  LRAMVA Summary'!D$64:D$65)*(MONTH($E69)-1)/12)*$H69</f>
        <v>0</v>
      </c>
      <c r="J69" s="196">
        <f>(SUM('1.  LRAMVA Summary'!E$55:E$63)+SUM('1.  LRAMVA Summary'!E$64:E$65)*(MONTH($E69)-1)/12)*$H69</f>
        <v>0</v>
      </c>
      <c r="K69" s="196">
        <f>(SUM('1.  LRAMVA Summary'!F$55:F$63)+SUM('1.  LRAMVA Summary'!F$64:F$65)*(MONTH($E69)-1)/12)*$H69</f>
        <v>0</v>
      </c>
      <c r="L69" s="196">
        <f>(SUM('1.  LRAMVA Summary'!G$55:G$63)+SUM('1.  LRAMVA Summary'!G$64:G$65)*(MONTH($E69)-1)/12)*$H69</f>
        <v>0</v>
      </c>
      <c r="M69" s="196">
        <f>(SUM('1.  LRAMVA Summary'!H$55:H$63)+SUM('1.  LRAMVA Summary'!H$64:H$65)*(MONTH($E69)-1)/12)*$H69</f>
        <v>0</v>
      </c>
      <c r="N69" s="196">
        <f>(SUM('1.  LRAMVA Summary'!I$55:I$63)+SUM('1.  LRAMVA Summary'!I$64:I$65)*(MONTH($E69)-1)/12)*$H69</f>
        <v>0</v>
      </c>
      <c r="O69" s="196">
        <f>(SUM('1.  LRAMVA Summary'!J$55:J$63)+SUM('1.  LRAMVA Summary'!J$64:J$65)*(MONTH($E69)-1)/12)*$H69</f>
        <v>0</v>
      </c>
      <c r="P69" s="196">
        <f>(SUM('1.  LRAMVA Summary'!K$55:K$63)+SUM('1.  LRAMVA Summary'!K$64:K$65)*(MONTH($E69)-1)/12)*$H69</f>
        <v>0</v>
      </c>
      <c r="Q69" s="196">
        <f>(SUM('1.  LRAMVA Summary'!L$55:L$63)+SUM('1.  LRAMVA Summary'!L$64:L$65)*(MONTH($E69)-1)/12)*$H69</f>
        <v>0</v>
      </c>
      <c r="R69" s="196">
        <f>(SUM('1.  LRAMVA Summary'!M$55:M$63)+SUM('1.  LRAMVA Summary'!M$64:M$65)*(MONTH($E69)-1)/12)*$H69</f>
        <v>0</v>
      </c>
      <c r="S69" s="196">
        <f>(SUM('1.  LRAMVA Summary'!N$55:N$63)+SUM('1.  LRAMVA Summary'!N$64:N$65)*(MONTH($E69)-1)/12)*$H69</f>
        <v>0</v>
      </c>
      <c r="T69" s="196">
        <f>(SUM('1.  LRAMVA Summary'!O$55:O$63)+SUM('1.  LRAMVA Summary'!O$64:O$65)*(MONTH($E69)-1)/12)*$H69</f>
        <v>0</v>
      </c>
      <c r="U69" s="196">
        <f>(SUM('1.  LRAMVA Summary'!P$55:P$63)+SUM('1.  LRAMVA Summary'!P$64:P$65)*(MONTH($E69)-1)/12)*$H69</f>
        <v>0</v>
      </c>
      <c r="V69" s="196">
        <f>(SUM('1.  LRAMVA Summary'!Q$55:Q$63)+SUM('1.  LRAMVA Summary'!Q$64:Q$65)*(MONTH($E69)-1)/12)*$H69</f>
        <v>0</v>
      </c>
      <c r="W69" s="197">
        <f t="shared" si="15"/>
        <v>0</v>
      </c>
    </row>
    <row r="70" spans="2:23">
      <c r="B70" s="699"/>
      <c r="C70" s="699"/>
      <c r="E70" s="180">
        <v>41944</v>
      </c>
      <c r="F70" s="180" t="s">
        <v>180</v>
      </c>
      <c r="G70" s="181" t="s">
        <v>69</v>
      </c>
      <c r="H70" s="195">
        <f>C$30/12</f>
        <v>1.225E-3</v>
      </c>
      <c r="I70" s="196">
        <f>(SUM('1.  LRAMVA Summary'!D$55:D$63)+SUM('1.  LRAMVA Summary'!D$64:D$65)*(MONTH($E70)-1)/12)*$H70</f>
        <v>0</v>
      </c>
      <c r="J70" s="196">
        <f>(SUM('1.  LRAMVA Summary'!E$55:E$63)+SUM('1.  LRAMVA Summary'!E$64:E$65)*(MONTH($E70)-1)/12)*$H70</f>
        <v>0</v>
      </c>
      <c r="K70" s="196">
        <f>(SUM('1.  LRAMVA Summary'!F$55:F$63)+SUM('1.  LRAMVA Summary'!F$64:F$65)*(MONTH($E70)-1)/12)*$H70</f>
        <v>0</v>
      </c>
      <c r="L70" s="196">
        <f>(SUM('1.  LRAMVA Summary'!G$55:G$63)+SUM('1.  LRAMVA Summary'!G$64:G$65)*(MONTH($E70)-1)/12)*$H70</f>
        <v>0</v>
      </c>
      <c r="M70" s="196">
        <f>(SUM('1.  LRAMVA Summary'!H$55:H$63)+SUM('1.  LRAMVA Summary'!H$64:H$65)*(MONTH($E70)-1)/12)*$H70</f>
        <v>0</v>
      </c>
      <c r="N70" s="196">
        <f>(SUM('1.  LRAMVA Summary'!I$55:I$63)+SUM('1.  LRAMVA Summary'!I$64:I$65)*(MONTH($E70)-1)/12)*$H70</f>
        <v>0</v>
      </c>
      <c r="O70" s="196">
        <f>(SUM('1.  LRAMVA Summary'!J$55:J$63)+SUM('1.  LRAMVA Summary'!J$64:J$65)*(MONTH($E70)-1)/12)*$H70</f>
        <v>0</v>
      </c>
      <c r="P70" s="196">
        <f>(SUM('1.  LRAMVA Summary'!K$55:K$63)+SUM('1.  LRAMVA Summary'!K$64:K$65)*(MONTH($E70)-1)/12)*$H70</f>
        <v>0</v>
      </c>
      <c r="Q70" s="196">
        <f>(SUM('1.  LRAMVA Summary'!L$55:L$63)+SUM('1.  LRAMVA Summary'!L$64:L$65)*(MONTH($E70)-1)/12)*$H70</f>
        <v>0</v>
      </c>
      <c r="R70" s="196">
        <f>(SUM('1.  LRAMVA Summary'!M$55:M$63)+SUM('1.  LRAMVA Summary'!M$64:M$65)*(MONTH($E70)-1)/12)*$H70</f>
        <v>0</v>
      </c>
      <c r="S70" s="196">
        <f>(SUM('1.  LRAMVA Summary'!N$55:N$63)+SUM('1.  LRAMVA Summary'!N$64:N$65)*(MONTH($E70)-1)/12)*$H70</f>
        <v>0</v>
      </c>
      <c r="T70" s="196">
        <f>(SUM('1.  LRAMVA Summary'!O$55:O$63)+SUM('1.  LRAMVA Summary'!O$64:O$65)*(MONTH($E70)-1)/12)*$H70</f>
        <v>0</v>
      </c>
      <c r="U70" s="196">
        <f>(SUM('1.  LRAMVA Summary'!P$55:P$63)+SUM('1.  LRAMVA Summary'!P$64:P$65)*(MONTH($E70)-1)/12)*$H70</f>
        <v>0</v>
      </c>
      <c r="V70" s="196">
        <f>(SUM('1.  LRAMVA Summary'!Q$55:Q$63)+SUM('1.  LRAMVA Summary'!Q$64:Q$65)*(MONTH($E70)-1)/12)*$H70</f>
        <v>0</v>
      </c>
      <c r="W70" s="197">
        <f t="shared" si="15"/>
        <v>0</v>
      </c>
    </row>
    <row r="71" spans="2:23">
      <c r="B71" s="699"/>
      <c r="C71" s="699"/>
      <c r="E71" s="180">
        <v>41974</v>
      </c>
      <c r="F71" s="180" t="s">
        <v>180</v>
      </c>
      <c r="G71" s="181" t="s">
        <v>69</v>
      </c>
      <c r="H71" s="195">
        <f>C$30/12</f>
        <v>1.225E-3</v>
      </c>
      <c r="I71" s="196">
        <f>(SUM('1.  LRAMVA Summary'!D$55:D$63)+SUM('1.  LRAMVA Summary'!D$64:D$65)*(MONTH($E71)-1)/12)*$H71</f>
        <v>0</v>
      </c>
      <c r="J71" s="196">
        <f>(SUM('1.  LRAMVA Summary'!E$55:E$63)+SUM('1.  LRAMVA Summary'!E$64:E$65)*(MONTH($E71)-1)/12)*$H71</f>
        <v>0</v>
      </c>
      <c r="K71" s="196">
        <f>(SUM('1.  LRAMVA Summary'!F$55:F$63)+SUM('1.  LRAMVA Summary'!F$64:F$65)*(MONTH($E71)-1)/12)*$H71</f>
        <v>0</v>
      </c>
      <c r="L71" s="196">
        <f>(SUM('1.  LRAMVA Summary'!G$55:G$63)+SUM('1.  LRAMVA Summary'!G$64:G$65)*(MONTH($E71)-1)/12)*$H71</f>
        <v>0</v>
      </c>
      <c r="M71" s="196">
        <f>(SUM('1.  LRAMVA Summary'!H$55:H$63)+SUM('1.  LRAMVA Summary'!H$64:H$65)*(MONTH($E71)-1)/12)*$H71</f>
        <v>0</v>
      </c>
      <c r="N71" s="196">
        <f>(SUM('1.  LRAMVA Summary'!I$55:I$63)+SUM('1.  LRAMVA Summary'!I$64:I$65)*(MONTH($E71)-1)/12)*$H71</f>
        <v>0</v>
      </c>
      <c r="O71" s="196">
        <f>(SUM('1.  LRAMVA Summary'!J$55:J$63)+SUM('1.  LRAMVA Summary'!J$64:J$65)*(MONTH($E71)-1)/12)*$H71</f>
        <v>0</v>
      </c>
      <c r="P71" s="196">
        <f>(SUM('1.  LRAMVA Summary'!K$55:K$63)+SUM('1.  LRAMVA Summary'!K$64:K$65)*(MONTH($E71)-1)/12)*$H71</f>
        <v>0</v>
      </c>
      <c r="Q71" s="196">
        <f>(SUM('1.  LRAMVA Summary'!L$55:L$63)+SUM('1.  LRAMVA Summary'!L$64:L$65)*(MONTH($E71)-1)/12)*$H71</f>
        <v>0</v>
      </c>
      <c r="R71" s="196">
        <f>(SUM('1.  LRAMVA Summary'!M$55:M$63)+SUM('1.  LRAMVA Summary'!M$64:M$65)*(MONTH($E71)-1)/12)*$H71</f>
        <v>0</v>
      </c>
      <c r="S71" s="196">
        <f>(SUM('1.  LRAMVA Summary'!N$55:N$63)+SUM('1.  LRAMVA Summary'!N$64:N$65)*(MONTH($E71)-1)/12)*$H71</f>
        <v>0</v>
      </c>
      <c r="T71" s="196">
        <f>(SUM('1.  LRAMVA Summary'!O$55:O$63)+SUM('1.  LRAMVA Summary'!O$64:O$65)*(MONTH($E71)-1)/12)*$H71</f>
        <v>0</v>
      </c>
      <c r="U71" s="196">
        <f>(SUM('1.  LRAMVA Summary'!P$55:P$63)+SUM('1.  LRAMVA Summary'!P$64:P$65)*(MONTH($E71)-1)/12)*$H71</f>
        <v>0</v>
      </c>
      <c r="V71" s="196">
        <f>(SUM('1.  LRAMVA Summary'!Q$55:Q$63)+SUM('1.  LRAMVA Summary'!Q$64:Q$65)*(MONTH($E71)-1)/12)*$H71</f>
        <v>0</v>
      </c>
      <c r="W71" s="197">
        <f t="shared" si="15"/>
        <v>0</v>
      </c>
    </row>
    <row r="72" spans="2:23" ht="16" thickBot="1">
      <c r="B72" s="699"/>
      <c r="C72" s="699"/>
      <c r="E72" s="182" t="s">
        <v>461</v>
      </c>
      <c r="F72" s="182"/>
      <c r="G72" s="183"/>
      <c r="H72" s="184"/>
      <c r="I72" s="185">
        <f>SUM(I59:I71)</f>
        <v>0</v>
      </c>
      <c r="J72" s="185">
        <f t="shared" ref="J72:V72" si="16">SUM(J59:J71)</f>
        <v>0</v>
      </c>
      <c r="K72" s="185">
        <f t="shared" si="16"/>
        <v>0</v>
      </c>
      <c r="L72" s="185">
        <f t="shared" si="16"/>
        <v>0</v>
      </c>
      <c r="M72" s="185">
        <f t="shared" si="16"/>
        <v>0</v>
      </c>
      <c r="N72" s="185">
        <f t="shared" si="16"/>
        <v>0</v>
      </c>
      <c r="O72" s="185">
        <f t="shared" si="16"/>
        <v>0</v>
      </c>
      <c r="P72" s="185">
        <f t="shared" si="16"/>
        <v>0</v>
      </c>
      <c r="Q72" s="185">
        <f t="shared" si="16"/>
        <v>0</v>
      </c>
      <c r="R72" s="185">
        <f t="shared" si="16"/>
        <v>0</v>
      </c>
      <c r="S72" s="185">
        <f t="shared" si="16"/>
        <v>0</v>
      </c>
      <c r="T72" s="185">
        <f t="shared" si="16"/>
        <v>0</v>
      </c>
      <c r="U72" s="185">
        <f t="shared" si="16"/>
        <v>0</v>
      </c>
      <c r="V72" s="185">
        <f t="shared" si="16"/>
        <v>0</v>
      </c>
      <c r="W72" s="185">
        <f>SUM(W59:W71)</f>
        <v>0</v>
      </c>
    </row>
    <row r="73" spans="2:23" ht="16" thickTop="1">
      <c r="B73" s="699"/>
      <c r="C73" s="699"/>
      <c r="E73" s="186" t="s">
        <v>67</v>
      </c>
      <c r="F73" s="186"/>
      <c r="G73" s="187"/>
      <c r="H73" s="188"/>
      <c r="I73" s="189"/>
      <c r="J73" s="189"/>
      <c r="K73" s="189"/>
      <c r="L73" s="189"/>
      <c r="M73" s="189"/>
      <c r="N73" s="189"/>
      <c r="O73" s="189"/>
      <c r="P73" s="189"/>
      <c r="Q73" s="189"/>
      <c r="R73" s="189"/>
      <c r="S73" s="189"/>
      <c r="T73" s="189"/>
      <c r="U73" s="189"/>
      <c r="V73" s="189"/>
      <c r="W73" s="190"/>
    </row>
    <row r="74" spans="2:23">
      <c r="B74" s="699"/>
      <c r="C74" s="699"/>
      <c r="E74" s="191" t="s">
        <v>427</v>
      </c>
      <c r="F74" s="191"/>
      <c r="G74" s="192"/>
      <c r="H74" s="193"/>
      <c r="I74" s="194">
        <f t="shared" ref="I74:O74" si="17">I72+I73</f>
        <v>0</v>
      </c>
      <c r="J74" s="194">
        <f t="shared" si="17"/>
        <v>0</v>
      </c>
      <c r="K74" s="194">
        <f t="shared" si="17"/>
        <v>0</v>
      </c>
      <c r="L74" s="194">
        <f t="shared" si="17"/>
        <v>0</v>
      </c>
      <c r="M74" s="194">
        <f t="shared" si="17"/>
        <v>0</v>
      </c>
      <c r="N74" s="194">
        <f t="shared" si="17"/>
        <v>0</v>
      </c>
      <c r="O74" s="194">
        <f t="shared" si="17"/>
        <v>0</v>
      </c>
      <c r="P74" s="194">
        <f t="shared" ref="P74:V74" si="18">P72+P73</f>
        <v>0</v>
      </c>
      <c r="Q74" s="194">
        <f t="shared" si="18"/>
        <v>0</v>
      </c>
      <c r="R74" s="194">
        <f t="shared" si="18"/>
        <v>0</v>
      </c>
      <c r="S74" s="194">
        <f t="shared" si="18"/>
        <v>0</v>
      </c>
      <c r="T74" s="194">
        <f t="shared" si="18"/>
        <v>0</v>
      </c>
      <c r="U74" s="194">
        <f t="shared" si="18"/>
        <v>0</v>
      </c>
      <c r="V74" s="194">
        <f t="shared" si="18"/>
        <v>0</v>
      </c>
      <c r="W74" s="194">
        <f>W72+W73</f>
        <v>0</v>
      </c>
    </row>
    <row r="75" spans="2:23">
      <c r="B75" s="699"/>
      <c r="C75" s="699"/>
      <c r="E75" s="180">
        <v>42005</v>
      </c>
      <c r="F75" s="180" t="s">
        <v>181</v>
      </c>
      <c r="G75" s="181" t="s">
        <v>65</v>
      </c>
      <c r="H75" s="195">
        <f>C$31/12</f>
        <v>1.225E-3</v>
      </c>
      <c r="I75" s="196">
        <f>(SUM('1.  LRAMVA Summary'!D$55:D$66)+SUM('1.  LRAMVA Summary'!D$67:D$68)*(MONTH($E75)-1)/12)*$H75</f>
        <v>0</v>
      </c>
      <c r="J75" s="196">
        <f>(SUM('1.  LRAMVA Summary'!E$55:E$66)+SUM('1.  LRAMVA Summary'!E$67:E$68)*(MONTH($E75)-1)/12)*$H75</f>
        <v>0</v>
      </c>
      <c r="K75" s="196">
        <f>(SUM('1.  LRAMVA Summary'!F$55:F$66)+SUM('1.  LRAMVA Summary'!F$67:F$68)*(MONTH($E75)-1)/12)*$H75</f>
        <v>0</v>
      </c>
      <c r="L75" s="196">
        <f>(SUM('1.  LRAMVA Summary'!G$55:G$66)+SUM('1.  LRAMVA Summary'!G$67:G$68)*(MONTH($E75)-1)/12)*$H75</f>
        <v>0</v>
      </c>
      <c r="M75" s="196">
        <f>(SUM('1.  LRAMVA Summary'!H$55:H$66)+SUM('1.  LRAMVA Summary'!H$67:H$68)*(MONTH($E75)-1)/12)*$H75</f>
        <v>0</v>
      </c>
      <c r="N75" s="196">
        <f>(SUM('1.  LRAMVA Summary'!I$55:I$66)+SUM('1.  LRAMVA Summary'!I$67:I$68)*(MONTH($E75)-1)/12)*$H75</f>
        <v>0</v>
      </c>
      <c r="O75" s="196">
        <f>(SUM('1.  LRAMVA Summary'!J$55:J$66)+SUM('1.  LRAMVA Summary'!J$67:J$68)*(MONTH($E75)-1)/12)*$H75</f>
        <v>0</v>
      </c>
      <c r="P75" s="196">
        <f>(SUM('1.  LRAMVA Summary'!K$55:K$66)+SUM('1.  LRAMVA Summary'!K$67:K$68)*(MONTH($E75)-1)/12)*$H75</f>
        <v>0</v>
      </c>
      <c r="Q75" s="196">
        <f>(SUM('1.  LRAMVA Summary'!L$55:L$66)+SUM('1.  LRAMVA Summary'!L$67:L$68)*(MONTH($E75)-1)/12)*$H75</f>
        <v>0</v>
      </c>
      <c r="R75" s="196">
        <f>(SUM('1.  LRAMVA Summary'!M$55:M$66)+SUM('1.  LRAMVA Summary'!M$67:M$68)*(MONTH($E75)-1)/12)*$H75</f>
        <v>0</v>
      </c>
      <c r="S75" s="196">
        <f>(SUM('1.  LRAMVA Summary'!N$55:N$66)+SUM('1.  LRAMVA Summary'!N$67:N$68)*(MONTH($E75)-1)/12)*$H75</f>
        <v>0</v>
      </c>
      <c r="T75" s="196">
        <f>(SUM('1.  LRAMVA Summary'!O$55:O$66)+SUM('1.  LRAMVA Summary'!O$67:O$68)*(MONTH($E75)-1)/12)*$H75</f>
        <v>0</v>
      </c>
      <c r="U75" s="196">
        <f>(SUM('1.  LRAMVA Summary'!P$55:P$66)+SUM('1.  LRAMVA Summary'!P$67:P$68)*(MONTH($E75)-1)/12)*$H75</f>
        <v>0</v>
      </c>
      <c r="V75" s="196">
        <f>(SUM('1.  LRAMVA Summary'!Q$55:Q$66)+SUM('1.  LRAMVA Summary'!Q$67:Q$68)*(MONTH($E75)-1)/12)*$H75</f>
        <v>0</v>
      </c>
      <c r="W75" s="197">
        <f>SUM(I75:V75)</f>
        <v>0</v>
      </c>
    </row>
    <row r="76" spans="2:23" s="203" customFormat="1">
      <c r="B76" s="699"/>
      <c r="C76" s="699"/>
      <c r="E76" s="180">
        <v>42036</v>
      </c>
      <c r="F76" s="180" t="s">
        <v>181</v>
      </c>
      <c r="G76" s="181" t="s">
        <v>65</v>
      </c>
      <c r="H76" s="195">
        <f t="shared" ref="H76:H77" si="19">C$31/12</f>
        <v>1.225E-3</v>
      </c>
      <c r="I76" s="196">
        <f>(SUM('1.  LRAMVA Summary'!D$55:D$66)+SUM('1.  LRAMVA Summary'!D$67:D$68)*(MONTH($E76)-1)/12)*$H76</f>
        <v>0</v>
      </c>
      <c r="J76" s="196">
        <f>(SUM('1.  LRAMVA Summary'!E$55:E$66)+SUM('1.  LRAMVA Summary'!E$67:E$68)*(MONTH($E76)-1)/12)*$H76</f>
        <v>0</v>
      </c>
      <c r="K76" s="196">
        <f>(SUM('1.  LRAMVA Summary'!F$55:F$66)+SUM('1.  LRAMVA Summary'!F$67:F$68)*(MONTH($E76)-1)/12)*$H76</f>
        <v>0</v>
      </c>
      <c r="L76" s="196">
        <f>(SUM('1.  LRAMVA Summary'!G$55:G$66)+SUM('1.  LRAMVA Summary'!G$67:G$68)*(MONTH($E76)-1)/12)*$H76</f>
        <v>0</v>
      </c>
      <c r="M76" s="196">
        <f>(SUM('1.  LRAMVA Summary'!H$55:H$66)+SUM('1.  LRAMVA Summary'!H$67:H$68)*(MONTH($E76)-1)/12)*$H76</f>
        <v>0</v>
      </c>
      <c r="N76" s="196">
        <f>(SUM('1.  LRAMVA Summary'!I$55:I$66)+SUM('1.  LRAMVA Summary'!I$67:I$68)*(MONTH($E76)-1)/12)*$H76</f>
        <v>0</v>
      </c>
      <c r="O76" s="196">
        <f>(SUM('1.  LRAMVA Summary'!J$55:J$66)+SUM('1.  LRAMVA Summary'!J$67:J$68)*(MONTH($E76)-1)/12)*$H76</f>
        <v>0</v>
      </c>
      <c r="P76" s="196">
        <f>(SUM('1.  LRAMVA Summary'!K$55:K$66)+SUM('1.  LRAMVA Summary'!K$67:K$68)*(MONTH($E76)-1)/12)*$H76</f>
        <v>0</v>
      </c>
      <c r="Q76" s="196">
        <f>(SUM('1.  LRAMVA Summary'!L$55:L$66)+SUM('1.  LRAMVA Summary'!L$67:L$68)*(MONTH($E76)-1)/12)*$H76</f>
        <v>0</v>
      </c>
      <c r="R76" s="196">
        <f>(SUM('1.  LRAMVA Summary'!M$55:M$66)+SUM('1.  LRAMVA Summary'!M$67:M$68)*(MONTH($E76)-1)/12)*$H76</f>
        <v>0</v>
      </c>
      <c r="S76" s="196">
        <f>(SUM('1.  LRAMVA Summary'!N$55:N$66)+SUM('1.  LRAMVA Summary'!N$67:N$68)*(MONTH($E76)-1)/12)*$H76</f>
        <v>0</v>
      </c>
      <c r="T76" s="196">
        <f>(SUM('1.  LRAMVA Summary'!O$55:O$66)+SUM('1.  LRAMVA Summary'!O$67:O$68)*(MONTH($E76)-1)/12)*$H76</f>
        <v>0</v>
      </c>
      <c r="U76" s="196">
        <f>(SUM('1.  LRAMVA Summary'!P$55:P$66)+SUM('1.  LRAMVA Summary'!P$67:P$68)*(MONTH($E76)-1)/12)*$H76</f>
        <v>0</v>
      </c>
      <c r="V76" s="196">
        <f>(SUM('1.  LRAMVA Summary'!Q$55:Q$66)+SUM('1.  LRAMVA Summary'!Q$67:Q$68)*(MONTH($E76)-1)/12)*$H76</f>
        <v>0</v>
      </c>
      <c r="W76" s="197">
        <f>SUM(I76:V76)</f>
        <v>0</v>
      </c>
    </row>
    <row r="77" spans="2:23">
      <c r="B77" s="699"/>
      <c r="C77" s="699"/>
      <c r="E77" s="180">
        <v>42064</v>
      </c>
      <c r="F77" s="180" t="s">
        <v>181</v>
      </c>
      <c r="G77" s="181" t="s">
        <v>65</v>
      </c>
      <c r="H77" s="195">
        <f t="shared" si="19"/>
        <v>1.225E-3</v>
      </c>
      <c r="I77" s="196">
        <f>(SUM('1.  LRAMVA Summary'!D$55:D$66)+SUM('1.  LRAMVA Summary'!D$67:D$68)*(MONTH($E77)-1)/12)*$H77</f>
        <v>0</v>
      </c>
      <c r="J77" s="196">
        <f>(SUM('1.  LRAMVA Summary'!E$55:E$66)+SUM('1.  LRAMVA Summary'!E$67:E$68)*(MONTH($E77)-1)/12)*$H77</f>
        <v>0</v>
      </c>
      <c r="K77" s="196">
        <f>(SUM('1.  LRAMVA Summary'!F$55:F$66)+SUM('1.  LRAMVA Summary'!F$67:F$68)*(MONTH($E77)-1)/12)*$H77</f>
        <v>0</v>
      </c>
      <c r="L77" s="196">
        <f>(SUM('1.  LRAMVA Summary'!G$55:G$66)+SUM('1.  LRAMVA Summary'!G$67:G$68)*(MONTH($E77)-1)/12)*$H77</f>
        <v>0</v>
      </c>
      <c r="M77" s="196">
        <f>(SUM('1.  LRAMVA Summary'!H$55:H$66)+SUM('1.  LRAMVA Summary'!H$67:H$68)*(MONTH($E77)-1)/12)*$H77</f>
        <v>0</v>
      </c>
      <c r="N77" s="196">
        <f>(SUM('1.  LRAMVA Summary'!I$55:I$66)+SUM('1.  LRAMVA Summary'!I$67:I$68)*(MONTH($E77)-1)/12)*$H77</f>
        <v>0</v>
      </c>
      <c r="O77" s="196">
        <f>(SUM('1.  LRAMVA Summary'!J$55:J$66)+SUM('1.  LRAMVA Summary'!J$67:J$68)*(MONTH($E77)-1)/12)*$H77</f>
        <v>0</v>
      </c>
      <c r="P77" s="196">
        <f>(SUM('1.  LRAMVA Summary'!K$55:K$66)+SUM('1.  LRAMVA Summary'!K$67:K$68)*(MONTH($E77)-1)/12)*$H77</f>
        <v>0</v>
      </c>
      <c r="Q77" s="196">
        <f>(SUM('1.  LRAMVA Summary'!L$55:L$66)+SUM('1.  LRAMVA Summary'!L$67:L$68)*(MONTH($E77)-1)/12)*$H77</f>
        <v>0</v>
      </c>
      <c r="R77" s="196">
        <f>(SUM('1.  LRAMVA Summary'!M$55:M$66)+SUM('1.  LRAMVA Summary'!M$67:M$68)*(MONTH($E77)-1)/12)*$H77</f>
        <v>0</v>
      </c>
      <c r="S77" s="196">
        <f>(SUM('1.  LRAMVA Summary'!N$55:N$66)+SUM('1.  LRAMVA Summary'!N$67:N$68)*(MONTH($E77)-1)/12)*$H77</f>
        <v>0</v>
      </c>
      <c r="T77" s="196">
        <f>(SUM('1.  LRAMVA Summary'!O$55:O$66)+SUM('1.  LRAMVA Summary'!O$67:O$68)*(MONTH($E77)-1)/12)*$H77</f>
        <v>0</v>
      </c>
      <c r="U77" s="196">
        <f>(SUM('1.  LRAMVA Summary'!P$55:P$66)+SUM('1.  LRAMVA Summary'!P$67:P$68)*(MONTH($E77)-1)/12)*$H77</f>
        <v>0</v>
      </c>
      <c r="V77" s="196">
        <f>(SUM('1.  LRAMVA Summary'!Q$55:Q$66)+SUM('1.  LRAMVA Summary'!Q$67:Q$68)*(MONTH($E77)-1)/12)*$H77</f>
        <v>0</v>
      </c>
      <c r="W77" s="197">
        <f>SUM(I77:V77)</f>
        <v>0</v>
      </c>
    </row>
    <row r="78" spans="2:23">
      <c r="B78" s="699"/>
      <c r="C78" s="699"/>
      <c r="E78" s="180">
        <v>42095</v>
      </c>
      <c r="F78" s="180" t="s">
        <v>181</v>
      </c>
      <c r="G78" s="181" t="s">
        <v>66</v>
      </c>
      <c r="H78" s="195">
        <f>C$32/12</f>
        <v>9.1666666666666665E-4</v>
      </c>
      <c r="I78" s="196">
        <f>(SUM('1.  LRAMVA Summary'!D$55:D$66)+SUM('1.  LRAMVA Summary'!D$67:D$68)*(MONTH($E78)-1)/12)*$H78</f>
        <v>0</v>
      </c>
      <c r="J78" s="196">
        <f>(SUM('1.  LRAMVA Summary'!E$55:E$66)+SUM('1.  LRAMVA Summary'!E$67:E$68)*(MONTH($E78)-1)/12)*$H78</f>
        <v>0</v>
      </c>
      <c r="K78" s="196">
        <f>(SUM('1.  LRAMVA Summary'!F$55:F$66)+SUM('1.  LRAMVA Summary'!F$67:F$68)*(MONTH($E78)-1)/12)*$H78</f>
        <v>0</v>
      </c>
      <c r="L78" s="196">
        <f>(SUM('1.  LRAMVA Summary'!G$55:G$66)+SUM('1.  LRAMVA Summary'!G$67:G$68)*(MONTH($E78)-1)/12)*$H78</f>
        <v>0</v>
      </c>
      <c r="M78" s="196">
        <f>(SUM('1.  LRAMVA Summary'!H$55:H$66)+SUM('1.  LRAMVA Summary'!H$67:H$68)*(MONTH($E78)-1)/12)*$H78</f>
        <v>0</v>
      </c>
      <c r="N78" s="196">
        <f>(SUM('1.  LRAMVA Summary'!I$55:I$66)+SUM('1.  LRAMVA Summary'!I$67:I$68)*(MONTH($E78)-1)/12)*$H78</f>
        <v>0</v>
      </c>
      <c r="O78" s="196">
        <f>(SUM('1.  LRAMVA Summary'!J$55:J$66)+SUM('1.  LRAMVA Summary'!J$67:J$68)*(MONTH($E78)-1)/12)*$H78</f>
        <v>0</v>
      </c>
      <c r="P78" s="196">
        <f>(SUM('1.  LRAMVA Summary'!K$55:K$66)+SUM('1.  LRAMVA Summary'!K$67:K$68)*(MONTH($E78)-1)/12)*$H78</f>
        <v>0</v>
      </c>
      <c r="Q78" s="196">
        <f>(SUM('1.  LRAMVA Summary'!L$55:L$66)+SUM('1.  LRAMVA Summary'!L$67:L$68)*(MONTH($E78)-1)/12)*$H78</f>
        <v>0</v>
      </c>
      <c r="R78" s="196">
        <f>(SUM('1.  LRAMVA Summary'!M$55:M$66)+SUM('1.  LRAMVA Summary'!M$67:M$68)*(MONTH($E78)-1)/12)*$H78</f>
        <v>0</v>
      </c>
      <c r="S78" s="196">
        <f>(SUM('1.  LRAMVA Summary'!N$55:N$66)+SUM('1.  LRAMVA Summary'!N$67:N$68)*(MONTH($E78)-1)/12)*$H78</f>
        <v>0</v>
      </c>
      <c r="T78" s="196">
        <f>(SUM('1.  LRAMVA Summary'!O$55:O$66)+SUM('1.  LRAMVA Summary'!O$67:O$68)*(MONTH($E78)-1)/12)*$H78</f>
        <v>0</v>
      </c>
      <c r="U78" s="196">
        <f>(SUM('1.  LRAMVA Summary'!P$55:P$66)+SUM('1.  LRAMVA Summary'!P$67:P$68)*(MONTH($E78)-1)/12)*$H78</f>
        <v>0</v>
      </c>
      <c r="V78" s="196">
        <f>(SUM('1.  LRAMVA Summary'!Q$55:Q$66)+SUM('1.  LRAMVA Summary'!Q$67:Q$68)*(MONTH($E78)-1)/12)*$H78</f>
        <v>0</v>
      </c>
      <c r="W78" s="197">
        <f t="shared" ref="W78:W86" si="20">SUM(I78:V78)</f>
        <v>0</v>
      </c>
    </row>
    <row r="79" spans="2:23">
      <c r="B79" s="699"/>
      <c r="C79" s="699"/>
      <c r="E79" s="180">
        <v>42125</v>
      </c>
      <c r="F79" s="180" t="s">
        <v>181</v>
      </c>
      <c r="G79" s="181" t="s">
        <v>66</v>
      </c>
      <c r="H79" s="195">
        <f t="shared" ref="H79:H80" si="21">C$32/12</f>
        <v>9.1666666666666665E-4</v>
      </c>
      <c r="I79" s="196">
        <f>(SUM('1.  LRAMVA Summary'!D$55:D$66)+SUM('1.  LRAMVA Summary'!D$67:D$68)*(MONTH($E79)-1)/12)*$H79</f>
        <v>0</v>
      </c>
      <c r="J79" s="196">
        <f>(SUM('1.  LRAMVA Summary'!E$55:E$66)+SUM('1.  LRAMVA Summary'!E$67:E$68)*(MONTH($E79)-1)/12)*$H79</f>
        <v>0</v>
      </c>
      <c r="K79" s="196">
        <f>(SUM('1.  LRAMVA Summary'!F$55:F$66)+SUM('1.  LRAMVA Summary'!F$67:F$68)*(MONTH($E79)-1)/12)*$H79</f>
        <v>0</v>
      </c>
      <c r="L79" s="196">
        <f>(SUM('1.  LRAMVA Summary'!G$55:G$66)+SUM('1.  LRAMVA Summary'!G$67:G$68)*(MONTH($E79)-1)/12)*$H79</f>
        <v>0</v>
      </c>
      <c r="M79" s="196">
        <f>(SUM('1.  LRAMVA Summary'!H$55:H$66)+SUM('1.  LRAMVA Summary'!H$67:H$68)*(MONTH($E79)-1)/12)*$H79</f>
        <v>0</v>
      </c>
      <c r="N79" s="196">
        <f>(SUM('1.  LRAMVA Summary'!I$55:I$66)+SUM('1.  LRAMVA Summary'!I$67:I$68)*(MONTH($E79)-1)/12)*$H79</f>
        <v>0</v>
      </c>
      <c r="O79" s="196">
        <f>(SUM('1.  LRAMVA Summary'!J$55:J$66)+SUM('1.  LRAMVA Summary'!J$67:J$68)*(MONTH($E79)-1)/12)*$H79</f>
        <v>0</v>
      </c>
      <c r="P79" s="196">
        <f>(SUM('1.  LRAMVA Summary'!K$55:K$66)+SUM('1.  LRAMVA Summary'!K$67:K$68)*(MONTH($E79)-1)/12)*$H79</f>
        <v>0</v>
      </c>
      <c r="Q79" s="196">
        <f>(SUM('1.  LRAMVA Summary'!L$55:L$66)+SUM('1.  LRAMVA Summary'!L$67:L$68)*(MONTH($E79)-1)/12)*$H79</f>
        <v>0</v>
      </c>
      <c r="R79" s="196">
        <f>(SUM('1.  LRAMVA Summary'!M$55:M$66)+SUM('1.  LRAMVA Summary'!M$67:M$68)*(MONTH($E79)-1)/12)*$H79</f>
        <v>0</v>
      </c>
      <c r="S79" s="196">
        <f>(SUM('1.  LRAMVA Summary'!N$55:N$66)+SUM('1.  LRAMVA Summary'!N$67:N$68)*(MONTH($E79)-1)/12)*$H79</f>
        <v>0</v>
      </c>
      <c r="T79" s="196">
        <f>(SUM('1.  LRAMVA Summary'!O$55:O$66)+SUM('1.  LRAMVA Summary'!O$67:O$68)*(MONTH($E79)-1)/12)*$H79</f>
        <v>0</v>
      </c>
      <c r="U79" s="196">
        <f>(SUM('1.  LRAMVA Summary'!P$55:P$66)+SUM('1.  LRAMVA Summary'!P$67:P$68)*(MONTH($E79)-1)/12)*$H79</f>
        <v>0</v>
      </c>
      <c r="V79" s="196">
        <f>(SUM('1.  LRAMVA Summary'!Q$55:Q$66)+SUM('1.  LRAMVA Summary'!Q$67:Q$68)*(MONTH($E79)-1)/12)*$H79</f>
        <v>0</v>
      </c>
      <c r="W79" s="197">
        <f t="shared" si="20"/>
        <v>0</v>
      </c>
    </row>
    <row r="80" spans="2:23">
      <c r="B80" s="699"/>
      <c r="C80" s="699"/>
      <c r="E80" s="180">
        <v>42156</v>
      </c>
      <c r="F80" s="180" t="s">
        <v>181</v>
      </c>
      <c r="G80" s="181" t="s">
        <v>66</v>
      </c>
      <c r="H80" s="195">
        <f t="shared" si="21"/>
        <v>9.1666666666666665E-4</v>
      </c>
      <c r="I80" s="196">
        <f>(SUM('1.  LRAMVA Summary'!D$55:D$66)+SUM('1.  LRAMVA Summary'!D$67:D$68)*(MONTH($E80)-1)/12)*$H80</f>
        <v>0</v>
      </c>
      <c r="J80" s="196">
        <f>(SUM('1.  LRAMVA Summary'!E$55:E$66)+SUM('1.  LRAMVA Summary'!E$67:E$68)*(MONTH($E80)-1)/12)*$H80</f>
        <v>0</v>
      </c>
      <c r="K80" s="196">
        <f>(SUM('1.  LRAMVA Summary'!F$55:F$66)+SUM('1.  LRAMVA Summary'!F$67:F$68)*(MONTH($E80)-1)/12)*$H80</f>
        <v>0</v>
      </c>
      <c r="L80" s="196">
        <f>(SUM('1.  LRAMVA Summary'!G$55:G$66)+SUM('1.  LRAMVA Summary'!G$67:G$68)*(MONTH($E80)-1)/12)*$H80</f>
        <v>0</v>
      </c>
      <c r="M80" s="196">
        <f>(SUM('1.  LRAMVA Summary'!H$55:H$66)+SUM('1.  LRAMVA Summary'!H$67:H$68)*(MONTH($E80)-1)/12)*$H80</f>
        <v>0</v>
      </c>
      <c r="N80" s="196">
        <f>(SUM('1.  LRAMVA Summary'!I$55:I$66)+SUM('1.  LRAMVA Summary'!I$67:I$68)*(MONTH($E80)-1)/12)*$H80</f>
        <v>0</v>
      </c>
      <c r="O80" s="196">
        <f>(SUM('1.  LRAMVA Summary'!J$55:J$66)+SUM('1.  LRAMVA Summary'!J$67:J$68)*(MONTH($E80)-1)/12)*$H80</f>
        <v>0</v>
      </c>
      <c r="P80" s="196">
        <f>(SUM('1.  LRAMVA Summary'!K$55:K$66)+SUM('1.  LRAMVA Summary'!K$67:K$68)*(MONTH($E80)-1)/12)*$H80</f>
        <v>0</v>
      </c>
      <c r="Q80" s="196">
        <f>(SUM('1.  LRAMVA Summary'!L$55:L$66)+SUM('1.  LRAMVA Summary'!L$67:L$68)*(MONTH($E80)-1)/12)*$H80</f>
        <v>0</v>
      </c>
      <c r="R80" s="196">
        <f>(SUM('1.  LRAMVA Summary'!M$55:M$66)+SUM('1.  LRAMVA Summary'!M$67:M$68)*(MONTH($E80)-1)/12)*$H80</f>
        <v>0</v>
      </c>
      <c r="S80" s="196">
        <f>(SUM('1.  LRAMVA Summary'!N$55:N$66)+SUM('1.  LRAMVA Summary'!N$67:N$68)*(MONTH($E80)-1)/12)*$H80</f>
        <v>0</v>
      </c>
      <c r="T80" s="196">
        <f>(SUM('1.  LRAMVA Summary'!O$55:O$66)+SUM('1.  LRAMVA Summary'!O$67:O$68)*(MONTH($E80)-1)/12)*$H80</f>
        <v>0</v>
      </c>
      <c r="U80" s="196">
        <f>(SUM('1.  LRAMVA Summary'!P$55:P$66)+SUM('1.  LRAMVA Summary'!P$67:P$68)*(MONTH($E80)-1)/12)*$H80</f>
        <v>0</v>
      </c>
      <c r="V80" s="196">
        <f>(SUM('1.  LRAMVA Summary'!Q$55:Q$66)+SUM('1.  LRAMVA Summary'!Q$67:Q$68)*(MONTH($E80)-1)/12)*$H80</f>
        <v>0</v>
      </c>
      <c r="W80" s="197">
        <f t="shared" si="20"/>
        <v>0</v>
      </c>
    </row>
    <row r="81" spans="2:23">
      <c r="B81" s="699"/>
      <c r="C81" s="699"/>
      <c r="E81" s="180">
        <v>42186</v>
      </c>
      <c r="F81" s="180" t="s">
        <v>181</v>
      </c>
      <c r="G81" s="181" t="s">
        <v>68</v>
      </c>
      <c r="H81" s="195">
        <f>C$33/12</f>
        <v>9.1666666666666665E-4</v>
      </c>
      <c r="I81" s="196">
        <f>(SUM('1.  LRAMVA Summary'!D$55:D$66)+SUM('1.  LRAMVA Summary'!D$67:D$68)*(MONTH($E81)-1)/12)*$H81</f>
        <v>0</v>
      </c>
      <c r="J81" s="196">
        <f>(SUM('1.  LRAMVA Summary'!E$55:E$66)+SUM('1.  LRAMVA Summary'!E$67:E$68)*(MONTH($E81)-1)/12)*$H81</f>
        <v>0</v>
      </c>
      <c r="K81" s="196">
        <f>(SUM('1.  LRAMVA Summary'!F$55:F$66)+SUM('1.  LRAMVA Summary'!F$67:F$68)*(MONTH($E81)-1)/12)*$H81</f>
        <v>0</v>
      </c>
      <c r="L81" s="196">
        <f>(SUM('1.  LRAMVA Summary'!G$55:G$66)+SUM('1.  LRAMVA Summary'!G$67:G$68)*(MONTH($E81)-1)/12)*$H81</f>
        <v>0</v>
      </c>
      <c r="M81" s="196">
        <f>(SUM('1.  LRAMVA Summary'!H$55:H$66)+SUM('1.  LRAMVA Summary'!H$67:H$68)*(MONTH($E81)-1)/12)*$H81</f>
        <v>0</v>
      </c>
      <c r="N81" s="196">
        <f>(SUM('1.  LRAMVA Summary'!I$55:I$66)+SUM('1.  LRAMVA Summary'!I$67:I$68)*(MONTH($E81)-1)/12)*$H81</f>
        <v>0</v>
      </c>
      <c r="O81" s="196">
        <f>(SUM('1.  LRAMVA Summary'!J$55:J$66)+SUM('1.  LRAMVA Summary'!J$67:J$68)*(MONTH($E81)-1)/12)*$H81</f>
        <v>0</v>
      </c>
      <c r="P81" s="196">
        <f>(SUM('1.  LRAMVA Summary'!K$55:K$66)+SUM('1.  LRAMVA Summary'!K$67:K$68)*(MONTH($E81)-1)/12)*$H81</f>
        <v>0</v>
      </c>
      <c r="Q81" s="196">
        <f>(SUM('1.  LRAMVA Summary'!L$55:L$66)+SUM('1.  LRAMVA Summary'!L$67:L$68)*(MONTH($E81)-1)/12)*$H81</f>
        <v>0</v>
      </c>
      <c r="R81" s="196">
        <f>(SUM('1.  LRAMVA Summary'!M$55:M$66)+SUM('1.  LRAMVA Summary'!M$67:M$68)*(MONTH($E81)-1)/12)*$H81</f>
        <v>0</v>
      </c>
      <c r="S81" s="196">
        <f>(SUM('1.  LRAMVA Summary'!N$55:N$66)+SUM('1.  LRAMVA Summary'!N$67:N$68)*(MONTH($E81)-1)/12)*$H81</f>
        <v>0</v>
      </c>
      <c r="T81" s="196">
        <f>(SUM('1.  LRAMVA Summary'!O$55:O$66)+SUM('1.  LRAMVA Summary'!O$67:O$68)*(MONTH($E81)-1)/12)*$H81</f>
        <v>0</v>
      </c>
      <c r="U81" s="196">
        <f>(SUM('1.  LRAMVA Summary'!P$55:P$66)+SUM('1.  LRAMVA Summary'!P$67:P$68)*(MONTH($E81)-1)/12)*$H81</f>
        <v>0</v>
      </c>
      <c r="V81" s="196">
        <f>(SUM('1.  LRAMVA Summary'!Q$55:Q$66)+SUM('1.  LRAMVA Summary'!Q$67:Q$68)*(MONTH($E81)-1)/12)*$H81</f>
        <v>0</v>
      </c>
      <c r="W81" s="197">
        <f t="shared" si="20"/>
        <v>0</v>
      </c>
    </row>
    <row r="82" spans="2:23">
      <c r="B82" s="699"/>
      <c r="C82" s="699"/>
      <c r="E82" s="180">
        <v>42217</v>
      </c>
      <c r="F82" s="180" t="s">
        <v>181</v>
      </c>
      <c r="G82" s="181" t="s">
        <v>68</v>
      </c>
      <c r="H82" s="195">
        <f t="shared" ref="H82:H83" si="22">C$33/12</f>
        <v>9.1666666666666665E-4</v>
      </c>
      <c r="I82" s="196">
        <f>(SUM('1.  LRAMVA Summary'!D$55:D$66)+SUM('1.  LRAMVA Summary'!D$67:D$68)*(MONTH($E82)-1)/12)*$H82</f>
        <v>0</v>
      </c>
      <c r="J82" s="196">
        <f>(SUM('1.  LRAMVA Summary'!E$55:E$66)+SUM('1.  LRAMVA Summary'!E$67:E$68)*(MONTH($E82)-1)/12)*$H82</f>
        <v>0</v>
      </c>
      <c r="K82" s="196">
        <f>(SUM('1.  LRAMVA Summary'!F$55:F$66)+SUM('1.  LRAMVA Summary'!F$67:F$68)*(MONTH($E82)-1)/12)*$H82</f>
        <v>0</v>
      </c>
      <c r="L82" s="196">
        <f>(SUM('1.  LRAMVA Summary'!G$55:G$66)+SUM('1.  LRAMVA Summary'!G$67:G$68)*(MONTH($E82)-1)/12)*$H82</f>
        <v>0</v>
      </c>
      <c r="M82" s="196">
        <f>(SUM('1.  LRAMVA Summary'!H$55:H$66)+SUM('1.  LRAMVA Summary'!H$67:H$68)*(MONTH($E82)-1)/12)*$H82</f>
        <v>0</v>
      </c>
      <c r="N82" s="196">
        <f>(SUM('1.  LRAMVA Summary'!I$55:I$66)+SUM('1.  LRAMVA Summary'!I$67:I$68)*(MONTH($E82)-1)/12)*$H82</f>
        <v>0</v>
      </c>
      <c r="O82" s="196">
        <f>(SUM('1.  LRAMVA Summary'!J$55:J$66)+SUM('1.  LRAMVA Summary'!J$67:J$68)*(MONTH($E82)-1)/12)*$H82</f>
        <v>0</v>
      </c>
      <c r="P82" s="196">
        <f>(SUM('1.  LRAMVA Summary'!K$55:K$66)+SUM('1.  LRAMVA Summary'!K$67:K$68)*(MONTH($E82)-1)/12)*$H82</f>
        <v>0</v>
      </c>
      <c r="Q82" s="196">
        <f>(SUM('1.  LRAMVA Summary'!L$55:L$66)+SUM('1.  LRAMVA Summary'!L$67:L$68)*(MONTH($E82)-1)/12)*$H82</f>
        <v>0</v>
      </c>
      <c r="R82" s="196">
        <f>(SUM('1.  LRAMVA Summary'!M$55:M$66)+SUM('1.  LRAMVA Summary'!M$67:M$68)*(MONTH($E82)-1)/12)*$H82</f>
        <v>0</v>
      </c>
      <c r="S82" s="196">
        <f>(SUM('1.  LRAMVA Summary'!N$55:N$66)+SUM('1.  LRAMVA Summary'!N$67:N$68)*(MONTH($E82)-1)/12)*$H82</f>
        <v>0</v>
      </c>
      <c r="T82" s="196">
        <f>(SUM('1.  LRAMVA Summary'!O$55:O$66)+SUM('1.  LRAMVA Summary'!O$67:O$68)*(MONTH($E82)-1)/12)*$H82</f>
        <v>0</v>
      </c>
      <c r="U82" s="196">
        <f>(SUM('1.  LRAMVA Summary'!P$55:P$66)+SUM('1.  LRAMVA Summary'!P$67:P$68)*(MONTH($E82)-1)/12)*$H82</f>
        <v>0</v>
      </c>
      <c r="V82" s="196">
        <f>(SUM('1.  LRAMVA Summary'!Q$55:Q$66)+SUM('1.  LRAMVA Summary'!Q$67:Q$68)*(MONTH($E82)-1)/12)*$H82</f>
        <v>0</v>
      </c>
      <c r="W82" s="197">
        <f t="shared" si="20"/>
        <v>0</v>
      </c>
    </row>
    <row r="83" spans="2:23">
      <c r="B83" s="202"/>
      <c r="C83" s="203"/>
      <c r="E83" s="180">
        <v>42248</v>
      </c>
      <c r="F83" s="180" t="s">
        <v>181</v>
      </c>
      <c r="G83" s="181" t="s">
        <v>68</v>
      </c>
      <c r="H83" s="195">
        <f t="shared" si="22"/>
        <v>9.1666666666666665E-4</v>
      </c>
      <c r="I83" s="196">
        <f>(SUM('1.  LRAMVA Summary'!D$55:D$66)+SUM('1.  LRAMVA Summary'!D$67:D$68)*(MONTH($E83)-1)/12)*$H83</f>
        <v>0</v>
      </c>
      <c r="J83" s="196">
        <f>(SUM('1.  LRAMVA Summary'!E$55:E$66)+SUM('1.  LRAMVA Summary'!E$67:E$68)*(MONTH($E83)-1)/12)*$H83</f>
        <v>0</v>
      </c>
      <c r="K83" s="196">
        <f>(SUM('1.  LRAMVA Summary'!F$55:F$66)+SUM('1.  LRAMVA Summary'!F$67:F$68)*(MONTH($E83)-1)/12)*$H83</f>
        <v>0</v>
      </c>
      <c r="L83" s="196">
        <f>(SUM('1.  LRAMVA Summary'!G$55:G$66)+SUM('1.  LRAMVA Summary'!G$67:G$68)*(MONTH($E83)-1)/12)*$H83</f>
        <v>0</v>
      </c>
      <c r="M83" s="196">
        <f>(SUM('1.  LRAMVA Summary'!H$55:H$66)+SUM('1.  LRAMVA Summary'!H$67:H$68)*(MONTH($E83)-1)/12)*$H83</f>
        <v>0</v>
      </c>
      <c r="N83" s="196">
        <f>(SUM('1.  LRAMVA Summary'!I$55:I$66)+SUM('1.  LRAMVA Summary'!I$67:I$68)*(MONTH($E83)-1)/12)*$H83</f>
        <v>0</v>
      </c>
      <c r="O83" s="196">
        <f>(SUM('1.  LRAMVA Summary'!J$55:J$66)+SUM('1.  LRAMVA Summary'!J$67:J$68)*(MONTH($E83)-1)/12)*$H83</f>
        <v>0</v>
      </c>
      <c r="P83" s="196">
        <f>(SUM('1.  LRAMVA Summary'!K$55:K$66)+SUM('1.  LRAMVA Summary'!K$67:K$68)*(MONTH($E83)-1)/12)*$H83</f>
        <v>0</v>
      </c>
      <c r="Q83" s="196">
        <f>(SUM('1.  LRAMVA Summary'!L$55:L$66)+SUM('1.  LRAMVA Summary'!L$67:L$68)*(MONTH($E83)-1)/12)*$H83</f>
        <v>0</v>
      </c>
      <c r="R83" s="196">
        <f>(SUM('1.  LRAMVA Summary'!M$55:M$66)+SUM('1.  LRAMVA Summary'!M$67:M$68)*(MONTH($E83)-1)/12)*$H83</f>
        <v>0</v>
      </c>
      <c r="S83" s="196">
        <f>(SUM('1.  LRAMVA Summary'!N$55:N$66)+SUM('1.  LRAMVA Summary'!N$67:N$68)*(MONTH($E83)-1)/12)*$H83</f>
        <v>0</v>
      </c>
      <c r="T83" s="196">
        <f>(SUM('1.  LRAMVA Summary'!O$55:O$66)+SUM('1.  LRAMVA Summary'!O$67:O$68)*(MONTH($E83)-1)/12)*$H83</f>
        <v>0</v>
      </c>
      <c r="U83" s="196">
        <f>(SUM('1.  LRAMVA Summary'!P$55:P$66)+SUM('1.  LRAMVA Summary'!P$67:P$68)*(MONTH($E83)-1)/12)*$H83</f>
        <v>0</v>
      </c>
      <c r="V83" s="196">
        <f>(SUM('1.  LRAMVA Summary'!Q$55:Q$66)+SUM('1.  LRAMVA Summary'!Q$67:Q$68)*(MONTH($E83)-1)/12)*$H83</f>
        <v>0</v>
      </c>
      <c r="W83" s="197">
        <f t="shared" si="20"/>
        <v>0</v>
      </c>
    </row>
    <row r="84" spans="2:23">
      <c r="B84" s="2"/>
      <c r="E84" s="180">
        <v>42278</v>
      </c>
      <c r="F84" s="180" t="s">
        <v>181</v>
      </c>
      <c r="G84" s="181" t="s">
        <v>69</v>
      </c>
      <c r="H84" s="195">
        <f>C$34/12</f>
        <v>9.1666666666666665E-4</v>
      </c>
      <c r="I84" s="196">
        <f>(SUM('1.  LRAMVA Summary'!D$55:D$66)+SUM('1.  LRAMVA Summary'!D$67:D$68)*(MONTH($E84)-1)/12)*$H84</f>
        <v>0</v>
      </c>
      <c r="J84" s="196">
        <f>(SUM('1.  LRAMVA Summary'!E$55:E$66)+SUM('1.  LRAMVA Summary'!E$67:E$68)*(MONTH($E84)-1)/12)*$H84</f>
        <v>0</v>
      </c>
      <c r="K84" s="196">
        <f>(SUM('1.  LRAMVA Summary'!F$55:F$66)+SUM('1.  LRAMVA Summary'!F$67:F$68)*(MONTH($E84)-1)/12)*$H84</f>
        <v>0</v>
      </c>
      <c r="L84" s="196">
        <f>(SUM('1.  LRAMVA Summary'!G$55:G$66)+SUM('1.  LRAMVA Summary'!G$67:G$68)*(MONTH($E84)-1)/12)*$H84</f>
        <v>0</v>
      </c>
      <c r="M84" s="196">
        <f>(SUM('1.  LRAMVA Summary'!H$55:H$66)+SUM('1.  LRAMVA Summary'!H$67:H$68)*(MONTH($E84)-1)/12)*$H84</f>
        <v>0</v>
      </c>
      <c r="N84" s="196">
        <f>(SUM('1.  LRAMVA Summary'!I$55:I$66)+SUM('1.  LRAMVA Summary'!I$67:I$68)*(MONTH($E84)-1)/12)*$H84</f>
        <v>0</v>
      </c>
      <c r="O84" s="196">
        <f>(SUM('1.  LRAMVA Summary'!J$55:J$66)+SUM('1.  LRAMVA Summary'!J$67:J$68)*(MONTH($E84)-1)/12)*$H84</f>
        <v>0</v>
      </c>
      <c r="P84" s="196">
        <f>(SUM('1.  LRAMVA Summary'!K$55:K$66)+SUM('1.  LRAMVA Summary'!K$67:K$68)*(MONTH($E84)-1)/12)*$H84</f>
        <v>0</v>
      </c>
      <c r="Q84" s="196">
        <f>(SUM('1.  LRAMVA Summary'!L$55:L$66)+SUM('1.  LRAMVA Summary'!L$67:L$68)*(MONTH($E84)-1)/12)*$H84</f>
        <v>0</v>
      </c>
      <c r="R84" s="196">
        <f>(SUM('1.  LRAMVA Summary'!M$55:M$66)+SUM('1.  LRAMVA Summary'!M$67:M$68)*(MONTH($E84)-1)/12)*$H84</f>
        <v>0</v>
      </c>
      <c r="S84" s="196">
        <f>(SUM('1.  LRAMVA Summary'!N$55:N$66)+SUM('1.  LRAMVA Summary'!N$67:N$68)*(MONTH($E84)-1)/12)*$H84</f>
        <v>0</v>
      </c>
      <c r="T84" s="196">
        <f>(SUM('1.  LRAMVA Summary'!O$55:O$66)+SUM('1.  LRAMVA Summary'!O$67:O$68)*(MONTH($E84)-1)/12)*$H84</f>
        <v>0</v>
      </c>
      <c r="U84" s="196">
        <f>(SUM('1.  LRAMVA Summary'!P$55:P$66)+SUM('1.  LRAMVA Summary'!P$67:P$68)*(MONTH($E84)-1)/12)*$H84</f>
        <v>0</v>
      </c>
      <c r="V84" s="196">
        <f>(SUM('1.  LRAMVA Summary'!Q$55:Q$66)+SUM('1.  LRAMVA Summary'!Q$67:Q$68)*(MONTH($E84)-1)/12)*$H84</f>
        <v>0</v>
      </c>
      <c r="W84" s="197">
        <f t="shared" si="20"/>
        <v>0</v>
      </c>
    </row>
    <row r="85" spans="2:23">
      <c r="E85" s="180">
        <v>42309</v>
      </c>
      <c r="F85" s="180" t="s">
        <v>181</v>
      </c>
      <c r="G85" s="181" t="s">
        <v>69</v>
      </c>
      <c r="H85" s="195">
        <f t="shared" ref="H85:H86" si="23">C$34/12</f>
        <v>9.1666666666666665E-4</v>
      </c>
      <c r="I85" s="196">
        <f>(SUM('1.  LRAMVA Summary'!D$55:D$66)+SUM('1.  LRAMVA Summary'!D$67:D$68)*(MONTH($E85)-1)/12)*$H85</f>
        <v>0</v>
      </c>
      <c r="J85" s="196">
        <f>(SUM('1.  LRAMVA Summary'!E$55:E$66)+SUM('1.  LRAMVA Summary'!E$67:E$68)*(MONTH($E85)-1)/12)*$H85</f>
        <v>0</v>
      </c>
      <c r="K85" s="196">
        <f>(SUM('1.  LRAMVA Summary'!F$55:F$66)+SUM('1.  LRAMVA Summary'!F$67:F$68)*(MONTH($E85)-1)/12)*$H85</f>
        <v>0</v>
      </c>
      <c r="L85" s="196">
        <f>(SUM('1.  LRAMVA Summary'!G$55:G$66)+SUM('1.  LRAMVA Summary'!G$67:G$68)*(MONTH($E85)-1)/12)*$H85</f>
        <v>0</v>
      </c>
      <c r="M85" s="196">
        <f>(SUM('1.  LRAMVA Summary'!H$55:H$66)+SUM('1.  LRAMVA Summary'!H$67:H$68)*(MONTH($E85)-1)/12)*$H85</f>
        <v>0</v>
      </c>
      <c r="N85" s="196">
        <f>(SUM('1.  LRAMVA Summary'!I$55:I$66)+SUM('1.  LRAMVA Summary'!I$67:I$68)*(MONTH($E85)-1)/12)*$H85</f>
        <v>0</v>
      </c>
      <c r="O85" s="196">
        <f>(SUM('1.  LRAMVA Summary'!J$55:J$66)+SUM('1.  LRAMVA Summary'!J$67:J$68)*(MONTH($E85)-1)/12)*$H85</f>
        <v>0</v>
      </c>
      <c r="P85" s="196">
        <f>(SUM('1.  LRAMVA Summary'!K$55:K$66)+SUM('1.  LRAMVA Summary'!K$67:K$68)*(MONTH($E85)-1)/12)*$H85</f>
        <v>0</v>
      </c>
      <c r="Q85" s="196">
        <f>(SUM('1.  LRAMVA Summary'!L$55:L$66)+SUM('1.  LRAMVA Summary'!L$67:L$68)*(MONTH($E85)-1)/12)*$H85</f>
        <v>0</v>
      </c>
      <c r="R85" s="196">
        <f>(SUM('1.  LRAMVA Summary'!M$55:M$66)+SUM('1.  LRAMVA Summary'!M$67:M$68)*(MONTH($E85)-1)/12)*$H85</f>
        <v>0</v>
      </c>
      <c r="S85" s="196">
        <f>(SUM('1.  LRAMVA Summary'!N$55:N$66)+SUM('1.  LRAMVA Summary'!N$67:N$68)*(MONTH($E85)-1)/12)*$H85</f>
        <v>0</v>
      </c>
      <c r="T85" s="196">
        <f>(SUM('1.  LRAMVA Summary'!O$55:O$66)+SUM('1.  LRAMVA Summary'!O$67:O$68)*(MONTH($E85)-1)/12)*$H85</f>
        <v>0</v>
      </c>
      <c r="U85" s="196">
        <f>(SUM('1.  LRAMVA Summary'!P$55:P$66)+SUM('1.  LRAMVA Summary'!P$67:P$68)*(MONTH($E85)-1)/12)*$H85</f>
        <v>0</v>
      </c>
      <c r="V85" s="196">
        <f>(SUM('1.  LRAMVA Summary'!Q$55:Q$66)+SUM('1.  LRAMVA Summary'!Q$67:Q$68)*(MONTH($E85)-1)/12)*$H85</f>
        <v>0</v>
      </c>
      <c r="W85" s="197">
        <f t="shared" si="20"/>
        <v>0</v>
      </c>
    </row>
    <row r="86" spans="2:23">
      <c r="E86" s="180">
        <v>42339</v>
      </c>
      <c r="F86" s="180" t="s">
        <v>181</v>
      </c>
      <c r="G86" s="181" t="s">
        <v>69</v>
      </c>
      <c r="H86" s="195">
        <f t="shared" si="23"/>
        <v>9.1666666666666665E-4</v>
      </c>
      <c r="I86" s="196">
        <f>(SUM('1.  LRAMVA Summary'!D$55:D$66)+SUM('1.  LRAMVA Summary'!D$67:D$68)*(MONTH($E86)-1)/12)*$H86</f>
        <v>0</v>
      </c>
      <c r="J86" s="196">
        <f>(SUM('1.  LRAMVA Summary'!E$55:E$66)+SUM('1.  LRAMVA Summary'!E$67:E$68)*(MONTH($E86)-1)/12)*$H86</f>
        <v>0</v>
      </c>
      <c r="K86" s="196">
        <f>(SUM('1.  LRAMVA Summary'!F$55:F$66)+SUM('1.  LRAMVA Summary'!F$67:F$68)*(MONTH($E86)-1)/12)*$H86</f>
        <v>0</v>
      </c>
      <c r="L86" s="196">
        <f>(SUM('1.  LRAMVA Summary'!G$55:G$66)+SUM('1.  LRAMVA Summary'!G$67:G$68)*(MONTH($E86)-1)/12)*$H86</f>
        <v>0</v>
      </c>
      <c r="M86" s="196">
        <f>(SUM('1.  LRAMVA Summary'!H$55:H$66)+SUM('1.  LRAMVA Summary'!H$67:H$68)*(MONTH($E86)-1)/12)*$H86</f>
        <v>0</v>
      </c>
      <c r="N86" s="196">
        <f>(SUM('1.  LRAMVA Summary'!I$55:I$66)+SUM('1.  LRAMVA Summary'!I$67:I$68)*(MONTH($E86)-1)/12)*$H86</f>
        <v>0</v>
      </c>
      <c r="O86" s="196">
        <f>(SUM('1.  LRAMVA Summary'!J$55:J$66)+SUM('1.  LRAMVA Summary'!J$67:J$68)*(MONTH($E86)-1)/12)*$H86</f>
        <v>0</v>
      </c>
      <c r="P86" s="196">
        <f>(SUM('1.  LRAMVA Summary'!K$55:K$66)+SUM('1.  LRAMVA Summary'!K$67:K$68)*(MONTH($E86)-1)/12)*$H86</f>
        <v>0</v>
      </c>
      <c r="Q86" s="196">
        <f>(SUM('1.  LRAMVA Summary'!L$55:L$66)+SUM('1.  LRAMVA Summary'!L$67:L$68)*(MONTH($E86)-1)/12)*$H86</f>
        <v>0</v>
      </c>
      <c r="R86" s="196">
        <f>(SUM('1.  LRAMVA Summary'!M$55:M$66)+SUM('1.  LRAMVA Summary'!M$67:M$68)*(MONTH($E86)-1)/12)*$H86</f>
        <v>0</v>
      </c>
      <c r="S86" s="196">
        <f>(SUM('1.  LRAMVA Summary'!N$55:N$66)+SUM('1.  LRAMVA Summary'!N$67:N$68)*(MONTH($E86)-1)/12)*$H86</f>
        <v>0</v>
      </c>
      <c r="T86" s="196">
        <f>(SUM('1.  LRAMVA Summary'!O$55:O$66)+SUM('1.  LRAMVA Summary'!O$67:O$68)*(MONTH($E86)-1)/12)*$H86</f>
        <v>0</v>
      </c>
      <c r="U86" s="196">
        <f>(SUM('1.  LRAMVA Summary'!P$55:P$66)+SUM('1.  LRAMVA Summary'!P$67:P$68)*(MONTH($E86)-1)/12)*$H86</f>
        <v>0</v>
      </c>
      <c r="V86" s="196">
        <f>(SUM('1.  LRAMVA Summary'!Q$55:Q$66)+SUM('1.  LRAMVA Summary'!Q$67:Q$68)*(MONTH($E86)-1)/12)*$H86</f>
        <v>0</v>
      </c>
      <c r="W86" s="197">
        <f t="shared" si="20"/>
        <v>0</v>
      </c>
    </row>
    <row r="87" spans="2:23" ht="16" thickBot="1">
      <c r="E87" s="182" t="s">
        <v>462</v>
      </c>
      <c r="F87" s="182"/>
      <c r="G87" s="183"/>
      <c r="H87" s="184"/>
      <c r="I87" s="185">
        <f>SUM(I74:I86)</f>
        <v>0</v>
      </c>
      <c r="J87" s="185">
        <f>SUM(J74:J86)</f>
        <v>0</v>
      </c>
      <c r="K87" s="185">
        <f t="shared" ref="K87:O87" si="24">SUM(K74:K86)</f>
        <v>0</v>
      </c>
      <c r="L87" s="185">
        <f t="shared" si="24"/>
        <v>0</v>
      </c>
      <c r="M87" s="185">
        <f t="shared" si="24"/>
        <v>0</v>
      </c>
      <c r="N87" s="185">
        <f t="shared" si="24"/>
        <v>0</v>
      </c>
      <c r="O87" s="185">
        <f t="shared" si="24"/>
        <v>0</v>
      </c>
      <c r="P87" s="185">
        <f t="shared" ref="P87:V87" si="25">SUM(P74:P86)</f>
        <v>0</v>
      </c>
      <c r="Q87" s="185">
        <f t="shared" si="25"/>
        <v>0</v>
      </c>
      <c r="R87" s="185">
        <f t="shared" si="25"/>
        <v>0</v>
      </c>
      <c r="S87" s="185">
        <f t="shared" si="25"/>
        <v>0</v>
      </c>
      <c r="T87" s="185">
        <f t="shared" si="25"/>
        <v>0</v>
      </c>
      <c r="U87" s="185">
        <f t="shared" si="25"/>
        <v>0</v>
      </c>
      <c r="V87" s="185">
        <f t="shared" si="25"/>
        <v>0</v>
      </c>
      <c r="W87" s="185">
        <f>SUM(W74:W86)</f>
        <v>0</v>
      </c>
    </row>
    <row r="88" spans="2:23" ht="16" thickTop="1">
      <c r="E88" s="186" t="s">
        <v>67</v>
      </c>
      <c r="F88" s="186"/>
      <c r="G88" s="187"/>
      <c r="H88" s="188"/>
      <c r="I88" s="189"/>
      <c r="J88" s="189"/>
      <c r="K88" s="189"/>
      <c r="L88" s="189"/>
      <c r="M88" s="189"/>
      <c r="N88" s="189"/>
      <c r="O88" s="189"/>
      <c r="P88" s="189"/>
      <c r="Q88" s="189"/>
      <c r="R88" s="189"/>
      <c r="S88" s="189"/>
      <c r="T88" s="189"/>
      <c r="U88" s="189"/>
      <c r="V88" s="189"/>
      <c r="W88" s="190"/>
    </row>
    <row r="89" spans="2:23">
      <c r="E89" s="191" t="s">
        <v>428</v>
      </c>
      <c r="F89" s="191"/>
      <c r="G89" s="192"/>
      <c r="H89" s="193"/>
      <c r="I89" s="194">
        <f>I87+I88</f>
        <v>0</v>
      </c>
      <c r="J89" s="194">
        <f t="shared" ref="J89" si="26">J87+J88</f>
        <v>0</v>
      </c>
      <c r="K89" s="194">
        <f t="shared" ref="K89" si="27">K87+K88</f>
        <v>0</v>
      </c>
      <c r="L89" s="194">
        <f t="shared" ref="L89" si="28">L87+L88</f>
        <v>0</v>
      </c>
      <c r="M89" s="194">
        <f t="shared" ref="M89" si="29">M87+M88</f>
        <v>0</v>
      </c>
      <c r="N89" s="194">
        <f t="shared" ref="N89" si="30">N87+N88</f>
        <v>0</v>
      </c>
      <c r="O89" s="194">
        <f t="shared" ref="O89:U89" si="31">O87+O88</f>
        <v>0</v>
      </c>
      <c r="P89" s="194">
        <f t="shared" si="31"/>
        <v>0</v>
      </c>
      <c r="Q89" s="194">
        <f t="shared" si="31"/>
        <v>0</v>
      </c>
      <c r="R89" s="194">
        <f t="shared" si="31"/>
        <v>0</v>
      </c>
      <c r="S89" s="194">
        <f t="shared" si="31"/>
        <v>0</v>
      </c>
      <c r="T89" s="194">
        <f t="shared" si="31"/>
        <v>0</v>
      </c>
      <c r="U89" s="194">
        <f t="shared" si="31"/>
        <v>0</v>
      </c>
      <c r="V89" s="194">
        <f t="shared" ref="V89" si="32">V87+V88</f>
        <v>0</v>
      </c>
      <c r="W89" s="194">
        <f t="shared" ref="W89" si="33">W87+W88</f>
        <v>0</v>
      </c>
    </row>
    <row r="90" spans="2:23">
      <c r="E90" s="180">
        <v>42370</v>
      </c>
      <c r="F90" s="180" t="s">
        <v>183</v>
      </c>
      <c r="G90" s="181" t="s">
        <v>65</v>
      </c>
      <c r="H90" s="195">
        <f>$C$35/12</f>
        <v>9.1666666666666665E-4</v>
      </c>
      <c r="I90" s="196">
        <f>(SUM('1.  LRAMVA Summary'!D$55:D$69)+SUM('1.  LRAMVA Summary'!D$70:D$71)*(MONTH($E90)-1)/12)*$H90</f>
        <v>0</v>
      </c>
      <c r="J90" s="196">
        <f>(SUM('1.  LRAMVA Summary'!E$55:E$69)+SUM('1.  LRAMVA Summary'!E$70:E$71)*(MONTH($E90)-1)/12)*$H90</f>
        <v>0</v>
      </c>
      <c r="K90" s="196">
        <f>(SUM('1.  LRAMVA Summary'!F$55:F$69)+SUM('1.  LRAMVA Summary'!F$70:F$71)*(MONTH($E90)-1)/12)*$H90</f>
        <v>0</v>
      </c>
      <c r="L90" s="196">
        <f>(SUM('1.  LRAMVA Summary'!G$55:G$69)+SUM('1.  LRAMVA Summary'!G$70:G$71)*(MONTH($E90)-1)/12)*$H90</f>
        <v>0</v>
      </c>
      <c r="M90" s="196">
        <f>(SUM('1.  LRAMVA Summary'!H$55:H$69)+SUM('1.  LRAMVA Summary'!H$70:H$71)*(MONTH($E90)-1)/12)*$H90</f>
        <v>0</v>
      </c>
      <c r="N90" s="196">
        <f>(SUM('1.  LRAMVA Summary'!I$55:I$69)+SUM('1.  LRAMVA Summary'!I$70:I$71)*(MONTH($E90)-1)/12)*$H90</f>
        <v>0</v>
      </c>
      <c r="O90" s="196">
        <f>(SUM('1.  LRAMVA Summary'!J$55:J$69)+SUM('1.  LRAMVA Summary'!J$70:J$71)*(MONTH($E90)-1)/12)*$H90</f>
        <v>0</v>
      </c>
      <c r="P90" s="196">
        <f>(SUM('1.  LRAMVA Summary'!K$55:K$69)+SUM('1.  LRAMVA Summary'!K$70:K$71)*(MONTH($E90)-1)/12)*$H90</f>
        <v>0</v>
      </c>
      <c r="Q90" s="196">
        <f>(SUM('1.  LRAMVA Summary'!L$55:L$69)+SUM('1.  LRAMVA Summary'!L$70:L$71)*(MONTH($E90)-1)/12)*$H90</f>
        <v>0</v>
      </c>
      <c r="R90" s="196">
        <f>(SUM('1.  LRAMVA Summary'!M$55:M$69)+SUM('1.  LRAMVA Summary'!M$70:M$71)*(MONTH($E90)-1)/12)*$H90</f>
        <v>0</v>
      </c>
      <c r="S90" s="196">
        <f>(SUM('1.  LRAMVA Summary'!N$55:N$69)+SUM('1.  LRAMVA Summary'!N$70:N$71)*(MONTH($E90)-1)/12)*$H90</f>
        <v>0</v>
      </c>
      <c r="T90" s="196">
        <f>(SUM('1.  LRAMVA Summary'!O$55:O$69)+SUM('1.  LRAMVA Summary'!O$70:O$71)*(MONTH($E90)-1)/12)*$H90</f>
        <v>0</v>
      </c>
      <c r="U90" s="196">
        <f>(SUM('1.  LRAMVA Summary'!P$55:P$69)+SUM('1.  LRAMVA Summary'!P$70:P$71)*(MONTH($E90)-1)/12)*$H90</f>
        <v>0</v>
      </c>
      <c r="V90" s="196">
        <f>(SUM('1.  LRAMVA Summary'!Q$55:Q$69)+SUM('1.  LRAMVA Summary'!Q$70:Q$71)*(MONTH($E90)-1)/12)*$H90</f>
        <v>0</v>
      </c>
      <c r="W90" s="197">
        <f>SUM(I90:V90)</f>
        <v>0</v>
      </c>
    </row>
    <row r="91" spans="2:23">
      <c r="E91" s="180">
        <v>42401</v>
      </c>
      <c r="F91" s="180" t="s">
        <v>183</v>
      </c>
      <c r="G91" s="181" t="s">
        <v>65</v>
      </c>
      <c r="H91" s="195">
        <f t="shared" ref="H91:H92" si="34">$C$35/12</f>
        <v>9.1666666666666665E-4</v>
      </c>
      <c r="I91" s="196">
        <f>(SUM('1.  LRAMVA Summary'!D$55:D$69)+SUM('1.  LRAMVA Summary'!D$70:D$71)*(MONTH($E91)-1)/12)*$H91</f>
        <v>0</v>
      </c>
      <c r="J91" s="196">
        <f>(SUM('1.  LRAMVA Summary'!E$55:E$69)+SUM('1.  LRAMVA Summary'!E$70:E$71)*(MONTH($E91)-1)/12)*$H91</f>
        <v>0</v>
      </c>
      <c r="K91" s="196">
        <f>(SUM('1.  LRAMVA Summary'!F$55:F$69)+SUM('1.  LRAMVA Summary'!F$70:F$71)*(MONTH($E91)-1)/12)*$H91</f>
        <v>0</v>
      </c>
      <c r="L91" s="196">
        <f>(SUM('1.  LRAMVA Summary'!G$55:G$69)+SUM('1.  LRAMVA Summary'!G$70:G$71)*(MONTH($E91)-1)/12)*$H91</f>
        <v>0</v>
      </c>
      <c r="M91" s="196">
        <f>(SUM('1.  LRAMVA Summary'!H$55:H$69)+SUM('1.  LRAMVA Summary'!H$70:H$71)*(MONTH($E91)-1)/12)*$H91</f>
        <v>0</v>
      </c>
      <c r="N91" s="196">
        <f>(SUM('1.  LRAMVA Summary'!I$55:I$69)+SUM('1.  LRAMVA Summary'!I$70:I$71)*(MONTH($E91)-1)/12)*$H91</f>
        <v>0</v>
      </c>
      <c r="O91" s="196">
        <f>(SUM('1.  LRAMVA Summary'!J$55:J$69)+SUM('1.  LRAMVA Summary'!J$70:J$71)*(MONTH($E91)-1)/12)*$H91</f>
        <v>0</v>
      </c>
      <c r="P91" s="196">
        <f>(SUM('1.  LRAMVA Summary'!K$55:K$69)+SUM('1.  LRAMVA Summary'!K$70:K$71)*(MONTH($E91)-1)/12)*$H91</f>
        <v>0</v>
      </c>
      <c r="Q91" s="196">
        <f>(SUM('1.  LRAMVA Summary'!L$55:L$69)+SUM('1.  LRAMVA Summary'!L$70:L$71)*(MONTH($E91)-1)/12)*$H91</f>
        <v>0</v>
      </c>
      <c r="R91" s="196">
        <f>(SUM('1.  LRAMVA Summary'!M$55:M$69)+SUM('1.  LRAMVA Summary'!M$70:M$71)*(MONTH($E91)-1)/12)*$H91</f>
        <v>0</v>
      </c>
      <c r="S91" s="196">
        <f>(SUM('1.  LRAMVA Summary'!N$55:N$69)+SUM('1.  LRAMVA Summary'!N$70:N$71)*(MONTH($E91)-1)/12)*$H91</f>
        <v>0</v>
      </c>
      <c r="T91" s="196">
        <f>(SUM('1.  LRAMVA Summary'!O$55:O$69)+SUM('1.  LRAMVA Summary'!O$70:O$71)*(MONTH($E91)-1)/12)*$H91</f>
        <v>0</v>
      </c>
      <c r="U91" s="196">
        <f>(SUM('1.  LRAMVA Summary'!P$55:P$69)+SUM('1.  LRAMVA Summary'!P$70:P$71)*(MONTH($E91)-1)/12)*$H91</f>
        <v>0</v>
      </c>
      <c r="V91" s="196">
        <f>(SUM('1.  LRAMVA Summary'!Q$55:Q$69)+SUM('1.  LRAMVA Summary'!Q$70:Q$71)*(MONTH($E91)-1)/12)*$H91</f>
        <v>0</v>
      </c>
      <c r="W91" s="197">
        <f t="shared" ref="W91:W101" si="35">SUM(I91:V91)</f>
        <v>0</v>
      </c>
    </row>
    <row r="92" spans="2:23" ht="14.25" customHeight="1">
      <c r="E92" s="180">
        <v>42430</v>
      </c>
      <c r="F92" s="180" t="s">
        <v>183</v>
      </c>
      <c r="G92" s="181" t="s">
        <v>65</v>
      </c>
      <c r="H92" s="195">
        <f t="shared" si="34"/>
        <v>9.1666666666666665E-4</v>
      </c>
      <c r="I92" s="196">
        <f>(SUM('1.  LRAMVA Summary'!D$55:D$69)+SUM('1.  LRAMVA Summary'!D$70:D$71)*(MONTH($E92)-1)/12)*$H92</f>
        <v>0</v>
      </c>
      <c r="J92" s="196">
        <f>(SUM('1.  LRAMVA Summary'!E$55:E$69)+SUM('1.  LRAMVA Summary'!E$70:E$71)*(MONTH($E92)-1)/12)*$H92</f>
        <v>0</v>
      </c>
      <c r="K92" s="196">
        <f>(SUM('1.  LRAMVA Summary'!F$55:F$69)+SUM('1.  LRAMVA Summary'!F$70:F$71)*(MONTH($E92)-1)/12)*$H92</f>
        <v>0</v>
      </c>
      <c r="L92" s="196">
        <f>(SUM('1.  LRAMVA Summary'!G$55:G$69)+SUM('1.  LRAMVA Summary'!G$70:G$71)*(MONTH($E92)-1)/12)*$H92</f>
        <v>0</v>
      </c>
      <c r="M92" s="196">
        <f>(SUM('1.  LRAMVA Summary'!H$55:H$69)+SUM('1.  LRAMVA Summary'!H$70:H$71)*(MONTH($E92)-1)/12)*$H92</f>
        <v>0</v>
      </c>
      <c r="N92" s="196">
        <f>(SUM('1.  LRAMVA Summary'!I$55:I$69)+SUM('1.  LRAMVA Summary'!I$70:I$71)*(MONTH($E92)-1)/12)*$H92</f>
        <v>0</v>
      </c>
      <c r="O92" s="196">
        <f>(SUM('1.  LRAMVA Summary'!J$55:J$69)+SUM('1.  LRAMVA Summary'!J$70:J$71)*(MONTH($E92)-1)/12)*$H92</f>
        <v>0</v>
      </c>
      <c r="P92" s="196">
        <f>(SUM('1.  LRAMVA Summary'!K$55:K$69)+SUM('1.  LRAMVA Summary'!K$70:K$71)*(MONTH($E92)-1)/12)*$H92</f>
        <v>0</v>
      </c>
      <c r="Q92" s="196">
        <f>(SUM('1.  LRAMVA Summary'!L$55:L$69)+SUM('1.  LRAMVA Summary'!L$70:L$71)*(MONTH($E92)-1)/12)*$H92</f>
        <v>0</v>
      </c>
      <c r="R92" s="196">
        <f>(SUM('1.  LRAMVA Summary'!M$55:M$69)+SUM('1.  LRAMVA Summary'!M$70:M$71)*(MONTH($E92)-1)/12)*$H92</f>
        <v>0</v>
      </c>
      <c r="S92" s="196">
        <f>(SUM('1.  LRAMVA Summary'!N$55:N$69)+SUM('1.  LRAMVA Summary'!N$70:N$71)*(MONTH($E92)-1)/12)*$H92</f>
        <v>0</v>
      </c>
      <c r="T92" s="196">
        <f>(SUM('1.  LRAMVA Summary'!O$55:O$69)+SUM('1.  LRAMVA Summary'!O$70:O$71)*(MONTH($E92)-1)/12)*$H92</f>
        <v>0</v>
      </c>
      <c r="U92" s="196">
        <f>(SUM('1.  LRAMVA Summary'!P$55:P$69)+SUM('1.  LRAMVA Summary'!P$70:P$71)*(MONTH($E92)-1)/12)*$H92</f>
        <v>0</v>
      </c>
      <c r="V92" s="196">
        <f>(SUM('1.  LRAMVA Summary'!Q$55:Q$69)+SUM('1.  LRAMVA Summary'!Q$70:Q$71)*(MONTH($E92)-1)/12)*$H92</f>
        <v>0</v>
      </c>
      <c r="W92" s="197">
        <f t="shared" si="35"/>
        <v>0</v>
      </c>
    </row>
    <row r="93" spans="2:23" s="9" customFormat="1">
      <c r="B93" s="11"/>
      <c r="C93" s="2"/>
      <c r="D93" s="2"/>
      <c r="E93" s="180">
        <v>42461</v>
      </c>
      <c r="F93" s="180" t="s">
        <v>183</v>
      </c>
      <c r="G93" s="181" t="s">
        <v>66</v>
      </c>
      <c r="H93" s="195">
        <f>$C$36/12</f>
        <v>9.1666666666666665E-4</v>
      </c>
      <c r="I93" s="196">
        <f>(SUM('1.  LRAMVA Summary'!D$55:D$69)+SUM('1.  LRAMVA Summary'!D$70:D$71)*(MONTH($E93)-1)/12)*$H93</f>
        <v>0</v>
      </c>
      <c r="J93" s="196">
        <f>(SUM('1.  LRAMVA Summary'!E$55:E$69)+SUM('1.  LRAMVA Summary'!E$70:E$71)*(MONTH($E93)-1)/12)*$H93</f>
        <v>0</v>
      </c>
      <c r="K93" s="196">
        <f>(SUM('1.  LRAMVA Summary'!F$55:F$69)+SUM('1.  LRAMVA Summary'!F$70:F$71)*(MONTH($E93)-1)/12)*$H93</f>
        <v>0</v>
      </c>
      <c r="L93" s="196">
        <f>(SUM('1.  LRAMVA Summary'!G$55:G$69)+SUM('1.  LRAMVA Summary'!G$70:G$71)*(MONTH($E93)-1)/12)*$H93</f>
        <v>0</v>
      </c>
      <c r="M93" s="196">
        <f>(SUM('1.  LRAMVA Summary'!H$55:H$69)+SUM('1.  LRAMVA Summary'!H$70:H$71)*(MONTH($E93)-1)/12)*$H93</f>
        <v>0</v>
      </c>
      <c r="N93" s="196">
        <f>(SUM('1.  LRAMVA Summary'!I$55:I$69)+SUM('1.  LRAMVA Summary'!I$70:I$71)*(MONTH($E93)-1)/12)*$H93</f>
        <v>0</v>
      </c>
      <c r="O93" s="196">
        <f>(SUM('1.  LRAMVA Summary'!J$55:J$69)+SUM('1.  LRAMVA Summary'!J$70:J$71)*(MONTH($E93)-1)/12)*$H93</f>
        <v>0</v>
      </c>
      <c r="P93" s="196">
        <f>(SUM('1.  LRAMVA Summary'!K$55:K$69)+SUM('1.  LRAMVA Summary'!K$70:K$71)*(MONTH($E93)-1)/12)*$H93</f>
        <v>0</v>
      </c>
      <c r="Q93" s="196">
        <f>(SUM('1.  LRAMVA Summary'!L$55:L$69)+SUM('1.  LRAMVA Summary'!L$70:L$71)*(MONTH($E93)-1)/12)*$H93</f>
        <v>0</v>
      </c>
      <c r="R93" s="196">
        <f>(SUM('1.  LRAMVA Summary'!M$55:M$69)+SUM('1.  LRAMVA Summary'!M$70:M$71)*(MONTH($E93)-1)/12)*$H93</f>
        <v>0</v>
      </c>
      <c r="S93" s="196">
        <f>(SUM('1.  LRAMVA Summary'!N$55:N$69)+SUM('1.  LRAMVA Summary'!N$70:N$71)*(MONTH($E93)-1)/12)*$H93</f>
        <v>0</v>
      </c>
      <c r="T93" s="196">
        <f>(SUM('1.  LRAMVA Summary'!O$55:O$69)+SUM('1.  LRAMVA Summary'!O$70:O$71)*(MONTH($E93)-1)/12)*$H93</f>
        <v>0</v>
      </c>
      <c r="U93" s="196">
        <f>(SUM('1.  LRAMVA Summary'!P$55:P$69)+SUM('1.  LRAMVA Summary'!P$70:P$71)*(MONTH($E93)-1)/12)*$H93</f>
        <v>0</v>
      </c>
      <c r="V93" s="196">
        <f>(SUM('1.  LRAMVA Summary'!Q$55:Q$69)+SUM('1.  LRAMVA Summary'!Q$70:Q$71)*(MONTH($E93)-1)/12)*$H93</f>
        <v>0</v>
      </c>
      <c r="W93" s="197">
        <f t="shared" si="35"/>
        <v>0</v>
      </c>
    </row>
    <row r="94" spans="2:23">
      <c r="E94" s="180">
        <v>42491</v>
      </c>
      <c r="F94" s="180" t="s">
        <v>183</v>
      </c>
      <c r="G94" s="181" t="s">
        <v>66</v>
      </c>
      <c r="H94" s="195">
        <f t="shared" ref="H94:H95" si="36">$C$36/12</f>
        <v>9.1666666666666665E-4</v>
      </c>
      <c r="I94" s="196">
        <f>(SUM('1.  LRAMVA Summary'!D$55:D$69)+SUM('1.  LRAMVA Summary'!D$70:D$71)*(MONTH($E94)-1)/12)*$H94</f>
        <v>0</v>
      </c>
      <c r="J94" s="196">
        <f>(SUM('1.  LRAMVA Summary'!E$55:E$69)+SUM('1.  LRAMVA Summary'!E$70:E$71)*(MONTH($E94)-1)/12)*$H94</f>
        <v>0</v>
      </c>
      <c r="K94" s="196">
        <f>(SUM('1.  LRAMVA Summary'!F$55:F$69)+SUM('1.  LRAMVA Summary'!F$70:F$71)*(MONTH($E94)-1)/12)*$H94</f>
        <v>0</v>
      </c>
      <c r="L94" s="196">
        <f>(SUM('1.  LRAMVA Summary'!G$55:G$69)+SUM('1.  LRAMVA Summary'!G$70:G$71)*(MONTH($E94)-1)/12)*$H94</f>
        <v>0</v>
      </c>
      <c r="M94" s="196">
        <f>(SUM('1.  LRAMVA Summary'!H$55:H$69)+SUM('1.  LRAMVA Summary'!H$70:H$71)*(MONTH($E94)-1)/12)*$H94</f>
        <v>0</v>
      </c>
      <c r="N94" s="196">
        <f>(SUM('1.  LRAMVA Summary'!I$55:I$69)+SUM('1.  LRAMVA Summary'!I$70:I$71)*(MONTH($E94)-1)/12)*$H94</f>
        <v>0</v>
      </c>
      <c r="O94" s="196">
        <f>(SUM('1.  LRAMVA Summary'!J$55:J$69)+SUM('1.  LRAMVA Summary'!J$70:J$71)*(MONTH($E94)-1)/12)*$H94</f>
        <v>0</v>
      </c>
      <c r="P94" s="196">
        <f>(SUM('1.  LRAMVA Summary'!K$55:K$69)+SUM('1.  LRAMVA Summary'!K$70:K$71)*(MONTH($E94)-1)/12)*$H94</f>
        <v>0</v>
      </c>
      <c r="Q94" s="196">
        <f>(SUM('1.  LRAMVA Summary'!L$55:L$69)+SUM('1.  LRAMVA Summary'!L$70:L$71)*(MONTH($E94)-1)/12)*$H94</f>
        <v>0</v>
      </c>
      <c r="R94" s="196">
        <f>(SUM('1.  LRAMVA Summary'!M$55:M$69)+SUM('1.  LRAMVA Summary'!M$70:M$71)*(MONTH($E94)-1)/12)*$H94</f>
        <v>0</v>
      </c>
      <c r="S94" s="196">
        <f>(SUM('1.  LRAMVA Summary'!N$55:N$69)+SUM('1.  LRAMVA Summary'!N$70:N$71)*(MONTH($E94)-1)/12)*$H94</f>
        <v>0</v>
      </c>
      <c r="T94" s="196">
        <f>(SUM('1.  LRAMVA Summary'!O$55:O$69)+SUM('1.  LRAMVA Summary'!O$70:O$71)*(MONTH($E94)-1)/12)*$H94</f>
        <v>0</v>
      </c>
      <c r="U94" s="196">
        <f>(SUM('1.  LRAMVA Summary'!P$55:P$69)+SUM('1.  LRAMVA Summary'!P$70:P$71)*(MONTH($E94)-1)/12)*$H94</f>
        <v>0</v>
      </c>
      <c r="V94" s="196">
        <f>(SUM('1.  LRAMVA Summary'!Q$55:Q$69)+SUM('1.  LRAMVA Summary'!Q$70:Q$71)*(MONTH($E94)-1)/12)*$H94</f>
        <v>0</v>
      </c>
      <c r="W94" s="197">
        <f t="shared" si="35"/>
        <v>0</v>
      </c>
    </row>
    <row r="95" spans="2:23" s="203" customFormat="1">
      <c r="B95" s="2"/>
      <c r="C95" s="2"/>
      <c r="D95" s="2"/>
      <c r="E95" s="180">
        <v>42522</v>
      </c>
      <c r="F95" s="180" t="s">
        <v>183</v>
      </c>
      <c r="G95" s="181" t="s">
        <v>66</v>
      </c>
      <c r="H95" s="195">
        <f t="shared" si="36"/>
        <v>9.1666666666666665E-4</v>
      </c>
      <c r="I95" s="196">
        <f>(SUM('1.  LRAMVA Summary'!D$55:D$69)+SUM('1.  LRAMVA Summary'!D$70:D$71)*(MONTH($E95)-1)/12)*$H95</f>
        <v>0</v>
      </c>
      <c r="J95" s="196">
        <f>(SUM('1.  LRAMVA Summary'!E$55:E$69)+SUM('1.  LRAMVA Summary'!E$70:E$71)*(MONTH($E95)-1)/12)*$H95</f>
        <v>0</v>
      </c>
      <c r="K95" s="196">
        <f>(SUM('1.  LRAMVA Summary'!F$55:F$69)+SUM('1.  LRAMVA Summary'!F$70:F$71)*(MONTH($E95)-1)/12)*$H95</f>
        <v>0</v>
      </c>
      <c r="L95" s="196">
        <f>(SUM('1.  LRAMVA Summary'!G$55:G$69)+SUM('1.  LRAMVA Summary'!G$70:G$71)*(MONTH($E95)-1)/12)*$H95</f>
        <v>0</v>
      </c>
      <c r="M95" s="196">
        <f>(SUM('1.  LRAMVA Summary'!H$55:H$69)+SUM('1.  LRAMVA Summary'!H$70:H$71)*(MONTH($E95)-1)/12)*$H95</f>
        <v>0</v>
      </c>
      <c r="N95" s="196">
        <f>(SUM('1.  LRAMVA Summary'!I$55:I$69)+SUM('1.  LRAMVA Summary'!I$70:I$71)*(MONTH($E95)-1)/12)*$H95</f>
        <v>0</v>
      </c>
      <c r="O95" s="196">
        <f>(SUM('1.  LRAMVA Summary'!J$55:J$69)+SUM('1.  LRAMVA Summary'!J$70:J$71)*(MONTH($E95)-1)/12)*$H95</f>
        <v>0</v>
      </c>
      <c r="P95" s="196">
        <f>(SUM('1.  LRAMVA Summary'!K$55:K$69)+SUM('1.  LRAMVA Summary'!K$70:K$71)*(MONTH($E95)-1)/12)*$H95</f>
        <v>0</v>
      </c>
      <c r="Q95" s="196">
        <f>(SUM('1.  LRAMVA Summary'!L$55:L$69)+SUM('1.  LRAMVA Summary'!L$70:L$71)*(MONTH($E95)-1)/12)*$H95</f>
        <v>0</v>
      </c>
      <c r="R95" s="196">
        <f>(SUM('1.  LRAMVA Summary'!M$55:M$69)+SUM('1.  LRAMVA Summary'!M$70:M$71)*(MONTH($E95)-1)/12)*$H95</f>
        <v>0</v>
      </c>
      <c r="S95" s="196">
        <f>(SUM('1.  LRAMVA Summary'!N$55:N$69)+SUM('1.  LRAMVA Summary'!N$70:N$71)*(MONTH($E95)-1)/12)*$H95</f>
        <v>0</v>
      </c>
      <c r="T95" s="196">
        <f>(SUM('1.  LRAMVA Summary'!O$55:O$69)+SUM('1.  LRAMVA Summary'!O$70:O$71)*(MONTH($E95)-1)/12)*$H95</f>
        <v>0</v>
      </c>
      <c r="U95" s="196">
        <f>(SUM('1.  LRAMVA Summary'!P$55:P$69)+SUM('1.  LRAMVA Summary'!P$70:P$71)*(MONTH($E95)-1)/12)*$H95</f>
        <v>0</v>
      </c>
      <c r="V95" s="196">
        <f>(SUM('1.  LRAMVA Summary'!Q$55:Q$69)+SUM('1.  LRAMVA Summary'!Q$70:Q$71)*(MONTH($E95)-1)/12)*$H95</f>
        <v>0</v>
      </c>
      <c r="W95" s="197">
        <f t="shared" si="35"/>
        <v>0</v>
      </c>
    </row>
    <row r="96" spans="2:23">
      <c r="E96" s="180">
        <v>42552</v>
      </c>
      <c r="F96" s="180" t="s">
        <v>183</v>
      </c>
      <c r="G96" s="181" t="s">
        <v>68</v>
      </c>
      <c r="H96" s="195">
        <f>$C$37/12</f>
        <v>9.1666666666666665E-4</v>
      </c>
      <c r="I96" s="196">
        <f>(SUM('1.  LRAMVA Summary'!D$55:D$69)+SUM('1.  LRAMVA Summary'!D$70:D$71)*(MONTH($E96)-1)/12)*$H96</f>
        <v>0</v>
      </c>
      <c r="J96" s="196">
        <f>(SUM('1.  LRAMVA Summary'!E$55:E$69)+SUM('1.  LRAMVA Summary'!E$70:E$71)*(MONTH($E96)-1)/12)*$H96</f>
        <v>0</v>
      </c>
      <c r="K96" s="196">
        <f>(SUM('1.  LRAMVA Summary'!F$55:F$69)+SUM('1.  LRAMVA Summary'!F$70:F$71)*(MONTH($E96)-1)/12)*$H96</f>
        <v>0</v>
      </c>
      <c r="L96" s="196">
        <f>(SUM('1.  LRAMVA Summary'!G$55:G$69)+SUM('1.  LRAMVA Summary'!G$70:G$71)*(MONTH($E96)-1)/12)*$H96</f>
        <v>0</v>
      </c>
      <c r="M96" s="196">
        <f>(SUM('1.  LRAMVA Summary'!H$55:H$69)+SUM('1.  LRAMVA Summary'!H$70:H$71)*(MONTH($E96)-1)/12)*$H96</f>
        <v>0</v>
      </c>
      <c r="N96" s="196">
        <f>(SUM('1.  LRAMVA Summary'!I$55:I$69)+SUM('1.  LRAMVA Summary'!I$70:I$71)*(MONTH($E96)-1)/12)*$H96</f>
        <v>0</v>
      </c>
      <c r="O96" s="196">
        <f>(SUM('1.  LRAMVA Summary'!J$55:J$69)+SUM('1.  LRAMVA Summary'!J$70:J$71)*(MONTH($E96)-1)/12)*$H96</f>
        <v>0</v>
      </c>
      <c r="P96" s="196">
        <f>(SUM('1.  LRAMVA Summary'!K$55:K$69)+SUM('1.  LRAMVA Summary'!K$70:K$71)*(MONTH($E96)-1)/12)*$H96</f>
        <v>0</v>
      </c>
      <c r="Q96" s="196">
        <f>(SUM('1.  LRAMVA Summary'!L$55:L$69)+SUM('1.  LRAMVA Summary'!L$70:L$71)*(MONTH($E96)-1)/12)*$H96</f>
        <v>0</v>
      </c>
      <c r="R96" s="196">
        <f>(SUM('1.  LRAMVA Summary'!M$55:M$69)+SUM('1.  LRAMVA Summary'!M$70:M$71)*(MONTH($E96)-1)/12)*$H96</f>
        <v>0</v>
      </c>
      <c r="S96" s="196">
        <f>(SUM('1.  LRAMVA Summary'!N$55:N$69)+SUM('1.  LRAMVA Summary'!N$70:N$71)*(MONTH($E96)-1)/12)*$H96</f>
        <v>0</v>
      </c>
      <c r="T96" s="196">
        <f>(SUM('1.  LRAMVA Summary'!O$55:O$69)+SUM('1.  LRAMVA Summary'!O$70:O$71)*(MONTH($E96)-1)/12)*$H96</f>
        <v>0</v>
      </c>
      <c r="U96" s="196">
        <f>(SUM('1.  LRAMVA Summary'!P$55:P$69)+SUM('1.  LRAMVA Summary'!P$70:P$71)*(MONTH($E96)-1)/12)*$H96</f>
        <v>0</v>
      </c>
      <c r="V96" s="196">
        <f>(SUM('1.  LRAMVA Summary'!Q$55:Q$69)+SUM('1.  LRAMVA Summary'!Q$70:Q$71)*(MONTH($E96)-1)/12)*$H96</f>
        <v>0</v>
      </c>
      <c r="W96" s="197">
        <f t="shared" si="35"/>
        <v>0</v>
      </c>
    </row>
    <row r="97" spans="2:23">
      <c r="E97" s="180">
        <v>42583</v>
      </c>
      <c r="F97" s="180" t="s">
        <v>183</v>
      </c>
      <c r="G97" s="181" t="s">
        <v>68</v>
      </c>
      <c r="H97" s="195">
        <f t="shared" ref="H97:H98" si="37">$C$37/12</f>
        <v>9.1666666666666665E-4</v>
      </c>
      <c r="I97" s="196">
        <f>(SUM('1.  LRAMVA Summary'!D$55:D$69)+SUM('1.  LRAMVA Summary'!D$70:D$71)*(MONTH($E97)-1)/12)*$H97</f>
        <v>0</v>
      </c>
      <c r="J97" s="196">
        <f>(SUM('1.  LRAMVA Summary'!E$55:E$69)+SUM('1.  LRAMVA Summary'!E$70:E$71)*(MONTH($E97)-1)/12)*$H97</f>
        <v>0</v>
      </c>
      <c r="K97" s="196">
        <f>(SUM('1.  LRAMVA Summary'!F$55:F$69)+SUM('1.  LRAMVA Summary'!F$70:F$71)*(MONTH($E97)-1)/12)*$H97</f>
        <v>0</v>
      </c>
      <c r="L97" s="196">
        <f>(SUM('1.  LRAMVA Summary'!G$55:G$69)+SUM('1.  LRAMVA Summary'!G$70:G$71)*(MONTH($E97)-1)/12)*$H97</f>
        <v>0</v>
      </c>
      <c r="M97" s="196">
        <f>(SUM('1.  LRAMVA Summary'!H$55:H$69)+SUM('1.  LRAMVA Summary'!H$70:H$71)*(MONTH($E97)-1)/12)*$H97</f>
        <v>0</v>
      </c>
      <c r="N97" s="196">
        <f>(SUM('1.  LRAMVA Summary'!I$55:I$69)+SUM('1.  LRAMVA Summary'!I$70:I$71)*(MONTH($E97)-1)/12)*$H97</f>
        <v>0</v>
      </c>
      <c r="O97" s="196">
        <f>(SUM('1.  LRAMVA Summary'!J$55:J$69)+SUM('1.  LRAMVA Summary'!J$70:J$71)*(MONTH($E97)-1)/12)*$H97</f>
        <v>0</v>
      </c>
      <c r="P97" s="196">
        <f>(SUM('1.  LRAMVA Summary'!K$55:K$69)+SUM('1.  LRAMVA Summary'!K$70:K$71)*(MONTH($E97)-1)/12)*$H97</f>
        <v>0</v>
      </c>
      <c r="Q97" s="196">
        <f>(SUM('1.  LRAMVA Summary'!L$55:L$69)+SUM('1.  LRAMVA Summary'!L$70:L$71)*(MONTH($E97)-1)/12)*$H97</f>
        <v>0</v>
      </c>
      <c r="R97" s="196">
        <f>(SUM('1.  LRAMVA Summary'!M$55:M$69)+SUM('1.  LRAMVA Summary'!M$70:M$71)*(MONTH($E97)-1)/12)*$H97</f>
        <v>0</v>
      </c>
      <c r="S97" s="196">
        <f>(SUM('1.  LRAMVA Summary'!N$55:N$69)+SUM('1.  LRAMVA Summary'!N$70:N$71)*(MONTH($E97)-1)/12)*$H97</f>
        <v>0</v>
      </c>
      <c r="T97" s="196">
        <f>(SUM('1.  LRAMVA Summary'!O$55:O$69)+SUM('1.  LRAMVA Summary'!O$70:O$71)*(MONTH($E97)-1)/12)*$H97</f>
        <v>0</v>
      </c>
      <c r="U97" s="196">
        <f>(SUM('1.  LRAMVA Summary'!P$55:P$69)+SUM('1.  LRAMVA Summary'!P$70:P$71)*(MONTH($E97)-1)/12)*$H97</f>
        <v>0</v>
      </c>
      <c r="V97" s="196">
        <f>(SUM('1.  LRAMVA Summary'!Q$55:Q$69)+SUM('1.  LRAMVA Summary'!Q$70:Q$71)*(MONTH($E97)-1)/12)*$H97</f>
        <v>0</v>
      </c>
      <c r="W97" s="197">
        <f t="shared" si="35"/>
        <v>0</v>
      </c>
    </row>
    <row r="98" spans="2:23">
      <c r="E98" s="180">
        <v>42614</v>
      </c>
      <c r="F98" s="180" t="s">
        <v>183</v>
      </c>
      <c r="G98" s="181" t="s">
        <v>68</v>
      </c>
      <c r="H98" s="195">
        <f t="shared" si="37"/>
        <v>9.1666666666666665E-4</v>
      </c>
      <c r="I98" s="196">
        <f>(SUM('1.  LRAMVA Summary'!D$55:D$69)+SUM('1.  LRAMVA Summary'!D$70:D$71)*(MONTH($E98)-1)/12)*$H98</f>
        <v>0</v>
      </c>
      <c r="J98" s="196">
        <f>(SUM('1.  LRAMVA Summary'!E$55:E$69)+SUM('1.  LRAMVA Summary'!E$70:E$71)*(MONTH($E98)-1)/12)*$H98</f>
        <v>0</v>
      </c>
      <c r="K98" s="196">
        <f>(SUM('1.  LRAMVA Summary'!F$55:F$69)+SUM('1.  LRAMVA Summary'!F$70:F$71)*(MONTH($E98)-1)/12)*$H98</f>
        <v>0</v>
      </c>
      <c r="L98" s="196">
        <f>(SUM('1.  LRAMVA Summary'!G$55:G$69)+SUM('1.  LRAMVA Summary'!G$70:G$71)*(MONTH($E98)-1)/12)*$H98</f>
        <v>0</v>
      </c>
      <c r="M98" s="196">
        <f>(SUM('1.  LRAMVA Summary'!H$55:H$69)+SUM('1.  LRAMVA Summary'!H$70:H$71)*(MONTH($E98)-1)/12)*$H98</f>
        <v>0</v>
      </c>
      <c r="N98" s="196">
        <f>(SUM('1.  LRAMVA Summary'!I$55:I$69)+SUM('1.  LRAMVA Summary'!I$70:I$71)*(MONTH($E98)-1)/12)*$H98</f>
        <v>0</v>
      </c>
      <c r="O98" s="196">
        <f>(SUM('1.  LRAMVA Summary'!J$55:J$69)+SUM('1.  LRAMVA Summary'!J$70:J$71)*(MONTH($E98)-1)/12)*$H98</f>
        <v>0</v>
      </c>
      <c r="P98" s="196">
        <f>(SUM('1.  LRAMVA Summary'!K$55:K$69)+SUM('1.  LRAMVA Summary'!K$70:K$71)*(MONTH($E98)-1)/12)*$H98</f>
        <v>0</v>
      </c>
      <c r="Q98" s="196">
        <f>(SUM('1.  LRAMVA Summary'!L$55:L$69)+SUM('1.  LRAMVA Summary'!L$70:L$71)*(MONTH($E98)-1)/12)*$H98</f>
        <v>0</v>
      </c>
      <c r="R98" s="196">
        <f>(SUM('1.  LRAMVA Summary'!M$55:M$69)+SUM('1.  LRAMVA Summary'!M$70:M$71)*(MONTH($E98)-1)/12)*$H98</f>
        <v>0</v>
      </c>
      <c r="S98" s="196">
        <f>(SUM('1.  LRAMVA Summary'!N$55:N$69)+SUM('1.  LRAMVA Summary'!N$70:N$71)*(MONTH($E98)-1)/12)*$H98</f>
        <v>0</v>
      </c>
      <c r="T98" s="196">
        <f>(SUM('1.  LRAMVA Summary'!O$55:O$69)+SUM('1.  LRAMVA Summary'!O$70:O$71)*(MONTH($E98)-1)/12)*$H98</f>
        <v>0</v>
      </c>
      <c r="U98" s="196">
        <f>(SUM('1.  LRAMVA Summary'!P$55:P$69)+SUM('1.  LRAMVA Summary'!P$70:P$71)*(MONTH($E98)-1)/12)*$H98</f>
        <v>0</v>
      </c>
      <c r="V98" s="196">
        <f>(SUM('1.  LRAMVA Summary'!Q$55:Q$69)+SUM('1.  LRAMVA Summary'!Q$70:Q$71)*(MONTH($E98)-1)/12)*$H98</f>
        <v>0</v>
      </c>
      <c r="W98" s="197">
        <f t="shared" si="35"/>
        <v>0</v>
      </c>
    </row>
    <row r="99" spans="2:23">
      <c r="E99" s="180">
        <v>42644</v>
      </c>
      <c r="F99" s="180" t="s">
        <v>183</v>
      </c>
      <c r="G99" s="181" t="s">
        <v>69</v>
      </c>
      <c r="H99" s="176">
        <f>$C$38/12</f>
        <v>9.1666666666666665E-4</v>
      </c>
      <c r="I99" s="196">
        <f>(SUM('1.  LRAMVA Summary'!D$55:D$69)+SUM('1.  LRAMVA Summary'!D$70:D$71)*(MONTH($E99)-1)/12)*$H99</f>
        <v>0</v>
      </c>
      <c r="J99" s="196">
        <f>(SUM('1.  LRAMVA Summary'!E$55:E$69)+SUM('1.  LRAMVA Summary'!E$70:E$71)*(MONTH($E99)-1)/12)*$H99</f>
        <v>0</v>
      </c>
      <c r="K99" s="196">
        <f>(SUM('1.  LRAMVA Summary'!F$55:F$69)+SUM('1.  LRAMVA Summary'!F$70:F$71)*(MONTH($E99)-1)/12)*$H99</f>
        <v>0</v>
      </c>
      <c r="L99" s="196">
        <f>(SUM('1.  LRAMVA Summary'!G$55:G$69)+SUM('1.  LRAMVA Summary'!G$70:G$71)*(MONTH($E99)-1)/12)*$H99</f>
        <v>0</v>
      </c>
      <c r="M99" s="196">
        <f>(SUM('1.  LRAMVA Summary'!H$55:H$69)+SUM('1.  LRAMVA Summary'!H$70:H$71)*(MONTH($E99)-1)/12)*$H99</f>
        <v>0</v>
      </c>
      <c r="N99" s="196">
        <f>(SUM('1.  LRAMVA Summary'!I$55:I$69)+SUM('1.  LRAMVA Summary'!I$70:I$71)*(MONTH($E99)-1)/12)*$H99</f>
        <v>0</v>
      </c>
      <c r="O99" s="196">
        <f>(SUM('1.  LRAMVA Summary'!J$55:J$69)+SUM('1.  LRAMVA Summary'!J$70:J$71)*(MONTH($E99)-1)/12)*$H99</f>
        <v>0</v>
      </c>
      <c r="P99" s="196">
        <f>(SUM('1.  LRAMVA Summary'!K$55:K$69)+SUM('1.  LRAMVA Summary'!K$70:K$71)*(MONTH($E99)-1)/12)*$H99</f>
        <v>0</v>
      </c>
      <c r="Q99" s="196">
        <f>(SUM('1.  LRAMVA Summary'!L$55:L$69)+SUM('1.  LRAMVA Summary'!L$70:L$71)*(MONTH($E99)-1)/12)*$H99</f>
        <v>0</v>
      </c>
      <c r="R99" s="196">
        <f>(SUM('1.  LRAMVA Summary'!M$55:M$69)+SUM('1.  LRAMVA Summary'!M$70:M$71)*(MONTH($E99)-1)/12)*$H99</f>
        <v>0</v>
      </c>
      <c r="S99" s="196">
        <f>(SUM('1.  LRAMVA Summary'!N$55:N$69)+SUM('1.  LRAMVA Summary'!N$70:N$71)*(MONTH($E99)-1)/12)*$H99</f>
        <v>0</v>
      </c>
      <c r="T99" s="196">
        <f>(SUM('1.  LRAMVA Summary'!O$55:O$69)+SUM('1.  LRAMVA Summary'!O$70:O$71)*(MONTH($E99)-1)/12)*$H99</f>
        <v>0</v>
      </c>
      <c r="U99" s="196">
        <f>(SUM('1.  LRAMVA Summary'!P$55:P$69)+SUM('1.  LRAMVA Summary'!P$70:P$71)*(MONTH($E99)-1)/12)*$H99</f>
        <v>0</v>
      </c>
      <c r="V99" s="196">
        <f>(SUM('1.  LRAMVA Summary'!Q$55:Q$69)+SUM('1.  LRAMVA Summary'!Q$70:Q$71)*(MONTH($E99)-1)/12)*$H99</f>
        <v>0</v>
      </c>
      <c r="W99" s="197">
        <f t="shared" si="35"/>
        <v>0</v>
      </c>
    </row>
    <row r="100" spans="2:23">
      <c r="B100" s="204"/>
      <c r="C100" s="9"/>
      <c r="E100" s="180">
        <v>42675</v>
      </c>
      <c r="F100" s="180" t="s">
        <v>183</v>
      </c>
      <c r="G100" s="181" t="s">
        <v>69</v>
      </c>
      <c r="H100" s="176">
        <f t="shared" ref="H100:H101" si="38">$C$38/12</f>
        <v>9.1666666666666665E-4</v>
      </c>
      <c r="I100" s="196">
        <f>(SUM('1.  LRAMVA Summary'!D$55:D$69)+SUM('1.  LRAMVA Summary'!D$70:D$71)*(MONTH($E100)-1)/12)*$H100</f>
        <v>0</v>
      </c>
      <c r="J100" s="196">
        <f>(SUM('1.  LRAMVA Summary'!E$55:E$69)+SUM('1.  LRAMVA Summary'!E$70:E$71)*(MONTH($E100)-1)/12)*$H100</f>
        <v>0</v>
      </c>
      <c r="K100" s="196">
        <f>(SUM('1.  LRAMVA Summary'!F$55:F$69)+SUM('1.  LRAMVA Summary'!F$70:F$71)*(MONTH($E100)-1)/12)*$H100</f>
        <v>0</v>
      </c>
      <c r="L100" s="196">
        <f>(SUM('1.  LRAMVA Summary'!G$55:G$69)+SUM('1.  LRAMVA Summary'!G$70:G$71)*(MONTH($E100)-1)/12)*$H100</f>
        <v>0</v>
      </c>
      <c r="M100" s="196">
        <f>(SUM('1.  LRAMVA Summary'!H$55:H$69)+SUM('1.  LRAMVA Summary'!H$70:H$71)*(MONTH($E100)-1)/12)*$H100</f>
        <v>0</v>
      </c>
      <c r="N100" s="196">
        <f>(SUM('1.  LRAMVA Summary'!I$55:I$69)+SUM('1.  LRAMVA Summary'!I$70:I$71)*(MONTH($E100)-1)/12)*$H100</f>
        <v>0</v>
      </c>
      <c r="O100" s="196">
        <f>(SUM('1.  LRAMVA Summary'!J$55:J$69)+SUM('1.  LRAMVA Summary'!J$70:J$71)*(MONTH($E100)-1)/12)*$H100</f>
        <v>0</v>
      </c>
      <c r="P100" s="196">
        <f>(SUM('1.  LRAMVA Summary'!K$55:K$69)+SUM('1.  LRAMVA Summary'!K$70:K$71)*(MONTH($E100)-1)/12)*$H100</f>
        <v>0</v>
      </c>
      <c r="Q100" s="196">
        <f>(SUM('1.  LRAMVA Summary'!L$55:L$69)+SUM('1.  LRAMVA Summary'!L$70:L$71)*(MONTH($E100)-1)/12)*$H100</f>
        <v>0</v>
      </c>
      <c r="R100" s="196">
        <f>(SUM('1.  LRAMVA Summary'!M$55:M$69)+SUM('1.  LRAMVA Summary'!M$70:M$71)*(MONTH($E100)-1)/12)*$H100</f>
        <v>0</v>
      </c>
      <c r="S100" s="196">
        <f>(SUM('1.  LRAMVA Summary'!N$55:N$69)+SUM('1.  LRAMVA Summary'!N$70:N$71)*(MONTH($E100)-1)/12)*$H100</f>
        <v>0</v>
      </c>
      <c r="T100" s="196">
        <f>(SUM('1.  LRAMVA Summary'!O$55:O$69)+SUM('1.  LRAMVA Summary'!O$70:O$71)*(MONTH($E100)-1)/12)*$H100</f>
        <v>0</v>
      </c>
      <c r="U100" s="196">
        <f>(SUM('1.  LRAMVA Summary'!P$55:P$69)+SUM('1.  LRAMVA Summary'!P$70:P$71)*(MONTH($E100)-1)/12)*$H100</f>
        <v>0</v>
      </c>
      <c r="V100" s="196">
        <f>(SUM('1.  LRAMVA Summary'!Q$55:Q$69)+SUM('1.  LRAMVA Summary'!Q$70:Q$71)*(MONTH($E100)-1)/12)*$H100</f>
        <v>0</v>
      </c>
      <c r="W100" s="197">
        <f t="shared" si="35"/>
        <v>0</v>
      </c>
    </row>
    <row r="101" spans="2:23">
      <c r="E101" s="180">
        <v>42705</v>
      </c>
      <c r="F101" s="180" t="s">
        <v>183</v>
      </c>
      <c r="G101" s="181" t="s">
        <v>69</v>
      </c>
      <c r="H101" s="176">
        <f t="shared" si="38"/>
        <v>9.1666666666666665E-4</v>
      </c>
      <c r="I101" s="196">
        <f>(SUM('1.  LRAMVA Summary'!D$55:D$69)+SUM('1.  LRAMVA Summary'!D$70:D$71)*(MONTH($E101)-1)/12)*$H101</f>
        <v>0</v>
      </c>
      <c r="J101" s="196">
        <f>(SUM('1.  LRAMVA Summary'!E$55:E$69)+SUM('1.  LRAMVA Summary'!E$70:E$71)*(MONTH($E101)-1)/12)*$H101</f>
        <v>0</v>
      </c>
      <c r="K101" s="196">
        <f>(SUM('1.  LRAMVA Summary'!F$55:F$69)+SUM('1.  LRAMVA Summary'!F$70:F$71)*(MONTH($E101)-1)/12)*$H101</f>
        <v>0</v>
      </c>
      <c r="L101" s="196">
        <f>(SUM('1.  LRAMVA Summary'!G$55:G$69)+SUM('1.  LRAMVA Summary'!G$70:G$71)*(MONTH($E101)-1)/12)*$H101</f>
        <v>0</v>
      </c>
      <c r="M101" s="196">
        <f>(SUM('1.  LRAMVA Summary'!H$55:H$69)+SUM('1.  LRAMVA Summary'!H$70:H$71)*(MONTH($E101)-1)/12)*$H101</f>
        <v>0</v>
      </c>
      <c r="N101" s="196">
        <f>(SUM('1.  LRAMVA Summary'!I$55:I$69)+SUM('1.  LRAMVA Summary'!I$70:I$71)*(MONTH($E101)-1)/12)*$H101</f>
        <v>0</v>
      </c>
      <c r="O101" s="196">
        <f>(SUM('1.  LRAMVA Summary'!J$55:J$69)+SUM('1.  LRAMVA Summary'!J$70:J$71)*(MONTH($E101)-1)/12)*$H101</f>
        <v>0</v>
      </c>
      <c r="P101" s="196">
        <f>(SUM('1.  LRAMVA Summary'!K$55:K$69)+SUM('1.  LRAMVA Summary'!K$70:K$71)*(MONTH($E101)-1)/12)*$H101</f>
        <v>0</v>
      </c>
      <c r="Q101" s="196">
        <f>(SUM('1.  LRAMVA Summary'!L$55:L$69)+SUM('1.  LRAMVA Summary'!L$70:L$71)*(MONTH($E101)-1)/12)*$H101</f>
        <v>0</v>
      </c>
      <c r="R101" s="196">
        <f>(SUM('1.  LRAMVA Summary'!M$55:M$69)+SUM('1.  LRAMVA Summary'!M$70:M$71)*(MONTH($E101)-1)/12)*$H101</f>
        <v>0</v>
      </c>
      <c r="S101" s="196">
        <f>(SUM('1.  LRAMVA Summary'!N$55:N$69)+SUM('1.  LRAMVA Summary'!N$70:N$71)*(MONTH($E101)-1)/12)*$H101</f>
        <v>0</v>
      </c>
      <c r="T101" s="196">
        <f>(SUM('1.  LRAMVA Summary'!O$55:O$69)+SUM('1.  LRAMVA Summary'!O$70:O$71)*(MONTH($E101)-1)/12)*$H101</f>
        <v>0</v>
      </c>
      <c r="U101" s="196">
        <f>(SUM('1.  LRAMVA Summary'!P$55:P$69)+SUM('1.  LRAMVA Summary'!P$70:P$71)*(MONTH($E101)-1)/12)*$H101</f>
        <v>0</v>
      </c>
      <c r="V101" s="196">
        <f>(SUM('1.  LRAMVA Summary'!Q$55:Q$69)+SUM('1.  LRAMVA Summary'!Q$70:Q$71)*(MONTH($E101)-1)/12)*$H101</f>
        <v>0</v>
      </c>
      <c r="W101" s="197">
        <f t="shared" si="35"/>
        <v>0</v>
      </c>
    </row>
    <row r="102" spans="2:23" ht="16" thickBot="1">
      <c r="B102" s="202"/>
      <c r="C102" s="203"/>
      <c r="E102" s="182" t="s">
        <v>463</v>
      </c>
      <c r="F102" s="182"/>
      <c r="G102" s="183"/>
      <c r="H102" s="184"/>
      <c r="I102" s="185">
        <f>SUM(I89:I101)</f>
        <v>0</v>
      </c>
      <c r="J102" s="185">
        <f>SUM(J89:J101)</f>
        <v>0</v>
      </c>
      <c r="K102" s="185">
        <f t="shared" ref="K102:O102" si="39">SUM(K89:K101)</f>
        <v>0</v>
      </c>
      <c r="L102" s="185">
        <f t="shared" si="39"/>
        <v>0</v>
      </c>
      <c r="M102" s="185">
        <f t="shared" si="39"/>
        <v>0</v>
      </c>
      <c r="N102" s="185">
        <f t="shared" si="39"/>
        <v>0</v>
      </c>
      <c r="O102" s="185">
        <f t="shared" si="39"/>
        <v>0</v>
      </c>
      <c r="P102" s="185">
        <f t="shared" ref="P102:V102" si="40">SUM(P89:P101)</f>
        <v>0</v>
      </c>
      <c r="Q102" s="185">
        <f t="shared" si="40"/>
        <v>0</v>
      </c>
      <c r="R102" s="185">
        <f t="shared" si="40"/>
        <v>0</v>
      </c>
      <c r="S102" s="185">
        <f t="shared" si="40"/>
        <v>0</v>
      </c>
      <c r="T102" s="185">
        <f t="shared" si="40"/>
        <v>0</v>
      </c>
      <c r="U102" s="185">
        <f t="shared" si="40"/>
        <v>0</v>
      </c>
      <c r="V102" s="185">
        <f t="shared" si="40"/>
        <v>0</v>
      </c>
      <c r="W102" s="185">
        <f>SUM(W89:W101)</f>
        <v>0</v>
      </c>
    </row>
    <row r="103" spans="2:23" ht="16" thickTop="1">
      <c r="E103" s="186" t="s">
        <v>67</v>
      </c>
      <c r="F103" s="186"/>
      <c r="G103" s="187"/>
      <c r="H103" s="188"/>
      <c r="I103" s="189"/>
      <c r="J103" s="189"/>
      <c r="K103" s="189"/>
      <c r="L103" s="189"/>
      <c r="M103" s="189"/>
      <c r="N103" s="189"/>
      <c r="O103" s="189"/>
      <c r="P103" s="189"/>
      <c r="Q103" s="189"/>
      <c r="R103" s="189"/>
      <c r="S103" s="189"/>
      <c r="T103" s="189"/>
      <c r="U103" s="189"/>
      <c r="V103" s="189"/>
      <c r="W103" s="190"/>
    </row>
    <row r="104" spans="2:23">
      <c r="E104" s="191" t="s">
        <v>429</v>
      </c>
      <c r="F104" s="191"/>
      <c r="G104" s="192"/>
      <c r="H104" s="193"/>
      <c r="I104" s="194">
        <f>I102+I103</f>
        <v>0</v>
      </c>
      <c r="J104" s="194">
        <f t="shared" ref="J104" si="41">J102+J103</f>
        <v>0</v>
      </c>
      <c r="K104" s="194">
        <f t="shared" ref="K104" si="42">K102+K103</f>
        <v>0</v>
      </c>
      <c r="L104" s="194">
        <f t="shared" ref="L104" si="43">L102+L103</f>
        <v>0</v>
      </c>
      <c r="M104" s="194">
        <f t="shared" ref="M104" si="44">M102+M103</f>
        <v>0</v>
      </c>
      <c r="N104" s="194">
        <f t="shared" ref="N104" si="45">N102+N103</f>
        <v>0</v>
      </c>
      <c r="O104" s="194">
        <f t="shared" ref="O104:V104" si="46">O102+O103</f>
        <v>0</v>
      </c>
      <c r="P104" s="194">
        <f t="shared" si="46"/>
        <v>0</v>
      </c>
      <c r="Q104" s="194">
        <f t="shared" si="46"/>
        <v>0</v>
      </c>
      <c r="R104" s="194">
        <f t="shared" si="46"/>
        <v>0</v>
      </c>
      <c r="S104" s="194">
        <f t="shared" si="46"/>
        <v>0</v>
      </c>
      <c r="T104" s="194">
        <f t="shared" si="46"/>
        <v>0</v>
      </c>
      <c r="U104" s="194">
        <f t="shared" si="46"/>
        <v>0</v>
      </c>
      <c r="V104" s="194">
        <f t="shared" si="46"/>
        <v>0</v>
      </c>
      <c r="W104" s="194">
        <f t="shared" ref="W104" si="47">W102+W103</f>
        <v>0</v>
      </c>
    </row>
    <row r="105" spans="2:23">
      <c r="E105" s="180">
        <v>42736</v>
      </c>
      <c r="F105" s="180" t="s">
        <v>184</v>
      </c>
      <c r="G105" s="181" t="s">
        <v>65</v>
      </c>
      <c r="H105" s="205">
        <f>$C$39/12</f>
        <v>9.1666666666666665E-4</v>
      </c>
      <c r="I105" s="196">
        <f>(SUM('1.  LRAMVA Summary'!D$55:D$72)+SUM('1.  LRAMVA Summary'!D$73:D$74)*(MONTH($E105)-1)/12)*$H105</f>
        <v>0</v>
      </c>
      <c r="J105" s="196">
        <f>(SUM('1.  LRAMVA Summary'!E$55:E$72)+SUM('1.  LRAMVA Summary'!E$73:E$74)*(MONTH($E105)-1)/12)*$H105</f>
        <v>0</v>
      </c>
      <c r="K105" s="196">
        <f>(SUM('1.  LRAMVA Summary'!F$55:F$72)+SUM('1.  LRAMVA Summary'!F$73:F$74)*(MONTH($E105)-1)/12)*$H105</f>
        <v>0</v>
      </c>
      <c r="L105" s="196">
        <f>(SUM('1.  LRAMVA Summary'!G$55:G$72)+SUM('1.  LRAMVA Summary'!G$73:G$74)*(MONTH($E105)-1)/12)*$H105</f>
        <v>0</v>
      </c>
      <c r="M105" s="196">
        <f>(SUM('1.  LRAMVA Summary'!H$55:H$72)+SUM('1.  LRAMVA Summary'!H$73:H$74)*(MONTH($E105)-1)/12)*$H105</f>
        <v>0</v>
      </c>
      <c r="N105" s="196">
        <f>(SUM('1.  LRAMVA Summary'!I$55:I$72)+SUM('1.  LRAMVA Summary'!I$73:I$74)*(MONTH($E105)-1)/12)*$H105</f>
        <v>0</v>
      </c>
      <c r="O105" s="196">
        <f>(SUM('1.  LRAMVA Summary'!J$55:J$72)+SUM('1.  LRAMVA Summary'!J$73:J$74)*(MONTH($E105)-1)/12)*$H105</f>
        <v>0</v>
      </c>
      <c r="P105" s="196">
        <f>(SUM('1.  LRAMVA Summary'!K$55:K$72)+SUM('1.  LRAMVA Summary'!K$73:K$74)*(MONTH($E105)-1)/12)*$H105</f>
        <v>0</v>
      </c>
      <c r="Q105" s="196">
        <f>(SUM('1.  LRAMVA Summary'!L$55:L$72)+SUM('1.  LRAMVA Summary'!L$73:L$74)*(MONTH($E105)-1)/12)*$H105</f>
        <v>0</v>
      </c>
      <c r="R105" s="196">
        <f>(SUM('1.  LRAMVA Summary'!M$55:M$72)+SUM('1.  LRAMVA Summary'!M$73:M$74)*(MONTH($E105)-1)/12)*$H105</f>
        <v>0</v>
      </c>
      <c r="S105" s="196">
        <f>(SUM('1.  LRAMVA Summary'!N$55:N$72)+SUM('1.  LRAMVA Summary'!N$73:N$74)*(MONTH($E105)-1)/12)*$H105</f>
        <v>0</v>
      </c>
      <c r="T105" s="196">
        <f>(SUM('1.  LRAMVA Summary'!O$55:O$72)+SUM('1.  LRAMVA Summary'!O$73:O$74)*(MONTH($E105)-1)/12)*$H105</f>
        <v>0</v>
      </c>
      <c r="U105" s="196">
        <f>(SUM('1.  LRAMVA Summary'!P$55:P$72)+SUM('1.  LRAMVA Summary'!P$73:P$74)*(MONTH($E105)-1)/12)*$H105</f>
        <v>0</v>
      </c>
      <c r="V105" s="196">
        <f>(SUM('1.  LRAMVA Summary'!Q$55:Q$72)+SUM('1.  LRAMVA Summary'!Q$73:Q$74)*(MONTH($E105)-1)/12)*$H105</f>
        <v>0</v>
      </c>
      <c r="W105" s="197">
        <f>SUM(I105:V105)</f>
        <v>0</v>
      </c>
    </row>
    <row r="106" spans="2:23">
      <c r="E106" s="180">
        <v>42767</v>
      </c>
      <c r="F106" s="180" t="s">
        <v>184</v>
      </c>
      <c r="G106" s="181" t="s">
        <v>65</v>
      </c>
      <c r="H106" s="205">
        <f t="shared" ref="H106:H107" si="48">$C$39/12</f>
        <v>9.1666666666666665E-4</v>
      </c>
      <c r="I106" s="196">
        <f>(SUM('1.  LRAMVA Summary'!D$55:D$72)+SUM('1.  LRAMVA Summary'!D$73:D$74)*(MONTH($E106)-1)/12)*$H106</f>
        <v>0</v>
      </c>
      <c r="J106" s="196">
        <f>(SUM('1.  LRAMVA Summary'!E$55:E$72)+SUM('1.  LRAMVA Summary'!E$73:E$74)*(MONTH($E106)-1)/12)*$H106</f>
        <v>0</v>
      </c>
      <c r="K106" s="196">
        <f>(SUM('1.  LRAMVA Summary'!F$55:F$72)+SUM('1.  LRAMVA Summary'!F$73:F$74)*(MONTH($E106)-1)/12)*$H106</f>
        <v>0</v>
      </c>
      <c r="L106" s="196">
        <f>(SUM('1.  LRAMVA Summary'!G$55:G$72)+SUM('1.  LRAMVA Summary'!G$73:G$74)*(MONTH($E106)-1)/12)*$H106</f>
        <v>0</v>
      </c>
      <c r="M106" s="196">
        <f>(SUM('1.  LRAMVA Summary'!H$55:H$72)+SUM('1.  LRAMVA Summary'!H$73:H$74)*(MONTH($E106)-1)/12)*$H106</f>
        <v>0</v>
      </c>
      <c r="N106" s="196">
        <f>(SUM('1.  LRAMVA Summary'!I$55:I$72)+SUM('1.  LRAMVA Summary'!I$73:I$74)*(MONTH($E106)-1)/12)*$H106</f>
        <v>0</v>
      </c>
      <c r="O106" s="196">
        <f>(SUM('1.  LRAMVA Summary'!J$55:J$72)+SUM('1.  LRAMVA Summary'!J$73:J$74)*(MONTH($E106)-1)/12)*$H106</f>
        <v>0</v>
      </c>
      <c r="P106" s="196">
        <f>(SUM('1.  LRAMVA Summary'!K$55:K$72)+SUM('1.  LRAMVA Summary'!K$73:K$74)*(MONTH($E106)-1)/12)*$H106</f>
        <v>0</v>
      </c>
      <c r="Q106" s="196">
        <f>(SUM('1.  LRAMVA Summary'!L$55:L$72)+SUM('1.  LRAMVA Summary'!L$73:L$74)*(MONTH($E106)-1)/12)*$H106</f>
        <v>0</v>
      </c>
      <c r="R106" s="196">
        <f>(SUM('1.  LRAMVA Summary'!M$55:M$72)+SUM('1.  LRAMVA Summary'!M$73:M$74)*(MONTH($E106)-1)/12)*$H106</f>
        <v>0</v>
      </c>
      <c r="S106" s="196">
        <f>(SUM('1.  LRAMVA Summary'!N$55:N$72)+SUM('1.  LRAMVA Summary'!N$73:N$74)*(MONTH($E106)-1)/12)*$H106</f>
        <v>0</v>
      </c>
      <c r="T106" s="196">
        <f>(SUM('1.  LRAMVA Summary'!O$55:O$72)+SUM('1.  LRAMVA Summary'!O$73:O$74)*(MONTH($E106)-1)/12)*$H106</f>
        <v>0</v>
      </c>
      <c r="U106" s="196">
        <f>(SUM('1.  LRAMVA Summary'!P$55:P$72)+SUM('1.  LRAMVA Summary'!P$73:P$74)*(MONTH($E106)-1)/12)*$H106</f>
        <v>0</v>
      </c>
      <c r="V106" s="196">
        <f>(SUM('1.  LRAMVA Summary'!Q$55:Q$72)+SUM('1.  LRAMVA Summary'!Q$73:Q$74)*(MONTH($E106)-1)/12)*$H106</f>
        <v>0</v>
      </c>
      <c r="W106" s="197">
        <f t="shared" ref="W106:W116" si="49">SUM(I106:V106)</f>
        <v>0</v>
      </c>
    </row>
    <row r="107" spans="2:23">
      <c r="E107" s="180">
        <v>42795</v>
      </c>
      <c r="F107" s="180" t="s">
        <v>184</v>
      </c>
      <c r="G107" s="181" t="s">
        <v>65</v>
      </c>
      <c r="H107" s="205">
        <f t="shared" si="48"/>
        <v>9.1666666666666665E-4</v>
      </c>
      <c r="I107" s="196">
        <f>(SUM('1.  LRAMVA Summary'!D$55:D$72)+SUM('1.  LRAMVA Summary'!D$73:D$74)*(MONTH($E107)-1)/12)*$H107</f>
        <v>0</v>
      </c>
      <c r="J107" s="196">
        <f>(SUM('1.  LRAMVA Summary'!E$55:E$72)+SUM('1.  LRAMVA Summary'!E$73:E$74)*(MONTH($E107)-1)/12)*$H107</f>
        <v>0</v>
      </c>
      <c r="K107" s="196">
        <f>(SUM('1.  LRAMVA Summary'!F$55:F$72)+SUM('1.  LRAMVA Summary'!F$73:F$74)*(MONTH($E107)-1)/12)*$H107</f>
        <v>0</v>
      </c>
      <c r="L107" s="196">
        <f>(SUM('1.  LRAMVA Summary'!G$55:G$72)+SUM('1.  LRAMVA Summary'!G$73:G$74)*(MONTH($E107)-1)/12)*$H107</f>
        <v>0</v>
      </c>
      <c r="M107" s="196">
        <f>(SUM('1.  LRAMVA Summary'!H$55:H$72)+SUM('1.  LRAMVA Summary'!H$73:H$74)*(MONTH($E107)-1)/12)*$H107</f>
        <v>0</v>
      </c>
      <c r="N107" s="196">
        <f>(SUM('1.  LRAMVA Summary'!I$55:I$72)+SUM('1.  LRAMVA Summary'!I$73:I$74)*(MONTH($E107)-1)/12)*$H107</f>
        <v>0</v>
      </c>
      <c r="O107" s="196">
        <f>(SUM('1.  LRAMVA Summary'!J$55:J$72)+SUM('1.  LRAMVA Summary'!J$73:J$74)*(MONTH($E107)-1)/12)*$H107</f>
        <v>0</v>
      </c>
      <c r="P107" s="196">
        <f>(SUM('1.  LRAMVA Summary'!K$55:K$72)+SUM('1.  LRAMVA Summary'!K$73:K$74)*(MONTH($E107)-1)/12)*$H107</f>
        <v>0</v>
      </c>
      <c r="Q107" s="196">
        <f>(SUM('1.  LRAMVA Summary'!L$55:L$72)+SUM('1.  LRAMVA Summary'!L$73:L$74)*(MONTH($E107)-1)/12)*$H107</f>
        <v>0</v>
      </c>
      <c r="R107" s="196">
        <f>(SUM('1.  LRAMVA Summary'!M$55:M$72)+SUM('1.  LRAMVA Summary'!M$73:M$74)*(MONTH($E107)-1)/12)*$H107</f>
        <v>0</v>
      </c>
      <c r="S107" s="196">
        <f>(SUM('1.  LRAMVA Summary'!N$55:N$72)+SUM('1.  LRAMVA Summary'!N$73:N$74)*(MONTH($E107)-1)/12)*$H107</f>
        <v>0</v>
      </c>
      <c r="T107" s="196">
        <f>(SUM('1.  LRAMVA Summary'!O$55:O$72)+SUM('1.  LRAMVA Summary'!O$73:O$74)*(MONTH($E107)-1)/12)*$H107</f>
        <v>0</v>
      </c>
      <c r="U107" s="196">
        <f>(SUM('1.  LRAMVA Summary'!P$55:P$72)+SUM('1.  LRAMVA Summary'!P$73:P$74)*(MONTH($E107)-1)/12)*$H107</f>
        <v>0</v>
      </c>
      <c r="V107" s="196">
        <f>(SUM('1.  LRAMVA Summary'!Q$55:Q$72)+SUM('1.  LRAMVA Summary'!Q$73:Q$74)*(MONTH($E107)-1)/12)*$H107</f>
        <v>0</v>
      </c>
      <c r="W107" s="197">
        <f t="shared" si="49"/>
        <v>0</v>
      </c>
    </row>
    <row r="108" spans="2:23" s="9" customFormat="1">
      <c r="B108" s="11"/>
      <c r="C108" s="2"/>
      <c r="E108" s="180">
        <v>42826</v>
      </c>
      <c r="F108" s="180" t="s">
        <v>184</v>
      </c>
      <c r="G108" s="181" t="s">
        <v>66</v>
      </c>
      <c r="H108" s="205">
        <f>$C$40/12</f>
        <v>9.1666666666666665E-4</v>
      </c>
      <c r="I108" s="196">
        <f>(SUM('1.  LRAMVA Summary'!D$55:D$72)+SUM('1.  LRAMVA Summary'!D$73:D$74)*(MONTH($E108)-1)/12)*$H108</f>
        <v>0</v>
      </c>
      <c r="J108" s="196">
        <f>(SUM('1.  LRAMVA Summary'!E$55:E$72)+SUM('1.  LRAMVA Summary'!E$73:E$74)*(MONTH($E108)-1)/12)*$H108</f>
        <v>0</v>
      </c>
      <c r="K108" s="196">
        <f>(SUM('1.  LRAMVA Summary'!F$55:F$72)+SUM('1.  LRAMVA Summary'!F$73:F$74)*(MONTH($E108)-1)/12)*$H108</f>
        <v>0</v>
      </c>
      <c r="L108" s="196">
        <f>(SUM('1.  LRAMVA Summary'!G$55:G$72)+SUM('1.  LRAMVA Summary'!G$73:G$74)*(MONTH($E108)-1)/12)*$H108</f>
        <v>0</v>
      </c>
      <c r="M108" s="196">
        <f>(SUM('1.  LRAMVA Summary'!H$55:H$72)+SUM('1.  LRAMVA Summary'!H$73:H$74)*(MONTH($E108)-1)/12)*$H108</f>
        <v>0</v>
      </c>
      <c r="N108" s="196">
        <f>(SUM('1.  LRAMVA Summary'!I$55:I$72)+SUM('1.  LRAMVA Summary'!I$73:I$74)*(MONTH($E108)-1)/12)*$H108</f>
        <v>0</v>
      </c>
      <c r="O108" s="196">
        <f>(SUM('1.  LRAMVA Summary'!J$55:J$72)+SUM('1.  LRAMVA Summary'!J$73:J$74)*(MONTH($E108)-1)/12)*$H108</f>
        <v>0</v>
      </c>
      <c r="P108" s="196">
        <f>(SUM('1.  LRAMVA Summary'!K$55:K$72)+SUM('1.  LRAMVA Summary'!K$73:K$74)*(MONTH($E108)-1)/12)*$H108</f>
        <v>0</v>
      </c>
      <c r="Q108" s="196">
        <f>(SUM('1.  LRAMVA Summary'!L$55:L$72)+SUM('1.  LRAMVA Summary'!L$73:L$74)*(MONTH($E108)-1)/12)*$H108</f>
        <v>0</v>
      </c>
      <c r="R108" s="196">
        <f>(SUM('1.  LRAMVA Summary'!M$55:M$72)+SUM('1.  LRAMVA Summary'!M$73:M$74)*(MONTH($E108)-1)/12)*$H108</f>
        <v>0</v>
      </c>
      <c r="S108" s="196">
        <f>(SUM('1.  LRAMVA Summary'!N$55:N$72)+SUM('1.  LRAMVA Summary'!N$73:N$74)*(MONTH($E108)-1)/12)*$H108</f>
        <v>0</v>
      </c>
      <c r="T108" s="196">
        <f>(SUM('1.  LRAMVA Summary'!O$55:O$72)+SUM('1.  LRAMVA Summary'!O$73:O$74)*(MONTH($E108)-1)/12)*$H108</f>
        <v>0</v>
      </c>
      <c r="U108" s="196">
        <f>(SUM('1.  LRAMVA Summary'!P$55:P$72)+SUM('1.  LRAMVA Summary'!P$73:P$74)*(MONTH($E108)-1)/12)*$H108</f>
        <v>0</v>
      </c>
      <c r="V108" s="196">
        <f>(SUM('1.  LRAMVA Summary'!Q$55:Q$72)+SUM('1.  LRAMVA Summary'!Q$73:Q$74)*(MONTH($E108)-1)/12)*$H108</f>
        <v>0</v>
      </c>
      <c r="W108" s="197">
        <f t="shared" si="49"/>
        <v>0</v>
      </c>
    </row>
    <row r="109" spans="2:23">
      <c r="E109" s="180">
        <v>42856</v>
      </c>
      <c r="F109" s="180" t="s">
        <v>184</v>
      </c>
      <c r="G109" s="181" t="s">
        <v>66</v>
      </c>
      <c r="H109" s="205">
        <f t="shared" ref="H109:H110" si="50">$C$40/12</f>
        <v>9.1666666666666665E-4</v>
      </c>
      <c r="I109" s="196">
        <f>(SUM('1.  LRAMVA Summary'!D$55:D$72)+SUM('1.  LRAMVA Summary'!D$73:D$74)*(MONTH($E109)-1)/12)*$H109</f>
        <v>0</v>
      </c>
      <c r="J109" s="196">
        <f>(SUM('1.  LRAMVA Summary'!E$55:E$72)+SUM('1.  LRAMVA Summary'!E$73:E$74)*(MONTH($E109)-1)/12)*$H109</f>
        <v>0</v>
      </c>
      <c r="K109" s="196">
        <f>(SUM('1.  LRAMVA Summary'!F$55:F$72)+SUM('1.  LRAMVA Summary'!F$73:F$74)*(MONTH($E109)-1)/12)*$H109</f>
        <v>0</v>
      </c>
      <c r="L109" s="196">
        <f>(SUM('1.  LRAMVA Summary'!G$55:G$72)+SUM('1.  LRAMVA Summary'!G$73:G$74)*(MONTH($E109)-1)/12)*$H109</f>
        <v>0</v>
      </c>
      <c r="M109" s="196">
        <f>(SUM('1.  LRAMVA Summary'!H$55:H$72)+SUM('1.  LRAMVA Summary'!H$73:H$74)*(MONTH($E109)-1)/12)*$H109</f>
        <v>0</v>
      </c>
      <c r="N109" s="196">
        <f>(SUM('1.  LRAMVA Summary'!I$55:I$72)+SUM('1.  LRAMVA Summary'!I$73:I$74)*(MONTH($E109)-1)/12)*$H109</f>
        <v>0</v>
      </c>
      <c r="O109" s="196">
        <f>(SUM('1.  LRAMVA Summary'!J$55:J$72)+SUM('1.  LRAMVA Summary'!J$73:J$74)*(MONTH($E109)-1)/12)*$H109</f>
        <v>0</v>
      </c>
      <c r="P109" s="196">
        <f>(SUM('1.  LRAMVA Summary'!K$55:K$72)+SUM('1.  LRAMVA Summary'!K$73:K$74)*(MONTH($E109)-1)/12)*$H109</f>
        <v>0</v>
      </c>
      <c r="Q109" s="196">
        <f>(SUM('1.  LRAMVA Summary'!L$55:L$72)+SUM('1.  LRAMVA Summary'!L$73:L$74)*(MONTH($E109)-1)/12)*$H109</f>
        <v>0</v>
      </c>
      <c r="R109" s="196">
        <f>(SUM('1.  LRAMVA Summary'!M$55:M$72)+SUM('1.  LRAMVA Summary'!M$73:M$74)*(MONTH($E109)-1)/12)*$H109</f>
        <v>0</v>
      </c>
      <c r="S109" s="196">
        <f>(SUM('1.  LRAMVA Summary'!N$55:N$72)+SUM('1.  LRAMVA Summary'!N$73:N$74)*(MONTH($E109)-1)/12)*$H109</f>
        <v>0</v>
      </c>
      <c r="T109" s="196">
        <f>(SUM('1.  LRAMVA Summary'!O$55:O$72)+SUM('1.  LRAMVA Summary'!O$73:O$74)*(MONTH($E109)-1)/12)*$H109</f>
        <v>0</v>
      </c>
      <c r="U109" s="196">
        <f>(SUM('1.  LRAMVA Summary'!P$55:P$72)+SUM('1.  LRAMVA Summary'!P$73:P$74)*(MONTH($E109)-1)/12)*$H109</f>
        <v>0</v>
      </c>
      <c r="V109" s="196">
        <f>(SUM('1.  LRAMVA Summary'!Q$55:Q$72)+SUM('1.  LRAMVA Summary'!Q$73:Q$74)*(MONTH($E109)-1)/12)*$H109</f>
        <v>0</v>
      </c>
      <c r="W109" s="197">
        <f t="shared" si="49"/>
        <v>0</v>
      </c>
    </row>
    <row r="110" spans="2:23" s="203" customFormat="1">
      <c r="B110" s="11"/>
      <c r="C110" s="2"/>
      <c r="E110" s="180">
        <v>42887</v>
      </c>
      <c r="F110" s="180" t="s">
        <v>184</v>
      </c>
      <c r="G110" s="181" t="s">
        <v>66</v>
      </c>
      <c r="H110" s="205">
        <f t="shared" si="50"/>
        <v>9.1666666666666665E-4</v>
      </c>
      <c r="I110" s="196">
        <f>(SUM('1.  LRAMVA Summary'!D$55:D$72)+SUM('1.  LRAMVA Summary'!D$73:D$74)*(MONTH($E110)-1)/12)*$H110</f>
        <v>0</v>
      </c>
      <c r="J110" s="196">
        <f>(SUM('1.  LRAMVA Summary'!E$55:E$72)+SUM('1.  LRAMVA Summary'!E$73:E$74)*(MONTH($E110)-1)/12)*$H110</f>
        <v>0</v>
      </c>
      <c r="K110" s="196">
        <f>(SUM('1.  LRAMVA Summary'!F$55:F$72)+SUM('1.  LRAMVA Summary'!F$73:F$74)*(MONTH($E110)-1)/12)*$H110</f>
        <v>0</v>
      </c>
      <c r="L110" s="196">
        <f>(SUM('1.  LRAMVA Summary'!G$55:G$72)+SUM('1.  LRAMVA Summary'!G$73:G$74)*(MONTH($E110)-1)/12)*$H110</f>
        <v>0</v>
      </c>
      <c r="M110" s="196">
        <f>(SUM('1.  LRAMVA Summary'!H$55:H$72)+SUM('1.  LRAMVA Summary'!H$73:H$74)*(MONTH($E110)-1)/12)*$H110</f>
        <v>0</v>
      </c>
      <c r="N110" s="196">
        <f>(SUM('1.  LRAMVA Summary'!I$55:I$72)+SUM('1.  LRAMVA Summary'!I$73:I$74)*(MONTH($E110)-1)/12)*$H110</f>
        <v>0</v>
      </c>
      <c r="O110" s="196">
        <f>(SUM('1.  LRAMVA Summary'!J$55:J$72)+SUM('1.  LRAMVA Summary'!J$73:J$74)*(MONTH($E110)-1)/12)*$H110</f>
        <v>0</v>
      </c>
      <c r="P110" s="196">
        <f>(SUM('1.  LRAMVA Summary'!K$55:K$72)+SUM('1.  LRAMVA Summary'!K$73:K$74)*(MONTH($E110)-1)/12)*$H110</f>
        <v>0</v>
      </c>
      <c r="Q110" s="196">
        <f>(SUM('1.  LRAMVA Summary'!L$55:L$72)+SUM('1.  LRAMVA Summary'!L$73:L$74)*(MONTH($E110)-1)/12)*$H110</f>
        <v>0</v>
      </c>
      <c r="R110" s="196">
        <f>(SUM('1.  LRAMVA Summary'!M$55:M$72)+SUM('1.  LRAMVA Summary'!M$73:M$74)*(MONTH($E110)-1)/12)*$H110</f>
        <v>0</v>
      </c>
      <c r="S110" s="196">
        <f>(SUM('1.  LRAMVA Summary'!N$55:N$72)+SUM('1.  LRAMVA Summary'!N$73:N$74)*(MONTH($E110)-1)/12)*$H110</f>
        <v>0</v>
      </c>
      <c r="T110" s="196">
        <f>(SUM('1.  LRAMVA Summary'!O$55:O$72)+SUM('1.  LRAMVA Summary'!O$73:O$74)*(MONTH($E110)-1)/12)*$H110</f>
        <v>0</v>
      </c>
      <c r="U110" s="196">
        <f>(SUM('1.  LRAMVA Summary'!P$55:P$72)+SUM('1.  LRAMVA Summary'!P$73:P$74)*(MONTH($E110)-1)/12)*$H110</f>
        <v>0</v>
      </c>
      <c r="V110" s="196">
        <f>(SUM('1.  LRAMVA Summary'!Q$55:Q$72)+SUM('1.  LRAMVA Summary'!Q$73:Q$74)*(MONTH($E110)-1)/12)*$H110</f>
        <v>0</v>
      </c>
      <c r="W110" s="197">
        <f t="shared" si="49"/>
        <v>0</v>
      </c>
    </row>
    <row r="111" spans="2:23">
      <c r="E111" s="180">
        <v>42917</v>
      </c>
      <c r="F111" s="180" t="s">
        <v>184</v>
      </c>
      <c r="G111" s="181" t="s">
        <v>68</v>
      </c>
      <c r="H111" s="205">
        <f>$C$41/12</f>
        <v>9.1666666666666665E-4</v>
      </c>
      <c r="I111" s="196">
        <f>(SUM('1.  LRAMVA Summary'!D$55:D$72)+SUM('1.  LRAMVA Summary'!D$73:D$74)*(MONTH($E111)-1)/12)*$H111</f>
        <v>0</v>
      </c>
      <c r="J111" s="196">
        <f>(SUM('1.  LRAMVA Summary'!E$55:E$72)+SUM('1.  LRAMVA Summary'!E$73:E$74)*(MONTH($E111)-1)/12)*$H111</f>
        <v>0</v>
      </c>
      <c r="K111" s="196">
        <f>(SUM('1.  LRAMVA Summary'!F$55:F$72)+SUM('1.  LRAMVA Summary'!F$73:F$74)*(MONTH($E111)-1)/12)*$H111</f>
        <v>0</v>
      </c>
      <c r="L111" s="196">
        <f>(SUM('1.  LRAMVA Summary'!G$55:G$72)+SUM('1.  LRAMVA Summary'!G$73:G$74)*(MONTH($E111)-1)/12)*$H111</f>
        <v>0</v>
      </c>
      <c r="M111" s="196">
        <f>(SUM('1.  LRAMVA Summary'!H$55:H$72)+SUM('1.  LRAMVA Summary'!H$73:H$74)*(MONTH($E111)-1)/12)*$H111</f>
        <v>0</v>
      </c>
      <c r="N111" s="196">
        <f>(SUM('1.  LRAMVA Summary'!I$55:I$72)+SUM('1.  LRAMVA Summary'!I$73:I$74)*(MONTH($E111)-1)/12)*$H111</f>
        <v>0</v>
      </c>
      <c r="O111" s="196">
        <f>(SUM('1.  LRAMVA Summary'!J$55:J$72)+SUM('1.  LRAMVA Summary'!J$73:J$74)*(MONTH($E111)-1)/12)*$H111</f>
        <v>0</v>
      </c>
      <c r="P111" s="196">
        <f>(SUM('1.  LRAMVA Summary'!K$55:K$72)+SUM('1.  LRAMVA Summary'!K$73:K$74)*(MONTH($E111)-1)/12)*$H111</f>
        <v>0</v>
      </c>
      <c r="Q111" s="196">
        <f>(SUM('1.  LRAMVA Summary'!L$55:L$72)+SUM('1.  LRAMVA Summary'!L$73:L$74)*(MONTH($E111)-1)/12)*$H111</f>
        <v>0</v>
      </c>
      <c r="R111" s="196">
        <f>(SUM('1.  LRAMVA Summary'!M$55:M$72)+SUM('1.  LRAMVA Summary'!M$73:M$74)*(MONTH($E111)-1)/12)*$H111</f>
        <v>0</v>
      </c>
      <c r="S111" s="196">
        <f>(SUM('1.  LRAMVA Summary'!N$55:N$72)+SUM('1.  LRAMVA Summary'!N$73:N$74)*(MONTH($E111)-1)/12)*$H111</f>
        <v>0</v>
      </c>
      <c r="T111" s="196">
        <f>(SUM('1.  LRAMVA Summary'!O$55:O$72)+SUM('1.  LRAMVA Summary'!O$73:O$74)*(MONTH($E111)-1)/12)*$H111</f>
        <v>0</v>
      </c>
      <c r="U111" s="196">
        <f>(SUM('1.  LRAMVA Summary'!P$55:P$72)+SUM('1.  LRAMVA Summary'!P$73:P$74)*(MONTH($E111)-1)/12)*$H111</f>
        <v>0</v>
      </c>
      <c r="V111" s="196">
        <f>(SUM('1.  LRAMVA Summary'!Q$55:Q$72)+SUM('1.  LRAMVA Summary'!Q$73:Q$74)*(MONTH($E111)-1)/12)*$H111</f>
        <v>0</v>
      </c>
      <c r="W111" s="197">
        <f t="shared" si="49"/>
        <v>0</v>
      </c>
    </row>
    <row r="112" spans="2:23">
      <c r="E112" s="180">
        <v>42948</v>
      </c>
      <c r="F112" s="180" t="s">
        <v>184</v>
      </c>
      <c r="G112" s="181" t="s">
        <v>68</v>
      </c>
      <c r="H112" s="205">
        <f t="shared" ref="H112:H113" si="51">$C$41/12</f>
        <v>9.1666666666666665E-4</v>
      </c>
      <c r="I112" s="196">
        <f>(SUM('1.  LRAMVA Summary'!D$55:D$72)+SUM('1.  LRAMVA Summary'!D$73:D$74)*(MONTH($E112)-1)/12)*$H112</f>
        <v>0</v>
      </c>
      <c r="J112" s="196">
        <f>(SUM('1.  LRAMVA Summary'!E$55:E$72)+SUM('1.  LRAMVA Summary'!E$73:E$74)*(MONTH($E112)-1)/12)*$H112</f>
        <v>0</v>
      </c>
      <c r="K112" s="196">
        <f>(SUM('1.  LRAMVA Summary'!F$55:F$72)+SUM('1.  LRAMVA Summary'!F$73:F$74)*(MONTH($E112)-1)/12)*$H112</f>
        <v>0</v>
      </c>
      <c r="L112" s="196">
        <f>(SUM('1.  LRAMVA Summary'!G$55:G$72)+SUM('1.  LRAMVA Summary'!G$73:G$74)*(MONTH($E112)-1)/12)*$H112</f>
        <v>0</v>
      </c>
      <c r="M112" s="196">
        <f>(SUM('1.  LRAMVA Summary'!H$55:H$72)+SUM('1.  LRAMVA Summary'!H$73:H$74)*(MONTH($E112)-1)/12)*$H112</f>
        <v>0</v>
      </c>
      <c r="N112" s="196">
        <f>(SUM('1.  LRAMVA Summary'!I$55:I$72)+SUM('1.  LRAMVA Summary'!I$73:I$74)*(MONTH($E112)-1)/12)*$H112</f>
        <v>0</v>
      </c>
      <c r="O112" s="196">
        <f>(SUM('1.  LRAMVA Summary'!J$55:J$72)+SUM('1.  LRAMVA Summary'!J$73:J$74)*(MONTH($E112)-1)/12)*$H112</f>
        <v>0</v>
      </c>
      <c r="P112" s="196">
        <f>(SUM('1.  LRAMVA Summary'!K$55:K$72)+SUM('1.  LRAMVA Summary'!K$73:K$74)*(MONTH($E112)-1)/12)*$H112</f>
        <v>0</v>
      </c>
      <c r="Q112" s="196">
        <f>(SUM('1.  LRAMVA Summary'!L$55:L$72)+SUM('1.  LRAMVA Summary'!L$73:L$74)*(MONTH($E112)-1)/12)*$H112</f>
        <v>0</v>
      </c>
      <c r="R112" s="196">
        <f>(SUM('1.  LRAMVA Summary'!M$55:M$72)+SUM('1.  LRAMVA Summary'!M$73:M$74)*(MONTH($E112)-1)/12)*$H112</f>
        <v>0</v>
      </c>
      <c r="S112" s="196">
        <f>(SUM('1.  LRAMVA Summary'!N$55:N$72)+SUM('1.  LRAMVA Summary'!N$73:N$74)*(MONTH($E112)-1)/12)*$H112</f>
        <v>0</v>
      </c>
      <c r="T112" s="196">
        <f>(SUM('1.  LRAMVA Summary'!O$55:O$72)+SUM('1.  LRAMVA Summary'!O$73:O$74)*(MONTH($E112)-1)/12)*$H112</f>
        <v>0</v>
      </c>
      <c r="U112" s="196">
        <f>(SUM('1.  LRAMVA Summary'!P$55:P$72)+SUM('1.  LRAMVA Summary'!P$73:P$74)*(MONTH($E112)-1)/12)*$H112</f>
        <v>0</v>
      </c>
      <c r="V112" s="196">
        <f>(SUM('1.  LRAMVA Summary'!Q$55:Q$72)+SUM('1.  LRAMVA Summary'!Q$73:Q$74)*(MONTH($E112)-1)/12)*$H112</f>
        <v>0</v>
      </c>
      <c r="W112" s="197">
        <f t="shared" si="49"/>
        <v>0</v>
      </c>
    </row>
    <row r="113" spans="2:23">
      <c r="E113" s="180">
        <v>42979</v>
      </c>
      <c r="F113" s="180" t="s">
        <v>184</v>
      </c>
      <c r="G113" s="181" t="s">
        <v>68</v>
      </c>
      <c r="H113" s="205">
        <f t="shared" si="51"/>
        <v>9.1666666666666665E-4</v>
      </c>
      <c r="I113" s="196">
        <f>(SUM('1.  LRAMVA Summary'!D$55:D$72)+SUM('1.  LRAMVA Summary'!D$73:D$74)*(MONTH($E113)-1)/12)*$H113</f>
        <v>0</v>
      </c>
      <c r="J113" s="196">
        <f>(SUM('1.  LRAMVA Summary'!E$55:E$72)+SUM('1.  LRAMVA Summary'!E$73:E$74)*(MONTH($E113)-1)/12)*$H113</f>
        <v>0</v>
      </c>
      <c r="K113" s="196">
        <f>(SUM('1.  LRAMVA Summary'!F$55:F$72)+SUM('1.  LRAMVA Summary'!F$73:F$74)*(MONTH($E113)-1)/12)*$H113</f>
        <v>0</v>
      </c>
      <c r="L113" s="196">
        <f>(SUM('1.  LRAMVA Summary'!G$55:G$72)+SUM('1.  LRAMVA Summary'!G$73:G$74)*(MONTH($E113)-1)/12)*$H113</f>
        <v>0</v>
      </c>
      <c r="M113" s="196">
        <f>(SUM('1.  LRAMVA Summary'!H$55:H$72)+SUM('1.  LRAMVA Summary'!H$73:H$74)*(MONTH($E113)-1)/12)*$H113</f>
        <v>0</v>
      </c>
      <c r="N113" s="196">
        <f>(SUM('1.  LRAMVA Summary'!I$55:I$72)+SUM('1.  LRAMVA Summary'!I$73:I$74)*(MONTH($E113)-1)/12)*$H113</f>
        <v>0</v>
      </c>
      <c r="O113" s="196">
        <f>(SUM('1.  LRAMVA Summary'!J$55:J$72)+SUM('1.  LRAMVA Summary'!J$73:J$74)*(MONTH($E113)-1)/12)*$H113</f>
        <v>0</v>
      </c>
      <c r="P113" s="196">
        <f>(SUM('1.  LRAMVA Summary'!K$55:K$72)+SUM('1.  LRAMVA Summary'!K$73:K$74)*(MONTH($E113)-1)/12)*$H113</f>
        <v>0</v>
      </c>
      <c r="Q113" s="196">
        <f>(SUM('1.  LRAMVA Summary'!L$55:L$72)+SUM('1.  LRAMVA Summary'!L$73:L$74)*(MONTH($E113)-1)/12)*$H113</f>
        <v>0</v>
      </c>
      <c r="R113" s="196">
        <f>(SUM('1.  LRAMVA Summary'!M$55:M$72)+SUM('1.  LRAMVA Summary'!M$73:M$74)*(MONTH($E113)-1)/12)*$H113</f>
        <v>0</v>
      </c>
      <c r="S113" s="196">
        <f>(SUM('1.  LRAMVA Summary'!N$55:N$72)+SUM('1.  LRAMVA Summary'!N$73:N$74)*(MONTH($E113)-1)/12)*$H113</f>
        <v>0</v>
      </c>
      <c r="T113" s="196">
        <f>(SUM('1.  LRAMVA Summary'!O$55:O$72)+SUM('1.  LRAMVA Summary'!O$73:O$74)*(MONTH($E113)-1)/12)*$H113</f>
        <v>0</v>
      </c>
      <c r="U113" s="196">
        <f>(SUM('1.  LRAMVA Summary'!P$55:P$72)+SUM('1.  LRAMVA Summary'!P$73:P$74)*(MONTH($E113)-1)/12)*$H113</f>
        <v>0</v>
      </c>
      <c r="V113" s="196">
        <f>(SUM('1.  LRAMVA Summary'!Q$55:Q$72)+SUM('1.  LRAMVA Summary'!Q$73:Q$74)*(MONTH($E113)-1)/12)*$H113</f>
        <v>0</v>
      </c>
      <c r="W113" s="197">
        <f t="shared" si="49"/>
        <v>0</v>
      </c>
    </row>
    <row r="114" spans="2:23">
      <c r="E114" s="180">
        <v>43009</v>
      </c>
      <c r="F114" s="180" t="s">
        <v>184</v>
      </c>
      <c r="G114" s="181" t="s">
        <v>69</v>
      </c>
      <c r="H114" s="205">
        <f>$C$42/12</f>
        <v>1.25E-3</v>
      </c>
      <c r="I114" s="196">
        <f>(SUM('1.  LRAMVA Summary'!D$55:D$72)+SUM('1.  LRAMVA Summary'!D$73:D$74)*(MONTH($E114)-1)/12)*$H114</f>
        <v>0</v>
      </c>
      <c r="J114" s="196">
        <f>(SUM('1.  LRAMVA Summary'!E$55:E$72)+SUM('1.  LRAMVA Summary'!E$73:E$74)*(MONTH($E114)-1)/12)*$H114</f>
        <v>0</v>
      </c>
      <c r="K114" s="196">
        <f>(SUM('1.  LRAMVA Summary'!F$55:F$72)+SUM('1.  LRAMVA Summary'!F$73:F$74)*(MONTH($E114)-1)/12)*$H114</f>
        <v>0</v>
      </c>
      <c r="L114" s="196">
        <f>(SUM('1.  LRAMVA Summary'!G$55:G$72)+SUM('1.  LRAMVA Summary'!G$73:G$74)*(MONTH($E114)-1)/12)*$H114</f>
        <v>0</v>
      </c>
      <c r="M114" s="196">
        <f>(SUM('1.  LRAMVA Summary'!H$55:H$72)+SUM('1.  LRAMVA Summary'!H$73:H$74)*(MONTH($E114)-1)/12)*$H114</f>
        <v>0</v>
      </c>
      <c r="N114" s="196">
        <f>(SUM('1.  LRAMVA Summary'!I$55:I$72)+SUM('1.  LRAMVA Summary'!I$73:I$74)*(MONTH($E114)-1)/12)*$H114</f>
        <v>0</v>
      </c>
      <c r="O114" s="196">
        <f>(SUM('1.  LRAMVA Summary'!J$55:J$72)+SUM('1.  LRAMVA Summary'!J$73:J$74)*(MONTH($E114)-1)/12)*$H114</f>
        <v>0</v>
      </c>
      <c r="P114" s="196">
        <f>(SUM('1.  LRAMVA Summary'!K$55:K$72)+SUM('1.  LRAMVA Summary'!K$73:K$74)*(MONTH($E114)-1)/12)*$H114</f>
        <v>0</v>
      </c>
      <c r="Q114" s="196">
        <f>(SUM('1.  LRAMVA Summary'!L$55:L$72)+SUM('1.  LRAMVA Summary'!L$73:L$74)*(MONTH($E114)-1)/12)*$H114</f>
        <v>0</v>
      </c>
      <c r="R114" s="196">
        <f>(SUM('1.  LRAMVA Summary'!M$55:M$72)+SUM('1.  LRAMVA Summary'!M$73:M$74)*(MONTH($E114)-1)/12)*$H114</f>
        <v>0</v>
      </c>
      <c r="S114" s="196">
        <f>(SUM('1.  LRAMVA Summary'!N$55:N$72)+SUM('1.  LRAMVA Summary'!N$73:N$74)*(MONTH($E114)-1)/12)*$H114</f>
        <v>0</v>
      </c>
      <c r="T114" s="196">
        <f>(SUM('1.  LRAMVA Summary'!O$55:O$72)+SUM('1.  LRAMVA Summary'!O$73:O$74)*(MONTH($E114)-1)/12)*$H114</f>
        <v>0</v>
      </c>
      <c r="U114" s="196">
        <f>(SUM('1.  LRAMVA Summary'!P$55:P$72)+SUM('1.  LRAMVA Summary'!P$73:P$74)*(MONTH($E114)-1)/12)*$H114</f>
        <v>0</v>
      </c>
      <c r="V114" s="196">
        <f>(SUM('1.  LRAMVA Summary'!Q$55:Q$72)+SUM('1.  LRAMVA Summary'!Q$73:Q$74)*(MONTH($E114)-1)/12)*$H114</f>
        <v>0</v>
      </c>
      <c r="W114" s="197">
        <f t="shared" si="49"/>
        <v>0</v>
      </c>
    </row>
    <row r="115" spans="2:23">
      <c r="B115" s="204"/>
      <c r="C115" s="9"/>
      <c r="E115" s="180">
        <v>43040</v>
      </c>
      <c r="F115" s="180" t="s">
        <v>184</v>
      </c>
      <c r="G115" s="181" t="s">
        <v>69</v>
      </c>
      <c r="H115" s="205">
        <f t="shared" ref="H115:H116" si="52">$C$42/12</f>
        <v>1.25E-3</v>
      </c>
      <c r="I115" s="196">
        <f>(SUM('1.  LRAMVA Summary'!D$55:D$72)+SUM('1.  LRAMVA Summary'!D$73:D$74)*(MONTH($E115)-1)/12)*$H115</f>
        <v>0</v>
      </c>
      <c r="J115" s="196">
        <f>(SUM('1.  LRAMVA Summary'!E$55:E$72)+SUM('1.  LRAMVA Summary'!E$73:E$74)*(MONTH($E115)-1)/12)*$H115</f>
        <v>0</v>
      </c>
      <c r="K115" s="196">
        <f>(SUM('1.  LRAMVA Summary'!F$55:F$72)+SUM('1.  LRAMVA Summary'!F$73:F$74)*(MONTH($E115)-1)/12)*$H115</f>
        <v>0</v>
      </c>
      <c r="L115" s="196">
        <f>(SUM('1.  LRAMVA Summary'!G$55:G$72)+SUM('1.  LRAMVA Summary'!G$73:G$74)*(MONTH($E115)-1)/12)*$H115</f>
        <v>0</v>
      </c>
      <c r="M115" s="196">
        <f>(SUM('1.  LRAMVA Summary'!H$55:H$72)+SUM('1.  LRAMVA Summary'!H$73:H$74)*(MONTH($E115)-1)/12)*$H115</f>
        <v>0</v>
      </c>
      <c r="N115" s="196">
        <f>(SUM('1.  LRAMVA Summary'!I$55:I$72)+SUM('1.  LRAMVA Summary'!I$73:I$74)*(MONTH($E115)-1)/12)*$H115</f>
        <v>0</v>
      </c>
      <c r="O115" s="196">
        <f>(SUM('1.  LRAMVA Summary'!J$55:J$72)+SUM('1.  LRAMVA Summary'!J$73:J$74)*(MONTH($E115)-1)/12)*$H115</f>
        <v>0</v>
      </c>
      <c r="P115" s="196">
        <f>(SUM('1.  LRAMVA Summary'!K$55:K$72)+SUM('1.  LRAMVA Summary'!K$73:K$74)*(MONTH($E115)-1)/12)*$H115</f>
        <v>0</v>
      </c>
      <c r="Q115" s="196">
        <f>(SUM('1.  LRAMVA Summary'!L$55:L$72)+SUM('1.  LRAMVA Summary'!L$73:L$74)*(MONTH($E115)-1)/12)*$H115</f>
        <v>0</v>
      </c>
      <c r="R115" s="196">
        <f>(SUM('1.  LRAMVA Summary'!M$55:M$72)+SUM('1.  LRAMVA Summary'!M$73:M$74)*(MONTH($E115)-1)/12)*$H115</f>
        <v>0</v>
      </c>
      <c r="S115" s="196">
        <f>(SUM('1.  LRAMVA Summary'!N$55:N$72)+SUM('1.  LRAMVA Summary'!N$73:N$74)*(MONTH($E115)-1)/12)*$H115</f>
        <v>0</v>
      </c>
      <c r="T115" s="196">
        <f>(SUM('1.  LRAMVA Summary'!O$55:O$72)+SUM('1.  LRAMVA Summary'!O$73:O$74)*(MONTH($E115)-1)/12)*$H115</f>
        <v>0</v>
      </c>
      <c r="U115" s="196">
        <f>(SUM('1.  LRAMVA Summary'!P$55:P$72)+SUM('1.  LRAMVA Summary'!P$73:P$74)*(MONTH($E115)-1)/12)*$H115</f>
        <v>0</v>
      </c>
      <c r="V115" s="196">
        <f>(SUM('1.  LRAMVA Summary'!Q$55:Q$72)+SUM('1.  LRAMVA Summary'!Q$73:Q$74)*(MONTH($E115)-1)/12)*$H115</f>
        <v>0</v>
      </c>
      <c r="W115" s="197">
        <f t="shared" si="49"/>
        <v>0</v>
      </c>
    </row>
    <row r="116" spans="2:23">
      <c r="E116" s="180">
        <v>43070</v>
      </c>
      <c r="F116" s="180" t="s">
        <v>184</v>
      </c>
      <c r="G116" s="181" t="s">
        <v>69</v>
      </c>
      <c r="H116" s="205">
        <f t="shared" si="52"/>
        <v>1.25E-3</v>
      </c>
      <c r="I116" s="196">
        <f>(SUM('1.  LRAMVA Summary'!D$55:D$72)+SUM('1.  LRAMVA Summary'!D$73:D$74)*(MONTH($E116)-1)/12)*$H116</f>
        <v>0</v>
      </c>
      <c r="J116" s="196">
        <f>(SUM('1.  LRAMVA Summary'!E$55:E$72)+SUM('1.  LRAMVA Summary'!E$73:E$74)*(MONTH($E116)-1)/12)*$H116</f>
        <v>0</v>
      </c>
      <c r="K116" s="196">
        <f>(SUM('1.  LRAMVA Summary'!F$55:F$72)+SUM('1.  LRAMVA Summary'!F$73:F$74)*(MONTH($E116)-1)/12)*$H116</f>
        <v>0</v>
      </c>
      <c r="L116" s="196">
        <f>(SUM('1.  LRAMVA Summary'!G$55:G$72)+SUM('1.  LRAMVA Summary'!G$73:G$74)*(MONTH($E116)-1)/12)*$H116</f>
        <v>0</v>
      </c>
      <c r="M116" s="196">
        <f>(SUM('1.  LRAMVA Summary'!H$55:H$72)+SUM('1.  LRAMVA Summary'!H$73:H$74)*(MONTH($E116)-1)/12)*$H116</f>
        <v>0</v>
      </c>
      <c r="N116" s="196">
        <f>(SUM('1.  LRAMVA Summary'!I$55:I$72)+SUM('1.  LRAMVA Summary'!I$73:I$74)*(MONTH($E116)-1)/12)*$H116</f>
        <v>0</v>
      </c>
      <c r="O116" s="196">
        <f>(SUM('1.  LRAMVA Summary'!J$55:J$72)+SUM('1.  LRAMVA Summary'!J$73:J$74)*(MONTH($E116)-1)/12)*$H116</f>
        <v>0</v>
      </c>
      <c r="P116" s="196">
        <f>(SUM('1.  LRAMVA Summary'!K$55:K$72)+SUM('1.  LRAMVA Summary'!K$73:K$74)*(MONTH($E116)-1)/12)*$H116</f>
        <v>0</v>
      </c>
      <c r="Q116" s="196">
        <f>(SUM('1.  LRAMVA Summary'!L$55:L$72)+SUM('1.  LRAMVA Summary'!L$73:L$74)*(MONTH($E116)-1)/12)*$H116</f>
        <v>0</v>
      </c>
      <c r="R116" s="196">
        <f>(SUM('1.  LRAMVA Summary'!M$55:M$72)+SUM('1.  LRAMVA Summary'!M$73:M$74)*(MONTH($E116)-1)/12)*$H116</f>
        <v>0</v>
      </c>
      <c r="S116" s="196">
        <f>(SUM('1.  LRAMVA Summary'!N$55:N$72)+SUM('1.  LRAMVA Summary'!N$73:N$74)*(MONTH($E116)-1)/12)*$H116</f>
        <v>0</v>
      </c>
      <c r="T116" s="196">
        <f>(SUM('1.  LRAMVA Summary'!O$55:O$72)+SUM('1.  LRAMVA Summary'!O$73:O$74)*(MONTH($E116)-1)/12)*$H116</f>
        <v>0</v>
      </c>
      <c r="U116" s="196">
        <f>(SUM('1.  LRAMVA Summary'!P$55:P$72)+SUM('1.  LRAMVA Summary'!P$73:P$74)*(MONTH($E116)-1)/12)*$H116</f>
        <v>0</v>
      </c>
      <c r="V116" s="196">
        <f>(SUM('1.  LRAMVA Summary'!Q$55:Q$72)+SUM('1.  LRAMVA Summary'!Q$73:Q$74)*(MONTH($E116)-1)/12)*$H116</f>
        <v>0</v>
      </c>
      <c r="W116" s="197">
        <f t="shared" si="49"/>
        <v>0</v>
      </c>
    </row>
    <row r="117" spans="2:23" ht="16" thickBot="1">
      <c r="B117" s="202"/>
      <c r="C117" s="203"/>
      <c r="E117" s="182" t="s">
        <v>464</v>
      </c>
      <c r="F117" s="182"/>
      <c r="G117" s="183"/>
      <c r="H117" s="184"/>
      <c r="I117" s="185">
        <f>SUM(I104:I116)</f>
        <v>0</v>
      </c>
      <c r="J117" s="185">
        <f>SUM(J104:J116)</f>
        <v>0</v>
      </c>
      <c r="K117" s="185">
        <f t="shared" ref="K117:O117" si="53">SUM(K104:K116)</f>
        <v>0</v>
      </c>
      <c r="L117" s="185">
        <f t="shared" si="53"/>
        <v>0</v>
      </c>
      <c r="M117" s="185">
        <f t="shared" si="53"/>
        <v>0</v>
      </c>
      <c r="N117" s="185">
        <f t="shared" si="53"/>
        <v>0</v>
      </c>
      <c r="O117" s="185">
        <f t="shared" si="53"/>
        <v>0</v>
      </c>
      <c r="P117" s="185">
        <f t="shared" ref="P117:V117" si="54">SUM(P104:P116)</f>
        <v>0</v>
      </c>
      <c r="Q117" s="185">
        <f t="shared" si="54"/>
        <v>0</v>
      </c>
      <c r="R117" s="185">
        <f t="shared" si="54"/>
        <v>0</v>
      </c>
      <c r="S117" s="185">
        <f t="shared" si="54"/>
        <v>0</v>
      </c>
      <c r="T117" s="185">
        <f t="shared" si="54"/>
        <v>0</v>
      </c>
      <c r="U117" s="185">
        <f t="shared" si="54"/>
        <v>0</v>
      </c>
      <c r="V117" s="185">
        <f t="shared" si="54"/>
        <v>0</v>
      </c>
      <c r="W117" s="185">
        <f>SUM(W104:W116)</f>
        <v>0</v>
      </c>
    </row>
    <row r="118" spans="2:23" ht="16" thickTop="1">
      <c r="E118" s="186" t="s">
        <v>67</v>
      </c>
      <c r="F118" s="186"/>
      <c r="G118" s="187"/>
      <c r="H118" s="188"/>
      <c r="I118" s="189"/>
      <c r="J118" s="189"/>
      <c r="K118" s="189"/>
      <c r="L118" s="189"/>
      <c r="M118" s="189"/>
      <c r="N118" s="189"/>
      <c r="O118" s="189"/>
      <c r="P118" s="189"/>
      <c r="Q118" s="189"/>
      <c r="R118" s="189"/>
      <c r="S118" s="189"/>
      <c r="T118" s="189"/>
      <c r="U118" s="189"/>
      <c r="V118" s="189"/>
      <c r="W118" s="190"/>
    </row>
    <row r="119" spans="2:23">
      <c r="E119" s="191" t="s">
        <v>430</v>
      </c>
      <c r="F119" s="191"/>
      <c r="G119" s="192"/>
      <c r="H119" s="193"/>
      <c r="I119" s="194">
        <f>I117+I118</f>
        <v>0</v>
      </c>
      <c r="J119" s="194">
        <f t="shared" ref="J119" si="55">J117+J118</f>
        <v>0</v>
      </c>
      <c r="K119" s="194">
        <f t="shared" ref="K119" si="56">K117+K118</f>
        <v>0</v>
      </c>
      <c r="L119" s="194">
        <f t="shared" ref="L119" si="57">L117+L118</f>
        <v>0</v>
      </c>
      <c r="M119" s="194">
        <f t="shared" ref="M119" si="58">M117+M118</f>
        <v>0</v>
      </c>
      <c r="N119" s="194">
        <f t="shared" ref="N119" si="59">N117+N118</f>
        <v>0</v>
      </c>
      <c r="O119" s="194">
        <f t="shared" ref="O119:V119" si="60">O117+O118</f>
        <v>0</v>
      </c>
      <c r="P119" s="194">
        <f t="shared" si="60"/>
        <v>0</v>
      </c>
      <c r="Q119" s="194">
        <f t="shared" si="60"/>
        <v>0</v>
      </c>
      <c r="R119" s="194">
        <f t="shared" si="60"/>
        <v>0</v>
      </c>
      <c r="S119" s="194">
        <f t="shared" si="60"/>
        <v>0</v>
      </c>
      <c r="T119" s="194">
        <f t="shared" si="60"/>
        <v>0</v>
      </c>
      <c r="U119" s="194">
        <f t="shared" si="60"/>
        <v>0</v>
      </c>
      <c r="V119" s="194">
        <f t="shared" si="60"/>
        <v>0</v>
      </c>
      <c r="W119" s="194">
        <f t="shared" ref="W119" si="61">W117+W118</f>
        <v>0</v>
      </c>
    </row>
    <row r="120" spans="2:23">
      <c r="E120" s="180">
        <v>43101</v>
      </c>
      <c r="F120" s="180" t="s">
        <v>185</v>
      </c>
      <c r="G120" s="181" t="s">
        <v>65</v>
      </c>
      <c r="H120" s="205">
        <f>$C$43/12</f>
        <v>1.25E-3</v>
      </c>
      <c r="I120" s="196">
        <f>(SUM('1.  LRAMVA Summary'!D$55:D$75)+SUM('1.  LRAMVA Summary'!D$76:D$77)*(MONTH($E120)-1)/12)*$H120</f>
        <v>0</v>
      </c>
      <c r="J120" s="196">
        <f>(SUM('1.  LRAMVA Summary'!E$55:E$75)+SUM('1.  LRAMVA Summary'!E$76:E$77)*(MONTH($E120)-1)/12)*$H120</f>
        <v>0</v>
      </c>
      <c r="K120" s="196">
        <f>(SUM('1.  LRAMVA Summary'!F$55:F$75)+SUM('1.  LRAMVA Summary'!F$76:F$77)*(MONTH($E120)-1)/12)*$H120</f>
        <v>0</v>
      </c>
      <c r="L120" s="196">
        <f>(SUM('1.  LRAMVA Summary'!G$55:G$75)+SUM('1.  LRAMVA Summary'!G$76:G$77)*(MONTH($E120)-1)/12)*$H120</f>
        <v>0</v>
      </c>
      <c r="M120" s="196">
        <f>(SUM('1.  LRAMVA Summary'!H$55:H$75)+SUM('1.  LRAMVA Summary'!H$76:H$77)*(MONTH($E120)-1)/12)*$H120</f>
        <v>0</v>
      </c>
      <c r="N120" s="196">
        <f>(SUM('1.  LRAMVA Summary'!I$55:I$75)+SUM('1.  LRAMVA Summary'!I$76:I$77)*(MONTH($E120)-1)/12)*$H120</f>
        <v>0</v>
      </c>
      <c r="O120" s="196">
        <f>(SUM('1.  LRAMVA Summary'!J$55:J$75)+SUM('1.  LRAMVA Summary'!J$76:J$77)*(MONTH($E120)-1)/12)*$H120</f>
        <v>0</v>
      </c>
      <c r="P120" s="196">
        <f>(SUM('1.  LRAMVA Summary'!K$55:K$75)+SUM('1.  LRAMVA Summary'!K$76:K$77)*(MONTH($E120)-1)/12)*$H120</f>
        <v>0</v>
      </c>
      <c r="Q120" s="196">
        <f>(SUM('1.  LRAMVA Summary'!L$55:L$75)+SUM('1.  LRAMVA Summary'!L$76:L$77)*(MONTH($E120)-1)/12)*$H120</f>
        <v>0</v>
      </c>
      <c r="R120" s="196">
        <f>(SUM('1.  LRAMVA Summary'!M$55:M$75)+SUM('1.  LRAMVA Summary'!M$76:M$77)*(MONTH($E120)-1)/12)*$H120</f>
        <v>0</v>
      </c>
      <c r="S120" s="196">
        <f>(SUM('1.  LRAMVA Summary'!N$55:N$75)+SUM('1.  LRAMVA Summary'!N$76:N$77)*(MONTH($E120)-1)/12)*$H120</f>
        <v>0</v>
      </c>
      <c r="T120" s="196">
        <f>(SUM('1.  LRAMVA Summary'!O$55:O$75)+SUM('1.  LRAMVA Summary'!O$76:O$77)*(MONTH($E120)-1)/12)*$H120</f>
        <v>0</v>
      </c>
      <c r="U120" s="196">
        <f>(SUM('1.  LRAMVA Summary'!P$55:P$75)+SUM('1.  LRAMVA Summary'!P$76:P$77)*(MONTH($E120)-1)/12)*$H120</f>
        <v>0</v>
      </c>
      <c r="V120" s="196">
        <f>(SUM('1.  LRAMVA Summary'!Q$55:Q$75)+SUM('1.  LRAMVA Summary'!Q$76:Q$77)*(MONTH($E120)-1)/12)*$H120</f>
        <v>0</v>
      </c>
      <c r="W120" s="197">
        <f>SUM(I120:V120)</f>
        <v>0</v>
      </c>
    </row>
    <row r="121" spans="2:23">
      <c r="E121" s="180">
        <v>43132</v>
      </c>
      <c r="F121" s="180" t="s">
        <v>185</v>
      </c>
      <c r="G121" s="181" t="s">
        <v>65</v>
      </c>
      <c r="H121" s="205">
        <f t="shared" ref="H121:H122" si="62">$C$43/12</f>
        <v>1.25E-3</v>
      </c>
      <c r="I121" s="196">
        <f>(SUM('1.  LRAMVA Summary'!D$55:D$75)+SUM('1.  LRAMVA Summary'!D$76:D$77)*(MONTH($E121)-1)/12)*$H121</f>
        <v>0</v>
      </c>
      <c r="J121" s="196">
        <f>(SUM('1.  LRAMVA Summary'!E$55:E$75)+SUM('1.  LRAMVA Summary'!E$76:E$77)*(MONTH($E121)-1)/12)*$H121</f>
        <v>0</v>
      </c>
      <c r="K121" s="196">
        <f>(SUM('1.  LRAMVA Summary'!F$55:F$75)+SUM('1.  LRAMVA Summary'!F$76:F$77)*(MONTH($E121)-1)/12)*$H121</f>
        <v>0</v>
      </c>
      <c r="L121" s="196">
        <f>(SUM('1.  LRAMVA Summary'!G$55:G$75)+SUM('1.  LRAMVA Summary'!G$76:G$77)*(MONTH($E121)-1)/12)*$H121</f>
        <v>0</v>
      </c>
      <c r="M121" s="196">
        <f>(SUM('1.  LRAMVA Summary'!H$55:H$75)+SUM('1.  LRAMVA Summary'!H$76:H$77)*(MONTH($E121)-1)/12)*$H121</f>
        <v>0</v>
      </c>
      <c r="N121" s="196">
        <f>(SUM('1.  LRAMVA Summary'!I$55:I$75)+SUM('1.  LRAMVA Summary'!I$76:I$77)*(MONTH($E121)-1)/12)*$H121</f>
        <v>0</v>
      </c>
      <c r="O121" s="196">
        <f>(SUM('1.  LRAMVA Summary'!J$55:J$75)+SUM('1.  LRAMVA Summary'!J$76:J$77)*(MONTH($E121)-1)/12)*$H121</f>
        <v>0</v>
      </c>
      <c r="P121" s="196">
        <f>(SUM('1.  LRAMVA Summary'!K$55:K$75)+SUM('1.  LRAMVA Summary'!K$76:K$77)*(MONTH($E121)-1)/12)*$H121</f>
        <v>0</v>
      </c>
      <c r="Q121" s="196">
        <f>(SUM('1.  LRAMVA Summary'!L$55:L$75)+SUM('1.  LRAMVA Summary'!L$76:L$77)*(MONTH($E121)-1)/12)*$H121</f>
        <v>0</v>
      </c>
      <c r="R121" s="196">
        <f>(SUM('1.  LRAMVA Summary'!M$55:M$75)+SUM('1.  LRAMVA Summary'!M$76:M$77)*(MONTH($E121)-1)/12)*$H121</f>
        <v>0</v>
      </c>
      <c r="S121" s="196">
        <f>(SUM('1.  LRAMVA Summary'!N$55:N$75)+SUM('1.  LRAMVA Summary'!N$76:N$77)*(MONTH($E121)-1)/12)*$H121</f>
        <v>0</v>
      </c>
      <c r="T121" s="196">
        <f>(SUM('1.  LRAMVA Summary'!O$55:O$75)+SUM('1.  LRAMVA Summary'!O$76:O$77)*(MONTH($E121)-1)/12)*$H121</f>
        <v>0</v>
      </c>
      <c r="U121" s="196">
        <f>(SUM('1.  LRAMVA Summary'!P$55:P$75)+SUM('1.  LRAMVA Summary'!P$76:P$77)*(MONTH($E121)-1)/12)*$H121</f>
        <v>0</v>
      </c>
      <c r="V121" s="196">
        <f>(SUM('1.  LRAMVA Summary'!Q$55:Q$75)+SUM('1.  LRAMVA Summary'!Q$76:Q$77)*(MONTH($E121)-1)/12)*$H121</f>
        <v>0</v>
      </c>
      <c r="W121" s="197">
        <f t="shared" ref="W121:W131" si="63">SUM(I121:V121)</f>
        <v>0</v>
      </c>
    </row>
    <row r="122" spans="2:23">
      <c r="E122" s="180">
        <v>43160</v>
      </c>
      <c r="F122" s="180" t="s">
        <v>185</v>
      </c>
      <c r="G122" s="181" t="s">
        <v>65</v>
      </c>
      <c r="H122" s="205">
        <f t="shared" si="62"/>
        <v>1.25E-3</v>
      </c>
      <c r="I122" s="196">
        <f>(SUM('1.  LRAMVA Summary'!D$55:D$75)+SUM('1.  LRAMVA Summary'!D$76:D$77)*(MONTH($E122)-1)/12)*$H122</f>
        <v>0</v>
      </c>
      <c r="J122" s="196">
        <f>(SUM('1.  LRAMVA Summary'!E$55:E$75)+SUM('1.  LRAMVA Summary'!E$76:E$77)*(MONTH($E122)-1)/12)*$H122</f>
        <v>0</v>
      </c>
      <c r="K122" s="196">
        <f>(SUM('1.  LRAMVA Summary'!F$55:F$75)+SUM('1.  LRAMVA Summary'!F$76:F$77)*(MONTH($E122)-1)/12)*$H122</f>
        <v>0</v>
      </c>
      <c r="L122" s="196">
        <f>(SUM('1.  LRAMVA Summary'!G$55:G$75)+SUM('1.  LRAMVA Summary'!G$76:G$77)*(MONTH($E122)-1)/12)*$H122</f>
        <v>0</v>
      </c>
      <c r="M122" s="196">
        <f>(SUM('1.  LRAMVA Summary'!H$55:H$75)+SUM('1.  LRAMVA Summary'!H$76:H$77)*(MONTH($E122)-1)/12)*$H122</f>
        <v>0</v>
      </c>
      <c r="N122" s="196">
        <f>(SUM('1.  LRAMVA Summary'!I$55:I$75)+SUM('1.  LRAMVA Summary'!I$76:I$77)*(MONTH($E122)-1)/12)*$H122</f>
        <v>0</v>
      </c>
      <c r="O122" s="196">
        <f>(SUM('1.  LRAMVA Summary'!J$55:J$75)+SUM('1.  LRAMVA Summary'!J$76:J$77)*(MONTH($E122)-1)/12)*$H122</f>
        <v>0</v>
      </c>
      <c r="P122" s="196">
        <f>(SUM('1.  LRAMVA Summary'!K$55:K$75)+SUM('1.  LRAMVA Summary'!K$76:K$77)*(MONTH($E122)-1)/12)*$H122</f>
        <v>0</v>
      </c>
      <c r="Q122" s="196">
        <f>(SUM('1.  LRAMVA Summary'!L$55:L$75)+SUM('1.  LRAMVA Summary'!L$76:L$77)*(MONTH($E122)-1)/12)*$H122</f>
        <v>0</v>
      </c>
      <c r="R122" s="196">
        <f>(SUM('1.  LRAMVA Summary'!M$55:M$75)+SUM('1.  LRAMVA Summary'!M$76:M$77)*(MONTH($E122)-1)/12)*$H122</f>
        <v>0</v>
      </c>
      <c r="S122" s="196">
        <f>(SUM('1.  LRAMVA Summary'!N$55:N$75)+SUM('1.  LRAMVA Summary'!N$76:N$77)*(MONTH($E122)-1)/12)*$H122</f>
        <v>0</v>
      </c>
      <c r="T122" s="196">
        <f>(SUM('1.  LRAMVA Summary'!O$55:O$75)+SUM('1.  LRAMVA Summary'!O$76:O$77)*(MONTH($E122)-1)/12)*$H122</f>
        <v>0</v>
      </c>
      <c r="U122" s="196">
        <f>(SUM('1.  LRAMVA Summary'!P$55:P$75)+SUM('1.  LRAMVA Summary'!P$76:P$77)*(MONTH($E122)-1)/12)*$H122</f>
        <v>0</v>
      </c>
      <c r="V122" s="196">
        <f>(SUM('1.  LRAMVA Summary'!Q$55:Q$75)+SUM('1.  LRAMVA Summary'!Q$76:Q$77)*(MONTH($E122)-1)/12)*$H122</f>
        <v>0</v>
      </c>
      <c r="W122" s="197">
        <f t="shared" si="63"/>
        <v>0</v>
      </c>
    </row>
    <row r="123" spans="2:23" s="9" customFormat="1">
      <c r="B123" s="11"/>
      <c r="C123" s="2"/>
      <c r="E123" s="180">
        <v>43191</v>
      </c>
      <c r="F123" s="180" t="s">
        <v>185</v>
      </c>
      <c r="G123" s="181" t="s">
        <v>66</v>
      </c>
      <c r="H123" s="205">
        <f>$C$44/12</f>
        <v>1.575E-3</v>
      </c>
      <c r="I123" s="196">
        <f>(SUM('1.  LRAMVA Summary'!D$55:D$75)+SUM('1.  LRAMVA Summary'!D$76:D$77)*(MONTH($E123)-1)/12)*$H123</f>
        <v>0</v>
      </c>
      <c r="J123" s="196">
        <f>(SUM('1.  LRAMVA Summary'!E$55:E$75)+SUM('1.  LRAMVA Summary'!E$76:E$77)*(MONTH($E123)-1)/12)*$H123</f>
        <v>0</v>
      </c>
      <c r="K123" s="196">
        <f>(SUM('1.  LRAMVA Summary'!F$55:F$75)+SUM('1.  LRAMVA Summary'!F$76:F$77)*(MONTH($E123)-1)/12)*$H123</f>
        <v>0</v>
      </c>
      <c r="L123" s="196">
        <f>(SUM('1.  LRAMVA Summary'!G$55:G$75)+SUM('1.  LRAMVA Summary'!G$76:G$77)*(MONTH($E123)-1)/12)*$H123</f>
        <v>0</v>
      </c>
      <c r="M123" s="196">
        <f>(SUM('1.  LRAMVA Summary'!H$55:H$75)+SUM('1.  LRAMVA Summary'!H$76:H$77)*(MONTH($E123)-1)/12)*$H123</f>
        <v>0</v>
      </c>
      <c r="N123" s="196">
        <f>(SUM('1.  LRAMVA Summary'!I$55:I$75)+SUM('1.  LRAMVA Summary'!I$76:I$77)*(MONTH($E123)-1)/12)*$H123</f>
        <v>0</v>
      </c>
      <c r="O123" s="196">
        <f>(SUM('1.  LRAMVA Summary'!J$55:J$75)+SUM('1.  LRAMVA Summary'!J$76:J$77)*(MONTH($E123)-1)/12)*$H123</f>
        <v>0</v>
      </c>
      <c r="P123" s="196">
        <f>(SUM('1.  LRAMVA Summary'!K$55:K$75)+SUM('1.  LRAMVA Summary'!K$76:K$77)*(MONTH($E123)-1)/12)*$H123</f>
        <v>0</v>
      </c>
      <c r="Q123" s="196">
        <f>(SUM('1.  LRAMVA Summary'!L$55:L$75)+SUM('1.  LRAMVA Summary'!L$76:L$77)*(MONTH($E123)-1)/12)*$H123</f>
        <v>0</v>
      </c>
      <c r="R123" s="196">
        <f>(SUM('1.  LRAMVA Summary'!M$55:M$75)+SUM('1.  LRAMVA Summary'!M$76:M$77)*(MONTH($E123)-1)/12)*$H123</f>
        <v>0</v>
      </c>
      <c r="S123" s="196">
        <f>(SUM('1.  LRAMVA Summary'!N$55:N$75)+SUM('1.  LRAMVA Summary'!N$76:N$77)*(MONTH($E123)-1)/12)*$H123</f>
        <v>0</v>
      </c>
      <c r="T123" s="196">
        <f>(SUM('1.  LRAMVA Summary'!O$55:O$75)+SUM('1.  LRAMVA Summary'!O$76:O$77)*(MONTH($E123)-1)/12)*$H123</f>
        <v>0</v>
      </c>
      <c r="U123" s="196">
        <f>(SUM('1.  LRAMVA Summary'!P$55:P$75)+SUM('1.  LRAMVA Summary'!P$76:P$77)*(MONTH($E123)-1)/12)*$H123</f>
        <v>0</v>
      </c>
      <c r="V123" s="196">
        <f>(SUM('1.  LRAMVA Summary'!Q$55:Q$75)+SUM('1.  LRAMVA Summary'!Q$76:Q$77)*(MONTH($E123)-1)/12)*$H123</f>
        <v>0</v>
      </c>
      <c r="W123" s="197">
        <f t="shared" si="63"/>
        <v>0</v>
      </c>
    </row>
    <row r="124" spans="2:23">
      <c r="E124" s="180">
        <v>43221</v>
      </c>
      <c r="F124" s="180" t="s">
        <v>185</v>
      </c>
      <c r="G124" s="181" t="s">
        <v>66</v>
      </c>
      <c r="H124" s="205">
        <f t="shared" ref="H124:H125" si="64">$C$44/12</f>
        <v>1.575E-3</v>
      </c>
      <c r="I124" s="196">
        <f>(SUM('1.  LRAMVA Summary'!D$55:D$75)+SUM('1.  LRAMVA Summary'!D$76:D$77)*(MONTH($E124)-1)/12)*$H124</f>
        <v>0</v>
      </c>
      <c r="J124" s="196">
        <f>(SUM('1.  LRAMVA Summary'!E$55:E$75)+SUM('1.  LRAMVA Summary'!E$76:E$77)*(MONTH($E124)-1)/12)*$H124</f>
        <v>0</v>
      </c>
      <c r="K124" s="196">
        <f>(SUM('1.  LRAMVA Summary'!F$55:F$75)+SUM('1.  LRAMVA Summary'!F$76:F$77)*(MONTH($E124)-1)/12)*$H124</f>
        <v>0</v>
      </c>
      <c r="L124" s="196">
        <f>(SUM('1.  LRAMVA Summary'!G$55:G$75)+SUM('1.  LRAMVA Summary'!G$76:G$77)*(MONTH($E124)-1)/12)*$H124</f>
        <v>0</v>
      </c>
      <c r="M124" s="196">
        <f>(SUM('1.  LRAMVA Summary'!H$55:H$75)+SUM('1.  LRAMVA Summary'!H$76:H$77)*(MONTH($E124)-1)/12)*$H124</f>
        <v>0</v>
      </c>
      <c r="N124" s="196">
        <f>(SUM('1.  LRAMVA Summary'!I$55:I$75)+SUM('1.  LRAMVA Summary'!I$76:I$77)*(MONTH($E124)-1)/12)*$H124</f>
        <v>0</v>
      </c>
      <c r="O124" s="196">
        <f>(SUM('1.  LRAMVA Summary'!J$55:J$75)+SUM('1.  LRAMVA Summary'!J$76:J$77)*(MONTH($E124)-1)/12)*$H124</f>
        <v>0</v>
      </c>
      <c r="P124" s="196">
        <f>(SUM('1.  LRAMVA Summary'!K$55:K$75)+SUM('1.  LRAMVA Summary'!K$76:K$77)*(MONTH($E124)-1)/12)*$H124</f>
        <v>0</v>
      </c>
      <c r="Q124" s="196">
        <f>(SUM('1.  LRAMVA Summary'!L$55:L$75)+SUM('1.  LRAMVA Summary'!L$76:L$77)*(MONTH($E124)-1)/12)*$H124</f>
        <v>0</v>
      </c>
      <c r="R124" s="196">
        <f>(SUM('1.  LRAMVA Summary'!M$55:M$75)+SUM('1.  LRAMVA Summary'!M$76:M$77)*(MONTH($E124)-1)/12)*$H124</f>
        <v>0</v>
      </c>
      <c r="S124" s="196">
        <f>(SUM('1.  LRAMVA Summary'!N$55:N$75)+SUM('1.  LRAMVA Summary'!N$76:N$77)*(MONTH($E124)-1)/12)*$H124</f>
        <v>0</v>
      </c>
      <c r="T124" s="196">
        <f>(SUM('1.  LRAMVA Summary'!O$55:O$75)+SUM('1.  LRAMVA Summary'!O$76:O$77)*(MONTH($E124)-1)/12)*$H124</f>
        <v>0</v>
      </c>
      <c r="U124" s="196">
        <f>(SUM('1.  LRAMVA Summary'!P$55:P$75)+SUM('1.  LRAMVA Summary'!P$76:P$77)*(MONTH($E124)-1)/12)*$H124</f>
        <v>0</v>
      </c>
      <c r="V124" s="196">
        <f>(SUM('1.  LRAMVA Summary'!Q$55:Q$75)+SUM('1.  LRAMVA Summary'!Q$76:Q$77)*(MONTH($E124)-1)/12)*$H124</f>
        <v>0</v>
      </c>
      <c r="W124" s="197">
        <f t="shared" si="63"/>
        <v>0</v>
      </c>
    </row>
    <row r="125" spans="2:23" s="203" customFormat="1">
      <c r="B125" s="11"/>
      <c r="C125" s="2"/>
      <c r="E125" s="180">
        <v>43252</v>
      </c>
      <c r="F125" s="180" t="s">
        <v>185</v>
      </c>
      <c r="G125" s="181" t="s">
        <v>66</v>
      </c>
      <c r="H125" s="205">
        <f t="shared" si="64"/>
        <v>1.575E-3</v>
      </c>
      <c r="I125" s="196">
        <f>(SUM('1.  LRAMVA Summary'!D$55:D$75)+SUM('1.  LRAMVA Summary'!D$76:D$77)*(MONTH($E125)-1)/12)*$H125</f>
        <v>0</v>
      </c>
      <c r="J125" s="196">
        <f>(SUM('1.  LRAMVA Summary'!E$55:E$75)+SUM('1.  LRAMVA Summary'!E$76:E$77)*(MONTH($E125)-1)/12)*$H125</f>
        <v>0</v>
      </c>
      <c r="K125" s="196">
        <f>(SUM('1.  LRAMVA Summary'!F$55:F$75)+SUM('1.  LRAMVA Summary'!F$76:F$77)*(MONTH($E125)-1)/12)*$H125</f>
        <v>0</v>
      </c>
      <c r="L125" s="196">
        <f>(SUM('1.  LRAMVA Summary'!G$55:G$75)+SUM('1.  LRAMVA Summary'!G$76:G$77)*(MONTH($E125)-1)/12)*$H125</f>
        <v>0</v>
      </c>
      <c r="M125" s="196">
        <f>(SUM('1.  LRAMVA Summary'!H$55:H$75)+SUM('1.  LRAMVA Summary'!H$76:H$77)*(MONTH($E125)-1)/12)*$H125</f>
        <v>0</v>
      </c>
      <c r="N125" s="196">
        <f>(SUM('1.  LRAMVA Summary'!I$55:I$75)+SUM('1.  LRAMVA Summary'!I$76:I$77)*(MONTH($E125)-1)/12)*$H125</f>
        <v>0</v>
      </c>
      <c r="O125" s="196">
        <f>(SUM('1.  LRAMVA Summary'!J$55:J$75)+SUM('1.  LRAMVA Summary'!J$76:J$77)*(MONTH($E125)-1)/12)*$H125</f>
        <v>0</v>
      </c>
      <c r="P125" s="196">
        <f>(SUM('1.  LRAMVA Summary'!K$55:K$75)+SUM('1.  LRAMVA Summary'!K$76:K$77)*(MONTH($E125)-1)/12)*$H125</f>
        <v>0</v>
      </c>
      <c r="Q125" s="196">
        <f>(SUM('1.  LRAMVA Summary'!L$55:L$75)+SUM('1.  LRAMVA Summary'!L$76:L$77)*(MONTH($E125)-1)/12)*$H125</f>
        <v>0</v>
      </c>
      <c r="R125" s="196">
        <f>(SUM('1.  LRAMVA Summary'!M$55:M$75)+SUM('1.  LRAMVA Summary'!M$76:M$77)*(MONTH($E125)-1)/12)*$H125</f>
        <v>0</v>
      </c>
      <c r="S125" s="196">
        <f>(SUM('1.  LRAMVA Summary'!N$55:N$75)+SUM('1.  LRAMVA Summary'!N$76:N$77)*(MONTH($E125)-1)/12)*$H125</f>
        <v>0</v>
      </c>
      <c r="T125" s="196">
        <f>(SUM('1.  LRAMVA Summary'!O$55:O$75)+SUM('1.  LRAMVA Summary'!O$76:O$77)*(MONTH($E125)-1)/12)*$H125</f>
        <v>0</v>
      </c>
      <c r="U125" s="196">
        <f>(SUM('1.  LRAMVA Summary'!P$55:P$75)+SUM('1.  LRAMVA Summary'!P$76:P$77)*(MONTH($E125)-1)/12)*$H125</f>
        <v>0</v>
      </c>
      <c r="V125" s="196">
        <f>(SUM('1.  LRAMVA Summary'!Q$55:Q$75)+SUM('1.  LRAMVA Summary'!Q$76:Q$77)*(MONTH($E125)-1)/12)*$H125</f>
        <v>0</v>
      </c>
      <c r="W125" s="197">
        <f t="shared" si="63"/>
        <v>0</v>
      </c>
    </row>
    <row r="126" spans="2:23">
      <c r="E126" s="180">
        <v>43282</v>
      </c>
      <c r="F126" s="180" t="s">
        <v>185</v>
      </c>
      <c r="G126" s="181" t="s">
        <v>68</v>
      </c>
      <c r="H126" s="205">
        <f>$C$45/12</f>
        <v>1.575E-3</v>
      </c>
      <c r="I126" s="196">
        <f>(SUM('1.  LRAMVA Summary'!D$55:D$75)+SUM('1.  LRAMVA Summary'!D$76:D$77)*(MONTH($E126)-1)/12)*$H126</f>
        <v>0</v>
      </c>
      <c r="J126" s="196">
        <f>(SUM('1.  LRAMVA Summary'!E$55:E$75)+SUM('1.  LRAMVA Summary'!E$76:E$77)*(MONTH($E126)-1)/12)*$H126</f>
        <v>0</v>
      </c>
      <c r="K126" s="196">
        <f>(SUM('1.  LRAMVA Summary'!F$55:F$75)+SUM('1.  LRAMVA Summary'!F$76:F$77)*(MONTH($E126)-1)/12)*$H126</f>
        <v>0</v>
      </c>
      <c r="L126" s="196">
        <f>(SUM('1.  LRAMVA Summary'!G$55:G$75)+SUM('1.  LRAMVA Summary'!G$76:G$77)*(MONTH($E126)-1)/12)*$H126</f>
        <v>0</v>
      </c>
      <c r="M126" s="196">
        <f>(SUM('1.  LRAMVA Summary'!H$55:H$75)+SUM('1.  LRAMVA Summary'!H$76:H$77)*(MONTH($E126)-1)/12)*$H126</f>
        <v>0</v>
      </c>
      <c r="N126" s="196">
        <f>(SUM('1.  LRAMVA Summary'!I$55:I$75)+SUM('1.  LRAMVA Summary'!I$76:I$77)*(MONTH($E126)-1)/12)*$H126</f>
        <v>0</v>
      </c>
      <c r="O126" s="196">
        <f>(SUM('1.  LRAMVA Summary'!J$55:J$75)+SUM('1.  LRAMVA Summary'!J$76:J$77)*(MONTH($E126)-1)/12)*$H126</f>
        <v>0</v>
      </c>
      <c r="P126" s="196">
        <f>(SUM('1.  LRAMVA Summary'!K$55:K$75)+SUM('1.  LRAMVA Summary'!K$76:K$77)*(MONTH($E126)-1)/12)*$H126</f>
        <v>0</v>
      </c>
      <c r="Q126" s="196">
        <f>(SUM('1.  LRAMVA Summary'!L$55:L$75)+SUM('1.  LRAMVA Summary'!L$76:L$77)*(MONTH($E126)-1)/12)*$H126</f>
        <v>0</v>
      </c>
      <c r="R126" s="196">
        <f>(SUM('1.  LRAMVA Summary'!M$55:M$75)+SUM('1.  LRAMVA Summary'!M$76:M$77)*(MONTH($E126)-1)/12)*$H126</f>
        <v>0</v>
      </c>
      <c r="S126" s="196">
        <f>(SUM('1.  LRAMVA Summary'!N$55:N$75)+SUM('1.  LRAMVA Summary'!N$76:N$77)*(MONTH($E126)-1)/12)*$H126</f>
        <v>0</v>
      </c>
      <c r="T126" s="196">
        <f>(SUM('1.  LRAMVA Summary'!O$55:O$75)+SUM('1.  LRAMVA Summary'!O$76:O$77)*(MONTH($E126)-1)/12)*$H126</f>
        <v>0</v>
      </c>
      <c r="U126" s="196">
        <f>(SUM('1.  LRAMVA Summary'!P$55:P$75)+SUM('1.  LRAMVA Summary'!P$76:P$77)*(MONTH($E126)-1)/12)*$H126</f>
        <v>0</v>
      </c>
      <c r="V126" s="196">
        <f>(SUM('1.  LRAMVA Summary'!Q$55:Q$75)+SUM('1.  LRAMVA Summary'!Q$76:Q$77)*(MONTH($E126)-1)/12)*$H126</f>
        <v>0</v>
      </c>
      <c r="W126" s="197">
        <f t="shared" si="63"/>
        <v>0</v>
      </c>
    </row>
    <row r="127" spans="2:23">
      <c r="E127" s="180">
        <v>43313</v>
      </c>
      <c r="F127" s="180" t="s">
        <v>185</v>
      </c>
      <c r="G127" s="181" t="s">
        <v>68</v>
      </c>
      <c r="H127" s="205">
        <f t="shared" ref="H127:H128" si="65">$C$45/12</f>
        <v>1.575E-3</v>
      </c>
      <c r="I127" s="196">
        <f>(SUM('1.  LRAMVA Summary'!D$55:D$75)+SUM('1.  LRAMVA Summary'!D$76:D$77)*(MONTH($E127)-1)/12)*$H127</f>
        <v>0</v>
      </c>
      <c r="J127" s="196">
        <f>(SUM('1.  LRAMVA Summary'!E$55:E$75)+SUM('1.  LRAMVA Summary'!E$76:E$77)*(MONTH($E127)-1)/12)*$H127</f>
        <v>0</v>
      </c>
      <c r="K127" s="196">
        <f>(SUM('1.  LRAMVA Summary'!F$55:F$75)+SUM('1.  LRAMVA Summary'!F$76:F$77)*(MONTH($E127)-1)/12)*$H127</f>
        <v>0</v>
      </c>
      <c r="L127" s="196">
        <f>(SUM('1.  LRAMVA Summary'!G$55:G$75)+SUM('1.  LRAMVA Summary'!G$76:G$77)*(MONTH($E127)-1)/12)*$H127</f>
        <v>0</v>
      </c>
      <c r="M127" s="196">
        <f>(SUM('1.  LRAMVA Summary'!H$55:H$75)+SUM('1.  LRAMVA Summary'!H$76:H$77)*(MONTH($E127)-1)/12)*$H127</f>
        <v>0</v>
      </c>
      <c r="N127" s="196">
        <f>(SUM('1.  LRAMVA Summary'!I$55:I$75)+SUM('1.  LRAMVA Summary'!I$76:I$77)*(MONTH($E127)-1)/12)*$H127</f>
        <v>0</v>
      </c>
      <c r="O127" s="196">
        <f>(SUM('1.  LRAMVA Summary'!J$55:J$75)+SUM('1.  LRAMVA Summary'!J$76:J$77)*(MONTH($E127)-1)/12)*$H127</f>
        <v>0</v>
      </c>
      <c r="P127" s="196">
        <f>(SUM('1.  LRAMVA Summary'!K$55:K$75)+SUM('1.  LRAMVA Summary'!K$76:K$77)*(MONTH($E127)-1)/12)*$H127</f>
        <v>0</v>
      </c>
      <c r="Q127" s="196">
        <f>(SUM('1.  LRAMVA Summary'!L$55:L$75)+SUM('1.  LRAMVA Summary'!L$76:L$77)*(MONTH($E127)-1)/12)*$H127</f>
        <v>0</v>
      </c>
      <c r="R127" s="196">
        <f>(SUM('1.  LRAMVA Summary'!M$55:M$75)+SUM('1.  LRAMVA Summary'!M$76:M$77)*(MONTH($E127)-1)/12)*$H127</f>
        <v>0</v>
      </c>
      <c r="S127" s="196">
        <f>(SUM('1.  LRAMVA Summary'!N$55:N$75)+SUM('1.  LRAMVA Summary'!N$76:N$77)*(MONTH($E127)-1)/12)*$H127</f>
        <v>0</v>
      </c>
      <c r="T127" s="196">
        <f>(SUM('1.  LRAMVA Summary'!O$55:O$75)+SUM('1.  LRAMVA Summary'!O$76:O$77)*(MONTH($E127)-1)/12)*$H127</f>
        <v>0</v>
      </c>
      <c r="U127" s="196">
        <f>(SUM('1.  LRAMVA Summary'!P$55:P$75)+SUM('1.  LRAMVA Summary'!P$76:P$77)*(MONTH($E127)-1)/12)*$H127</f>
        <v>0</v>
      </c>
      <c r="V127" s="196">
        <f>(SUM('1.  LRAMVA Summary'!Q$55:Q$75)+SUM('1.  LRAMVA Summary'!Q$76:Q$77)*(MONTH($E127)-1)/12)*$H127</f>
        <v>0</v>
      </c>
      <c r="W127" s="197">
        <f t="shared" si="63"/>
        <v>0</v>
      </c>
    </row>
    <row r="128" spans="2:23">
      <c r="E128" s="180">
        <v>43344</v>
      </c>
      <c r="F128" s="180" t="s">
        <v>185</v>
      </c>
      <c r="G128" s="181" t="s">
        <v>68</v>
      </c>
      <c r="H128" s="205">
        <f t="shared" si="65"/>
        <v>1.575E-3</v>
      </c>
      <c r="I128" s="196">
        <f>(SUM('1.  LRAMVA Summary'!D$55:D$75)+SUM('1.  LRAMVA Summary'!D$76:D$77)*(MONTH($E128)-1)/12)*$H128</f>
        <v>0</v>
      </c>
      <c r="J128" s="196">
        <f>(SUM('1.  LRAMVA Summary'!E$55:E$75)+SUM('1.  LRAMVA Summary'!E$76:E$77)*(MONTH($E128)-1)/12)*$H128</f>
        <v>0</v>
      </c>
      <c r="K128" s="196">
        <f>(SUM('1.  LRAMVA Summary'!F$55:F$75)+SUM('1.  LRAMVA Summary'!F$76:F$77)*(MONTH($E128)-1)/12)*$H128</f>
        <v>0</v>
      </c>
      <c r="L128" s="196">
        <f>(SUM('1.  LRAMVA Summary'!G$55:G$75)+SUM('1.  LRAMVA Summary'!G$76:G$77)*(MONTH($E128)-1)/12)*$H128</f>
        <v>0</v>
      </c>
      <c r="M128" s="196">
        <f>(SUM('1.  LRAMVA Summary'!H$55:H$75)+SUM('1.  LRAMVA Summary'!H$76:H$77)*(MONTH($E128)-1)/12)*$H128</f>
        <v>0</v>
      </c>
      <c r="N128" s="196">
        <f>(SUM('1.  LRAMVA Summary'!I$55:I$75)+SUM('1.  LRAMVA Summary'!I$76:I$77)*(MONTH($E128)-1)/12)*$H128</f>
        <v>0</v>
      </c>
      <c r="O128" s="196">
        <f>(SUM('1.  LRAMVA Summary'!J$55:J$75)+SUM('1.  LRAMVA Summary'!J$76:J$77)*(MONTH($E128)-1)/12)*$H128</f>
        <v>0</v>
      </c>
      <c r="P128" s="196">
        <f>(SUM('1.  LRAMVA Summary'!K$55:K$75)+SUM('1.  LRAMVA Summary'!K$76:K$77)*(MONTH($E128)-1)/12)*$H128</f>
        <v>0</v>
      </c>
      <c r="Q128" s="196">
        <f>(SUM('1.  LRAMVA Summary'!L$55:L$75)+SUM('1.  LRAMVA Summary'!L$76:L$77)*(MONTH($E128)-1)/12)*$H128</f>
        <v>0</v>
      </c>
      <c r="R128" s="196">
        <f>(SUM('1.  LRAMVA Summary'!M$55:M$75)+SUM('1.  LRAMVA Summary'!M$76:M$77)*(MONTH($E128)-1)/12)*$H128</f>
        <v>0</v>
      </c>
      <c r="S128" s="196">
        <f>(SUM('1.  LRAMVA Summary'!N$55:N$75)+SUM('1.  LRAMVA Summary'!N$76:N$77)*(MONTH($E128)-1)/12)*$H128</f>
        <v>0</v>
      </c>
      <c r="T128" s="196">
        <f>(SUM('1.  LRAMVA Summary'!O$55:O$75)+SUM('1.  LRAMVA Summary'!O$76:O$77)*(MONTH($E128)-1)/12)*$H128</f>
        <v>0</v>
      </c>
      <c r="U128" s="196">
        <f>(SUM('1.  LRAMVA Summary'!P$55:P$75)+SUM('1.  LRAMVA Summary'!P$76:P$77)*(MONTH($E128)-1)/12)*$H128</f>
        <v>0</v>
      </c>
      <c r="V128" s="196">
        <f>(SUM('1.  LRAMVA Summary'!Q$55:Q$75)+SUM('1.  LRAMVA Summary'!Q$76:Q$77)*(MONTH($E128)-1)/12)*$H128</f>
        <v>0</v>
      </c>
      <c r="W128" s="197">
        <f t="shared" si="63"/>
        <v>0</v>
      </c>
    </row>
    <row r="129" spans="2:23">
      <c r="E129" s="180">
        <v>43374</v>
      </c>
      <c r="F129" s="180" t="s">
        <v>185</v>
      </c>
      <c r="G129" s="181" t="s">
        <v>69</v>
      </c>
      <c r="H129" s="205">
        <f>$C$46/12</f>
        <v>1.8083333333333335E-3</v>
      </c>
      <c r="I129" s="196">
        <f>(SUM('1.  LRAMVA Summary'!D$55:D$75)+SUM('1.  LRAMVA Summary'!D$76:D$77)*(MONTH($E129)-1)/12)*$H129</f>
        <v>0</v>
      </c>
      <c r="J129" s="196">
        <f>(SUM('1.  LRAMVA Summary'!E$55:E$75)+SUM('1.  LRAMVA Summary'!E$76:E$77)*(MONTH($E129)-1)/12)*$H129</f>
        <v>0</v>
      </c>
      <c r="K129" s="196">
        <f>(SUM('1.  LRAMVA Summary'!F$55:F$75)+SUM('1.  LRAMVA Summary'!F$76:F$77)*(MONTH($E129)-1)/12)*$H129</f>
        <v>0</v>
      </c>
      <c r="L129" s="196">
        <f>(SUM('1.  LRAMVA Summary'!G$55:G$75)+SUM('1.  LRAMVA Summary'!G$76:G$77)*(MONTH($E129)-1)/12)*$H129</f>
        <v>0</v>
      </c>
      <c r="M129" s="196">
        <f>(SUM('1.  LRAMVA Summary'!H$55:H$75)+SUM('1.  LRAMVA Summary'!H$76:H$77)*(MONTH($E129)-1)/12)*$H129</f>
        <v>0</v>
      </c>
      <c r="N129" s="196">
        <f>(SUM('1.  LRAMVA Summary'!I$55:I$75)+SUM('1.  LRAMVA Summary'!I$76:I$77)*(MONTH($E129)-1)/12)*$H129</f>
        <v>0</v>
      </c>
      <c r="O129" s="196">
        <f>(SUM('1.  LRAMVA Summary'!J$55:J$75)+SUM('1.  LRAMVA Summary'!J$76:J$77)*(MONTH($E129)-1)/12)*$H129</f>
        <v>0</v>
      </c>
      <c r="P129" s="196">
        <f>(SUM('1.  LRAMVA Summary'!K$55:K$75)+SUM('1.  LRAMVA Summary'!K$76:K$77)*(MONTH($E129)-1)/12)*$H129</f>
        <v>0</v>
      </c>
      <c r="Q129" s="196">
        <f>(SUM('1.  LRAMVA Summary'!L$55:L$75)+SUM('1.  LRAMVA Summary'!L$76:L$77)*(MONTH($E129)-1)/12)*$H129</f>
        <v>0</v>
      </c>
      <c r="R129" s="196">
        <f>(SUM('1.  LRAMVA Summary'!M$55:M$75)+SUM('1.  LRAMVA Summary'!M$76:M$77)*(MONTH($E129)-1)/12)*$H129</f>
        <v>0</v>
      </c>
      <c r="S129" s="196">
        <f>(SUM('1.  LRAMVA Summary'!N$55:N$75)+SUM('1.  LRAMVA Summary'!N$76:N$77)*(MONTH($E129)-1)/12)*$H129</f>
        <v>0</v>
      </c>
      <c r="T129" s="196">
        <f>(SUM('1.  LRAMVA Summary'!O$55:O$75)+SUM('1.  LRAMVA Summary'!O$76:O$77)*(MONTH($E129)-1)/12)*$H129</f>
        <v>0</v>
      </c>
      <c r="U129" s="196">
        <f>(SUM('1.  LRAMVA Summary'!P$55:P$75)+SUM('1.  LRAMVA Summary'!P$76:P$77)*(MONTH($E129)-1)/12)*$H129</f>
        <v>0</v>
      </c>
      <c r="V129" s="196">
        <f>(SUM('1.  LRAMVA Summary'!Q$55:Q$75)+SUM('1.  LRAMVA Summary'!Q$76:Q$77)*(MONTH($E129)-1)/12)*$H129</f>
        <v>0</v>
      </c>
      <c r="W129" s="197">
        <f t="shared" si="63"/>
        <v>0</v>
      </c>
    </row>
    <row r="130" spans="2:23">
      <c r="B130" s="204"/>
      <c r="C130" s="9"/>
      <c r="E130" s="180">
        <v>43405</v>
      </c>
      <c r="F130" s="180" t="s">
        <v>185</v>
      </c>
      <c r="G130" s="181" t="s">
        <v>69</v>
      </c>
      <c r="H130" s="205">
        <f t="shared" ref="H130:H131" si="66">$C$46/12</f>
        <v>1.8083333333333335E-3</v>
      </c>
      <c r="I130" s="196">
        <f>(SUM('1.  LRAMVA Summary'!D$55:D$75)+SUM('1.  LRAMVA Summary'!D$76:D$77)*(MONTH($E130)-1)/12)*$H130</f>
        <v>0</v>
      </c>
      <c r="J130" s="196">
        <f>(SUM('1.  LRAMVA Summary'!E$55:E$75)+SUM('1.  LRAMVA Summary'!E$76:E$77)*(MONTH($E130)-1)/12)*$H130</f>
        <v>0</v>
      </c>
      <c r="K130" s="196">
        <f>(SUM('1.  LRAMVA Summary'!F$55:F$75)+SUM('1.  LRAMVA Summary'!F$76:F$77)*(MONTH($E130)-1)/12)*$H130</f>
        <v>0</v>
      </c>
      <c r="L130" s="196">
        <f>(SUM('1.  LRAMVA Summary'!G$55:G$75)+SUM('1.  LRAMVA Summary'!G$76:G$77)*(MONTH($E130)-1)/12)*$H130</f>
        <v>0</v>
      </c>
      <c r="M130" s="196">
        <f>(SUM('1.  LRAMVA Summary'!H$55:H$75)+SUM('1.  LRAMVA Summary'!H$76:H$77)*(MONTH($E130)-1)/12)*$H130</f>
        <v>0</v>
      </c>
      <c r="N130" s="196">
        <f>(SUM('1.  LRAMVA Summary'!I$55:I$75)+SUM('1.  LRAMVA Summary'!I$76:I$77)*(MONTH($E130)-1)/12)*$H130</f>
        <v>0</v>
      </c>
      <c r="O130" s="196">
        <f>(SUM('1.  LRAMVA Summary'!J$55:J$75)+SUM('1.  LRAMVA Summary'!J$76:J$77)*(MONTH($E130)-1)/12)*$H130</f>
        <v>0</v>
      </c>
      <c r="P130" s="196">
        <f>(SUM('1.  LRAMVA Summary'!K$55:K$75)+SUM('1.  LRAMVA Summary'!K$76:K$77)*(MONTH($E130)-1)/12)*$H130</f>
        <v>0</v>
      </c>
      <c r="Q130" s="196">
        <f>(SUM('1.  LRAMVA Summary'!L$55:L$75)+SUM('1.  LRAMVA Summary'!L$76:L$77)*(MONTH($E130)-1)/12)*$H130</f>
        <v>0</v>
      </c>
      <c r="R130" s="196">
        <f>(SUM('1.  LRAMVA Summary'!M$55:M$75)+SUM('1.  LRAMVA Summary'!M$76:M$77)*(MONTH($E130)-1)/12)*$H130</f>
        <v>0</v>
      </c>
      <c r="S130" s="196">
        <f>(SUM('1.  LRAMVA Summary'!N$55:N$75)+SUM('1.  LRAMVA Summary'!N$76:N$77)*(MONTH($E130)-1)/12)*$H130</f>
        <v>0</v>
      </c>
      <c r="T130" s="196">
        <f>(SUM('1.  LRAMVA Summary'!O$55:O$75)+SUM('1.  LRAMVA Summary'!O$76:O$77)*(MONTH($E130)-1)/12)*$H130</f>
        <v>0</v>
      </c>
      <c r="U130" s="196">
        <f>(SUM('1.  LRAMVA Summary'!P$55:P$75)+SUM('1.  LRAMVA Summary'!P$76:P$77)*(MONTH($E130)-1)/12)*$H130</f>
        <v>0</v>
      </c>
      <c r="V130" s="196">
        <f>(SUM('1.  LRAMVA Summary'!Q$55:Q$75)+SUM('1.  LRAMVA Summary'!Q$76:Q$77)*(MONTH($E130)-1)/12)*$H130</f>
        <v>0</v>
      </c>
      <c r="W130" s="197">
        <f t="shared" si="63"/>
        <v>0</v>
      </c>
    </row>
    <row r="131" spans="2:23">
      <c r="E131" s="180">
        <v>43435</v>
      </c>
      <c r="F131" s="180" t="s">
        <v>185</v>
      </c>
      <c r="G131" s="181" t="s">
        <v>69</v>
      </c>
      <c r="H131" s="205">
        <f t="shared" si="66"/>
        <v>1.8083333333333335E-3</v>
      </c>
      <c r="I131" s="196">
        <f>(SUM('1.  LRAMVA Summary'!D$55:D$75)+SUM('1.  LRAMVA Summary'!D$76:D$77)*(MONTH($E131)-1)/12)*$H131</f>
        <v>0</v>
      </c>
      <c r="J131" s="196">
        <f>(SUM('1.  LRAMVA Summary'!E$55:E$75)+SUM('1.  LRAMVA Summary'!E$76:E$77)*(MONTH($E131)-1)/12)*$H131</f>
        <v>0</v>
      </c>
      <c r="K131" s="196">
        <f>(SUM('1.  LRAMVA Summary'!F$55:F$75)+SUM('1.  LRAMVA Summary'!F$76:F$77)*(MONTH($E131)-1)/12)*$H131</f>
        <v>0</v>
      </c>
      <c r="L131" s="196">
        <f>(SUM('1.  LRAMVA Summary'!G$55:G$75)+SUM('1.  LRAMVA Summary'!G$76:G$77)*(MONTH($E131)-1)/12)*$H131</f>
        <v>0</v>
      </c>
      <c r="M131" s="196">
        <f>(SUM('1.  LRAMVA Summary'!H$55:H$75)+SUM('1.  LRAMVA Summary'!H$76:H$77)*(MONTH($E131)-1)/12)*$H131</f>
        <v>0</v>
      </c>
      <c r="N131" s="196">
        <f>(SUM('1.  LRAMVA Summary'!I$55:I$75)+SUM('1.  LRAMVA Summary'!I$76:I$77)*(MONTH($E131)-1)/12)*$H131</f>
        <v>0</v>
      </c>
      <c r="O131" s="196">
        <f>(SUM('1.  LRAMVA Summary'!J$55:J$75)+SUM('1.  LRAMVA Summary'!J$76:J$77)*(MONTH($E131)-1)/12)*$H131</f>
        <v>0</v>
      </c>
      <c r="P131" s="196">
        <f>(SUM('1.  LRAMVA Summary'!K$55:K$75)+SUM('1.  LRAMVA Summary'!K$76:K$77)*(MONTH($E131)-1)/12)*$H131</f>
        <v>0</v>
      </c>
      <c r="Q131" s="196">
        <f>(SUM('1.  LRAMVA Summary'!L$55:L$75)+SUM('1.  LRAMVA Summary'!L$76:L$77)*(MONTH($E131)-1)/12)*$H131</f>
        <v>0</v>
      </c>
      <c r="R131" s="196">
        <f>(SUM('1.  LRAMVA Summary'!M$55:M$75)+SUM('1.  LRAMVA Summary'!M$76:M$77)*(MONTH($E131)-1)/12)*$H131</f>
        <v>0</v>
      </c>
      <c r="S131" s="196">
        <f>(SUM('1.  LRAMVA Summary'!N$55:N$75)+SUM('1.  LRAMVA Summary'!N$76:N$77)*(MONTH($E131)-1)/12)*$H131</f>
        <v>0</v>
      </c>
      <c r="T131" s="196">
        <f>(SUM('1.  LRAMVA Summary'!O$55:O$75)+SUM('1.  LRAMVA Summary'!O$76:O$77)*(MONTH($E131)-1)/12)*$H131</f>
        <v>0</v>
      </c>
      <c r="U131" s="196">
        <f>(SUM('1.  LRAMVA Summary'!P$55:P$75)+SUM('1.  LRAMVA Summary'!P$76:P$77)*(MONTH($E131)-1)/12)*$H131</f>
        <v>0</v>
      </c>
      <c r="V131" s="196">
        <f>(SUM('1.  LRAMVA Summary'!Q$55:Q$75)+SUM('1.  LRAMVA Summary'!Q$76:Q$77)*(MONTH($E131)-1)/12)*$H131</f>
        <v>0</v>
      </c>
      <c r="W131" s="197">
        <f t="shared" si="63"/>
        <v>0</v>
      </c>
    </row>
    <row r="132" spans="2:23" ht="16" thickBot="1">
      <c r="B132" s="202"/>
      <c r="C132" s="203"/>
      <c r="E132" s="182" t="s">
        <v>465</v>
      </c>
      <c r="F132" s="182"/>
      <c r="G132" s="183"/>
      <c r="H132" s="184"/>
      <c r="I132" s="185">
        <f>SUM(I119:I131)</f>
        <v>0</v>
      </c>
      <c r="J132" s="185">
        <f>SUM(J119:J131)</f>
        <v>0</v>
      </c>
      <c r="K132" s="185">
        <f t="shared" ref="K132:O132" si="67">SUM(K119:K131)</f>
        <v>0</v>
      </c>
      <c r="L132" s="185">
        <f t="shared" si="67"/>
        <v>0</v>
      </c>
      <c r="M132" s="185">
        <f t="shared" si="67"/>
        <v>0</v>
      </c>
      <c r="N132" s="185">
        <f t="shared" si="67"/>
        <v>0</v>
      </c>
      <c r="O132" s="185">
        <f t="shared" si="67"/>
        <v>0</v>
      </c>
      <c r="P132" s="185">
        <f t="shared" ref="P132:V132" si="68">SUM(P119:P131)</f>
        <v>0</v>
      </c>
      <c r="Q132" s="185">
        <f t="shared" si="68"/>
        <v>0</v>
      </c>
      <c r="R132" s="185">
        <f t="shared" si="68"/>
        <v>0</v>
      </c>
      <c r="S132" s="185">
        <f t="shared" si="68"/>
        <v>0</v>
      </c>
      <c r="T132" s="185">
        <f t="shared" si="68"/>
        <v>0</v>
      </c>
      <c r="U132" s="185">
        <f t="shared" si="68"/>
        <v>0</v>
      </c>
      <c r="V132" s="185">
        <f t="shared" si="68"/>
        <v>0</v>
      </c>
      <c r="W132" s="185">
        <f>SUM(W119:W131)</f>
        <v>0</v>
      </c>
    </row>
    <row r="133" spans="2:23" ht="16" thickTop="1">
      <c r="E133" s="186" t="s">
        <v>67</v>
      </c>
      <c r="F133" s="186"/>
      <c r="G133" s="187"/>
      <c r="H133" s="188"/>
      <c r="I133" s="189"/>
      <c r="J133" s="189"/>
      <c r="K133" s="189"/>
      <c r="L133" s="189"/>
      <c r="M133" s="189"/>
      <c r="N133" s="189"/>
      <c r="O133" s="189"/>
      <c r="P133" s="189"/>
      <c r="Q133" s="189"/>
      <c r="R133" s="189"/>
      <c r="S133" s="189"/>
      <c r="T133" s="189"/>
      <c r="U133" s="189"/>
      <c r="V133" s="189"/>
      <c r="W133" s="190"/>
    </row>
    <row r="134" spans="2:23">
      <c r="E134" s="191" t="s">
        <v>431</v>
      </c>
      <c r="F134" s="191"/>
      <c r="G134" s="192"/>
      <c r="H134" s="193"/>
      <c r="I134" s="194">
        <f>I132+I133</f>
        <v>0</v>
      </c>
      <c r="J134" s="194">
        <f t="shared" ref="J134" si="69">J132+J133</f>
        <v>0</v>
      </c>
      <c r="K134" s="194">
        <f t="shared" ref="K134" si="70">K132+K133</f>
        <v>0</v>
      </c>
      <c r="L134" s="194">
        <f t="shared" ref="L134" si="71">L132+L133</f>
        <v>0</v>
      </c>
      <c r="M134" s="194">
        <f t="shared" ref="M134" si="72">M132+M133</f>
        <v>0</v>
      </c>
      <c r="N134" s="194">
        <f t="shared" ref="N134" si="73">N132+N133</f>
        <v>0</v>
      </c>
      <c r="O134" s="194">
        <f t="shared" ref="O134:V134" si="74">O132+O133</f>
        <v>0</v>
      </c>
      <c r="P134" s="194">
        <f t="shared" si="74"/>
        <v>0</v>
      </c>
      <c r="Q134" s="194">
        <f t="shared" si="74"/>
        <v>0</v>
      </c>
      <c r="R134" s="194">
        <f t="shared" si="74"/>
        <v>0</v>
      </c>
      <c r="S134" s="194">
        <f t="shared" si="74"/>
        <v>0</v>
      </c>
      <c r="T134" s="194">
        <f t="shared" si="74"/>
        <v>0</v>
      </c>
      <c r="U134" s="194">
        <f t="shared" si="74"/>
        <v>0</v>
      </c>
      <c r="V134" s="194">
        <f t="shared" si="74"/>
        <v>0</v>
      </c>
      <c r="W134" s="194">
        <f>W132+W133</f>
        <v>0</v>
      </c>
    </row>
    <row r="135" spans="2:23">
      <c r="E135" s="180">
        <v>43466</v>
      </c>
      <c r="F135" s="180" t="s">
        <v>186</v>
      </c>
      <c r="G135" s="181" t="s">
        <v>65</v>
      </c>
      <c r="H135" s="205">
        <f>$C$47/12</f>
        <v>2.0416666666666669E-3</v>
      </c>
      <c r="I135" s="196">
        <f>(SUM('1.  LRAMVA Summary'!D$55:D$78)+SUM('1.  LRAMVA Summary'!D$79:D$80)*(MONTH($E135)-1)/12)*$H135</f>
        <v>0</v>
      </c>
      <c r="J135" s="196">
        <f>(SUM('1.  LRAMVA Summary'!E$55:E$78)+SUM('1.  LRAMVA Summary'!E$79:E$80)*(MONTH($E135)-1)/12)*$H135</f>
        <v>0</v>
      </c>
      <c r="K135" s="196">
        <f>(SUM('1.  LRAMVA Summary'!F$55:F$78)+SUM('1.  LRAMVA Summary'!F$79:F$80)*(MONTH($E135)-1)/12)*$H135</f>
        <v>0</v>
      </c>
      <c r="L135" s="196">
        <f>(SUM('1.  LRAMVA Summary'!G$55:G$78)+SUM('1.  LRAMVA Summary'!G$79:G$80)*(MONTH($E135)-1)/12)*$H135</f>
        <v>0</v>
      </c>
      <c r="M135" s="196">
        <f>(SUM('1.  LRAMVA Summary'!H$55:H$78)+SUM('1.  LRAMVA Summary'!H$79:H$80)*(MONTH($E135)-1)/12)*$H135</f>
        <v>0</v>
      </c>
      <c r="N135" s="196">
        <f>(SUM('1.  LRAMVA Summary'!I$55:I$78)+SUM('1.  LRAMVA Summary'!I$79:I$80)*(MONTH($E135)-1)/12)*$H135</f>
        <v>0</v>
      </c>
      <c r="O135" s="196">
        <f>(SUM('1.  LRAMVA Summary'!J$55:J$78)+SUM('1.  LRAMVA Summary'!J$79:J$80)*(MONTH($E135)-1)/12)*$H135</f>
        <v>0</v>
      </c>
      <c r="P135" s="196">
        <f>(SUM('1.  LRAMVA Summary'!K$55:K$78)+SUM('1.  LRAMVA Summary'!K$79:K$80)*(MONTH($E135)-1)/12)*$H135</f>
        <v>0</v>
      </c>
      <c r="Q135" s="196">
        <f>(SUM('1.  LRAMVA Summary'!L$55:L$78)+SUM('1.  LRAMVA Summary'!L$79:L$80)*(MONTH($E135)-1)/12)*$H135</f>
        <v>0</v>
      </c>
      <c r="R135" s="196">
        <f>(SUM('1.  LRAMVA Summary'!M$55:M$78)+SUM('1.  LRAMVA Summary'!M$79:M$80)*(MONTH($E135)-1)/12)*$H135</f>
        <v>0</v>
      </c>
      <c r="S135" s="196">
        <f>(SUM('1.  LRAMVA Summary'!N$55:N$78)+SUM('1.  LRAMVA Summary'!N$79:N$80)*(MONTH($E135)-1)/12)*$H135</f>
        <v>0</v>
      </c>
      <c r="T135" s="196">
        <f>(SUM('1.  LRAMVA Summary'!O$55:O$78)+SUM('1.  LRAMVA Summary'!O$79:O$80)*(MONTH($E135)-1)/12)*$H135</f>
        <v>0</v>
      </c>
      <c r="U135" s="196">
        <f>(SUM('1.  LRAMVA Summary'!P$55:P$78)+SUM('1.  LRAMVA Summary'!P$79:P$80)*(MONTH($E135)-1)/12)*$H135</f>
        <v>0</v>
      </c>
      <c r="V135" s="196">
        <f>(SUM('1.  LRAMVA Summary'!Q$55:Q$78)+SUM('1.  LRAMVA Summary'!Q$79:Q$80)*(MONTH($E135)-1)/12)*$H135</f>
        <v>0</v>
      </c>
      <c r="W135" s="197">
        <f>SUM(I135:V135)</f>
        <v>0</v>
      </c>
    </row>
    <row r="136" spans="2:23">
      <c r="E136" s="180">
        <v>43497</v>
      </c>
      <c r="F136" s="180" t="s">
        <v>186</v>
      </c>
      <c r="G136" s="181" t="s">
        <v>65</v>
      </c>
      <c r="H136" s="205">
        <f t="shared" ref="H136:H137" si="75">$C$47/12</f>
        <v>2.0416666666666669E-3</v>
      </c>
      <c r="I136" s="196">
        <f>(SUM('1.  LRAMVA Summary'!D$55:D$78)+SUM('1.  LRAMVA Summary'!D$79:D$80)*(MONTH($E136)-1)/12)*$H136</f>
        <v>0</v>
      </c>
      <c r="J136" s="196">
        <f>(SUM('1.  LRAMVA Summary'!E$55:E$78)+SUM('1.  LRAMVA Summary'!E$79:E$80)*(MONTH($E136)-1)/12)*$H136</f>
        <v>0</v>
      </c>
      <c r="K136" s="196">
        <f>(SUM('1.  LRAMVA Summary'!F$55:F$78)+SUM('1.  LRAMVA Summary'!F$79:F$80)*(MONTH($E136)-1)/12)*$H136</f>
        <v>0</v>
      </c>
      <c r="L136" s="196">
        <f>(SUM('1.  LRAMVA Summary'!G$55:G$78)+SUM('1.  LRAMVA Summary'!G$79:G$80)*(MONTH($E136)-1)/12)*$H136</f>
        <v>0</v>
      </c>
      <c r="M136" s="196">
        <f>(SUM('1.  LRAMVA Summary'!H$55:H$78)+SUM('1.  LRAMVA Summary'!H$79:H$80)*(MONTH($E136)-1)/12)*$H136</f>
        <v>0</v>
      </c>
      <c r="N136" s="196">
        <f>(SUM('1.  LRAMVA Summary'!I$55:I$78)+SUM('1.  LRAMVA Summary'!I$79:I$80)*(MONTH($E136)-1)/12)*$H136</f>
        <v>0</v>
      </c>
      <c r="O136" s="196">
        <f>(SUM('1.  LRAMVA Summary'!J$55:J$78)+SUM('1.  LRAMVA Summary'!J$79:J$80)*(MONTH($E136)-1)/12)*$H136</f>
        <v>0</v>
      </c>
      <c r="P136" s="196">
        <f>(SUM('1.  LRAMVA Summary'!K$55:K$78)+SUM('1.  LRAMVA Summary'!K$79:K$80)*(MONTH($E136)-1)/12)*$H136</f>
        <v>0</v>
      </c>
      <c r="Q136" s="196">
        <f>(SUM('1.  LRAMVA Summary'!L$55:L$78)+SUM('1.  LRAMVA Summary'!L$79:L$80)*(MONTH($E136)-1)/12)*$H136</f>
        <v>0</v>
      </c>
      <c r="R136" s="196">
        <f>(SUM('1.  LRAMVA Summary'!M$55:M$78)+SUM('1.  LRAMVA Summary'!M$79:M$80)*(MONTH($E136)-1)/12)*$H136</f>
        <v>0</v>
      </c>
      <c r="S136" s="196">
        <f>(SUM('1.  LRAMVA Summary'!N$55:N$78)+SUM('1.  LRAMVA Summary'!N$79:N$80)*(MONTH($E136)-1)/12)*$H136</f>
        <v>0</v>
      </c>
      <c r="T136" s="196">
        <f>(SUM('1.  LRAMVA Summary'!O$55:O$78)+SUM('1.  LRAMVA Summary'!O$79:O$80)*(MONTH($E136)-1)/12)*$H136</f>
        <v>0</v>
      </c>
      <c r="U136" s="196">
        <f>(SUM('1.  LRAMVA Summary'!P$55:P$78)+SUM('1.  LRAMVA Summary'!P$79:P$80)*(MONTH($E136)-1)/12)*$H136</f>
        <v>0</v>
      </c>
      <c r="V136" s="196">
        <f>(SUM('1.  LRAMVA Summary'!Q$55:Q$78)+SUM('1.  LRAMVA Summary'!Q$79:Q$80)*(MONTH($E136)-1)/12)*$H136</f>
        <v>0</v>
      </c>
      <c r="W136" s="197">
        <f t="shared" ref="W136:W146" si="76">SUM(I136:V136)</f>
        <v>0</v>
      </c>
    </row>
    <row r="137" spans="2:23">
      <c r="E137" s="180">
        <v>43525</v>
      </c>
      <c r="F137" s="180" t="s">
        <v>186</v>
      </c>
      <c r="G137" s="181" t="s">
        <v>65</v>
      </c>
      <c r="H137" s="205">
        <f t="shared" si="75"/>
        <v>2.0416666666666669E-3</v>
      </c>
      <c r="I137" s="196">
        <f>(SUM('1.  LRAMVA Summary'!D$55:D$78)+SUM('1.  LRAMVA Summary'!D$79:D$80)*(MONTH($E137)-1)/12)*$H137</f>
        <v>0</v>
      </c>
      <c r="J137" s="196">
        <f>(SUM('1.  LRAMVA Summary'!E$55:E$78)+SUM('1.  LRAMVA Summary'!E$79:E$80)*(MONTH($E137)-1)/12)*$H137</f>
        <v>0</v>
      </c>
      <c r="K137" s="196">
        <f>(SUM('1.  LRAMVA Summary'!F$55:F$78)+SUM('1.  LRAMVA Summary'!F$79:F$80)*(MONTH($E137)-1)/12)*$H137</f>
        <v>0</v>
      </c>
      <c r="L137" s="196">
        <f>(SUM('1.  LRAMVA Summary'!G$55:G$78)+SUM('1.  LRAMVA Summary'!G$79:G$80)*(MONTH($E137)-1)/12)*$H137</f>
        <v>0</v>
      </c>
      <c r="M137" s="196">
        <f>(SUM('1.  LRAMVA Summary'!H$55:H$78)+SUM('1.  LRAMVA Summary'!H$79:H$80)*(MONTH($E137)-1)/12)*$H137</f>
        <v>0</v>
      </c>
      <c r="N137" s="196">
        <f>(SUM('1.  LRAMVA Summary'!I$55:I$78)+SUM('1.  LRAMVA Summary'!I$79:I$80)*(MONTH($E137)-1)/12)*$H137</f>
        <v>0</v>
      </c>
      <c r="O137" s="196">
        <f>(SUM('1.  LRAMVA Summary'!J$55:J$78)+SUM('1.  LRAMVA Summary'!J$79:J$80)*(MONTH($E137)-1)/12)*$H137</f>
        <v>0</v>
      </c>
      <c r="P137" s="196">
        <f>(SUM('1.  LRAMVA Summary'!K$55:K$78)+SUM('1.  LRAMVA Summary'!K$79:K$80)*(MONTH($E137)-1)/12)*$H137</f>
        <v>0</v>
      </c>
      <c r="Q137" s="196">
        <f>(SUM('1.  LRAMVA Summary'!L$55:L$78)+SUM('1.  LRAMVA Summary'!L$79:L$80)*(MONTH($E137)-1)/12)*$H137</f>
        <v>0</v>
      </c>
      <c r="R137" s="196">
        <f>(SUM('1.  LRAMVA Summary'!M$55:M$78)+SUM('1.  LRAMVA Summary'!M$79:M$80)*(MONTH($E137)-1)/12)*$H137</f>
        <v>0</v>
      </c>
      <c r="S137" s="196">
        <f>(SUM('1.  LRAMVA Summary'!N$55:N$78)+SUM('1.  LRAMVA Summary'!N$79:N$80)*(MONTH($E137)-1)/12)*$H137</f>
        <v>0</v>
      </c>
      <c r="T137" s="196">
        <f>(SUM('1.  LRAMVA Summary'!O$55:O$78)+SUM('1.  LRAMVA Summary'!O$79:O$80)*(MONTH($E137)-1)/12)*$H137</f>
        <v>0</v>
      </c>
      <c r="U137" s="196">
        <f>(SUM('1.  LRAMVA Summary'!P$55:P$78)+SUM('1.  LRAMVA Summary'!P$79:P$80)*(MONTH($E137)-1)/12)*$H137</f>
        <v>0</v>
      </c>
      <c r="V137" s="196">
        <f>(SUM('1.  LRAMVA Summary'!Q$55:Q$78)+SUM('1.  LRAMVA Summary'!Q$79:Q$80)*(MONTH($E137)-1)/12)*$H137</f>
        <v>0</v>
      </c>
      <c r="W137" s="197">
        <f t="shared" si="76"/>
        <v>0</v>
      </c>
    </row>
    <row r="138" spans="2:23" s="9" customFormat="1">
      <c r="B138" s="11"/>
      <c r="C138" s="2"/>
      <c r="E138" s="180">
        <v>43556</v>
      </c>
      <c r="F138" s="180" t="s">
        <v>186</v>
      </c>
      <c r="G138" s="181" t="s">
        <v>66</v>
      </c>
      <c r="H138" s="205">
        <f>$C$48/12</f>
        <v>1.8166666666666667E-3</v>
      </c>
      <c r="I138" s="196">
        <f>(SUM('1.  LRAMVA Summary'!D$55:D$78)+SUM('1.  LRAMVA Summary'!D$79:D$80)*(MONTH($E138)-1)/12)*$H138</f>
        <v>0</v>
      </c>
      <c r="J138" s="196">
        <f>(SUM('1.  LRAMVA Summary'!E$55:E$78)+SUM('1.  LRAMVA Summary'!E$79:E$80)*(MONTH($E138)-1)/12)*$H138</f>
        <v>0</v>
      </c>
      <c r="K138" s="196">
        <f>(SUM('1.  LRAMVA Summary'!F$55:F$78)+SUM('1.  LRAMVA Summary'!F$79:F$80)*(MONTH($E138)-1)/12)*$H138</f>
        <v>0</v>
      </c>
      <c r="L138" s="196">
        <f>(SUM('1.  LRAMVA Summary'!G$55:G$78)+SUM('1.  LRAMVA Summary'!G$79:G$80)*(MONTH($E138)-1)/12)*$H138</f>
        <v>0</v>
      </c>
      <c r="M138" s="196">
        <f>(SUM('1.  LRAMVA Summary'!H$55:H$78)+SUM('1.  LRAMVA Summary'!H$79:H$80)*(MONTH($E138)-1)/12)*$H138</f>
        <v>0</v>
      </c>
      <c r="N138" s="196">
        <f>(SUM('1.  LRAMVA Summary'!I$55:I$78)+SUM('1.  LRAMVA Summary'!I$79:I$80)*(MONTH($E138)-1)/12)*$H138</f>
        <v>0</v>
      </c>
      <c r="O138" s="196">
        <f>(SUM('1.  LRAMVA Summary'!J$55:J$78)+SUM('1.  LRAMVA Summary'!J$79:J$80)*(MONTH($E138)-1)/12)*$H138</f>
        <v>0</v>
      </c>
      <c r="P138" s="196">
        <f>(SUM('1.  LRAMVA Summary'!K$55:K$78)+SUM('1.  LRAMVA Summary'!K$79:K$80)*(MONTH($E138)-1)/12)*$H138</f>
        <v>0</v>
      </c>
      <c r="Q138" s="196">
        <f>(SUM('1.  LRAMVA Summary'!L$55:L$78)+SUM('1.  LRAMVA Summary'!L$79:L$80)*(MONTH($E138)-1)/12)*$H138</f>
        <v>0</v>
      </c>
      <c r="R138" s="196">
        <f>(SUM('1.  LRAMVA Summary'!M$55:M$78)+SUM('1.  LRAMVA Summary'!M$79:M$80)*(MONTH($E138)-1)/12)*$H138</f>
        <v>0</v>
      </c>
      <c r="S138" s="196">
        <f>(SUM('1.  LRAMVA Summary'!N$55:N$78)+SUM('1.  LRAMVA Summary'!N$79:N$80)*(MONTH($E138)-1)/12)*$H138</f>
        <v>0</v>
      </c>
      <c r="T138" s="196">
        <f>(SUM('1.  LRAMVA Summary'!O$55:O$78)+SUM('1.  LRAMVA Summary'!O$79:O$80)*(MONTH($E138)-1)/12)*$H138</f>
        <v>0</v>
      </c>
      <c r="U138" s="196">
        <f>(SUM('1.  LRAMVA Summary'!P$55:P$78)+SUM('1.  LRAMVA Summary'!P$79:P$80)*(MONTH($E138)-1)/12)*$H138</f>
        <v>0</v>
      </c>
      <c r="V138" s="196">
        <f>(SUM('1.  LRAMVA Summary'!Q$55:Q$78)+SUM('1.  LRAMVA Summary'!Q$79:Q$80)*(MONTH($E138)-1)/12)*$H138</f>
        <v>0</v>
      </c>
      <c r="W138" s="197">
        <f t="shared" si="76"/>
        <v>0</v>
      </c>
    </row>
    <row r="139" spans="2:23">
      <c r="E139" s="180">
        <v>43586</v>
      </c>
      <c r="F139" s="180" t="s">
        <v>186</v>
      </c>
      <c r="G139" s="181" t="s">
        <v>66</v>
      </c>
      <c r="H139" s="205">
        <f>$C$48/12</f>
        <v>1.8166666666666667E-3</v>
      </c>
      <c r="I139" s="196">
        <f>(SUM('1.  LRAMVA Summary'!D$55:D$78)+SUM('1.  LRAMVA Summary'!D$79:D$80)*(MONTH($E139)-1)/12)*$H139</f>
        <v>0</v>
      </c>
      <c r="J139" s="196">
        <f>(SUM('1.  LRAMVA Summary'!E$55:E$78)+SUM('1.  LRAMVA Summary'!E$79:E$80)*(MONTH($E139)-1)/12)*$H139</f>
        <v>0</v>
      </c>
      <c r="K139" s="196">
        <f>(SUM('1.  LRAMVA Summary'!F$55:F$78)+SUM('1.  LRAMVA Summary'!F$79:F$80)*(MONTH($E139)-1)/12)*$H139</f>
        <v>0</v>
      </c>
      <c r="L139" s="196">
        <f>(SUM('1.  LRAMVA Summary'!G$55:G$78)+SUM('1.  LRAMVA Summary'!G$79:G$80)*(MONTH($E139)-1)/12)*$H139</f>
        <v>0</v>
      </c>
      <c r="M139" s="196">
        <f>(SUM('1.  LRAMVA Summary'!H$55:H$78)+SUM('1.  LRAMVA Summary'!H$79:H$80)*(MONTH($E139)-1)/12)*$H139</f>
        <v>0</v>
      </c>
      <c r="N139" s="196">
        <f>(SUM('1.  LRAMVA Summary'!I$55:I$78)+SUM('1.  LRAMVA Summary'!I$79:I$80)*(MONTH($E139)-1)/12)*$H139</f>
        <v>0</v>
      </c>
      <c r="O139" s="196">
        <f>(SUM('1.  LRAMVA Summary'!J$55:J$78)+SUM('1.  LRAMVA Summary'!J$79:J$80)*(MONTH($E139)-1)/12)*$H139</f>
        <v>0</v>
      </c>
      <c r="P139" s="196">
        <f>(SUM('1.  LRAMVA Summary'!K$55:K$78)+SUM('1.  LRAMVA Summary'!K$79:K$80)*(MONTH($E139)-1)/12)*$H139</f>
        <v>0</v>
      </c>
      <c r="Q139" s="196">
        <f>(SUM('1.  LRAMVA Summary'!L$55:L$78)+SUM('1.  LRAMVA Summary'!L$79:L$80)*(MONTH($E139)-1)/12)*$H139</f>
        <v>0</v>
      </c>
      <c r="R139" s="196">
        <f>(SUM('1.  LRAMVA Summary'!M$55:M$78)+SUM('1.  LRAMVA Summary'!M$79:M$80)*(MONTH($E139)-1)/12)*$H139</f>
        <v>0</v>
      </c>
      <c r="S139" s="196">
        <f>(SUM('1.  LRAMVA Summary'!N$55:N$78)+SUM('1.  LRAMVA Summary'!N$79:N$80)*(MONTH($E139)-1)/12)*$H139</f>
        <v>0</v>
      </c>
      <c r="T139" s="196">
        <f>(SUM('1.  LRAMVA Summary'!O$55:O$78)+SUM('1.  LRAMVA Summary'!O$79:O$80)*(MONTH($E139)-1)/12)*$H139</f>
        <v>0</v>
      </c>
      <c r="U139" s="196">
        <f>(SUM('1.  LRAMVA Summary'!P$55:P$78)+SUM('1.  LRAMVA Summary'!P$79:P$80)*(MONTH($E139)-1)/12)*$H139</f>
        <v>0</v>
      </c>
      <c r="V139" s="196">
        <f>(SUM('1.  LRAMVA Summary'!Q$55:Q$78)+SUM('1.  LRAMVA Summary'!Q$79:Q$80)*(MONTH($E139)-1)/12)*$H139</f>
        <v>0</v>
      </c>
      <c r="W139" s="197">
        <f t="shared" si="76"/>
        <v>0</v>
      </c>
    </row>
    <row r="140" spans="2:23">
      <c r="E140" s="180">
        <v>43617</v>
      </c>
      <c r="F140" s="180" t="s">
        <v>186</v>
      </c>
      <c r="G140" s="181" t="s">
        <v>66</v>
      </c>
      <c r="H140" s="205">
        <f t="shared" ref="H140" si="77">$C$48/12</f>
        <v>1.8166666666666667E-3</v>
      </c>
      <c r="I140" s="196">
        <f>(SUM('1.  LRAMVA Summary'!D$55:D$78)+SUM('1.  LRAMVA Summary'!D$79:D$80)*(MONTH($E140)-1)/12)*$H140</f>
        <v>0</v>
      </c>
      <c r="J140" s="196">
        <f>(SUM('1.  LRAMVA Summary'!E$55:E$78)+SUM('1.  LRAMVA Summary'!E$79:E$80)*(MONTH($E140)-1)/12)*$H140</f>
        <v>0</v>
      </c>
      <c r="K140" s="196">
        <f>(SUM('1.  LRAMVA Summary'!F$55:F$78)+SUM('1.  LRAMVA Summary'!F$79:F$80)*(MONTH($E140)-1)/12)*$H140</f>
        <v>0</v>
      </c>
      <c r="L140" s="196">
        <f>(SUM('1.  LRAMVA Summary'!G$55:G$78)+SUM('1.  LRAMVA Summary'!G$79:G$80)*(MONTH($E140)-1)/12)*$H140</f>
        <v>0</v>
      </c>
      <c r="M140" s="196">
        <f>(SUM('1.  LRAMVA Summary'!H$55:H$78)+SUM('1.  LRAMVA Summary'!H$79:H$80)*(MONTH($E140)-1)/12)*$H140</f>
        <v>0</v>
      </c>
      <c r="N140" s="196">
        <f>(SUM('1.  LRAMVA Summary'!I$55:I$78)+SUM('1.  LRAMVA Summary'!I$79:I$80)*(MONTH($E140)-1)/12)*$H140</f>
        <v>0</v>
      </c>
      <c r="O140" s="196">
        <f>(SUM('1.  LRAMVA Summary'!J$55:J$78)+SUM('1.  LRAMVA Summary'!J$79:J$80)*(MONTH($E140)-1)/12)*$H140</f>
        <v>0</v>
      </c>
      <c r="P140" s="196">
        <f>(SUM('1.  LRAMVA Summary'!K$55:K$78)+SUM('1.  LRAMVA Summary'!K$79:K$80)*(MONTH($E140)-1)/12)*$H140</f>
        <v>0</v>
      </c>
      <c r="Q140" s="196">
        <f>(SUM('1.  LRAMVA Summary'!L$55:L$78)+SUM('1.  LRAMVA Summary'!L$79:L$80)*(MONTH($E140)-1)/12)*$H140</f>
        <v>0</v>
      </c>
      <c r="R140" s="196">
        <f>(SUM('1.  LRAMVA Summary'!M$55:M$78)+SUM('1.  LRAMVA Summary'!M$79:M$80)*(MONTH($E140)-1)/12)*$H140</f>
        <v>0</v>
      </c>
      <c r="S140" s="196">
        <f>(SUM('1.  LRAMVA Summary'!N$55:N$78)+SUM('1.  LRAMVA Summary'!N$79:N$80)*(MONTH($E140)-1)/12)*$H140</f>
        <v>0</v>
      </c>
      <c r="T140" s="196">
        <f>(SUM('1.  LRAMVA Summary'!O$55:O$78)+SUM('1.  LRAMVA Summary'!O$79:O$80)*(MONTH($E140)-1)/12)*$H140</f>
        <v>0</v>
      </c>
      <c r="U140" s="196">
        <f>(SUM('1.  LRAMVA Summary'!P$55:P$78)+SUM('1.  LRAMVA Summary'!P$79:P$80)*(MONTH($E140)-1)/12)*$H140</f>
        <v>0</v>
      </c>
      <c r="V140" s="196">
        <f>(SUM('1.  LRAMVA Summary'!Q$55:Q$78)+SUM('1.  LRAMVA Summary'!Q$79:Q$80)*(MONTH($E140)-1)/12)*$H140</f>
        <v>0</v>
      </c>
      <c r="W140" s="197">
        <f t="shared" si="76"/>
        <v>0</v>
      </c>
    </row>
    <row r="141" spans="2:23">
      <c r="E141" s="180">
        <v>43647</v>
      </c>
      <c r="F141" s="180" t="s">
        <v>186</v>
      </c>
      <c r="G141" s="181" t="s">
        <v>68</v>
      </c>
      <c r="H141" s="205">
        <f>$C$49/12</f>
        <v>1.8166666666666667E-3</v>
      </c>
      <c r="I141" s="196">
        <f>(SUM('1.  LRAMVA Summary'!D$55:D$78)+SUM('1.  LRAMVA Summary'!D$79:D$80)*(MONTH($E141)-1)/12)*$H141</f>
        <v>0</v>
      </c>
      <c r="J141" s="196">
        <f>(SUM('1.  LRAMVA Summary'!E$55:E$78)+SUM('1.  LRAMVA Summary'!E$79:E$80)*(MONTH($E141)-1)/12)*$H141</f>
        <v>0</v>
      </c>
      <c r="K141" s="196">
        <f>(SUM('1.  LRAMVA Summary'!F$55:F$78)+SUM('1.  LRAMVA Summary'!F$79:F$80)*(MONTH($E141)-1)/12)*$H141</f>
        <v>0</v>
      </c>
      <c r="L141" s="196">
        <f>(SUM('1.  LRAMVA Summary'!G$55:G$78)+SUM('1.  LRAMVA Summary'!G$79:G$80)*(MONTH($E141)-1)/12)*$H141</f>
        <v>0</v>
      </c>
      <c r="M141" s="196">
        <f>(SUM('1.  LRAMVA Summary'!H$55:H$78)+SUM('1.  LRAMVA Summary'!H$79:H$80)*(MONTH($E141)-1)/12)*$H141</f>
        <v>0</v>
      </c>
      <c r="N141" s="196">
        <f>(SUM('1.  LRAMVA Summary'!I$55:I$78)+SUM('1.  LRAMVA Summary'!I$79:I$80)*(MONTH($E141)-1)/12)*$H141</f>
        <v>0</v>
      </c>
      <c r="O141" s="196">
        <f>(SUM('1.  LRAMVA Summary'!J$55:J$78)+SUM('1.  LRAMVA Summary'!J$79:J$80)*(MONTH($E141)-1)/12)*$H141</f>
        <v>0</v>
      </c>
      <c r="P141" s="196">
        <f>(SUM('1.  LRAMVA Summary'!K$55:K$78)+SUM('1.  LRAMVA Summary'!K$79:K$80)*(MONTH($E141)-1)/12)*$H141</f>
        <v>0</v>
      </c>
      <c r="Q141" s="196">
        <f>(SUM('1.  LRAMVA Summary'!L$55:L$78)+SUM('1.  LRAMVA Summary'!L$79:L$80)*(MONTH($E141)-1)/12)*$H141</f>
        <v>0</v>
      </c>
      <c r="R141" s="196">
        <f>(SUM('1.  LRAMVA Summary'!M$55:M$78)+SUM('1.  LRAMVA Summary'!M$79:M$80)*(MONTH($E141)-1)/12)*$H141</f>
        <v>0</v>
      </c>
      <c r="S141" s="196">
        <f>(SUM('1.  LRAMVA Summary'!N$55:N$78)+SUM('1.  LRAMVA Summary'!N$79:N$80)*(MONTH($E141)-1)/12)*$H141</f>
        <v>0</v>
      </c>
      <c r="T141" s="196">
        <f>(SUM('1.  LRAMVA Summary'!O$55:O$78)+SUM('1.  LRAMVA Summary'!O$79:O$80)*(MONTH($E141)-1)/12)*$H141</f>
        <v>0</v>
      </c>
      <c r="U141" s="196">
        <f>(SUM('1.  LRAMVA Summary'!P$55:P$78)+SUM('1.  LRAMVA Summary'!P$79:P$80)*(MONTH($E141)-1)/12)*$H141</f>
        <v>0</v>
      </c>
      <c r="V141" s="196">
        <f>(SUM('1.  LRAMVA Summary'!Q$55:Q$78)+SUM('1.  LRAMVA Summary'!Q$79:Q$80)*(MONTH($E141)-1)/12)*$H141</f>
        <v>0</v>
      </c>
      <c r="W141" s="197">
        <f t="shared" si="76"/>
        <v>0</v>
      </c>
    </row>
    <row r="142" spans="2:23">
      <c r="E142" s="180">
        <v>43678</v>
      </c>
      <c r="F142" s="180" t="s">
        <v>186</v>
      </c>
      <c r="G142" s="181" t="s">
        <v>68</v>
      </c>
      <c r="H142" s="205">
        <f t="shared" ref="H142" si="78">$C$49/12</f>
        <v>1.8166666666666667E-3</v>
      </c>
      <c r="I142" s="196">
        <f>(SUM('1.  LRAMVA Summary'!D$55:D$78)+SUM('1.  LRAMVA Summary'!D$79:D$80)*(MONTH($E142)-1)/12)*$H142</f>
        <v>0</v>
      </c>
      <c r="J142" s="196">
        <f>(SUM('1.  LRAMVA Summary'!E$55:E$78)+SUM('1.  LRAMVA Summary'!E$79:E$80)*(MONTH($E142)-1)/12)*$H142</f>
        <v>0</v>
      </c>
      <c r="K142" s="196">
        <f>(SUM('1.  LRAMVA Summary'!F$55:F$78)+SUM('1.  LRAMVA Summary'!F$79:F$80)*(MONTH($E142)-1)/12)*$H142</f>
        <v>0</v>
      </c>
      <c r="L142" s="196">
        <f>(SUM('1.  LRAMVA Summary'!G$55:G$78)+SUM('1.  LRAMVA Summary'!G$79:G$80)*(MONTH($E142)-1)/12)*$H142</f>
        <v>0</v>
      </c>
      <c r="M142" s="196">
        <f>(SUM('1.  LRAMVA Summary'!H$55:H$78)+SUM('1.  LRAMVA Summary'!H$79:H$80)*(MONTH($E142)-1)/12)*$H142</f>
        <v>0</v>
      </c>
      <c r="N142" s="196">
        <f>(SUM('1.  LRAMVA Summary'!I$55:I$78)+SUM('1.  LRAMVA Summary'!I$79:I$80)*(MONTH($E142)-1)/12)*$H142</f>
        <v>0</v>
      </c>
      <c r="O142" s="196">
        <f>(SUM('1.  LRAMVA Summary'!J$55:J$78)+SUM('1.  LRAMVA Summary'!J$79:J$80)*(MONTH($E142)-1)/12)*$H142</f>
        <v>0</v>
      </c>
      <c r="P142" s="196">
        <f>(SUM('1.  LRAMVA Summary'!K$55:K$78)+SUM('1.  LRAMVA Summary'!K$79:K$80)*(MONTH($E142)-1)/12)*$H142</f>
        <v>0</v>
      </c>
      <c r="Q142" s="196">
        <f>(SUM('1.  LRAMVA Summary'!L$55:L$78)+SUM('1.  LRAMVA Summary'!L$79:L$80)*(MONTH($E142)-1)/12)*$H142</f>
        <v>0</v>
      </c>
      <c r="R142" s="196">
        <f>(SUM('1.  LRAMVA Summary'!M$55:M$78)+SUM('1.  LRAMVA Summary'!M$79:M$80)*(MONTH($E142)-1)/12)*$H142</f>
        <v>0</v>
      </c>
      <c r="S142" s="196">
        <f>(SUM('1.  LRAMVA Summary'!N$55:N$78)+SUM('1.  LRAMVA Summary'!N$79:N$80)*(MONTH($E142)-1)/12)*$H142</f>
        <v>0</v>
      </c>
      <c r="T142" s="196">
        <f>(SUM('1.  LRAMVA Summary'!O$55:O$78)+SUM('1.  LRAMVA Summary'!O$79:O$80)*(MONTH($E142)-1)/12)*$H142</f>
        <v>0</v>
      </c>
      <c r="U142" s="196">
        <f>(SUM('1.  LRAMVA Summary'!P$55:P$78)+SUM('1.  LRAMVA Summary'!P$79:P$80)*(MONTH($E142)-1)/12)*$H142</f>
        <v>0</v>
      </c>
      <c r="V142" s="196">
        <f>(SUM('1.  LRAMVA Summary'!Q$55:Q$78)+SUM('1.  LRAMVA Summary'!Q$79:Q$80)*(MONTH($E142)-1)/12)*$H142</f>
        <v>0</v>
      </c>
      <c r="W142" s="197">
        <f t="shared" si="76"/>
        <v>0</v>
      </c>
    </row>
    <row r="143" spans="2:23">
      <c r="E143" s="180">
        <v>43709</v>
      </c>
      <c r="F143" s="180" t="s">
        <v>186</v>
      </c>
      <c r="G143" s="181" t="s">
        <v>68</v>
      </c>
      <c r="H143" s="205">
        <f>$C$49/12</f>
        <v>1.8166666666666667E-3</v>
      </c>
      <c r="I143" s="196">
        <f>(SUM('1.  LRAMVA Summary'!D$55:D$78)+SUM('1.  LRAMVA Summary'!D$79:D$80)*(MONTH($E143)-1)/12)*$H143</f>
        <v>0</v>
      </c>
      <c r="J143" s="196">
        <f>(SUM('1.  LRAMVA Summary'!E$55:E$78)+SUM('1.  LRAMVA Summary'!E$79:E$80)*(MONTH($E143)-1)/12)*$H143</f>
        <v>0</v>
      </c>
      <c r="K143" s="196">
        <f>(SUM('1.  LRAMVA Summary'!F$55:F$78)+SUM('1.  LRAMVA Summary'!F$79:F$80)*(MONTH($E143)-1)/12)*$H143</f>
        <v>0</v>
      </c>
      <c r="L143" s="196">
        <f>(SUM('1.  LRAMVA Summary'!G$55:G$78)+SUM('1.  LRAMVA Summary'!G$79:G$80)*(MONTH($E143)-1)/12)*$H143</f>
        <v>0</v>
      </c>
      <c r="M143" s="196">
        <f>(SUM('1.  LRAMVA Summary'!H$55:H$78)+SUM('1.  LRAMVA Summary'!H$79:H$80)*(MONTH($E143)-1)/12)*$H143</f>
        <v>0</v>
      </c>
      <c r="N143" s="196">
        <f>(SUM('1.  LRAMVA Summary'!I$55:I$78)+SUM('1.  LRAMVA Summary'!I$79:I$80)*(MONTH($E143)-1)/12)*$H143</f>
        <v>0</v>
      </c>
      <c r="O143" s="196">
        <f>(SUM('1.  LRAMVA Summary'!J$55:J$78)+SUM('1.  LRAMVA Summary'!J$79:J$80)*(MONTH($E143)-1)/12)*$H143</f>
        <v>0</v>
      </c>
      <c r="P143" s="196">
        <f>(SUM('1.  LRAMVA Summary'!K$55:K$78)+SUM('1.  LRAMVA Summary'!K$79:K$80)*(MONTH($E143)-1)/12)*$H143</f>
        <v>0</v>
      </c>
      <c r="Q143" s="196">
        <f>(SUM('1.  LRAMVA Summary'!L$55:L$78)+SUM('1.  LRAMVA Summary'!L$79:L$80)*(MONTH($E143)-1)/12)*$H143</f>
        <v>0</v>
      </c>
      <c r="R143" s="196">
        <f>(SUM('1.  LRAMVA Summary'!M$55:M$78)+SUM('1.  LRAMVA Summary'!M$79:M$80)*(MONTH($E143)-1)/12)*$H143</f>
        <v>0</v>
      </c>
      <c r="S143" s="196">
        <f>(SUM('1.  LRAMVA Summary'!N$55:N$78)+SUM('1.  LRAMVA Summary'!N$79:N$80)*(MONTH($E143)-1)/12)*$H143</f>
        <v>0</v>
      </c>
      <c r="T143" s="196">
        <f>(SUM('1.  LRAMVA Summary'!O$55:O$78)+SUM('1.  LRAMVA Summary'!O$79:O$80)*(MONTH($E143)-1)/12)*$H143</f>
        <v>0</v>
      </c>
      <c r="U143" s="196">
        <f>(SUM('1.  LRAMVA Summary'!P$55:P$78)+SUM('1.  LRAMVA Summary'!P$79:P$80)*(MONTH($E143)-1)/12)*$H143</f>
        <v>0</v>
      </c>
      <c r="V143" s="196">
        <f>(SUM('1.  LRAMVA Summary'!Q$55:Q$78)+SUM('1.  LRAMVA Summary'!Q$79:Q$80)*(MONTH($E143)-1)/12)*$H143</f>
        <v>0</v>
      </c>
      <c r="W143" s="197">
        <f t="shared" si="76"/>
        <v>0</v>
      </c>
    </row>
    <row r="144" spans="2:23">
      <c r="E144" s="180">
        <v>43739</v>
      </c>
      <c r="F144" s="180" t="s">
        <v>186</v>
      </c>
      <c r="G144" s="181" t="s">
        <v>69</v>
      </c>
      <c r="H144" s="205">
        <f>$C$50/12</f>
        <v>1.8166666666666667E-3</v>
      </c>
      <c r="I144" s="196">
        <f>(SUM('1.  LRAMVA Summary'!D$55:D$78)+SUM('1.  LRAMVA Summary'!D$79:D$80)*(MONTH($E144)-1)/12)*$H144</f>
        <v>0</v>
      </c>
      <c r="J144" s="196">
        <f>(SUM('1.  LRAMVA Summary'!E$55:E$78)+SUM('1.  LRAMVA Summary'!E$79:E$80)*(MONTH($E144)-1)/12)*$H144</f>
        <v>0</v>
      </c>
      <c r="K144" s="196">
        <f>(SUM('1.  LRAMVA Summary'!F$55:F$78)+SUM('1.  LRAMVA Summary'!F$79:F$80)*(MONTH($E144)-1)/12)*$H144</f>
        <v>0</v>
      </c>
      <c r="L144" s="196">
        <f>(SUM('1.  LRAMVA Summary'!G$55:G$78)+SUM('1.  LRAMVA Summary'!G$79:G$80)*(MONTH($E144)-1)/12)*$H144</f>
        <v>0</v>
      </c>
      <c r="M144" s="196">
        <f>(SUM('1.  LRAMVA Summary'!H$55:H$78)+SUM('1.  LRAMVA Summary'!H$79:H$80)*(MONTH($E144)-1)/12)*$H144</f>
        <v>0</v>
      </c>
      <c r="N144" s="196">
        <f>(SUM('1.  LRAMVA Summary'!I$55:I$78)+SUM('1.  LRAMVA Summary'!I$79:I$80)*(MONTH($E144)-1)/12)*$H144</f>
        <v>0</v>
      </c>
      <c r="O144" s="196">
        <f>(SUM('1.  LRAMVA Summary'!J$55:J$78)+SUM('1.  LRAMVA Summary'!J$79:J$80)*(MONTH($E144)-1)/12)*$H144</f>
        <v>0</v>
      </c>
      <c r="P144" s="196">
        <f>(SUM('1.  LRAMVA Summary'!K$55:K$78)+SUM('1.  LRAMVA Summary'!K$79:K$80)*(MONTH($E144)-1)/12)*$H144</f>
        <v>0</v>
      </c>
      <c r="Q144" s="196">
        <f>(SUM('1.  LRAMVA Summary'!L$55:L$78)+SUM('1.  LRAMVA Summary'!L$79:L$80)*(MONTH($E144)-1)/12)*$H144</f>
        <v>0</v>
      </c>
      <c r="R144" s="196">
        <f>(SUM('1.  LRAMVA Summary'!M$55:M$78)+SUM('1.  LRAMVA Summary'!M$79:M$80)*(MONTH($E144)-1)/12)*$H144</f>
        <v>0</v>
      </c>
      <c r="S144" s="196">
        <f>(SUM('1.  LRAMVA Summary'!N$55:N$78)+SUM('1.  LRAMVA Summary'!N$79:N$80)*(MONTH($E144)-1)/12)*$H144</f>
        <v>0</v>
      </c>
      <c r="T144" s="196">
        <f>(SUM('1.  LRAMVA Summary'!O$55:O$78)+SUM('1.  LRAMVA Summary'!O$79:O$80)*(MONTH($E144)-1)/12)*$H144</f>
        <v>0</v>
      </c>
      <c r="U144" s="196">
        <f>(SUM('1.  LRAMVA Summary'!P$55:P$78)+SUM('1.  LRAMVA Summary'!P$79:P$80)*(MONTH($E144)-1)/12)*$H144</f>
        <v>0</v>
      </c>
      <c r="V144" s="196">
        <f>(SUM('1.  LRAMVA Summary'!Q$55:Q$78)+SUM('1.  LRAMVA Summary'!Q$79:Q$80)*(MONTH($E144)-1)/12)*$H144</f>
        <v>0</v>
      </c>
      <c r="W144" s="197">
        <f t="shared" si="76"/>
        <v>0</v>
      </c>
    </row>
    <row r="145" spans="2:23">
      <c r="B145" s="204"/>
      <c r="C145" s="9"/>
      <c r="E145" s="180">
        <v>43770</v>
      </c>
      <c r="F145" s="180" t="s">
        <v>186</v>
      </c>
      <c r="G145" s="181" t="s">
        <v>69</v>
      </c>
      <c r="H145" s="205">
        <f t="shared" ref="H145:H146" si="79">$C$50/12</f>
        <v>1.8166666666666667E-3</v>
      </c>
      <c r="I145" s="196">
        <f>(SUM('1.  LRAMVA Summary'!D$55:D$78)+SUM('1.  LRAMVA Summary'!D$79:D$80)*(MONTH($E145)-1)/12)*$H145</f>
        <v>0</v>
      </c>
      <c r="J145" s="196">
        <f>(SUM('1.  LRAMVA Summary'!E$55:E$78)+SUM('1.  LRAMVA Summary'!E$79:E$80)*(MONTH($E145)-1)/12)*$H145</f>
        <v>0</v>
      </c>
      <c r="K145" s="196">
        <f>(SUM('1.  LRAMVA Summary'!F$55:F$78)+SUM('1.  LRAMVA Summary'!F$79:F$80)*(MONTH($E145)-1)/12)*$H145</f>
        <v>0</v>
      </c>
      <c r="L145" s="196">
        <f>(SUM('1.  LRAMVA Summary'!G$55:G$78)+SUM('1.  LRAMVA Summary'!G$79:G$80)*(MONTH($E145)-1)/12)*$H145</f>
        <v>0</v>
      </c>
      <c r="M145" s="196">
        <f>(SUM('1.  LRAMVA Summary'!H$55:H$78)+SUM('1.  LRAMVA Summary'!H$79:H$80)*(MONTH($E145)-1)/12)*$H145</f>
        <v>0</v>
      </c>
      <c r="N145" s="196">
        <f>(SUM('1.  LRAMVA Summary'!I$55:I$78)+SUM('1.  LRAMVA Summary'!I$79:I$80)*(MONTH($E145)-1)/12)*$H145</f>
        <v>0</v>
      </c>
      <c r="O145" s="196">
        <f>(SUM('1.  LRAMVA Summary'!J$55:J$78)+SUM('1.  LRAMVA Summary'!J$79:J$80)*(MONTH($E145)-1)/12)*$H145</f>
        <v>0</v>
      </c>
      <c r="P145" s="196">
        <f>(SUM('1.  LRAMVA Summary'!K$55:K$78)+SUM('1.  LRAMVA Summary'!K$79:K$80)*(MONTH($E145)-1)/12)*$H145</f>
        <v>0</v>
      </c>
      <c r="Q145" s="196">
        <f>(SUM('1.  LRAMVA Summary'!L$55:L$78)+SUM('1.  LRAMVA Summary'!L$79:L$80)*(MONTH($E145)-1)/12)*$H145</f>
        <v>0</v>
      </c>
      <c r="R145" s="196">
        <f>(SUM('1.  LRAMVA Summary'!M$55:M$78)+SUM('1.  LRAMVA Summary'!M$79:M$80)*(MONTH($E145)-1)/12)*$H145</f>
        <v>0</v>
      </c>
      <c r="S145" s="196">
        <f>(SUM('1.  LRAMVA Summary'!N$55:N$78)+SUM('1.  LRAMVA Summary'!N$79:N$80)*(MONTH($E145)-1)/12)*$H145</f>
        <v>0</v>
      </c>
      <c r="T145" s="196">
        <f>(SUM('1.  LRAMVA Summary'!O$55:O$78)+SUM('1.  LRAMVA Summary'!O$79:O$80)*(MONTH($E145)-1)/12)*$H145</f>
        <v>0</v>
      </c>
      <c r="U145" s="196">
        <f>(SUM('1.  LRAMVA Summary'!P$55:P$78)+SUM('1.  LRAMVA Summary'!P$79:P$80)*(MONTH($E145)-1)/12)*$H145</f>
        <v>0</v>
      </c>
      <c r="V145" s="196">
        <f>(SUM('1.  LRAMVA Summary'!Q$55:Q$78)+SUM('1.  LRAMVA Summary'!Q$79:Q$80)*(MONTH($E145)-1)/12)*$H145</f>
        <v>0</v>
      </c>
      <c r="W145" s="197">
        <f t="shared" si="76"/>
        <v>0</v>
      </c>
    </row>
    <row r="146" spans="2:23">
      <c r="E146" s="180">
        <v>43800</v>
      </c>
      <c r="F146" s="180" t="s">
        <v>186</v>
      </c>
      <c r="G146" s="181" t="s">
        <v>69</v>
      </c>
      <c r="H146" s="205">
        <f t="shared" si="79"/>
        <v>1.8166666666666667E-3</v>
      </c>
      <c r="I146" s="196">
        <f>(SUM('1.  LRAMVA Summary'!D$55:D$78)+SUM('1.  LRAMVA Summary'!D$79:D$80)*(MONTH($E146)-1)/12)*$H146</f>
        <v>0</v>
      </c>
      <c r="J146" s="196">
        <f>(SUM('1.  LRAMVA Summary'!E$55:E$78)+SUM('1.  LRAMVA Summary'!E$79:E$80)*(MONTH($E146)-1)/12)*$H146</f>
        <v>0</v>
      </c>
      <c r="K146" s="196">
        <f>(SUM('1.  LRAMVA Summary'!F$55:F$78)+SUM('1.  LRAMVA Summary'!F$79:F$80)*(MONTH($E146)-1)/12)*$H146</f>
        <v>0</v>
      </c>
      <c r="L146" s="196">
        <f>(SUM('1.  LRAMVA Summary'!G$55:G$78)+SUM('1.  LRAMVA Summary'!G$79:G$80)*(MONTH($E146)-1)/12)*$H146</f>
        <v>0</v>
      </c>
      <c r="M146" s="196">
        <f>(SUM('1.  LRAMVA Summary'!H$55:H$78)+SUM('1.  LRAMVA Summary'!H$79:H$80)*(MONTH($E146)-1)/12)*$H146</f>
        <v>0</v>
      </c>
      <c r="N146" s="196">
        <f>(SUM('1.  LRAMVA Summary'!I$55:I$78)+SUM('1.  LRAMVA Summary'!I$79:I$80)*(MONTH($E146)-1)/12)*$H146</f>
        <v>0</v>
      </c>
      <c r="O146" s="196">
        <f>(SUM('1.  LRAMVA Summary'!J$55:J$78)+SUM('1.  LRAMVA Summary'!J$79:J$80)*(MONTH($E146)-1)/12)*$H146</f>
        <v>0</v>
      </c>
      <c r="P146" s="196">
        <f>(SUM('1.  LRAMVA Summary'!K$55:K$78)+SUM('1.  LRAMVA Summary'!K$79:K$80)*(MONTH($E146)-1)/12)*$H146</f>
        <v>0</v>
      </c>
      <c r="Q146" s="196">
        <f>(SUM('1.  LRAMVA Summary'!L$55:L$78)+SUM('1.  LRAMVA Summary'!L$79:L$80)*(MONTH($E146)-1)/12)*$H146</f>
        <v>0</v>
      </c>
      <c r="R146" s="196">
        <f>(SUM('1.  LRAMVA Summary'!M$55:M$78)+SUM('1.  LRAMVA Summary'!M$79:M$80)*(MONTH($E146)-1)/12)*$H146</f>
        <v>0</v>
      </c>
      <c r="S146" s="196">
        <f>(SUM('1.  LRAMVA Summary'!N$55:N$78)+SUM('1.  LRAMVA Summary'!N$79:N$80)*(MONTH($E146)-1)/12)*$H146</f>
        <v>0</v>
      </c>
      <c r="T146" s="196">
        <f>(SUM('1.  LRAMVA Summary'!O$55:O$78)+SUM('1.  LRAMVA Summary'!O$79:O$80)*(MONTH($E146)-1)/12)*$H146</f>
        <v>0</v>
      </c>
      <c r="U146" s="196">
        <f>(SUM('1.  LRAMVA Summary'!P$55:P$78)+SUM('1.  LRAMVA Summary'!P$79:P$80)*(MONTH($E146)-1)/12)*$H146</f>
        <v>0</v>
      </c>
      <c r="V146" s="196">
        <f>(SUM('1.  LRAMVA Summary'!Q$55:Q$78)+SUM('1.  LRAMVA Summary'!Q$79:Q$80)*(MONTH($E146)-1)/12)*$H146</f>
        <v>0</v>
      </c>
      <c r="W146" s="197">
        <f t="shared" si="76"/>
        <v>0</v>
      </c>
    </row>
    <row r="147" spans="2:23" ht="16" thickBot="1">
      <c r="E147" s="182" t="s">
        <v>466</v>
      </c>
      <c r="F147" s="182"/>
      <c r="G147" s="183"/>
      <c r="H147" s="184"/>
      <c r="I147" s="185">
        <f>SUM(I134:I146)</f>
        <v>0</v>
      </c>
      <c r="J147" s="185">
        <f>SUM(J134:J146)</f>
        <v>0</v>
      </c>
      <c r="K147" s="185">
        <f t="shared" ref="K147:O147" si="80">SUM(K134:K146)</f>
        <v>0</v>
      </c>
      <c r="L147" s="185">
        <f t="shared" si="80"/>
        <v>0</v>
      </c>
      <c r="M147" s="185">
        <f t="shared" si="80"/>
        <v>0</v>
      </c>
      <c r="N147" s="185">
        <f t="shared" si="80"/>
        <v>0</v>
      </c>
      <c r="O147" s="185">
        <f t="shared" si="80"/>
        <v>0</v>
      </c>
      <c r="P147" s="185">
        <f t="shared" ref="P147:V147" si="81">SUM(P134:P146)</f>
        <v>0</v>
      </c>
      <c r="Q147" s="185">
        <f t="shared" si="81"/>
        <v>0</v>
      </c>
      <c r="R147" s="185">
        <f t="shared" si="81"/>
        <v>0</v>
      </c>
      <c r="S147" s="185">
        <f t="shared" si="81"/>
        <v>0</v>
      </c>
      <c r="T147" s="185">
        <f t="shared" si="81"/>
        <v>0</v>
      </c>
      <c r="U147" s="185">
        <f t="shared" si="81"/>
        <v>0</v>
      </c>
      <c r="V147" s="185">
        <f t="shared" si="81"/>
        <v>0</v>
      </c>
      <c r="W147" s="185">
        <f>SUM(W134:W146)</f>
        <v>0</v>
      </c>
    </row>
    <row r="148" spans="2:23" ht="16" thickTop="1">
      <c r="E148" s="186" t="s">
        <v>67</v>
      </c>
      <c r="F148" s="186"/>
      <c r="G148" s="187"/>
      <c r="H148" s="188"/>
      <c r="I148" s="189"/>
      <c r="J148" s="189"/>
      <c r="K148" s="189"/>
      <c r="L148" s="189"/>
      <c r="M148" s="189"/>
      <c r="N148" s="189"/>
      <c r="O148" s="189"/>
      <c r="P148" s="189"/>
      <c r="Q148" s="189"/>
      <c r="R148" s="189"/>
      <c r="S148" s="189"/>
      <c r="T148" s="189"/>
      <c r="U148" s="189"/>
      <c r="V148" s="189"/>
      <c r="W148" s="190"/>
    </row>
    <row r="149" spans="2:23">
      <c r="E149" s="191" t="s">
        <v>432</v>
      </c>
      <c r="F149" s="191"/>
      <c r="G149" s="192"/>
      <c r="H149" s="193"/>
      <c r="I149" s="194">
        <f>I147+I148</f>
        <v>0</v>
      </c>
      <c r="J149" s="194">
        <f t="shared" ref="J149" si="82">J147+J148</f>
        <v>0</v>
      </c>
      <c r="K149" s="194">
        <f t="shared" ref="K149" si="83">K147+K148</f>
        <v>0</v>
      </c>
      <c r="L149" s="194">
        <f t="shared" ref="L149" si="84">L147+L148</f>
        <v>0</v>
      </c>
      <c r="M149" s="194">
        <f t="shared" ref="M149" si="85">M147+M148</f>
        <v>0</v>
      </c>
      <c r="N149" s="194">
        <f t="shared" ref="N149" si="86">N147+N148</f>
        <v>0</v>
      </c>
      <c r="O149" s="194">
        <f t="shared" ref="O149:V149" si="87">O147+O148</f>
        <v>0</v>
      </c>
      <c r="P149" s="194">
        <f t="shared" si="87"/>
        <v>0</v>
      </c>
      <c r="Q149" s="194">
        <f t="shared" si="87"/>
        <v>0</v>
      </c>
      <c r="R149" s="194">
        <f t="shared" si="87"/>
        <v>0</v>
      </c>
      <c r="S149" s="194">
        <f t="shared" si="87"/>
        <v>0</v>
      </c>
      <c r="T149" s="194">
        <f t="shared" si="87"/>
        <v>0</v>
      </c>
      <c r="U149" s="194">
        <f t="shared" si="87"/>
        <v>0</v>
      </c>
      <c r="V149" s="194">
        <f t="shared" si="87"/>
        <v>0</v>
      </c>
      <c r="W149" s="194">
        <f>W147+W148</f>
        <v>0</v>
      </c>
    </row>
    <row r="150" spans="2:23">
      <c r="E150" s="180">
        <v>43831</v>
      </c>
      <c r="F150" s="180" t="s">
        <v>187</v>
      </c>
      <c r="G150" s="181" t="s">
        <v>65</v>
      </c>
      <c r="H150" s="205">
        <f>$C$51/12</f>
        <v>1.8166666666666667E-3</v>
      </c>
      <c r="I150" s="196">
        <f>(SUM('1.  LRAMVA Summary'!D$55:D$81)+SUM('1.  LRAMVA Summary'!D$82:D$83)*(MONTH($E150)-1)/12)*$H150</f>
        <v>0</v>
      </c>
      <c r="J150" s="196">
        <f>(SUM('1.  LRAMVA Summary'!E$55:E$81)+SUM('1.  LRAMVA Summary'!E$82:E$83)*(MONTH($E150)-1)/12)*$H150</f>
        <v>0</v>
      </c>
      <c r="K150" s="196">
        <f>(SUM('1.  LRAMVA Summary'!F$55:F$81)+SUM('1.  LRAMVA Summary'!F$82:F$83)*(MONTH($E150)-1)/12)*$H150</f>
        <v>0</v>
      </c>
      <c r="L150" s="196">
        <f>(SUM('1.  LRAMVA Summary'!G$55:G$81)+SUM('1.  LRAMVA Summary'!G$82:G$83)*(MONTH($E150)-1)/12)*$H150</f>
        <v>0</v>
      </c>
      <c r="M150" s="196">
        <f>(SUM('1.  LRAMVA Summary'!H$55:H$81)+SUM('1.  LRAMVA Summary'!H$82:H$83)*(MONTH($E150)-1)/12)*$H150</f>
        <v>0</v>
      </c>
      <c r="N150" s="196">
        <f>(SUM('1.  LRAMVA Summary'!I$55:I$81)+SUM('1.  LRAMVA Summary'!I$82:I$83)*(MONTH($E150)-1)/12)*$H150</f>
        <v>0</v>
      </c>
      <c r="O150" s="196">
        <f>(SUM('1.  LRAMVA Summary'!J$55:J$81)+SUM('1.  LRAMVA Summary'!J$82:J$83)*(MONTH($E150)-1)/12)*$H150</f>
        <v>0</v>
      </c>
      <c r="P150" s="196">
        <f>(SUM('1.  LRAMVA Summary'!K$55:K$81)+SUM('1.  LRAMVA Summary'!K$82:K$83)*(MONTH($E150)-1)/12)*$H150</f>
        <v>0</v>
      </c>
      <c r="Q150" s="196">
        <f>(SUM('1.  LRAMVA Summary'!L$55:L$81)+SUM('1.  LRAMVA Summary'!L$82:L$83)*(MONTH($E150)-1)/12)*$H150</f>
        <v>0</v>
      </c>
      <c r="R150" s="196">
        <f>(SUM('1.  LRAMVA Summary'!M$55:M$81)+SUM('1.  LRAMVA Summary'!M$82:M$83)*(MONTH($E150)-1)/12)*$H150</f>
        <v>0</v>
      </c>
      <c r="S150" s="196">
        <f>(SUM('1.  LRAMVA Summary'!N$55:N$81)+SUM('1.  LRAMVA Summary'!N$82:N$83)*(MONTH($E150)-1)/12)*$H150</f>
        <v>0</v>
      </c>
      <c r="T150" s="196">
        <f>(SUM('1.  LRAMVA Summary'!O$55:O$81)+SUM('1.  LRAMVA Summary'!O$82:O$83)*(MONTH($E150)-1)/12)*$H150</f>
        <v>0</v>
      </c>
      <c r="U150" s="196">
        <f>(SUM('1.  LRAMVA Summary'!P$55:P$81)+SUM('1.  LRAMVA Summary'!P$82:P$83)*(MONTH($E150)-1)/12)*$H150</f>
        <v>0</v>
      </c>
      <c r="V150" s="196">
        <f>(SUM('1.  LRAMVA Summary'!Q$55:Q$81)+SUM('1.  LRAMVA Summary'!Q$82:Q$83)*(MONTH($E150)-1)/12)*$H150</f>
        <v>0</v>
      </c>
      <c r="W150" s="197">
        <f>SUM(I150:V150)</f>
        <v>0</v>
      </c>
    </row>
    <row r="151" spans="2:23">
      <c r="E151" s="180">
        <v>43862</v>
      </c>
      <c r="F151" s="180" t="s">
        <v>187</v>
      </c>
      <c r="G151" s="181" t="s">
        <v>65</v>
      </c>
      <c r="H151" s="205">
        <f t="shared" ref="H151:H152" si="88">$C$51/12</f>
        <v>1.8166666666666667E-3</v>
      </c>
      <c r="I151" s="196">
        <f>(SUM('1.  LRAMVA Summary'!D$55:D$81)+SUM('1.  LRAMVA Summary'!D$82:D$83)*(MONTH($E151)-1)/12)*$H151</f>
        <v>0</v>
      </c>
      <c r="J151" s="196">
        <f>(SUM('1.  LRAMVA Summary'!E$55:E$81)+SUM('1.  LRAMVA Summary'!E$82:E$83)*(MONTH($E151)-1)/12)*$H151</f>
        <v>29.651689709903909</v>
      </c>
      <c r="K151" s="196">
        <f>(SUM('1.  LRAMVA Summary'!F$55:F$81)+SUM('1.  LRAMVA Summary'!F$82:F$83)*(MONTH($E151)-1)/12)*$H151</f>
        <v>62.674815153425179</v>
      </c>
      <c r="L151" s="196">
        <f>(SUM('1.  LRAMVA Summary'!G$55:G$81)+SUM('1.  LRAMVA Summary'!G$82:G$83)*(MONTH($E151)-1)/12)*$H151</f>
        <v>2.7820374208348073</v>
      </c>
      <c r="M151" s="196">
        <f>(SUM('1.  LRAMVA Summary'!H$55:H$81)+SUM('1.  LRAMVA Summary'!H$82:H$83)*(MONTH($E151)-1)/12)*$H151</f>
        <v>20.929528857971373</v>
      </c>
      <c r="N151" s="196">
        <f>(SUM('1.  LRAMVA Summary'!I$55:I$81)+SUM('1.  LRAMVA Summary'!I$82:I$83)*(MONTH($E151)-1)/12)*$H151</f>
        <v>1.0026111322700298E-2</v>
      </c>
      <c r="O151" s="196">
        <f>(SUM('1.  LRAMVA Summary'!J$55:J$81)+SUM('1.  LRAMVA Summary'!J$82:J$83)*(MONTH($E151)-1)/12)*$H151</f>
        <v>0</v>
      </c>
      <c r="P151" s="196">
        <f>(SUM('1.  LRAMVA Summary'!K$55:K$81)+SUM('1.  LRAMVA Summary'!K$82:K$83)*(MONTH($E151)-1)/12)*$H151</f>
        <v>12.54527904463821</v>
      </c>
      <c r="Q151" s="196">
        <f>(SUM('1.  LRAMVA Summary'!L$55:L$81)+SUM('1.  LRAMVA Summary'!L$82:L$83)*(MONTH($E151)-1)/12)*$H151</f>
        <v>0</v>
      </c>
      <c r="R151" s="196">
        <f>(SUM('1.  LRAMVA Summary'!M$55:M$81)+SUM('1.  LRAMVA Summary'!M$82:M$83)*(MONTH($E151)-1)/12)*$H151</f>
        <v>8.1045997427756298</v>
      </c>
      <c r="S151" s="196">
        <f>(SUM('1.  LRAMVA Summary'!N$55:N$81)+SUM('1.  LRAMVA Summary'!N$82:N$83)*(MONTH($E151)-1)/12)*$H151</f>
        <v>33.762191719439521</v>
      </c>
      <c r="T151" s="196">
        <f>(SUM('1.  LRAMVA Summary'!O$55:O$81)+SUM('1.  LRAMVA Summary'!O$82:O$83)*(MONTH($E151)-1)/12)*$H151</f>
        <v>12.147525598904986</v>
      </c>
      <c r="U151" s="196">
        <f>(SUM('1.  LRAMVA Summary'!P$55:P$81)+SUM('1.  LRAMVA Summary'!P$82:P$83)*(MONTH($E151)-1)/12)*$H151</f>
        <v>0</v>
      </c>
      <c r="V151" s="196">
        <f>(SUM('1.  LRAMVA Summary'!Q$55:Q$81)+SUM('1.  LRAMVA Summary'!Q$82:Q$83)*(MONTH($E151)-1)/12)*$H151</f>
        <v>0</v>
      </c>
      <c r="W151" s="197">
        <f t="shared" ref="W151:W160" si="89">SUM(I151:V151)</f>
        <v>182.60769335921634</v>
      </c>
    </row>
    <row r="152" spans="2:23">
      <c r="E152" s="180">
        <v>43891</v>
      </c>
      <c r="F152" s="180" t="s">
        <v>187</v>
      </c>
      <c r="G152" s="181" t="s">
        <v>65</v>
      </c>
      <c r="H152" s="205">
        <f t="shared" si="88"/>
        <v>1.8166666666666667E-3</v>
      </c>
      <c r="I152" s="196">
        <f>(SUM('1.  LRAMVA Summary'!D$55:D$81)+SUM('1.  LRAMVA Summary'!D$82:D$83)*(MONTH($E152)-1)/12)*$H152</f>
        <v>0</v>
      </c>
      <c r="J152" s="196">
        <f>(SUM('1.  LRAMVA Summary'!E$55:E$81)+SUM('1.  LRAMVA Summary'!E$82:E$83)*(MONTH($E152)-1)/12)*$H152</f>
        <v>59.303379419807818</v>
      </c>
      <c r="K152" s="196">
        <f>(SUM('1.  LRAMVA Summary'!F$55:F$81)+SUM('1.  LRAMVA Summary'!F$82:F$83)*(MONTH($E152)-1)/12)*$H152</f>
        <v>125.34963030685036</v>
      </c>
      <c r="L152" s="196">
        <f>(SUM('1.  LRAMVA Summary'!G$55:G$81)+SUM('1.  LRAMVA Summary'!G$82:G$83)*(MONTH($E152)-1)/12)*$H152</f>
        <v>5.5640748416696146</v>
      </c>
      <c r="M152" s="196">
        <f>(SUM('1.  LRAMVA Summary'!H$55:H$81)+SUM('1.  LRAMVA Summary'!H$82:H$83)*(MONTH($E152)-1)/12)*$H152</f>
        <v>41.859057715942747</v>
      </c>
      <c r="N152" s="196">
        <f>(SUM('1.  LRAMVA Summary'!I$55:I$81)+SUM('1.  LRAMVA Summary'!I$82:I$83)*(MONTH($E152)-1)/12)*$H152</f>
        <v>2.0052222645400596E-2</v>
      </c>
      <c r="O152" s="196">
        <f>(SUM('1.  LRAMVA Summary'!J$55:J$81)+SUM('1.  LRAMVA Summary'!J$82:J$83)*(MONTH($E152)-1)/12)*$H152</f>
        <v>0</v>
      </c>
      <c r="P152" s="196">
        <f>(SUM('1.  LRAMVA Summary'!K$55:K$81)+SUM('1.  LRAMVA Summary'!K$82:K$83)*(MONTH($E152)-1)/12)*$H152</f>
        <v>25.090558089276421</v>
      </c>
      <c r="Q152" s="196">
        <f>(SUM('1.  LRAMVA Summary'!L$55:L$81)+SUM('1.  LRAMVA Summary'!L$82:L$83)*(MONTH($E152)-1)/12)*$H152</f>
        <v>0</v>
      </c>
      <c r="R152" s="196">
        <f>(SUM('1.  LRAMVA Summary'!M$55:M$81)+SUM('1.  LRAMVA Summary'!M$82:M$83)*(MONTH($E152)-1)/12)*$H152</f>
        <v>16.20919948555126</v>
      </c>
      <c r="S152" s="196">
        <f>(SUM('1.  LRAMVA Summary'!N$55:N$81)+SUM('1.  LRAMVA Summary'!N$82:N$83)*(MONTH($E152)-1)/12)*$H152</f>
        <v>67.524383438879042</v>
      </c>
      <c r="T152" s="196">
        <f>(SUM('1.  LRAMVA Summary'!O$55:O$81)+SUM('1.  LRAMVA Summary'!O$82:O$83)*(MONTH($E152)-1)/12)*$H152</f>
        <v>24.295051197809972</v>
      </c>
      <c r="U152" s="196">
        <f>(SUM('1.  LRAMVA Summary'!P$55:P$81)+SUM('1.  LRAMVA Summary'!P$82:P$83)*(MONTH($E152)-1)/12)*$H152</f>
        <v>0</v>
      </c>
      <c r="V152" s="196">
        <f>(SUM('1.  LRAMVA Summary'!Q$55:Q$81)+SUM('1.  LRAMVA Summary'!Q$82:Q$83)*(MONTH($E152)-1)/12)*$H152</f>
        <v>0</v>
      </c>
      <c r="W152" s="197">
        <f t="shared" si="89"/>
        <v>365.21538671843268</v>
      </c>
    </row>
    <row r="153" spans="2:23">
      <c r="E153" s="180">
        <v>43922</v>
      </c>
      <c r="F153" s="180" t="s">
        <v>187</v>
      </c>
      <c r="G153" s="181" t="s">
        <v>66</v>
      </c>
      <c r="H153" s="205">
        <f>$C$52/12</f>
        <v>1.8166666666666667E-3</v>
      </c>
      <c r="I153" s="196">
        <f>(SUM('1.  LRAMVA Summary'!D$55:D$81)+SUM('1.  LRAMVA Summary'!D$82:D$83)*(MONTH($E153)-1)/12)*$H153</f>
        <v>0</v>
      </c>
      <c r="J153" s="196">
        <f>(SUM('1.  LRAMVA Summary'!E$55:E$81)+SUM('1.  LRAMVA Summary'!E$82:E$83)*(MONTH($E153)-1)/12)*$H153</f>
        <v>88.955069129711731</v>
      </c>
      <c r="K153" s="196">
        <f>(SUM('1.  LRAMVA Summary'!F$55:F$81)+SUM('1.  LRAMVA Summary'!F$82:F$83)*(MONTH($E153)-1)/12)*$H153</f>
        <v>188.02444546027553</v>
      </c>
      <c r="L153" s="196">
        <f>(SUM('1.  LRAMVA Summary'!G$55:G$81)+SUM('1.  LRAMVA Summary'!G$82:G$83)*(MONTH($E153)-1)/12)*$H153</f>
        <v>8.3461122625044215</v>
      </c>
      <c r="M153" s="196">
        <f>(SUM('1.  LRAMVA Summary'!H$55:H$81)+SUM('1.  LRAMVA Summary'!H$82:H$83)*(MONTH($E153)-1)/12)*$H153</f>
        <v>62.788586573914117</v>
      </c>
      <c r="N153" s="196">
        <f>(SUM('1.  LRAMVA Summary'!I$55:I$81)+SUM('1.  LRAMVA Summary'!I$82:I$83)*(MONTH($E153)-1)/12)*$H153</f>
        <v>3.0078333968100897E-2</v>
      </c>
      <c r="O153" s="196">
        <f>(SUM('1.  LRAMVA Summary'!J$55:J$81)+SUM('1.  LRAMVA Summary'!J$82:J$83)*(MONTH($E153)-1)/12)*$H153</f>
        <v>0</v>
      </c>
      <c r="P153" s="196">
        <f>(SUM('1.  LRAMVA Summary'!K$55:K$81)+SUM('1.  LRAMVA Summary'!K$82:K$83)*(MONTH($E153)-1)/12)*$H153</f>
        <v>37.635837133914634</v>
      </c>
      <c r="Q153" s="196">
        <f>(SUM('1.  LRAMVA Summary'!L$55:L$81)+SUM('1.  LRAMVA Summary'!L$82:L$83)*(MONTH($E153)-1)/12)*$H153</f>
        <v>0</v>
      </c>
      <c r="R153" s="196">
        <f>(SUM('1.  LRAMVA Summary'!M$55:M$81)+SUM('1.  LRAMVA Summary'!M$82:M$83)*(MONTH($E153)-1)/12)*$H153</f>
        <v>24.313799228326889</v>
      </c>
      <c r="S153" s="196">
        <f>(SUM('1.  LRAMVA Summary'!N$55:N$81)+SUM('1.  LRAMVA Summary'!N$82:N$83)*(MONTH($E153)-1)/12)*$H153</f>
        <v>101.28657515831856</v>
      </c>
      <c r="T153" s="196">
        <f>(SUM('1.  LRAMVA Summary'!O$55:O$81)+SUM('1.  LRAMVA Summary'!O$82:O$83)*(MONTH($E153)-1)/12)*$H153</f>
        <v>36.442576796714953</v>
      </c>
      <c r="U153" s="196">
        <f>(SUM('1.  LRAMVA Summary'!P$55:P$81)+SUM('1.  LRAMVA Summary'!P$82:P$83)*(MONTH($E153)-1)/12)*$H153</f>
        <v>0</v>
      </c>
      <c r="V153" s="196">
        <f>(SUM('1.  LRAMVA Summary'!Q$55:Q$81)+SUM('1.  LRAMVA Summary'!Q$82:Q$83)*(MONTH($E153)-1)/12)*$H153</f>
        <v>0</v>
      </c>
      <c r="W153" s="197">
        <f t="shared" si="89"/>
        <v>547.82308007764902</v>
      </c>
    </row>
    <row r="154" spans="2:23">
      <c r="E154" s="180">
        <v>43952</v>
      </c>
      <c r="F154" s="180" t="s">
        <v>187</v>
      </c>
      <c r="G154" s="181" t="s">
        <v>66</v>
      </c>
      <c r="H154" s="205">
        <f>$C$52/12</f>
        <v>1.8166666666666667E-3</v>
      </c>
      <c r="I154" s="196">
        <f>(SUM('1.  LRAMVA Summary'!D$55:D$81)+SUM('1.  LRAMVA Summary'!D$82:D$83)*(MONTH($E154)-1)/12)*$H154</f>
        <v>0</v>
      </c>
      <c r="J154" s="196">
        <f>(SUM('1.  LRAMVA Summary'!E$55:E$81)+SUM('1.  LRAMVA Summary'!E$82:E$83)*(MONTH($E154)-1)/12)*$H154</f>
        <v>118.60675883961564</v>
      </c>
      <c r="K154" s="196">
        <f>(SUM('1.  LRAMVA Summary'!F$55:F$81)+SUM('1.  LRAMVA Summary'!F$82:F$83)*(MONTH($E154)-1)/12)*$H154</f>
        <v>250.69926061370072</v>
      </c>
      <c r="L154" s="196">
        <f>(SUM('1.  LRAMVA Summary'!G$55:G$81)+SUM('1.  LRAMVA Summary'!G$82:G$83)*(MONTH($E154)-1)/12)*$H154</f>
        <v>11.128149683339229</v>
      </c>
      <c r="M154" s="196">
        <f>(SUM('1.  LRAMVA Summary'!H$55:H$81)+SUM('1.  LRAMVA Summary'!H$82:H$83)*(MONTH($E154)-1)/12)*$H154</f>
        <v>83.718115431885494</v>
      </c>
      <c r="N154" s="196">
        <f>(SUM('1.  LRAMVA Summary'!I$55:I$81)+SUM('1.  LRAMVA Summary'!I$82:I$83)*(MONTH($E154)-1)/12)*$H154</f>
        <v>4.0104445290801191E-2</v>
      </c>
      <c r="O154" s="196">
        <f>(SUM('1.  LRAMVA Summary'!J$55:J$81)+SUM('1.  LRAMVA Summary'!J$82:J$83)*(MONTH($E154)-1)/12)*$H154</f>
        <v>0</v>
      </c>
      <c r="P154" s="196">
        <f>(SUM('1.  LRAMVA Summary'!K$55:K$81)+SUM('1.  LRAMVA Summary'!K$82:K$83)*(MONTH($E154)-1)/12)*$H154</f>
        <v>50.181116178552841</v>
      </c>
      <c r="Q154" s="196">
        <f>(SUM('1.  LRAMVA Summary'!L$55:L$81)+SUM('1.  LRAMVA Summary'!L$82:L$83)*(MONTH($E154)-1)/12)*$H154</f>
        <v>0</v>
      </c>
      <c r="R154" s="196">
        <f>(SUM('1.  LRAMVA Summary'!M$55:M$81)+SUM('1.  LRAMVA Summary'!M$82:M$83)*(MONTH($E154)-1)/12)*$H154</f>
        <v>32.418398971102519</v>
      </c>
      <c r="S154" s="196">
        <f>(SUM('1.  LRAMVA Summary'!N$55:N$81)+SUM('1.  LRAMVA Summary'!N$82:N$83)*(MONTH($E154)-1)/12)*$H154</f>
        <v>135.04876687775808</v>
      </c>
      <c r="T154" s="196">
        <f>(SUM('1.  LRAMVA Summary'!O$55:O$81)+SUM('1.  LRAMVA Summary'!O$82:O$83)*(MONTH($E154)-1)/12)*$H154</f>
        <v>48.590102395619944</v>
      </c>
      <c r="U154" s="196">
        <f>(SUM('1.  LRAMVA Summary'!P$55:P$81)+SUM('1.  LRAMVA Summary'!P$82:P$83)*(MONTH($E154)-1)/12)*$H154</f>
        <v>0</v>
      </c>
      <c r="V154" s="196">
        <f>(SUM('1.  LRAMVA Summary'!Q$55:Q$81)+SUM('1.  LRAMVA Summary'!Q$82:Q$83)*(MONTH($E154)-1)/12)*$H154</f>
        <v>0</v>
      </c>
      <c r="W154" s="197">
        <f t="shared" si="89"/>
        <v>730.43077343686537</v>
      </c>
    </row>
    <row r="155" spans="2:23">
      <c r="E155" s="180">
        <v>43983</v>
      </c>
      <c r="F155" s="180" t="s">
        <v>187</v>
      </c>
      <c r="G155" s="181" t="s">
        <v>66</v>
      </c>
      <c r="H155" s="205">
        <f>$C$52/12</f>
        <v>1.8166666666666667E-3</v>
      </c>
      <c r="I155" s="196">
        <f>(SUM('1.  LRAMVA Summary'!D$55:D$81)+SUM('1.  LRAMVA Summary'!D$82:D$83)*(MONTH($E155)-1)/12)*$H155</f>
        <v>0</v>
      </c>
      <c r="J155" s="196">
        <f>(SUM('1.  LRAMVA Summary'!E$55:E$81)+SUM('1.  LRAMVA Summary'!E$82:E$83)*(MONTH($E155)-1)/12)*$H155</f>
        <v>148.25844854951956</v>
      </c>
      <c r="K155" s="196">
        <f>(SUM('1.  LRAMVA Summary'!F$55:F$81)+SUM('1.  LRAMVA Summary'!F$82:F$83)*(MONTH($E155)-1)/12)*$H155</f>
        <v>313.37407576712582</v>
      </c>
      <c r="L155" s="196">
        <f>(SUM('1.  LRAMVA Summary'!G$55:G$81)+SUM('1.  LRAMVA Summary'!G$82:G$83)*(MONTH($E155)-1)/12)*$H155</f>
        <v>13.910187104174035</v>
      </c>
      <c r="M155" s="196">
        <f>(SUM('1.  LRAMVA Summary'!H$55:H$81)+SUM('1.  LRAMVA Summary'!H$82:H$83)*(MONTH($E155)-1)/12)*$H155</f>
        <v>104.64764428985687</v>
      </c>
      <c r="N155" s="196">
        <f>(SUM('1.  LRAMVA Summary'!I$55:I$81)+SUM('1.  LRAMVA Summary'!I$82:I$83)*(MONTH($E155)-1)/12)*$H155</f>
        <v>5.0130556613501499E-2</v>
      </c>
      <c r="O155" s="196">
        <f>(SUM('1.  LRAMVA Summary'!J$55:J$81)+SUM('1.  LRAMVA Summary'!J$82:J$83)*(MONTH($E155)-1)/12)*$H155</f>
        <v>0</v>
      </c>
      <c r="P155" s="196">
        <f>(SUM('1.  LRAMVA Summary'!K$55:K$81)+SUM('1.  LRAMVA Summary'!K$82:K$83)*(MONTH($E155)-1)/12)*$H155</f>
        <v>62.726395223191048</v>
      </c>
      <c r="Q155" s="196">
        <f>(SUM('1.  LRAMVA Summary'!L$55:L$81)+SUM('1.  LRAMVA Summary'!L$82:L$83)*(MONTH($E155)-1)/12)*$H155</f>
        <v>0</v>
      </c>
      <c r="R155" s="196">
        <f>(SUM('1.  LRAMVA Summary'!M$55:M$81)+SUM('1.  LRAMVA Summary'!M$82:M$83)*(MONTH($E155)-1)/12)*$H155</f>
        <v>40.522998713878145</v>
      </c>
      <c r="S155" s="196">
        <f>(SUM('1.  LRAMVA Summary'!N$55:N$81)+SUM('1.  LRAMVA Summary'!N$82:N$83)*(MONTH($E155)-1)/12)*$H155</f>
        <v>168.81095859719761</v>
      </c>
      <c r="T155" s="196">
        <f>(SUM('1.  LRAMVA Summary'!O$55:O$81)+SUM('1.  LRAMVA Summary'!O$82:O$83)*(MONTH($E155)-1)/12)*$H155</f>
        <v>60.737627994524921</v>
      </c>
      <c r="U155" s="196">
        <f>(SUM('1.  LRAMVA Summary'!P$55:P$81)+SUM('1.  LRAMVA Summary'!P$82:P$83)*(MONTH($E155)-1)/12)*$H155</f>
        <v>0</v>
      </c>
      <c r="V155" s="196">
        <f>(SUM('1.  LRAMVA Summary'!Q$55:Q$81)+SUM('1.  LRAMVA Summary'!Q$82:Q$83)*(MONTH($E155)-1)/12)*$H155</f>
        <v>0</v>
      </c>
      <c r="W155" s="197">
        <f t="shared" si="89"/>
        <v>913.03846679608137</v>
      </c>
    </row>
    <row r="156" spans="2:23">
      <c r="E156" s="180">
        <v>44013</v>
      </c>
      <c r="F156" s="180" t="s">
        <v>187</v>
      </c>
      <c r="G156" s="181" t="s">
        <v>68</v>
      </c>
      <c r="H156" s="205">
        <f>C53/12</f>
        <v>4.75E-4</v>
      </c>
      <c r="I156" s="196">
        <f>(SUM('1.  LRAMVA Summary'!D$55:D$81)+SUM('1.  LRAMVA Summary'!D$82:D$83)*(MONTH($E156)-1)/12)*$H156</f>
        <v>0</v>
      </c>
      <c r="J156" s="196">
        <f>(SUM('1.  LRAMVA Summary'!E$55:E$81)+SUM('1.  LRAMVA Summary'!E$82:E$83)*(MONTH($E156)-1)/12)*$H156</f>
        <v>46.517788443977693</v>
      </c>
      <c r="K156" s="196">
        <f>(SUM('1.  LRAMVA Summary'!F$55:F$81)+SUM('1.  LRAMVA Summary'!F$82:F$83)*(MONTH($E156)-1)/12)*$H156</f>
        <v>98.324710011336734</v>
      </c>
      <c r="L156" s="196">
        <f>(SUM('1.  LRAMVA Summary'!G$55:G$81)+SUM('1.  LRAMVA Summary'!G$82:G$83)*(MONTH($E156)-1)/12)*$H156</f>
        <v>4.3644807244289172</v>
      </c>
      <c r="M156" s="196">
        <f>(SUM('1.  LRAMVA Summary'!H$55:H$81)+SUM('1.  LRAMVA Summary'!H$82:H$83)*(MONTH($E156)-1)/12)*$H156</f>
        <v>32.834398483606464</v>
      </c>
      <c r="N156" s="196">
        <f>(SUM('1.  LRAMVA Summary'!I$55:I$81)+SUM('1.  LRAMVA Summary'!I$82:I$83)*(MONTH($E156)-1)/12)*$H156</f>
        <v>1.5729037029190377E-2</v>
      </c>
      <c r="O156" s="196">
        <f>(SUM('1.  LRAMVA Summary'!J$55:J$81)+SUM('1.  LRAMVA Summary'!J$82:J$83)*(MONTH($E156)-1)/12)*$H156</f>
        <v>0</v>
      </c>
      <c r="P156" s="196">
        <f>(SUM('1.  LRAMVA Summary'!K$55:K$81)+SUM('1.  LRAMVA Summary'!K$82:K$83)*(MONTH($E156)-1)/12)*$H156</f>
        <v>19.681125840670955</v>
      </c>
      <c r="Q156" s="196">
        <f>(SUM('1.  LRAMVA Summary'!L$55:L$81)+SUM('1.  LRAMVA Summary'!L$82:L$83)*(MONTH($E156)-1)/12)*$H156</f>
        <v>0</v>
      </c>
      <c r="R156" s="196">
        <f>(SUM('1.  LRAMVA Summary'!M$55:M$81)+SUM('1.  LRAMVA Summary'!M$82:M$83)*(MONTH($E156)-1)/12)*$H156</f>
        <v>12.714555559767271</v>
      </c>
      <c r="S156" s="196">
        <f>(SUM('1.  LRAMVA Summary'!N$55:N$81)+SUM('1.  LRAMVA Summary'!N$82:N$83)*(MONTH($E156)-1)/12)*$H156</f>
        <v>52.966374165359241</v>
      </c>
      <c r="T156" s="196">
        <f>(SUM('1.  LRAMVA Summary'!O$55:O$81)+SUM('1.  LRAMVA Summary'!O$82:O$83)*(MONTH($E156)-1)/12)*$H156</f>
        <v>19.057127315713323</v>
      </c>
      <c r="U156" s="196">
        <f>(SUM('1.  LRAMVA Summary'!P$55:P$81)+SUM('1.  LRAMVA Summary'!P$82:P$83)*(MONTH($E156)-1)/12)*$H156</f>
        <v>0</v>
      </c>
      <c r="V156" s="196">
        <f>(SUM('1.  LRAMVA Summary'!Q$55:Q$81)+SUM('1.  LRAMVA Summary'!Q$82:Q$83)*(MONTH($E156)-1)/12)*$H156</f>
        <v>0</v>
      </c>
      <c r="W156" s="197">
        <f t="shared" si="89"/>
        <v>286.47628958188977</v>
      </c>
    </row>
    <row r="157" spans="2:23">
      <c r="E157" s="180">
        <v>44044</v>
      </c>
      <c r="F157" s="180" t="s">
        <v>187</v>
      </c>
      <c r="G157" s="181" t="s">
        <v>68</v>
      </c>
      <c r="H157" s="205">
        <f>H156</f>
        <v>4.75E-4</v>
      </c>
      <c r="I157" s="196">
        <f>(SUM('1.  LRAMVA Summary'!D$55:D$81)+SUM('1.  LRAMVA Summary'!D$82:D$83)*(MONTH($E157)-1)/12)*$H157</f>
        <v>0</v>
      </c>
      <c r="J157" s="196">
        <f>(SUM('1.  LRAMVA Summary'!E$55:E$81)+SUM('1.  LRAMVA Summary'!E$82:E$83)*(MONTH($E157)-1)/12)*$H157</f>
        <v>54.270753184640633</v>
      </c>
      <c r="K157" s="196">
        <f>(SUM('1.  LRAMVA Summary'!F$55:F$81)+SUM('1.  LRAMVA Summary'!F$82:F$83)*(MONTH($E157)-1)/12)*$H157</f>
        <v>114.71216167989284</v>
      </c>
      <c r="L157" s="196">
        <f>(SUM('1.  LRAMVA Summary'!G$55:G$81)+SUM('1.  LRAMVA Summary'!G$82:G$83)*(MONTH($E157)-1)/12)*$H157</f>
        <v>5.0918941785004028</v>
      </c>
      <c r="M157" s="196">
        <f>(SUM('1.  LRAMVA Summary'!H$55:H$81)+SUM('1.  LRAMVA Summary'!H$82:H$83)*(MONTH($E157)-1)/12)*$H157</f>
        <v>38.306798230874207</v>
      </c>
      <c r="N157" s="196">
        <f>(SUM('1.  LRAMVA Summary'!I$55:I$81)+SUM('1.  LRAMVA Summary'!I$82:I$83)*(MONTH($E157)-1)/12)*$H157</f>
        <v>1.8350543200722106E-2</v>
      </c>
      <c r="O157" s="196">
        <f>(SUM('1.  LRAMVA Summary'!J$55:J$81)+SUM('1.  LRAMVA Summary'!J$82:J$83)*(MONTH($E157)-1)/12)*$H157</f>
        <v>0</v>
      </c>
      <c r="P157" s="196">
        <f>(SUM('1.  LRAMVA Summary'!K$55:K$81)+SUM('1.  LRAMVA Summary'!K$82:K$83)*(MONTH($E157)-1)/12)*$H157</f>
        <v>22.961313480782781</v>
      </c>
      <c r="Q157" s="196">
        <f>(SUM('1.  LRAMVA Summary'!L$55:L$81)+SUM('1.  LRAMVA Summary'!L$82:L$83)*(MONTH($E157)-1)/12)*$H157</f>
        <v>0</v>
      </c>
      <c r="R157" s="196">
        <f>(SUM('1.  LRAMVA Summary'!M$55:M$81)+SUM('1.  LRAMVA Summary'!M$82:M$83)*(MONTH($E157)-1)/12)*$H157</f>
        <v>14.833648153061816</v>
      </c>
      <c r="S157" s="196">
        <f>(SUM('1.  LRAMVA Summary'!N$55:N$81)+SUM('1.  LRAMVA Summary'!N$82:N$83)*(MONTH($E157)-1)/12)*$H157</f>
        <v>61.794103192919117</v>
      </c>
      <c r="T157" s="196">
        <f>(SUM('1.  LRAMVA Summary'!O$55:O$81)+SUM('1.  LRAMVA Summary'!O$82:O$83)*(MONTH($E157)-1)/12)*$H157</f>
        <v>22.233315201665548</v>
      </c>
      <c r="U157" s="196">
        <f>(SUM('1.  LRAMVA Summary'!P$55:P$81)+SUM('1.  LRAMVA Summary'!P$82:P$83)*(MONTH($E157)-1)/12)*$H157</f>
        <v>0</v>
      </c>
      <c r="V157" s="196">
        <f>(SUM('1.  LRAMVA Summary'!Q$55:Q$81)+SUM('1.  LRAMVA Summary'!Q$82:Q$83)*(MONTH($E157)-1)/12)*$H157</f>
        <v>0</v>
      </c>
      <c r="W157" s="197">
        <f t="shared" si="89"/>
        <v>334.22233784553811</v>
      </c>
    </row>
    <row r="158" spans="2:23">
      <c r="E158" s="180">
        <v>44075</v>
      </c>
      <c r="F158" s="180" t="s">
        <v>187</v>
      </c>
      <c r="G158" s="181" t="s">
        <v>68</v>
      </c>
      <c r="H158" s="205">
        <f>H157</f>
        <v>4.75E-4</v>
      </c>
      <c r="I158" s="196">
        <f>(SUM('1.  LRAMVA Summary'!D$55:D$81)+SUM('1.  LRAMVA Summary'!D$82:D$83)*(MONTH($E158)-1)/12)*$H158</f>
        <v>0</v>
      </c>
      <c r="J158" s="196">
        <f>(SUM('1.  LRAMVA Summary'!E$55:E$81)+SUM('1.  LRAMVA Summary'!E$82:E$83)*(MONTH($E158)-1)/12)*$H158</f>
        <v>62.023717925303586</v>
      </c>
      <c r="K158" s="196">
        <f>(SUM('1.  LRAMVA Summary'!F$55:F$81)+SUM('1.  LRAMVA Summary'!F$82:F$83)*(MONTH($E158)-1)/12)*$H158</f>
        <v>131.099613348449</v>
      </c>
      <c r="L158" s="196">
        <f>(SUM('1.  LRAMVA Summary'!G$55:G$81)+SUM('1.  LRAMVA Summary'!G$82:G$83)*(MONTH($E158)-1)/12)*$H158</f>
        <v>5.8193076325718902</v>
      </c>
      <c r="M158" s="196">
        <f>(SUM('1.  LRAMVA Summary'!H$55:H$81)+SUM('1.  LRAMVA Summary'!H$82:H$83)*(MONTH($E158)-1)/12)*$H158</f>
        <v>43.779197978141951</v>
      </c>
      <c r="N158" s="196">
        <f>(SUM('1.  LRAMVA Summary'!I$55:I$81)+SUM('1.  LRAMVA Summary'!I$82:I$83)*(MONTH($E158)-1)/12)*$H158</f>
        <v>2.0972049372253835E-2</v>
      </c>
      <c r="O158" s="196">
        <f>(SUM('1.  LRAMVA Summary'!J$55:J$81)+SUM('1.  LRAMVA Summary'!J$82:J$83)*(MONTH($E158)-1)/12)*$H158</f>
        <v>0</v>
      </c>
      <c r="P158" s="196">
        <f>(SUM('1.  LRAMVA Summary'!K$55:K$81)+SUM('1.  LRAMVA Summary'!K$82:K$83)*(MONTH($E158)-1)/12)*$H158</f>
        <v>26.241501120894604</v>
      </c>
      <c r="Q158" s="196">
        <f>(SUM('1.  LRAMVA Summary'!L$55:L$81)+SUM('1.  LRAMVA Summary'!L$82:L$83)*(MONTH($E158)-1)/12)*$H158</f>
        <v>0</v>
      </c>
      <c r="R158" s="196">
        <f>(SUM('1.  LRAMVA Summary'!M$55:M$81)+SUM('1.  LRAMVA Summary'!M$82:M$83)*(MONTH($E158)-1)/12)*$H158</f>
        <v>16.952740746356362</v>
      </c>
      <c r="S158" s="196">
        <f>(SUM('1.  LRAMVA Summary'!N$55:N$81)+SUM('1.  LRAMVA Summary'!N$82:N$83)*(MONTH($E158)-1)/12)*$H158</f>
        <v>70.621832220478993</v>
      </c>
      <c r="T158" s="196">
        <f>(SUM('1.  LRAMVA Summary'!O$55:O$81)+SUM('1.  LRAMVA Summary'!O$82:O$83)*(MONTH($E158)-1)/12)*$H158</f>
        <v>25.409503087617765</v>
      </c>
      <c r="U158" s="196">
        <f>(SUM('1.  LRAMVA Summary'!P$55:P$81)+SUM('1.  LRAMVA Summary'!P$82:P$83)*(MONTH($E158)-1)/12)*$H158</f>
        <v>0</v>
      </c>
      <c r="V158" s="196">
        <f>(SUM('1.  LRAMVA Summary'!Q$55:Q$81)+SUM('1.  LRAMVA Summary'!Q$82:Q$83)*(MONTH($E158)-1)/12)*$H158</f>
        <v>0</v>
      </c>
      <c r="W158" s="197">
        <f t="shared" si="89"/>
        <v>381.96838610918644</v>
      </c>
    </row>
    <row r="159" spans="2:23">
      <c r="E159" s="180">
        <v>44105</v>
      </c>
      <c r="F159" s="180" t="s">
        <v>187</v>
      </c>
      <c r="G159" s="181" t="s">
        <v>69</v>
      </c>
      <c r="H159" s="205">
        <f>C54/12</f>
        <v>4.75E-4</v>
      </c>
      <c r="I159" s="196">
        <f>(SUM('1.  LRAMVA Summary'!D$55:D$81)+SUM('1.  LRAMVA Summary'!D$82:D$83)*(MONTH($E159)-1)/12)*$H159</f>
        <v>0</v>
      </c>
      <c r="J159" s="196">
        <f>(SUM('1.  LRAMVA Summary'!E$55:E$81)+SUM('1.  LRAMVA Summary'!E$82:E$83)*(MONTH($E159)-1)/12)*$H159</f>
        <v>69.776682665966533</v>
      </c>
      <c r="K159" s="196">
        <f>(SUM('1.  LRAMVA Summary'!F$55:F$81)+SUM('1.  LRAMVA Summary'!F$82:F$83)*(MONTH($E159)-1)/12)*$H159</f>
        <v>147.48706501700511</v>
      </c>
      <c r="L159" s="196">
        <f>(SUM('1.  LRAMVA Summary'!G$55:G$81)+SUM('1.  LRAMVA Summary'!G$82:G$83)*(MONTH($E159)-1)/12)*$H159</f>
        <v>6.5467210866433758</v>
      </c>
      <c r="M159" s="196">
        <f>(SUM('1.  LRAMVA Summary'!H$55:H$81)+SUM('1.  LRAMVA Summary'!H$82:H$83)*(MONTH($E159)-1)/12)*$H159</f>
        <v>49.251597725409702</v>
      </c>
      <c r="N159" s="196">
        <f>(SUM('1.  LRAMVA Summary'!I$55:I$81)+SUM('1.  LRAMVA Summary'!I$82:I$83)*(MONTH($E159)-1)/12)*$H159</f>
        <v>2.3593555543785564E-2</v>
      </c>
      <c r="O159" s="196">
        <f>(SUM('1.  LRAMVA Summary'!J$55:J$81)+SUM('1.  LRAMVA Summary'!J$82:J$83)*(MONTH($E159)-1)/12)*$H159</f>
        <v>0</v>
      </c>
      <c r="P159" s="196">
        <f>(SUM('1.  LRAMVA Summary'!K$55:K$81)+SUM('1.  LRAMVA Summary'!K$82:K$83)*(MONTH($E159)-1)/12)*$H159</f>
        <v>29.52168876100643</v>
      </c>
      <c r="Q159" s="196">
        <f>(SUM('1.  LRAMVA Summary'!L$55:L$81)+SUM('1.  LRAMVA Summary'!L$82:L$83)*(MONTH($E159)-1)/12)*$H159</f>
        <v>0</v>
      </c>
      <c r="R159" s="196">
        <f>(SUM('1.  LRAMVA Summary'!M$55:M$81)+SUM('1.  LRAMVA Summary'!M$82:M$83)*(MONTH($E159)-1)/12)*$H159</f>
        <v>19.071833339650908</v>
      </c>
      <c r="S159" s="196">
        <f>(SUM('1.  LRAMVA Summary'!N$55:N$81)+SUM('1.  LRAMVA Summary'!N$82:N$83)*(MONTH($E159)-1)/12)*$H159</f>
        <v>79.449561248038876</v>
      </c>
      <c r="T159" s="196">
        <f>(SUM('1.  LRAMVA Summary'!O$55:O$81)+SUM('1.  LRAMVA Summary'!O$82:O$83)*(MONTH($E159)-1)/12)*$H159</f>
        <v>28.585690973569985</v>
      </c>
      <c r="U159" s="196">
        <f>(SUM('1.  LRAMVA Summary'!P$55:P$81)+SUM('1.  LRAMVA Summary'!P$82:P$83)*(MONTH($E159)-1)/12)*$H159</f>
        <v>0</v>
      </c>
      <c r="V159" s="196">
        <f>(SUM('1.  LRAMVA Summary'!Q$55:Q$81)+SUM('1.  LRAMVA Summary'!Q$82:Q$83)*(MONTH($E159)-1)/12)*$H159</f>
        <v>0</v>
      </c>
      <c r="W159" s="197">
        <f t="shared" si="89"/>
        <v>429.71443437283472</v>
      </c>
    </row>
    <row r="160" spans="2:23">
      <c r="E160" s="180">
        <v>44136</v>
      </c>
      <c r="F160" s="180" t="s">
        <v>187</v>
      </c>
      <c r="G160" s="181" t="s">
        <v>69</v>
      </c>
      <c r="H160" s="205">
        <f>H159</f>
        <v>4.75E-4</v>
      </c>
      <c r="I160" s="196">
        <f>(SUM('1.  LRAMVA Summary'!D$55:D$81)+SUM('1.  LRAMVA Summary'!D$82:D$83)*(MONTH($E160)-1)/12)*$H160</f>
        <v>0</v>
      </c>
      <c r="J160" s="196">
        <f>(SUM('1.  LRAMVA Summary'!E$55:E$81)+SUM('1.  LRAMVA Summary'!E$82:E$83)*(MONTH($E160)-1)/12)*$H160</f>
        <v>77.529647406629479</v>
      </c>
      <c r="K160" s="196">
        <f>(SUM('1.  LRAMVA Summary'!F$55:F$81)+SUM('1.  LRAMVA Summary'!F$82:F$83)*(MONTH($E160)-1)/12)*$H160</f>
        <v>163.87451668556122</v>
      </c>
      <c r="L160" s="196">
        <f>(SUM('1.  LRAMVA Summary'!G$55:G$81)+SUM('1.  LRAMVA Summary'!G$82:G$83)*(MONTH($E160)-1)/12)*$H160</f>
        <v>7.2741345407148623</v>
      </c>
      <c r="M160" s="196">
        <f>(SUM('1.  LRAMVA Summary'!H$55:H$81)+SUM('1.  LRAMVA Summary'!H$82:H$83)*(MONTH($E160)-1)/12)*$H160</f>
        <v>54.723997472677439</v>
      </c>
      <c r="N160" s="196">
        <f>(SUM('1.  LRAMVA Summary'!I$55:I$81)+SUM('1.  LRAMVA Summary'!I$82:I$83)*(MONTH($E160)-1)/12)*$H160</f>
        <v>2.6215061715317296E-2</v>
      </c>
      <c r="O160" s="196">
        <f>(SUM('1.  LRAMVA Summary'!J$55:J$81)+SUM('1.  LRAMVA Summary'!J$82:J$83)*(MONTH($E160)-1)/12)*$H160</f>
        <v>0</v>
      </c>
      <c r="P160" s="196">
        <f>(SUM('1.  LRAMVA Summary'!K$55:K$81)+SUM('1.  LRAMVA Summary'!K$82:K$83)*(MONTH($E160)-1)/12)*$H160</f>
        <v>32.801876401118257</v>
      </c>
      <c r="Q160" s="196">
        <f>(SUM('1.  LRAMVA Summary'!L$55:L$81)+SUM('1.  LRAMVA Summary'!L$82:L$83)*(MONTH($E160)-1)/12)*$H160</f>
        <v>0</v>
      </c>
      <c r="R160" s="196">
        <f>(SUM('1.  LRAMVA Summary'!M$55:M$81)+SUM('1.  LRAMVA Summary'!M$82:M$83)*(MONTH($E160)-1)/12)*$H160</f>
        <v>21.190925932945451</v>
      </c>
      <c r="S160" s="196">
        <f>(SUM('1.  LRAMVA Summary'!N$55:N$81)+SUM('1.  LRAMVA Summary'!N$82:N$83)*(MONTH($E160)-1)/12)*$H160</f>
        <v>88.277290275598745</v>
      </c>
      <c r="T160" s="196">
        <f>(SUM('1.  LRAMVA Summary'!O$55:O$81)+SUM('1.  LRAMVA Summary'!O$82:O$83)*(MONTH($E160)-1)/12)*$H160</f>
        <v>31.761878859522206</v>
      </c>
      <c r="U160" s="196">
        <f>(SUM('1.  LRAMVA Summary'!P$55:P$81)+SUM('1.  LRAMVA Summary'!P$82:P$83)*(MONTH($E160)-1)/12)*$H160</f>
        <v>0</v>
      </c>
      <c r="V160" s="196">
        <f>(SUM('1.  LRAMVA Summary'!Q$55:Q$81)+SUM('1.  LRAMVA Summary'!Q$82:Q$83)*(MONTH($E160)-1)/12)*$H160</f>
        <v>0</v>
      </c>
      <c r="W160" s="197">
        <f t="shared" si="89"/>
        <v>477.46048263648299</v>
      </c>
    </row>
    <row r="161" spans="5:23">
      <c r="E161" s="180">
        <v>44166</v>
      </c>
      <c r="F161" s="180" t="s">
        <v>187</v>
      </c>
      <c r="G161" s="181" t="s">
        <v>69</v>
      </c>
      <c r="H161" s="205">
        <f>H160</f>
        <v>4.75E-4</v>
      </c>
      <c r="I161" s="196">
        <f>(SUM('1.  LRAMVA Summary'!D$55:D$81)+SUM('1.  LRAMVA Summary'!D$82:D$83)*(MONTH($E161)-1)/12)*$H161</f>
        <v>0</v>
      </c>
      <c r="J161" s="196">
        <f>(SUM('1.  LRAMVA Summary'!E$55:E$81)+SUM('1.  LRAMVA Summary'!E$82:E$83)*(MONTH($E161)-1)/12)*$H161</f>
        <v>85.282612147292426</v>
      </c>
      <c r="K161" s="196">
        <f>(SUM('1.  LRAMVA Summary'!F$55:F$81)+SUM('1.  LRAMVA Summary'!F$82:F$83)*(MONTH($E161)-1)/12)*$H161</f>
        <v>180.26196835411733</v>
      </c>
      <c r="L161" s="196">
        <f>(SUM('1.  LRAMVA Summary'!G$55:G$81)+SUM('1.  LRAMVA Summary'!G$82:G$83)*(MONTH($E161)-1)/12)*$H161</f>
        <v>8.0015479947863479</v>
      </c>
      <c r="M161" s="196">
        <f>(SUM('1.  LRAMVA Summary'!H$55:H$81)+SUM('1.  LRAMVA Summary'!H$82:H$83)*(MONTH($E161)-1)/12)*$H161</f>
        <v>60.196397219945183</v>
      </c>
      <c r="N161" s="196">
        <f>(SUM('1.  LRAMVA Summary'!I$55:I$81)+SUM('1.  LRAMVA Summary'!I$82:I$83)*(MONTH($E161)-1)/12)*$H161</f>
        <v>2.8836567886849022E-2</v>
      </c>
      <c r="O161" s="196">
        <f>(SUM('1.  LRAMVA Summary'!J$55:J$81)+SUM('1.  LRAMVA Summary'!J$82:J$83)*(MONTH($E161)-1)/12)*$H161</f>
        <v>0</v>
      </c>
      <c r="P161" s="196">
        <f>(SUM('1.  LRAMVA Summary'!K$55:K$81)+SUM('1.  LRAMVA Summary'!K$82:K$83)*(MONTH($E161)-1)/12)*$H161</f>
        <v>36.082064041230083</v>
      </c>
      <c r="Q161" s="196">
        <f>(SUM('1.  LRAMVA Summary'!L$55:L$81)+SUM('1.  LRAMVA Summary'!L$82:L$83)*(MONTH($E161)-1)/12)*$H161</f>
        <v>0</v>
      </c>
      <c r="R161" s="196">
        <f>(SUM('1.  LRAMVA Summary'!M$55:M$81)+SUM('1.  LRAMVA Summary'!M$82:M$83)*(MONTH($E161)-1)/12)*$H161</f>
        <v>23.310018526239997</v>
      </c>
      <c r="S161" s="196">
        <f>(SUM('1.  LRAMVA Summary'!N$55:N$81)+SUM('1.  LRAMVA Summary'!N$82:N$83)*(MONTH($E161)-1)/12)*$H161</f>
        <v>97.105019303158628</v>
      </c>
      <c r="T161" s="196">
        <f>(SUM('1.  LRAMVA Summary'!O$55:O$81)+SUM('1.  LRAMVA Summary'!O$82:O$83)*(MONTH($E161)-1)/12)*$H161</f>
        <v>34.93806674547443</v>
      </c>
      <c r="U161" s="196">
        <f>(SUM('1.  LRAMVA Summary'!P$55:P$81)+SUM('1.  LRAMVA Summary'!P$82:P$83)*(MONTH($E161)-1)/12)*$H161</f>
        <v>0</v>
      </c>
      <c r="V161" s="196">
        <f>(SUM('1.  LRAMVA Summary'!Q$55:Q$81)+SUM('1.  LRAMVA Summary'!Q$82:Q$83)*(MONTH($E161)-1)/12)*$H161</f>
        <v>0</v>
      </c>
      <c r="W161" s="197">
        <f>SUM(I161:V161)</f>
        <v>525.20653090013127</v>
      </c>
    </row>
    <row r="162" spans="5:23" ht="16" thickBot="1">
      <c r="E162" s="182" t="s">
        <v>467</v>
      </c>
      <c r="F162" s="182"/>
      <c r="G162" s="183"/>
      <c r="H162" s="184"/>
      <c r="I162" s="185">
        <f>SUM(I149:I161)</f>
        <v>0</v>
      </c>
      <c r="J162" s="185">
        <f>SUM(J149:J161)</f>
        <v>840.17654742236891</v>
      </c>
      <c r="K162" s="185">
        <f t="shared" ref="K162:O162" si="90">SUM(K149:K161)</f>
        <v>1775.8822623977399</v>
      </c>
      <c r="L162" s="185">
        <f t="shared" si="90"/>
        <v>78.828647470167908</v>
      </c>
      <c r="M162" s="185">
        <f t="shared" si="90"/>
        <v>593.03531998022549</v>
      </c>
      <c r="N162" s="185">
        <f t="shared" si="90"/>
        <v>0.28408848458862268</v>
      </c>
      <c r="O162" s="185">
        <f t="shared" si="90"/>
        <v>0</v>
      </c>
      <c r="P162" s="185">
        <f t="shared" ref="P162:V162" si="91">SUM(P149:P161)</f>
        <v>355.46875531527621</v>
      </c>
      <c r="Q162" s="185">
        <f t="shared" si="91"/>
        <v>0</v>
      </c>
      <c r="R162" s="185">
        <f t="shared" si="91"/>
        <v>229.64271839965625</v>
      </c>
      <c r="S162" s="185">
        <f t="shared" si="91"/>
        <v>956.64705619714641</v>
      </c>
      <c r="T162" s="185">
        <f t="shared" si="91"/>
        <v>344.19846616713806</v>
      </c>
      <c r="U162" s="185">
        <f t="shared" si="91"/>
        <v>0</v>
      </c>
      <c r="V162" s="185">
        <f t="shared" si="91"/>
        <v>0</v>
      </c>
      <c r="W162" s="185">
        <f>SUM(W149:W161)</f>
        <v>5174.1638618343086</v>
      </c>
    </row>
    <row r="163" spans="5:23" ht="16" thickTop="1">
      <c r="E163" s="186" t="s">
        <v>67</v>
      </c>
      <c r="F163" s="186"/>
      <c r="G163" s="187"/>
      <c r="H163" s="188"/>
      <c r="I163" s="189"/>
      <c r="J163" s="189"/>
      <c r="K163" s="189"/>
      <c r="L163" s="189"/>
      <c r="M163" s="189"/>
      <c r="N163" s="189"/>
      <c r="O163" s="189"/>
      <c r="P163" s="189"/>
      <c r="Q163" s="189"/>
      <c r="R163" s="189"/>
      <c r="S163" s="189"/>
      <c r="T163" s="189"/>
      <c r="U163" s="189"/>
      <c r="V163" s="189"/>
      <c r="W163" s="190"/>
    </row>
    <row r="164" spans="5:23">
      <c r="E164" s="191" t="s">
        <v>690</v>
      </c>
      <c r="F164" s="191"/>
      <c r="G164" s="192"/>
      <c r="H164" s="193"/>
      <c r="I164" s="194">
        <f>I162+I163</f>
        <v>0</v>
      </c>
      <c r="J164" s="194">
        <f t="shared" ref="J164:U164" si="92">J162+J163</f>
        <v>840.17654742236891</v>
      </c>
      <c r="K164" s="194">
        <f t="shared" si="92"/>
        <v>1775.8822623977399</v>
      </c>
      <c r="L164" s="194">
        <f t="shared" si="92"/>
        <v>78.828647470167908</v>
      </c>
      <c r="M164" s="194">
        <f t="shared" si="92"/>
        <v>593.03531998022549</v>
      </c>
      <c r="N164" s="194">
        <f t="shared" si="92"/>
        <v>0.28408848458862268</v>
      </c>
      <c r="O164" s="194">
        <f t="shared" si="92"/>
        <v>0</v>
      </c>
      <c r="P164" s="194">
        <f t="shared" si="92"/>
        <v>355.46875531527621</v>
      </c>
      <c r="Q164" s="194">
        <f t="shared" si="92"/>
        <v>0</v>
      </c>
      <c r="R164" s="194">
        <f t="shared" si="92"/>
        <v>229.64271839965625</v>
      </c>
      <c r="S164" s="194">
        <f t="shared" si="92"/>
        <v>956.64705619714641</v>
      </c>
      <c r="T164" s="194">
        <f t="shared" si="92"/>
        <v>344.19846616713806</v>
      </c>
      <c r="U164" s="194">
        <f t="shared" si="92"/>
        <v>0</v>
      </c>
      <c r="V164" s="194">
        <f>V162+V163</f>
        <v>0</v>
      </c>
      <c r="W164" s="194">
        <f>W162+W163</f>
        <v>5174.1638618343086</v>
      </c>
    </row>
    <row r="165" spans="5:23">
      <c r="E165" s="180">
        <v>44197</v>
      </c>
      <c r="F165" s="180" t="s">
        <v>694</v>
      </c>
      <c r="G165" s="181" t="s">
        <v>65</v>
      </c>
      <c r="H165" s="205">
        <f>C55/12</f>
        <v>4.75E-4</v>
      </c>
      <c r="I165" s="196">
        <f>(SUM('1.  LRAMVA Summary'!D$55:D$84)+SUM('1.  LRAMVA Summary'!D$85:D$86)*(MONTH($E165)-1)/12)*$H165</f>
        <v>0</v>
      </c>
      <c r="J165" s="196">
        <f>(SUM('1.  LRAMVA Summary'!E$55:E$84)+SUM('1.  LRAMVA Summary'!E$85:E$86)*(MONTH($E165)-1)/12)*$H165</f>
        <v>93.035576887955386</v>
      </c>
      <c r="K165" s="196">
        <f>(SUM('1.  LRAMVA Summary'!F$55:F$84)+SUM('1.  LRAMVA Summary'!F$85:F$86)*(MONTH($E165)-1)/12)*$H165</f>
        <v>196.64942002267347</v>
      </c>
      <c r="L165" s="196">
        <f>(SUM('1.  LRAMVA Summary'!G$55:G$84)+SUM('1.  LRAMVA Summary'!G$85:G$86)*(MONTH($E165)-1)/12)*$H165</f>
        <v>8.7289614488578344</v>
      </c>
      <c r="M165" s="196">
        <f>(SUM('1.  LRAMVA Summary'!H$55:H$84)+SUM('1.  LRAMVA Summary'!H$85:H$86)*(MONTH($E165)-1)/12)*$H165</f>
        <v>65.668796967212927</v>
      </c>
      <c r="N165" s="196">
        <f>(SUM('1.  LRAMVA Summary'!I$55:I$84)+SUM('1.  LRAMVA Summary'!I$85:I$86)*(MONTH($E165)-1)/12)*$H165</f>
        <v>3.1458074058380754E-2</v>
      </c>
      <c r="O165" s="196">
        <f>(SUM('1.  LRAMVA Summary'!J$55:J$84)+SUM('1.  LRAMVA Summary'!J$85:J$86)*(MONTH($E165)-1)/12)*$H165</f>
        <v>0</v>
      </c>
      <c r="P165" s="196">
        <f>(SUM('1.  LRAMVA Summary'!K$55:K$84)+SUM('1.  LRAMVA Summary'!K$85:K$86)*(MONTH($E165)-1)/12)*$H165</f>
        <v>39.36225168134191</v>
      </c>
      <c r="Q165" s="196">
        <f>(SUM('1.  LRAMVA Summary'!L$55:L$84)+SUM('1.  LRAMVA Summary'!L$85:L$86)*(MONTH($E165)-1)/12)*$H165</f>
        <v>0</v>
      </c>
      <c r="R165" s="196">
        <f>(SUM('1.  LRAMVA Summary'!M$55:M$84)+SUM('1.  LRAMVA Summary'!M$85:M$86)*(MONTH($E165)-1)/12)*$H165</f>
        <v>25.429111119534543</v>
      </c>
      <c r="S165" s="196">
        <f>(SUM('1.  LRAMVA Summary'!N$55:N$84)+SUM('1.  LRAMVA Summary'!N$85:N$86)*(MONTH($E165)-1)/12)*$H165</f>
        <v>105.9327483307185</v>
      </c>
      <c r="T165" s="196">
        <f>(SUM('1.  LRAMVA Summary'!O$55:O$84)+SUM('1.  LRAMVA Summary'!O$85:O$86)*(MONTH($E165)-1)/12)*$H165</f>
        <v>38.114254631426647</v>
      </c>
      <c r="U165" s="196">
        <f>(SUM('1.  LRAMVA Summary'!P$55:P$84)+SUM('1.  LRAMVA Summary'!P$85:P$86)*(MONTH($E165)-1)/12)*$H165</f>
        <v>0</v>
      </c>
      <c r="V165" s="196">
        <f>(SUM('1.  LRAMVA Summary'!Q$55:Q$84)+SUM('1.  LRAMVA Summary'!Q$85:Q$86)*(MONTH($E165)-1)/12)*$H165</f>
        <v>0</v>
      </c>
      <c r="W165" s="197">
        <f>SUM(I165:V165)</f>
        <v>572.95257916377955</v>
      </c>
    </row>
    <row r="166" spans="5:23">
      <c r="E166" s="180">
        <v>44228</v>
      </c>
      <c r="F166" s="180" t="s">
        <v>694</v>
      </c>
      <c r="G166" s="181" t="s">
        <v>65</v>
      </c>
      <c r="H166" s="205">
        <f>H165</f>
        <v>4.75E-4</v>
      </c>
      <c r="I166" s="196">
        <f>(SUM('1.  LRAMVA Summary'!D$55:D$84)+SUM('1.  LRAMVA Summary'!D$85:D$86)*(MONTH($E166)-1)/12)*$H166</f>
        <v>0</v>
      </c>
      <c r="J166" s="196">
        <f>(SUM('1.  LRAMVA Summary'!E$55:E$84)+SUM('1.  LRAMVA Summary'!E$85:E$86)*(MONTH($E166)-1)/12)*$H166</f>
        <v>100.77979161691016</v>
      </c>
      <c r="K166" s="196">
        <f>(SUM('1.  LRAMVA Summary'!F$55:F$84)+SUM('1.  LRAMVA Summary'!F$85:F$86)*(MONTH($E166)-1)/12)*$H166</f>
        <v>213.9723796758567</v>
      </c>
      <c r="L166" s="196">
        <f>(SUM('1.  LRAMVA Summary'!G$55:G$84)+SUM('1.  LRAMVA Summary'!G$85:G$86)*(MONTH($E166)-1)/12)*$H166</f>
        <v>9.4834256009054521</v>
      </c>
      <c r="M166" s="196">
        <f>(SUM('1.  LRAMVA Summary'!H$55:H$84)+SUM('1.  LRAMVA Summary'!H$85:H$86)*(MONTH($E166)-1)/12)*$H166</f>
        <v>71.393456468321773</v>
      </c>
      <c r="N166" s="196">
        <f>(SUM('1.  LRAMVA Summary'!I$55:I$84)+SUM('1.  LRAMVA Summary'!I$85:I$86)*(MONTH($E166)-1)/12)*$H166</f>
        <v>3.4158136973906482E-2</v>
      </c>
      <c r="O166" s="196">
        <f>(SUM('1.  LRAMVA Summary'!J$55:J$84)+SUM('1.  LRAMVA Summary'!J$85:J$86)*(MONTH($E166)-1)/12)*$H166</f>
        <v>0</v>
      </c>
      <c r="P166" s="196">
        <f>(SUM('1.  LRAMVA Summary'!K$55:K$84)+SUM('1.  LRAMVA Summary'!K$85:K$86)*(MONTH($E166)-1)/12)*$H166</f>
        <v>42.773464769370385</v>
      </c>
      <c r="Q166" s="196">
        <f>(SUM('1.  LRAMVA Summary'!L$55:L$84)+SUM('1.  LRAMVA Summary'!L$85:L$86)*(MONTH($E166)-1)/12)*$H166</f>
        <v>0</v>
      </c>
      <c r="R166" s="196">
        <f>(SUM('1.  LRAMVA Summary'!M$55:M$84)+SUM('1.  LRAMVA Summary'!M$85:M$86)*(MONTH($E166)-1)/12)*$H166</f>
        <v>27.553121108974779</v>
      </c>
      <c r="S166" s="196">
        <f>(SUM('1.  LRAMVA Summary'!N$55:N$84)+SUM('1.  LRAMVA Summary'!N$85:N$86)*(MONTH($E166)-1)/12)*$H166</f>
        <v>115.90902987327702</v>
      </c>
      <c r="T166" s="196">
        <f>(SUM('1.  LRAMVA Summary'!O$55:O$84)+SUM('1.  LRAMVA Summary'!O$85:O$86)*(MONTH($E166)-1)/12)*$H166</f>
        <v>41.299608007863412</v>
      </c>
      <c r="U166" s="196">
        <f>(SUM('1.  LRAMVA Summary'!P$55:P$84)+SUM('1.  LRAMVA Summary'!P$85:P$86)*(MONTH($E166)-1)/12)*$H166</f>
        <v>0</v>
      </c>
      <c r="V166" s="196">
        <f>(SUM('1.  LRAMVA Summary'!Q$55:Q$84)+SUM('1.  LRAMVA Summary'!Q$85:Q$86)*(MONTH($E166)-1)/12)*$H166</f>
        <v>0</v>
      </c>
      <c r="W166" s="197">
        <f t="shared" ref="W166:W175" si="93">SUM(I166:V166)</f>
        <v>623.19843525845363</v>
      </c>
    </row>
    <row r="167" spans="5:23">
      <c r="E167" s="180">
        <v>44256</v>
      </c>
      <c r="F167" s="180" t="s">
        <v>694</v>
      </c>
      <c r="G167" s="181" t="s">
        <v>65</v>
      </c>
      <c r="H167" s="205">
        <f>H166</f>
        <v>4.75E-4</v>
      </c>
      <c r="I167" s="196">
        <f>(SUM('1.  LRAMVA Summary'!D$55:D$84)+SUM('1.  LRAMVA Summary'!D$85:D$86)*(MONTH($E167)-1)/12)*$H167</f>
        <v>0</v>
      </c>
      <c r="J167" s="196">
        <f>(SUM('1.  LRAMVA Summary'!E$55:E$84)+SUM('1.  LRAMVA Summary'!E$85:E$86)*(MONTH($E167)-1)/12)*$H167</f>
        <v>108.52400634586493</v>
      </c>
      <c r="K167" s="196">
        <f>(SUM('1.  LRAMVA Summary'!F$55:F$84)+SUM('1.  LRAMVA Summary'!F$85:F$86)*(MONTH($E167)-1)/12)*$H167</f>
        <v>231.29533932903993</v>
      </c>
      <c r="L167" s="196">
        <f>(SUM('1.  LRAMVA Summary'!G$55:G$84)+SUM('1.  LRAMVA Summary'!G$85:G$86)*(MONTH($E167)-1)/12)*$H167</f>
        <v>10.23788975295307</v>
      </c>
      <c r="M167" s="196">
        <f>(SUM('1.  LRAMVA Summary'!H$55:H$84)+SUM('1.  LRAMVA Summary'!H$85:H$86)*(MONTH($E167)-1)/12)*$H167</f>
        <v>77.118115969430619</v>
      </c>
      <c r="N167" s="196">
        <f>(SUM('1.  LRAMVA Summary'!I$55:I$84)+SUM('1.  LRAMVA Summary'!I$85:I$86)*(MONTH($E167)-1)/12)*$H167</f>
        <v>3.6858199889432224E-2</v>
      </c>
      <c r="O167" s="196">
        <f>(SUM('1.  LRAMVA Summary'!J$55:J$84)+SUM('1.  LRAMVA Summary'!J$85:J$86)*(MONTH($E167)-1)/12)*$H167</f>
        <v>0</v>
      </c>
      <c r="P167" s="196">
        <f>(SUM('1.  LRAMVA Summary'!K$55:K$84)+SUM('1.  LRAMVA Summary'!K$85:K$86)*(MONTH($E167)-1)/12)*$H167</f>
        <v>46.18467785739886</v>
      </c>
      <c r="Q167" s="196">
        <f>(SUM('1.  LRAMVA Summary'!L$55:L$84)+SUM('1.  LRAMVA Summary'!L$85:L$86)*(MONTH($E167)-1)/12)*$H167</f>
        <v>0</v>
      </c>
      <c r="R167" s="196">
        <f>(SUM('1.  LRAMVA Summary'!M$55:M$84)+SUM('1.  LRAMVA Summary'!M$85:M$86)*(MONTH($E167)-1)/12)*$H167</f>
        <v>29.677131098415018</v>
      </c>
      <c r="S167" s="196">
        <f>(SUM('1.  LRAMVA Summary'!N$55:N$84)+SUM('1.  LRAMVA Summary'!N$85:N$86)*(MONTH($E167)-1)/12)*$H167</f>
        <v>125.88531141583552</v>
      </c>
      <c r="T167" s="196">
        <f>(SUM('1.  LRAMVA Summary'!O$55:O$84)+SUM('1.  LRAMVA Summary'!O$85:O$86)*(MONTH($E167)-1)/12)*$H167</f>
        <v>44.484961384300178</v>
      </c>
      <c r="U167" s="196">
        <f>(SUM('1.  LRAMVA Summary'!P$55:P$84)+SUM('1.  LRAMVA Summary'!P$85:P$86)*(MONTH($E167)-1)/12)*$H167</f>
        <v>0</v>
      </c>
      <c r="V167" s="196">
        <f>(SUM('1.  LRAMVA Summary'!Q$55:Q$84)+SUM('1.  LRAMVA Summary'!Q$85:Q$86)*(MONTH($E167)-1)/12)*$H167</f>
        <v>0</v>
      </c>
      <c r="W167" s="197">
        <f t="shared" si="93"/>
        <v>673.4442913531276</v>
      </c>
    </row>
    <row r="168" spans="5:23">
      <c r="E168" s="180">
        <v>44287</v>
      </c>
      <c r="F168" s="180" t="s">
        <v>694</v>
      </c>
      <c r="G168" s="181" t="s">
        <v>66</v>
      </c>
      <c r="H168" s="205">
        <f>C56/12</f>
        <v>4.75E-4</v>
      </c>
      <c r="I168" s="196">
        <f>(SUM('1.  LRAMVA Summary'!D$55:D$84)+SUM('1.  LRAMVA Summary'!D$85:D$86)*(MONTH($E168)-1)/12)*$H168</f>
        <v>0</v>
      </c>
      <c r="J168" s="196">
        <f>(SUM('1.  LRAMVA Summary'!E$55:E$84)+SUM('1.  LRAMVA Summary'!E$85:E$86)*(MONTH($E168)-1)/12)*$H168</f>
        <v>116.26822107481971</v>
      </c>
      <c r="K168" s="196">
        <f>(SUM('1.  LRAMVA Summary'!F$55:F$84)+SUM('1.  LRAMVA Summary'!F$85:F$86)*(MONTH($E168)-1)/12)*$H168</f>
        <v>248.61829898222314</v>
      </c>
      <c r="L168" s="196">
        <f>(SUM('1.  LRAMVA Summary'!G$55:G$84)+SUM('1.  LRAMVA Summary'!G$85:G$86)*(MONTH($E168)-1)/12)*$H168</f>
        <v>10.992353905000687</v>
      </c>
      <c r="M168" s="196">
        <f>(SUM('1.  LRAMVA Summary'!H$55:H$84)+SUM('1.  LRAMVA Summary'!H$85:H$86)*(MONTH($E168)-1)/12)*$H168</f>
        <v>82.842775470539451</v>
      </c>
      <c r="N168" s="196">
        <f>(SUM('1.  LRAMVA Summary'!I$55:I$84)+SUM('1.  LRAMVA Summary'!I$85:I$86)*(MONTH($E168)-1)/12)*$H168</f>
        <v>3.9558262804957951E-2</v>
      </c>
      <c r="O168" s="196">
        <f>(SUM('1.  LRAMVA Summary'!J$55:J$84)+SUM('1.  LRAMVA Summary'!J$85:J$86)*(MONTH($E168)-1)/12)*$H168</f>
        <v>0</v>
      </c>
      <c r="P168" s="196">
        <f>(SUM('1.  LRAMVA Summary'!K$55:K$84)+SUM('1.  LRAMVA Summary'!K$85:K$86)*(MONTH($E168)-1)/12)*$H168</f>
        <v>49.595890945427335</v>
      </c>
      <c r="Q168" s="196">
        <f>(SUM('1.  LRAMVA Summary'!L$55:L$84)+SUM('1.  LRAMVA Summary'!L$85:L$86)*(MONTH($E168)-1)/12)*$H168</f>
        <v>0</v>
      </c>
      <c r="R168" s="196">
        <f>(SUM('1.  LRAMVA Summary'!M$55:M$84)+SUM('1.  LRAMVA Summary'!M$85:M$86)*(MONTH($E168)-1)/12)*$H168</f>
        <v>31.801141087855253</v>
      </c>
      <c r="S168" s="196">
        <f>(SUM('1.  LRAMVA Summary'!N$55:N$84)+SUM('1.  LRAMVA Summary'!N$85:N$86)*(MONTH($E168)-1)/12)*$H168</f>
        <v>135.86159295839403</v>
      </c>
      <c r="T168" s="196">
        <f>(SUM('1.  LRAMVA Summary'!O$55:O$84)+SUM('1.  LRAMVA Summary'!O$85:O$86)*(MONTH($E168)-1)/12)*$H168</f>
        <v>47.670314760736936</v>
      </c>
      <c r="U168" s="196">
        <f>(SUM('1.  LRAMVA Summary'!P$55:P$84)+SUM('1.  LRAMVA Summary'!P$85:P$86)*(MONTH($E168)-1)/12)*$H168</f>
        <v>0</v>
      </c>
      <c r="V168" s="196">
        <f>(SUM('1.  LRAMVA Summary'!Q$55:Q$84)+SUM('1.  LRAMVA Summary'!Q$85:Q$86)*(MONTH($E168)-1)/12)*$H168</f>
        <v>0</v>
      </c>
      <c r="W168" s="197">
        <f t="shared" si="93"/>
        <v>723.69014744780145</v>
      </c>
    </row>
    <row r="169" spans="5:23">
      <c r="E169" s="180">
        <v>44317</v>
      </c>
      <c r="F169" s="180" t="s">
        <v>694</v>
      </c>
      <c r="G169" s="181" t="s">
        <v>66</v>
      </c>
      <c r="H169" s="205">
        <f>H168</f>
        <v>4.75E-4</v>
      </c>
      <c r="I169" s="196">
        <f>(SUM('1.  LRAMVA Summary'!D$55:D$84)+SUM('1.  LRAMVA Summary'!D$85:D$86)*(MONTH($E169)-1)/12)*$H169</f>
        <v>0</v>
      </c>
      <c r="J169" s="196">
        <f>(SUM('1.  LRAMVA Summary'!E$55:E$84)+SUM('1.  LRAMVA Summary'!E$85:E$86)*(MONTH($E169)-1)/12)*$H169</f>
        <v>124.01243580377449</v>
      </c>
      <c r="K169" s="196">
        <f>(SUM('1.  LRAMVA Summary'!F$55:F$84)+SUM('1.  LRAMVA Summary'!F$85:F$86)*(MONTH($E169)-1)/12)*$H169</f>
        <v>265.94125863540643</v>
      </c>
      <c r="L169" s="196">
        <f>(SUM('1.  LRAMVA Summary'!G$55:G$84)+SUM('1.  LRAMVA Summary'!G$85:G$86)*(MONTH($E169)-1)/12)*$H169</f>
        <v>11.746818057048305</v>
      </c>
      <c r="M169" s="196">
        <f>(SUM('1.  LRAMVA Summary'!H$55:H$84)+SUM('1.  LRAMVA Summary'!H$85:H$86)*(MONTH($E169)-1)/12)*$H169</f>
        <v>88.567434971648296</v>
      </c>
      <c r="N169" s="196">
        <f>(SUM('1.  LRAMVA Summary'!I$55:I$84)+SUM('1.  LRAMVA Summary'!I$85:I$86)*(MONTH($E169)-1)/12)*$H169</f>
        <v>4.2258325720483679E-2</v>
      </c>
      <c r="O169" s="196">
        <f>(SUM('1.  LRAMVA Summary'!J$55:J$84)+SUM('1.  LRAMVA Summary'!J$85:J$86)*(MONTH($E169)-1)/12)*$H169</f>
        <v>0</v>
      </c>
      <c r="P169" s="196">
        <f>(SUM('1.  LRAMVA Summary'!K$55:K$84)+SUM('1.  LRAMVA Summary'!K$85:K$86)*(MONTH($E169)-1)/12)*$H169</f>
        <v>53.007104033455818</v>
      </c>
      <c r="Q169" s="196">
        <f>(SUM('1.  LRAMVA Summary'!L$55:L$84)+SUM('1.  LRAMVA Summary'!L$85:L$86)*(MONTH($E169)-1)/12)*$H169</f>
        <v>0</v>
      </c>
      <c r="R169" s="196">
        <f>(SUM('1.  LRAMVA Summary'!M$55:M$84)+SUM('1.  LRAMVA Summary'!M$85:M$86)*(MONTH($E169)-1)/12)*$H169</f>
        <v>33.925151077295489</v>
      </c>
      <c r="S169" s="196">
        <f>(SUM('1.  LRAMVA Summary'!N$55:N$84)+SUM('1.  LRAMVA Summary'!N$85:N$86)*(MONTH($E169)-1)/12)*$H169</f>
        <v>145.83787450095255</v>
      </c>
      <c r="T169" s="196">
        <f>(SUM('1.  LRAMVA Summary'!O$55:O$84)+SUM('1.  LRAMVA Summary'!O$85:O$86)*(MONTH($E169)-1)/12)*$H169</f>
        <v>50.855668137173701</v>
      </c>
      <c r="U169" s="196">
        <f>(SUM('1.  LRAMVA Summary'!P$55:P$84)+SUM('1.  LRAMVA Summary'!P$85:P$86)*(MONTH($E169)-1)/12)*$H169</f>
        <v>0</v>
      </c>
      <c r="V169" s="196">
        <f>(SUM('1.  LRAMVA Summary'!Q$55:Q$84)+SUM('1.  LRAMVA Summary'!Q$85:Q$86)*(MONTH($E169)-1)/12)*$H169</f>
        <v>0</v>
      </c>
      <c r="W169" s="197">
        <f t="shared" si="93"/>
        <v>773.93600354247553</v>
      </c>
    </row>
    <row r="170" spans="5:23">
      <c r="E170" s="180">
        <v>44348</v>
      </c>
      <c r="F170" s="180" t="s">
        <v>694</v>
      </c>
      <c r="G170" s="181" t="s">
        <v>66</v>
      </c>
      <c r="H170" s="205">
        <f>H169</f>
        <v>4.75E-4</v>
      </c>
      <c r="I170" s="196">
        <f>(SUM('1.  LRAMVA Summary'!D$55:D$84)+SUM('1.  LRAMVA Summary'!D$85:D$86)*(MONTH($E170)-1)/12)*$H170</f>
        <v>0</v>
      </c>
      <c r="J170" s="196">
        <f>(SUM('1.  LRAMVA Summary'!E$55:E$84)+SUM('1.  LRAMVA Summary'!E$85:E$86)*(MONTH($E170)-1)/12)*$H170</f>
        <v>131.75665053272928</v>
      </c>
      <c r="K170" s="196">
        <f>(SUM('1.  LRAMVA Summary'!F$55:F$84)+SUM('1.  LRAMVA Summary'!F$85:F$86)*(MONTH($E170)-1)/12)*$H170</f>
        <v>283.26421828858957</v>
      </c>
      <c r="L170" s="196">
        <f>(SUM('1.  LRAMVA Summary'!G$55:G$84)+SUM('1.  LRAMVA Summary'!G$85:G$86)*(MONTH($E170)-1)/12)*$H170</f>
        <v>12.501282209095923</v>
      </c>
      <c r="M170" s="196">
        <f>(SUM('1.  LRAMVA Summary'!H$55:H$84)+SUM('1.  LRAMVA Summary'!H$85:H$86)*(MONTH($E170)-1)/12)*$H170</f>
        <v>94.292094472757142</v>
      </c>
      <c r="N170" s="196">
        <f>(SUM('1.  LRAMVA Summary'!I$55:I$84)+SUM('1.  LRAMVA Summary'!I$85:I$86)*(MONTH($E170)-1)/12)*$H170</f>
        <v>4.4958388636009421E-2</v>
      </c>
      <c r="O170" s="196">
        <f>(SUM('1.  LRAMVA Summary'!J$55:J$84)+SUM('1.  LRAMVA Summary'!J$85:J$86)*(MONTH($E170)-1)/12)*$H170</f>
        <v>0</v>
      </c>
      <c r="P170" s="196">
        <f>(SUM('1.  LRAMVA Summary'!K$55:K$84)+SUM('1.  LRAMVA Summary'!K$85:K$86)*(MONTH($E170)-1)/12)*$H170</f>
        <v>56.418317121484293</v>
      </c>
      <c r="Q170" s="196">
        <f>(SUM('1.  LRAMVA Summary'!L$55:L$84)+SUM('1.  LRAMVA Summary'!L$85:L$86)*(MONTH($E170)-1)/12)*$H170</f>
        <v>0</v>
      </c>
      <c r="R170" s="196">
        <f>(SUM('1.  LRAMVA Summary'!M$55:M$84)+SUM('1.  LRAMVA Summary'!M$85:M$86)*(MONTH($E170)-1)/12)*$H170</f>
        <v>36.049161066735728</v>
      </c>
      <c r="S170" s="196">
        <f>(SUM('1.  LRAMVA Summary'!N$55:N$84)+SUM('1.  LRAMVA Summary'!N$85:N$86)*(MONTH($E170)-1)/12)*$H170</f>
        <v>155.81415604351108</v>
      </c>
      <c r="T170" s="196">
        <f>(SUM('1.  LRAMVA Summary'!O$55:O$84)+SUM('1.  LRAMVA Summary'!O$85:O$86)*(MONTH($E170)-1)/12)*$H170</f>
        <v>54.041021513610467</v>
      </c>
      <c r="U170" s="196">
        <f>(SUM('1.  LRAMVA Summary'!P$55:P$84)+SUM('1.  LRAMVA Summary'!P$85:P$86)*(MONTH($E170)-1)/12)*$H170</f>
        <v>0</v>
      </c>
      <c r="V170" s="196">
        <f>(SUM('1.  LRAMVA Summary'!Q$55:Q$84)+SUM('1.  LRAMVA Summary'!Q$85:Q$86)*(MONTH($E170)-1)/12)*$H170</f>
        <v>0</v>
      </c>
      <c r="W170" s="197">
        <f t="shared" si="93"/>
        <v>824.18185963714939</v>
      </c>
    </row>
    <row r="171" spans="5:23">
      <c r="E171" s="180">
        <v>44378</v>
      </c>
      <c r="F171" s="180" t="s">
        <v>694</v>
      </c>
      <c r="G171" s="181" t="s">
        <v>68</v>
      </c>
      <c r="H171" s="205">
        <f>C58/12</f>
        <v>4.75E-4</v>
      </c>
      <c r="I171" s="196">
        <f>(SUM('1.  LRAMVA Summary'!D$55:D$84)+SUM('1.  LRAMVA Summary'!D$85:D$86)*(MONTH($E171)-1)/12)*$H171</f>
        <v>0</v>
      </c>
      <c r="J171" s="196">
        <f>(SUM('1.  LRAMVA Summary'!E$55:E$84)+SUM('1.  LRAMVA Summary'!E$85:E$86)*(MONTH($E171)-1)/12)*$H171</f>
        <v>139.50086526168403</v>
      </c>
      <c r="K171" s="196">
        <f>(SUM('1.  LRAMVA Summary'!F$55:F$84)+SUM('1.  LRAMVA Summary'!F$85:F$86)*(MONTH($E171)-1)/12)*$H171</f>
        <v>300.58717794177284</v>
      </c>
      <c r="L171" s="196">
        <f>(SUM('1.  LRAMVA Summary'!G$55:G$84)+SUM('1.  LRAMVA Summary'!G$85:G$86)*(MONTH($E171)-1)/12)*$H171</f>
        <v>13.25574636114354</v>
      </c>
      <c r="M171" s="196">
        <f>(SUM('1.  LRAMVA Summary'!H$55:H$84)+SUM('1.  LRAMVA Summary'!H$85:H$86)*(MONTH($E171)-1)/12)*$H171</f>
        <v>100.01675397386597</v>
      </c>
      <c r="N171" s="196">
        <f>(SUM('1.  LRAMVA Summary'!I$55:I$84)+SUM('1.  LRAMVA Summary'!I$85:I$86)*(MONTH($E171)-1)/12)*$H171</f>
        <v>4.7658451551535148E-2</v>
      </c>
      <c r="O171" s="196">
        <f>(SUM('1.  LRAMVA Summary'!J$55:J$84)+SUM('1.  LRAMVA Summary'!J$85:J$86)*(MONTH($E171)-1)/12)*$H171</f>
        <v>0</v>
      </c>
      <c r="P171" s="196">
        <f>(SUM('1.  LRAMVA Summary'!K$55:K$84)+SUM('1.  LRAMVA Summary'!K$85:K$86)*(MONTH($E171)-1)/12)*$H171</f>
        <v>59.829530209512768</v>
      </c>
      <c r="Q171" s="196">
        <f>(SUM('1.  LRAMVA Summary'!L$55:L$84)+SUM('1.  LRAMVA Summary'!L$85:L$86)*(MONTH($E171)-1)/12)*$H171</f>
        <v>0</v>
      </c>
      <c r="R171" s="196">
        <f>(SUM('1.  LRAMVA Summary'!M$55:M$84)+SUM('1.  LRAMVA Summary'!M$85:M$86)*(MONTH($E171)-1)/12)*$H171</f>
        <v>38.173171056175974</v>
      </c>
      <c r="S171" s="196">
        <f>(SUM('1.  LRAMVA Summary'!N$55:N$84)+SUM('1.  LRAMVA Summary'!N$85:N$86)*(MONTH($E171)-1)/12)*$H171</f>
        <v>165.7904375860696</v>
      </c>
      <c r="T171" s="196">
        <f>(SUM('1.  LRAMVA Summary'!O$55:O$84)+SUM('1.  LRAMVA Summary'!O$85:O$86)*(MONTH($E171)-1)/12)*$H171</f>
        <v>57.226374890047225</v>
      </c>
      <c r="U171" s="196">
        <f>(SUM('1.  LRAMVA Summary'!P$55:P$84)+SUM('1.  LRAMVA Summary'!P$85:P$86)*(MONTH($E171)-1)/12)*$H171</f>
        <v>0</v>
      </c>
      <c r="V171" s="196">
        <f>(SUM('1.  LRAMVA Summary'!Q$55:Q$84)+SUM('1.  LRAMVA Summary'!Q$85:Q$86)*(MONTH($E171)-1)/12)*$H171</f>
        <v>0</v>
      </c>
      <c r="W171" s="197">
        <f t="shared" si="93"/>
        <v>874.42771573182358</v>
      </c>
    </row>
    <row r="172" spans="5:23">
      <c r="E172" s="180">
        <v>44409</v>
      </c>
      <c r="F172" s="180" t="s">
        <v>694</v>
      </c>
      <c r="G172" s="181" t="s">
        <v>68</v>
      </c>
      <c r="H172" s="205">
        <f>H171</f>
        <v>4.75E-4</v>
      </c>
      <c r="I172" s="196">
        <f>(SUM('1.  LRAMVA Summary'!D$55:D$84)+SUM('1.  LRAMVA Summary'!D$85:D$86)*(MONTH($E172)-1)/12)*$H172</f>
        <v>0</v>
      </c>
      <c r="J172" s="196">
        <f>(SUM('1.  LRAMVA Summary'!E$55:E$84)+SUM('1.  LRAMVA Summary'!E$85:E$86)*(MONTH($E172)-1)/12)*$H172</f>
        <v>147.24507999063883</v>
      </c>
      <c r="K172" s="196">
        <f>(SUM('1.  LRAMVA Summary'!F$55:F$84)+SUM('1.  LRAMVA Summary'!F$85:F$86)*(MONTH($E172)-1)/12)*$H172</f>
        <v>317.91013759495604</v>
      </c>
      <c r="L172" s="196">
        <f>(SUM('1.  LRAMVA Summary'!G$55:G$84)+SUM('1.  LRAMVA Summary'!G$85:G$86)*(MONTH($E172)-1)/12)*$H172</f>
        <v>14.010210513191156</v>
      </c>
      <c r="M172" s="196">
        <f>(SUM('1.  LRAMVA Summary'!H$55:H$84)+SUM('1.  LRAMVA Summary'!H$85:H$86)*(MONTH($E172)-1)/12)*$H172</f>
        <v>105.74141347497481</v>
      </c>
      <c r="N172" s="196">
        <f>(SUM('1.  LRAMVA Summary'!I$55:I$84)+SUM('1.  LRAMVA Summary'!I$85:I$86)*(MONTH($E172)-1)/12)*$H172</f>
        <v>5.0358514467060876E-2</v>
      </c>
      <c r="O172" s="196">
        <f>(SUM('1.  LRAMVA Summary'!J$55:J$84)+SUM('1.  LRAMVA Summary'!J$85:J$86)*(MONTH($E172)-1)/12)*$H172</f>
        <v>0</v>
      </c>
      <c r="P172" s="196">
        <f>(SUM('1.  LRAMVA Summary'!K$55:K$84)+SUM('1.  LRAMVA Summary'!K$85:K$86)*(MONTH($E172)-1)/12)*$H172</f>
        <v>63.240743297541243</v>
      </c>
      <c r="Q172" s="196">
        <f>(SUM('1.  LRAMVA Summary'!L$55:L$84)+SUM('1.  LRAMVA Summary'!L$85:L$86)*(MONTH($E172)-1)/12)*$H172</f>
        <v>0</v>
      </c>
      <c r="R172" s="196">
        <f>(SUM('1.  LRAMVA Summary'!M$55:M$84)+SUM('1.  LRAMVA Summary'!M$85:M$86)*(MONTH($E172)-1)/12)*$H172</f>
        <v>40.297181045616206</v>
      </c>
      <c r="S172" s="196">
        <f>(SUM('1.  LRAMVA Summary'!N$55:N$84)+SUM('1.  LRAMVA Summary'!N$85:N$86)*(MONTH($E172)-1)/12)*$H172</f>
        <v>175.76671912862813</v>
      </c>
      <c r="T172" s="196">
        <f>(SUM('1.  LRAMVA Summary'!O$55:O$84)+SUM('1.  LRAMVA Summary'!O$85:O$86)*(MONTH($E172)-1)/12)*$H172</f>
        <v>60.411728266483983</v>
      </c>
      <c r="U172" s="196">
        <f>(SUM('1.  LRAMVA Summary'!P$55:P$84)+SUM('1.  LRAMVA Summary'!P$85:P$86)*(MONTH($E172)-1)/12)*$H172</f>
        <v>0</v>
      </c>
      <c r="V172" s="196">
        <f>(SUM('1.  LRAMVA Summary'!Q$55:Q$84)+SUM('1.  LRAMVA Summary'!Q$85:Q$86)*(MONTH($E172)-1)/12)*$H172</f>
        <v>0</v>
      </c>
      <c r="W172" s="197">
        <f t="shared" si="93"/>
        <v>924.67357182649744</v>
      </c>
    </row>
    <row r="173" spans="5:23">
      <c r="E173" s="180">
        <v>44440</v>
      </c>
      <c r="F173" s="180" t="s">
        <v>694</v>
      </c>
      <c r="G173" s="181" t="s">
        <v>68</v>
      </c>
      <c r="H173" s="205">
        <f>H172</f>
        <v>4.75E-4</v>
      </c>
      <c r="I173" s="196">
        <f>(SUM('1.  LRAMVA Summary'!D$55:D$84)+SUM('1.  LRAMVA Summary'!D$85:D$86)*(MONTH($E173)-1)/12)*$H173</f>
        <v>0</v>
      </c>
      <c r="J173" s="196">
        <f>(SUM('1.  LRAMVA Summary'!E$55:E$84)+SUM('1.  LRAMVA Summary'!E$85:E$86)*(MONTH($E173)-1)/12)*$H173</f>
        <v>154.9892947195936</v>
      </c>
      <c r="K173" s="196">
        <f>(SUM('1.  LRAMVA Summary'!F$55:F$84)+SUM('1.  LRAMVA Summary'!F$85:F$86)*(MONTH($E173)-1)/12)*$H173</f>
        <v>335.2330972481393</v>
      </c>
      <c r="L173" s="196">
        <f>(SUM('1.  LRAMVA Summary'!G$55:G$84)+SUM('1.  LRAMVA Summary'!G$85:G$86)*(MONTH($E173)-1)/12)*$H173</f>
        <v>14.764674665238775</v>
      </c>
      <c r="M173" s="196">
        <f>(SUM('1.  LRAMVA Summary'!H$55:H$84)+SUM('1.  LRAMVA Summary'!H$85:H$86)*(MONTH($E173)-1)/12)*$H173</f>
        <v>111.46607297608365</v>
      </c>
      <c r="N173" s="196">
        <f>(SUM('1.  LRAMVA Summary'!I$55:I$84)+SUM('1.  LRAMVA Summary'!I$85:I$86)*(MONTH($E173)-1)/12)*$H173</f>
        <v>5.3058577382586611E-2</v>
      </c>
      <c r="O173" s="196">
        <f>(SUM('1.  LRAMVA Summary'!J$55:J$84)+SUM('1.  LRAMVA Summary'!J$85:J$86)*(MONTH($E173)-1)/12)*$H173</f>
        <v>0</v>
      </c>
      <c r="P173" s="196">
        <f>(SUM('1.  LRAMVA Summary'!K$55:K$84)+SUM('1.  LRAMVA Summary'!K$85:K$86)*(MONTH($E173)-1)/12)*$H173</f>
        <v>66.651956385569733</v>
      </c>
      <c r="Q173" s="196">
        <f>(SUM('1.  LRAMVA Summary'!L$55:L$84)+SUM('1.  LRAMVA Summary'!L$85:L$86)*(MONTH($E173)-1)/12)*$H173</f>
        <v>0</v>
      </c>
      <c r="R173" s="196">
        <f>(SUM('1.  LRAMVA Summary'!M$55:M$84)+SUM('1.  LRAMVA Summary'!M$85:M$86)*(MONTH($E173)-1)/12)*$H173</f>
        <v>42.421191035056438</v>
      </c>
      <c r="S173" s="196">
        <f>(SUM('1.  LRAMVA Summary'!N$55:N$84)+SUM('1.  LRAMVA Summary'!N$85:N$86)*(MONTH($E173)-1)/12)*$H173</f>
        <v>185.74300067118662</v>
      </c>
      <c r="T173" s="196">
        <f>(SUM('1.  LRAMVA Summary'!O$55:O$84)+SUM('1.  LRAMVA Summary'!O$85:O$86)*(MONTH($E173)-1)/12)*$H173</f>
        <v>63.597081642920749</v>
      </c>
      <c r="U173" s="196">
        <f>(SUM('1.  LRAMVA Summary'!P$55:P$84)+SUM('1.  LRAMVA Summary'!P$85:P$86)*(MONTH($E173)-1)/12)*$H173</f>
        <v>0</v>
      </c>
      <c r="V173" s="196">
        <f>(SUM('1.  LRAMVA Summary'!Q$55:Q$84)+SUM('1.  LRAMVA Summary'!Q$85:Q$86)*(MONTH($E173)-1)/12)*$H173</f>
        <v>0</v>
      </c>
      <c r="W173" s="197">
        <f t="shared" si="93"/>
        <v>974.91942792117152</v>
      </c>
    </row>
    <row r="174" spans="5:23">
      <c r="E174" s="180">
        <v>44470</v>
      </c>
      <c r="F174" s="180" t="s">
        <v>694</v>
      </c>
      <c r="G174" s="181" t="s">
        <v>69</v>
      </c>
      <c r="H174" s="205">
        <f>C58/12</f>
        <v>4.75E-4</v>
      </c>
      <c r="I174" s="196">
        <f>(SUM('1.  LRAMVA Summary'!D$55:D$84)+SUM('1.  LRAMVA Summary'!D$85:D$86)*(MONTH($E174)-1)/12)*$H174</f>
        <v>0</v>
      </c>
      <c r="J174" s="196">
        <f>(SUM('1.  LRAMVA Summary'!E$55:E$84)+SUM('1.  LRAMVA Summary'!E$85:E$86)*(MONTH($E174)-1)/12)*$H174</f>
        <v>162.73350944854838</v>
      </c>
      <c r="K174" s="196">
        <f>(SUM('1.  LRAMVA Summary'!F$55:F$84)+SUM('1.  LRAMVA Summary'!F$85:F$86)*(MONTH($E174)-1)/12)*$H174</f>
        <v>352.55605690132251</v>
      </c>
      <c r="L174" s="196">
        <f>(SUM('1.  LRAMVA Summary'!G$55:G$84)+SUM('1.  LRAMVA Summary'!G$85:G$86)*(MONTH($E174)-1)/12)*$H174</f>
        <v>15.51913881728639</v>
      </c>
      <c r="M174" s="196">
        <f>(SUM('1.  LRAMVA Summary'!H$55:H$84)+SUM('1.  LRAMVA Summary'!H$85:H$86)*(MONTH($E174)-1)/12)*$H174</f>
        <v>117.1907324771925</v>
      </c>
      <c r="N174" s="196">
        <f>(SUM('1.  LRAMVA Summary'!I$55:I$84)+SUM('1.  LRAMVA Summary'!I$85:I$86)*(MONTH($E174)-1)/12)*$H174</f>
        <v>5.5758640298112339E-2</v>
      </c>
      <c r="O174" s="196">
        <f>(SUM('1.  LRAMVA Summary'!J$55:J$84)+SUM('1.  LRAMVA Summary'!J$85:J$86)*(MONTH($E174)-1)/12)*$H174</f>
        <v>0</v>
      </c>
      <c r="P174" s="196">
        <f>(SUM('1.  LRAMVA Summary'!K$55:K$84)+SUM('1.  LRAMVA Summary'!K$85:K$86)*(MONTH($E174)-1)/12)*$H174</f>
        <v>70.063169473598208</v>
      </c>
      <c r="Q174" s="196">
        <f>(SUM('1.  LRAMVA Summary'!L$55:L$84)+SUM('1.  LRAMVA Summary'!L$85:L$86)*(MONTH($E174)-1)/12)*$H174</f>
        <v>0</v>
      </c>
      <c r="R174" s="196">
        <f>(SUM('1.  LRAMVA Summary'!M$55:M$84)+SUM('1.  LRAMVA Summary'!M$85:M$86)*(MONTH($E174)-1)/12)*$H174</f>
        <v>44.545201024496677</v>
      </c>
      <c r="S174" s="196">
        <f>(SUM('1.  LRAMVA Summary'!N$55:N$84)+SUM('1.  LRAMVA Summary'!N$85:N$86)*(MONTH($E174)-1)/12)*$H174</f>
        <v>195.71928221374515</v>
      </c>
      <c r="T174" s="196">
        <f>(SUM('1.  LRAMVA Summary'!O$55:O$84)+SUM('1.  LRAMVA Summary'!O$85:O$86)*(MONTH($E174)-1)/12)*$H174</f>
        <v>66.782435019357521</v>
      </c>
      <c r="U174" s="196">
        <f>(SUM('1.  LRAMVA Summary'!P$55:P$84)+SUM('1.  LRAMVA Summary'!P$85:P$86)*(MONTH($E174)-1)/12)*$H174</f>
        <v>0</v>
      </c>
      <c r="V174" s="196">
        <f>(SUM('1.  LRAMVA Summary'!Q$55:Q$84)+SUM('1.  LRAMVA Summary'!Q$85:Q$86)*(MONTH($E174)-1)/12)*$H174</f>
        <v>0</v>
      </c>
      <c r="W174" s="197">
        <f t="shared" si="93"/>
        <v>1025.1652840158454</v>
      </c>
    </row>
    <row r="175" spans="5:23">
      <c r="E175" s="180">
        <v>44501</v>
      </c>
      <c r="F175" s="180" t="s">
        <v>694</v>
      </c>
      <c r="G175" s="181" t="s">
        <v>69</v>
      </c>
      <c r="H175" s="205">
        <f>H174</f>
        <v>4.75E-4</v>
      </c>
      <c r="I175" s="196">
        <f>(SUM('1.  LRAMVA Summary'!D$55:D$84)+SUM('1.  LRAMVA Summary'!D$85:D$86)*(MONTH($E175)-1)/12)*$H175</f>
        <v>0</v>
      </c>
      <c r="J175" s="196">
        <f>(SUM('1.  LRAMVA Summary'!E$55:E$84)+SUM('1.  LRAMVA Summary'!E$85:E$86)*(MONTH($E175)-1)/12)*$H175</f>
        <v>170.47772417750318</v>
      </c>
      <c r="K175" s="196">
        <f>(SUM('1.  LRAMVA Summary'!F$55:F$84)+SUM('1.  LRAMVA Summary'!F$85:F$86)*(MONTH($E175)-1)/12)*$H175</f>
        <v>369.87901655450571</v>
      </c>
      <c r="L175" s="196">
        <f>(SUM('1.  LRAMVA Summary'!G$55:G$84)+SUM('1.  LRAMVA Summary'!G$85:G$86)*(MONTH($E175)-1)/12)*$H175</f>
        <v>16.273602969334011</v>
      </c>
      <c r="M175" s="196">
        <f>(SUM('1.  LRAMVA Summary'!H$55:H$84)+SUM('1.  LRAMVA Summary'!H$85:H$86)*(MONTH($E175)-1)/12)*$H175</f>
        <v>122.91539197830134</v>
      </c>
      <c r="N175" s="196">
        <f>(SUM('1.  LRAMVA Summary'!I$55:I$84)+SUM('1.  LRAMVA Summary'!I$85:I$86)*(MONTH($E175)-1)/12)*$H175</f>
        <v>5.845870321363808E-2</v>
      </c>
      <c r="O175" s="196">
        <f>(SUM('1.  LRAMVA Summary'!J$55:J$84)+SUM('1.  LRAMVA Summary'!J$85:J$86)*(MONTH($E175)-1)/12)*$H175</f>
        <v>0</v>
      </c>
      <c r="P175" s="196">
        <f>(SUM('1.  LRAMVA Summary'!K$55:K$84)+SUM('1.  LRAMVA Summary'!K$85:K$86)*(MONTH($E175)-1)/12)*$H175</f>
        <v>73.474382561626683</v>
      </c>
      <c r="Q175" s="196">
        <f>(SUM('1.  LRAMVA Summary'!L$55:L$84)+SUM('1.  LRAMVA Summary'!L$85:L$86)*(MONTH($E175)-1)/12)*$H175</f>
        <v>0</v>
      </c>
      <c r="R175" s="196">
        <f>(SUM('1.  LRAMVA Summary'!M$55:M$84)+SUM('1.  LRAMVA Summary'!M$85:M$86)*(MONTH($E175)-1)/12)*$H175</f>
        <v>46.669211013936916</v>
      </c>
      <c r="S175" s="196">
        <f>(SUM('1.  LRAMVA Summary'!N$55:N$84)+SUM('1.  LRAMVA Summary'!N$85:N$86)*(MONTH($E175)-1)/12)*$H175</f>
        <v>205.69556375630364</v>
      </c>
      <c r="T175" s="196">
        <f>(SUM('1.  LRAMVA Summary'!O$55:O$84)+SUM('1.  LRAMVA Summary'!O$85:O$86)*(MONTH($E175)-1)/12)*$H175</f>
        <v>69.967788395794273</v>
      </c>
      <c r="U175" s="196">
        <f>(SUM('1.  LRAMVA Summary'!P$55:P$84)+SUM('1.  LRAMVA Summary'!P$85:P$86)*(MONTH($E175)-1)/12)*$H175</f>
        <v>0</v>
      </c>
      <c r="V175" s="196">
        <f>(SUM('1.  LRAMVA Summary'!Q$55:Q$84)+SUM('1.  LRAMVA Summary'!Q$85:Q$86)*(MONTH($E175)-1)/12)*$H175</f>
        <v>0</v>
      </c>
      <c r="W175" s="197">
        <f t="shared" si="93"/>
        <v>1075.4111401105195</v>
      </c>
    </row>
    <row r="176" spans="5:23">
      <c r="E176" s="180">
        <v>44531</v>
      </c>
      <c r="F176" s="180" t="s">
        <v>694</v>
      </c>
      <c r="G176" s="181" t="s">
        <v>69</v>
      </c>
      <c r="H176" s="205">
        <f>H175</f>
        <v>4.75E-4</v>
      </c>
      <c r="I176" s="196">
        <f>(SUM('1.  LRAMVA Summary'!D$55:D$84)+SUM('1.  LRAMVA Summary'!D$85:D$86)*(MONTH($E176)-1)/12)*$H176</f>
        <v>0</v>
      </c>
      <c r="J176" s="196">
        <f>(SUM('1.  LRAMVA Summary'!E$55:E$84)+SUM('1.  LRAMVA Summary'!E$85:E$86)*(MONTH($E176)-1)/12)*$H176</f>
        <v>178.22193890645795</v>
      </c>
      <c r="K176" s="196">
        <f>(SUM('1.  LRAMVA Summary'!F$55:F$84)+SUM('1.  LRAMVA Summary'!F$85:F$86)*(MONTH($E176)-1)/12)*$H176</f>
        <v>387.20197620768897</v>
      </c>
      <c r="L176" s="196">
        <f>(SUM('1.  LRAMVA Summary'!G$55:G$84)+SUM('1.  LRAMVA Summary'!G$85:G$86)*(MONTH($E176)-1)/12)*$H176</f>
        <v>17.028067121381625</v>
      </c>
      <c r="M176" s="196">
        <f>(SUM('1.  LRAMVA Summary'!H$55:H$84)+SUM('1.  LRAMVA Summary'!H$85:H$86)*(MONTH($E176)-1)/12)*$H176</f>
        <v>128.64005147941018</v>
      </c>
      <c r="N176" s="196">
        <f>(SUM('1.  LRAMVA Summary'!I$55:I$84)+SUM('1.  LRAMVA Summary'!I$85:I$86)*(MONTH($E176)-1)/12)*$H176</f>
        <v>6.1158766129163808E-2</v>
      </c>
      <c r="O176" s="196">
        <f>(SUM('1.  LRAMVA Summary'!J$55:J$84)+SUM('1.  LRAMVA Summary'!J$85:J$86)*(MONTH($E176)-1)/12)*$H176</f>
        <v>0</v>
      </c>
      <c r="P176" s="196">
        <f>(SUM('1.  LRAMVA Summary'!K$55:K$84)+SUM('1.  LRAMVA Summary'!K$85:K$86)*(MONTH($E176)-1)/12)*$H176</f>
        <v>76.885595649655158</v>
      </c>
      <c r="Q176" s="196">
        <f>(SUM('1.  LRAMVA Summary'!L$55:L$84)+SUM('1.  LRAMVA Summary'!L$85:L$86)*(MONTH($E176)-1)/12)*$H176</f>
        <v>0</v>
      </c>
      <c r="R176" s="196">
        <f>(SUM('1.  LRAMVA Summary'!M$55:M$84)+SUM('1.  LRAMVA Summary'!M$85:M$86)*(MONTH($E176)-1)/12)*$H176</f>
        <v>48.793221003377155</v>
      </c>
      <c r="S176" s="196">
        <f>(SUM('1.  LRAMVA Summary'!N$55:N$84)+SUM('1.  LRAMVA Summary'!N$85:N$86)*(MONTH($E176)-1)/12)*$H176</f>
        <v>215.67184529886217</v>
      </c>
      <c r="T176" s="196">
        <f>(SUM('1.  LRAMVA Summary'!O$55:O$84)+SUM('1.  LRAMVA Summary'!O$85:O$86)*(MONTH($E176)-1)/12)*$H176</f>
        <v>73.153141772231038</v>
      </c>
      <c r="U176" s="196">
        <f>(SUM('1.  LRAMVA Summary'!P$55:P$84)+SUM('1.  LRAMVA Summary'!P$85:P$86)*(MONTH($E176)-1)/12)*$H176</f>
        <v>0</v>
      </c>
      <c r="V176" s="196">
        <f>(SUM('1.  LRAMVA Summary'!Q$55:Q$84)+SUM('1.  LRAMVA Summary'!Q$85:Q$86)*(MONTH($E176)-1)/12)*$H176</f>
        <v>0</v>
      </c>
      <c r="W176" s="197">
        <f>SUM(I176:V176)</f>
        <v>1125.6569962051935</v>
      </c>
    </row>
    <row r="177" spans="5:23" ht="16" thickBot="1">
      <c r="E177" s="182" t="s">
        <v>691</v>
      </c>
      <c r="F177" s="182"/>
      <c r="G177" s="183"/>
      <c r="H177" s="184"/>
      <c r="I177" s="185">
        <f>SUM(I164:I176)</f>
        <v>0</v>
      </c>
      <c r="J177" s="185">
        <f>SUM(J164:J176)</f>
        <v>2467.7216421888488</v>
      </c>
      <c r="K177" s="185">
        <f t="shared" ref="K177:V177" si="94">SUM(K164:K176)</f>
        <v>5278.990639779915</v>
      </c>
      <c r="L177" s="185">
        <f t="shared" si="94"/>
        <v>233.37081889160464</v>
      </c>
      <c r="M177" s="185">
        <f t="shared" si="94"/>
        <v>1758.8884106599642</v>
      </c>
      <c r="N177" s="185">
        <f t="shared" si="94"/>
        <v>0.83978952571388998</v>
      </c>
      <c r="O177" s="185">
        <f t="shared" si="94"/>
        <v>0</v>
      </c>
      <c r="P177" s="185">
        <f t="shared" si="94"/>
        <v>1052.9558393012587</v>
      </c>
      <c r="Q177" s="185">
        <f t="shared" si="94"/>
        <v>0</v>
      </c>
      <c r="R177" s="185">
        <f t="shared" si="94"/>
        <v>674.97671113712647</v>
      </c>
      <c r="S177" s="185">
        <f t="shared" si="94"/>
        <v>2886.27461797463</v>
      </c>
      <c r="T177" s="185">
        <f t="shared" si="94"/>
        <v>1011.8028445890843</v>
      </c>
      <c r="U177" s="185">
        <f t="shared" si="94"/>
        <v>0</v>
      </c>
      <c r="V177" s="185">
        <f t="shared" si="94"/>
        <v>0</v>
      </c>
      <c r="W177" s="185">
        <f>SUM(W164:W176)</f>
        <v>15365.821314048146</v>
      </c>
    </row>
    <row r="178" spans="5:23" ht="16" thickTop="1">
      <c r="E178" s="186" t="s">
        <v>67</v>
      </c>
      <c r="F178" s="186"/>
      <c r="G178" s="187"/>
      <c r="H178" s="188"/>
      <c r="I178" s="189"/>
      <c r="J178" s="189"/>
      <c r="K178" s="189"/>
      <c r="L178" s="189"/>
      <c r="M178" s="189"/>
      <c r="N178" s="189"/>
      <c r="O178" s="189"/>
      <c r="P178" s="189"/>
      <c r="Q178" s="189"/>
      <c r="R178" s="189"/>
      <c r="S178" s="189"/>
      <c r="T178" s="189"/>
      <c r="U178" s="189"/>
      <c r="V178" s="189"/>
      <c r="W178" s="190"/>
    </row>
    <row r="179" spans="5:23">
      <c r="E179" s="191" t="s">
        <v>692</v>
      </c>
      <c r="F179" s="191"/>
      <c r="G179" s="192"/>
      <c r="H179" s="193"/>
      <c r="I179" s="194">
        <f>I177+I178</f>
        <v>0</v>
      </c>
      <c r="J179" s="194">
        <f t="shared" ref="J179:U179" si="95">J177+J178</f>
        <v>2467.7216421888488</v>
      </c>
      <c r="K179" s="194">
        <f t="shared" si="95"/>
        <v>5278.990639779915</v>
      </c>
      <c r="L179" s="194">
        <f t="shared" si="95"/>
        <v>233.37081889160464</v>
      </c>
      <c r="M179" s="194">
        <f t="shared" si="95"/>
        <v>1758.8884106599642</v>
      </c>
      <c r="N179" s="194">
        <f t="shared" si="95"/>
        <v>0.83978952571388998</v>
      </c>
      <c r="O179" s="194">
        <f t="shared" si="95"/>
        <v>0</v>
      </c>
      <c r="P179" s="194">
        <f t="shared" si="95"/>
        <v>1052.9558393012587</v>
      </c>
      <c r="Q179" s="194">
        <f t="shared" si="95"/>
        <v>0</v>
      </c>
      <c r="R179" s="194">
        <f t="shared" si="95"/>
        <v>674.97671113712647</v>
      </c>
      <c r="S179" s="194">
        <f t="shared" si="95"/>
        <v>2886.27461797463</v>
      </c>
      <c r="T179" s="194">
        <f t="shared" si="95"/>
        <v>1011.8028445890843</v>
      </c>
      <c r="U179" s="194">
        <f t="shared" si="95"/>
        <v>0</v>
      </c>
      <c r="V179" s="194">
        <f>V177+V178</f>
        <v>0</v>
      </c>
      <c r="W179" s="194">
        <f>W177+W178</f>
        <v>15365.821314048146</v>
      </c>
    </row>
    <row r="180" spans="5:23">
      <c r="E180" s="180">
        <v>44562</v>
      </c>
      <c r="F180" s="180" t="s">
        <v>695</v>
      </c>
      <c r="G180" s="181" t="s">
        <v>65</v>
      </c>
      <c r="H180" s="205">
        <f>C59/12</f>
        <v>4.75E-4</v>
      </c>
      <c r="I180" s="196">
        <f>(SUM('1.  LRAMVA Summary'!D$55:D$87)+SUM('1.  LRAMVA Summary'!D$88:D$89)*(MONTH($E180)-1)/12)*$H180</f>
        <v>0</v>
      </c>
      <c r="J180" s="196">
        <f>(SUM('1.  LRAMVA Summary'!E$55:E$87)+SUM('1.  LRAMVA Summary'!E$88:E$89)*(MONTH($E180)-1)/12)*$H180</f>
        <v>185.96615363541272</v>
      </c>
      <c r="K180" s="196">
        <f>(SUM('1.  LRAMVA Summary'!F$55:F$87)+SUM('1.  LRAMVA Summary'!F$88:F$89)*(MONTH($E180)-1)/12)*$H180</f>
        <v>404.52493586087218</v>
      </c>
      <c r="L180" s="196">
        <f>(SUM('1.  LRAMVA Summary'!G$55:G$87)+SUM('1.  LRAMVA Summary'!G$88:G$89)*(MONTH($E180)-1)/12)*$H180</f>
        <v>17.782531273429242</v>
      </c>
      <c r="M180" s="196">
        <f>(SUM('1.  LRAMVA Summary'!H$55:H$87)+SUM('1.  LRAMVA Summary'!H$88:H$89)*(MONTH($E180)-1)/12)*$H180</f>
        <v>134.36471098051902</v>
      </c>
      <c r="N180" s="196">
        <f>(SUM('1.  LRAMVA Summary'!I$55:I$87)+SUM('1.  LRAMVA Summary'!I$88:I$89)*(MONTH($E180)-1)/12)*$H180</f>
        <v>6.3858829044689536E-2</v>
      </c>
      <c r="O180" s="196">
        <f>(SUM('1.  LRAMVA Summary'!J$55:J$87)+SUM('1.  LRAMVA Summary'!J$88:J$89)*(MONTH($E180)-1)/12)*$H180</f>
        <v>0</v>
      </c>
      <c r="P180" s="196">
        <f>(SUM('1.  LRAMVA Summary'!K$55:K$87)+SUM('1.  LRAMVA Summary'!K$88:K$89)*(MONTH($E180)-1)/12)*$H180</f>
        <v>80.296808737683634</v>
      </c>
      <c r="Q180" s="196">
        <f>(SUM('1.  LRAMVA Summary'!L$55:L$87)+SUM('1.  LRAMVA Summary'!L$88:L$89)*(MONTH($E180)-1)/12)*$H180</f>
        <v>0</v>
      </c>
      <c r="R180" s="196">
        <f>(SUM('1.  LRAMVA Summary'!M$55:M$87)+SUM('1.  LRAMVA Summary'!M$88:M$89)*(MONTH($E180)-1)/12)*$H180</f>
        <v>50.917230992817387</v>
      </c>
      <c r="S180" s="196">
        <f>(SUM('1.  LRAMVA Summary'!N$55:N$87)+SUM('1.  LRAMVA Summary'!N$88:N$89)*(MONTH($E180)-1)/12)*$H180</f>
        <v>225.64812684142069</v>
      </c>
      <c r="T180" s="196">
        <f>(SUM('1.  LRAMVA Summary'!O$55:O$87)+SUM('1.  LRAMVA Summary'!O$88:O$89)*(MONTH($E180)-1)/12)*$H180</f>
        <v>76.338495148667818</v>
      </c>
      <c r="U180" s="196">
        <f>(SUM('1.  LRAMVA Summary'!P$55:P$87)+SUM('1.  LRAMVA Summary'!P$88:P$89)*(MONTH($E180)-1)/12)*$H180</f>
        <v>0</v>
      </c>
      <c r="V180" s="196">
        <f>(SUM('1.  LRAMVA Summary'!Q$55:Q$87)+SUM('1.  LRAMVA Summary'!Q$88:Q$89)*(MONTH($E180)-1)/12)*$H180</f>
        <v>0</v>
      </c>
      <c r="W180" s="197">
        <f>SUM(I180:V180)</f>
        <v>1175.9028522998674</v>
      </c>
    </row>
    <row r="181" spans="5:23">
      <c r="E181" s="180">
        <v>44593</v>
      </c>
      <c r="F181" s="180" t="s">
        <v>695</v>
      </c>
      <c r="G181" s="181" t="s">
        <v>65</v>
      </c>
      <c r="H181" s="205">
        <f>H180</f>
        <v>4.75E-4</v>
      </c>
      <c r="I181" s="196">
        <f>(SUM('1.  LRAMVA Summary'!D$55:D$87)+SUM('1.  LRAMVA Summary'!D$88:D$89)*(MONTH($E181)-1)/12)*$H181</f>
        <v>0</v>
      </c>
      <c r="J181" s="196">
        <f>(SUM('1.  LRAMVA Summary'!E$55:E$87)+SUM('1.  LRAMVA Summary'!E$88:E$89)*(MONTH($E181)-1)/12)*$H181</f>
        <v>193.38908037532062</v>
      </c>
      <c r="K181" s="196">
        <f>(SUM('1.  LRAMVA Summary'!F$55:F$87)+SUM('1.  LRAMVA Summary'!F$88:F$89)*(MONTH($E181)-1)/12)*$H181</f>
        <v>421.75960390997307</v>
      </c>
      <c r="L181" s="196">
        <f>(SUM('1.  LRAMVA Summary'!G$55:G$87)+SUM('1.  LRAMVA Summary'!G$88:G$89)*(MONTH($E181)-1)/12)*$H181</f>
        <v>18.535390749225161</v>
      </c>
      <c r="M181" s="196">
        <f>(SUM('1.  LRAMVA Summary'!H$55:H$87)+SUM('1.  LRAMVA Summary'!H$88:H$89)*(MONTH($E181)-1)/12)*$H181</f>
        <v>139.50229314275794</v>
      </c>
      <c r="N181" s="196">
        <f>(SUM('1.  LRAMVA Summary'!I$55:I$87)+SUM('1.  LRAMVA Summary'!I$88:I$89)*(MONTH($E181)-1)/12)*$H181</f>
        <v>6.6618893358338066E-2</v>
      </c>
      <c r="O181" s="196">
        <f>(SUM('1.  LRAMVA Summary'!J$55:J$87)+SUM('1.  LRAMVA Summary'!J$88:J$89)*(MONTH($E181)-1)/12)*$H181</f>
        <v>0</v>
      </c>
      <c r="P181" s="196">
        <f>(SUM('1.  LRAMVA Summary'!K$55:K$87)+SUM('1.  LRAMVA Summary'!K$88:K$89)*(MONTH($E181)-1)/12)*$H181</f>
        <v>83.798962389510848</v>
      </c>
      <c r="Q181" s="196">
        <f>(SUM('1.  LRAMVA Summary'!L$55:L$87)+SUM('1.  LRAMVA Summary'!L$88:L$89)*(MONTH($E181)-1)/12)*$H181</f>
        <v>0</v>
      </c>
      <c r="R181" s="196">
        <f>(SUM('1.  LRAMVA Summary'!M$55:M$87)+SUM('1.  LRAMVA Summary'!M$88:M$89)*(MONTH($E181)-1)/12)*$H181</f>
        <v>53.036769194095669</v>
      </c>
      <c r="S181" s="196">
        <f>(SUM('1.  LRAMVA Summary'!N$55:N$87)+SUM('1.  LRAMVA Summary'!N$88:N$89)*(MONTH($E181)-1)/12)*$H181</f>
        <v>235.61224487471745</v>
      </c>
      <c r="T181" s="196">
        <f>(SUM('1.  LRAMVA Summary'!O$55:O$87)+SUM('1.  LRAMVA Summary'!O$88:O$89)*(MONTH($E181)-1)/12)*$H181</f>
        <v>79.6126017922589</v>
      </c>
      <c r="U181" s="196">
        <f>(SUM('1.  LRAMVA Summary'!P$55:P$87)+SUM('1.  LRAMVA Summary'!P$88:P$89)*(MONTH($E181)-1)/12)*$H181</f>
        <v>0</v>
      </c>
      <c r="V181" s="196">
        <f>(SUM('1.  LRAMVA Summary'!Q$55:Q$87)+SUM('1.  LRAMVA Summary'!Q$88:Q$89)*(MONTH($E181)-1)/12)*$H181</f>
        <v>0</v>
      </c>
      <c r="W181" s="197">
        <f t="shared" ref="W181:W190" si="96">SUM(I181:V181)</f>
        <v>1225.3135653212178</v>
      </c>
    </row>
    <row r="182" spans="5:23">
      <c r="E182" s="180">
        <v>44621</v>
      </c>
      <c r="F182" s="180" t="s">
        <v>695</v>
      </c>
      <c r="G182" s="181" t="s">
        <v>65</v>
      </c>
      <c r="H182" s="205">
        <f>H181</f>
        <v>4.75E-4</v>
      </c>
      <c r="I182" s="196">
        <f>(SUM('1.  LRAMVA Summary'!D$55:D$87)+SUM('1.  LRAMVA Summary'!D$88:D$89)*(MONTH($E182)-1)/12)*$H182</f>
        <v>0</v>
      </c>
      <c r="J182" s="196">
        <f>(SUM('1.  LRAMVA Summary'!E$55:E$87)+SUM('1.  LRAMVA Summary'!E$88:E$89)*(MONTH($E182)-1)/12)*$H182</f>
        <v>200.81200711522845</v>
      </c>
      <c r="K182" s="196">
        <f>(SUM('1.  LRAMVA Summary'!F$55:F$87)+SUM('1.  LRAMVA Summary'!F$88:F$89)*(MONTH($E182)-1)/12)*$H182</f>
        <v>438.99427195907396</v>
      </c>
      <c r="L182" s="196">
        <f>(SUM('1.  LRAMVA Summary'!G$55:G$87)+SUM('1.  LRAMVA Summary'!G$88:G$89)*(MONTH($E182)-1)/12)*$H182</f>
        <v>19.288250225021088</v>
      </c>
      <c r="M182" s="196">
        <f>(SUM('1.  LRAMVA Summary'!H$55:H$87)+SUM('1.  LRAMVA Summary'!H$88:H$89)*(MONTH($E182)-1)/12)*$H182</f>
        <v>144.63987530499685</v>
      </c>
      <c r="N182" s="196">
        <f>(SUM('1.  LRAMVA Summary'!I$55:I$87)+SUM('1.  LRAMVA Summary'!I$88:I$89)*(MONTH($E182)-1)/12)*$H182</f>
        <v>6.9378957671986596E-2</v>
      </c>
      <c r="O182" s="196">
        <f>(SUM('1.  LRAMVA Summary'!J$55:J$87)+SUM('1.  LRAMVA Summary'!J$88:J$89)*(MONTH($E182)-1)/12)*$H182</f>
        <v>0</v>
      </c>
      <c r="P182" s="196">
        <f>(SUM('1.  LRAMVA Summary'!K$55:K$87)+SUM('1.  LRAMVA Summary'!K$88:K$89)*(MONTH($E182)-1)/12)*$H182</f>
        <v>87.301116041338048</v>
      </c>
      <c r="Q182" s="196">
        <f>(SUM('1.  LRAMVA Summary'!L$55:L$87)+SUM('1.  LRAMVA Summary'!L$88:L$89)*(MONTH($E182)-1)/12)*$H182</f>
        <v>0</v>
      </c>
      <c r="R182" s="196">
        <f>(SUM('1.  LRAMVA Summary'!M$55:M$87)+SUM('1.  LRAMVA Summary'!M$88:M$89)*(MONTH($E182)-1)/12)*$H182</f>
        <v>55.156307395373943</v>
      </c>
      <c r="S182" s="196">
        <f>(SUM('1.  LRAMVA Summary'!N$55:N$87)+SUM('1.  LRAMVA Summary'!N$88:N$89)*(MONTH($E182)-1)/12)*$H182</f>
        <v>245.5763629080142</v>
      </c>
      <c r="T182" s="196">
        <f>(SUM('1.  LRAMVA Summary'!O$55:O$87)+SUM('1.  LRAMVA Summary'!O$88:O$89)*(MONTH($E182)-1)/12)*$H182</f>
        <v>82.886708435849997</v>
      </c>
      <c r="U182" s="196">
        <f>(SUM('1.  LRAMVA Summary'!P$55:P$87)+SUM('1.  LRAMVA Summary'!P$88:P$89)*(MONTH($E182)-1)/12)*$H182</f>
        <v>0</v>
      </c>
      <c r="V182" s="196">
        <f>(SUM('1.  LRAMVA Summary'!Q$55:Q$87)+SUM('1.  LRAMVA Summary'!Q$88:Q$89)*(MONTH($E182)-1)/12)*$H182</f>
        <v>0</v>
      </c>
      <c r="W182" s="197">
        <f t="shared" si="96"/>
        <v>1274.7242783425688</v>
      </c>
    </row>
    <row r="183" spans="5:23">
      <c r="E183" s="180">
        <v>44652</v>
      </c>
      <c r="F183" s="180" t="s">
        <v>695</v>
      </c>
      <c r="G183" s="181" t="s">
        <v>66</v>
      </c>
      <c r="H183" s="205">
        <f>C60/12</f>
        <v>8.5000000000000006E-4</v>
      </c>
      <c r="I183" s="196">
        <f>(SUM('1.  LRAMVA Summary'!D$55:D$87)+SUM('1.  LRAMVA Summary'!D$88:D$89)*(MONTH($E183)-1)/12)*$H183</f>
        <v>0</v>
      </c>
      <c r="J183" s="196">
        <f>(SUM('1.  LRAMVA Summary'!E$55:E$87)+SUM('1.  LRAMVA Summary'!E$88:E$89)*(MONTH($E183)-1)/12)*$H183</f>
        <v>372.63093426708616</v>
      </c>
      <c r="K183" s="196">
        <f>(SUM('1.  LRAMVA Summary'!F$55:F$87)+SUM('1.  LRAMVA Summary'!F$88:F$89)*(MONTH($E183)-1)/12)*$H183</f>
        <v>816.40968211989195</v>
      </c>
      <c r="L183" s="196">
        <f>(SUM('1.  LRAMVA Summary'!G$55:G$87)+SUM('1.  LRAMVA Summary'!G$88:G$89)*(MONTH($E183)-1)/12)*$H183</f>
        <v>35.863038411988327</v>
      </c>
      <c r="M183" s="196">
        <f>(SUM('1.  LRAMVA Summary'!H$55:H$87)+SUM('1.  LRAMVA Summary'!H$88:H$89)*(MONTH($E183)-1)/12)*$H183</f>
        <v>268.02281862557976</v>
      </c>
      <c r="N183" s="196">
        <f>(SUM('1.  LRAMVA Summary'!I$55:I$87)+SUM('1.  LRAMVA Summary'!I$88:I$89)*(MONTH($E183)-1)/12)*$H183</f>
        <v>0.12909088144797864</v>
      </c>
      <c r="O183" s="196">
        <f>(SUM('1.  LRAMVA Summary'!J$55:J$87)+SUM('1.  LRAMVA Summary'!J$88:J$89)*(MONTH($E183)-1)/12)*$H183</f>
        <v>0</v>
      </c>
      <c r="P183" s="196">
        <f>(SUM('1.  LRAMVA Summary'!K$55:K$87)+SUM('1.  LRAMVA Summary'!K$88:K$89)*(MONTH($E183)-1)/12)*$H183</f>
        <v>162.49006155619048</v>
      </c>
      <c r="Q183" s="196">
        <f>(SUM('1.  LRAMVA Summary'!L$55:L$87)+SUM('1.  LRAMVA Summary'!L$88:L$89)*(MONTH($E183)-1)/12)*$H183</f>
        <v>0</v>
      </c>
      <c r="R183" s="196">
        <f>(SUM('1.  LRAMVA Summary'!M$55:M$87)+SUM('1.  LRAMVA Summary'!M$88:M$89)*(MONTH($E183)-1)/12)*$H183</f>
        <v>102.49361843611449</v>
      </c>
      <c r="S183" s="196">
        <f>(SUM('1.  LRAMVA Summary'!N$55:N$87)+SUM('1.  LRAMVA Summary'!N$88:N$89)*(MONTH($E183)-1)/12)*$H183</f>
        <v>457.28296589497751</v>
      </c>
      <c r="T183" s="196">
        <f>(SUM('1.  LRAMVA Summary'!O$55:O$87)+SUM('1.  LRAMVA Summary'!O$88:O$89)*(MONTH($E183)-1)/12)*$H183</f>
        <v>154.18251119478936</v>
      </c>
      <c r="U183" s="196">
        <f>(SUM('1.  LRAMVA Summary'!P$55:P$87)+SUM('1.  LRAMVA Summary'!P$88:P$89)*(MONTH($E183)-1)/12)*$H183</f>
        <v>0</v>
      </c>
      <c r="V183" s="196">
        <f>(SUM('1.  LRAMVA Summary'!Q$55:Q$87)+SUM('1.  LRAMVA Summary'!Q$88:Q$89)*(MONTH($E183)-1)/12)*$H183</f>
        <v>0</v>
      </c>
      <c r="W183" s="197">
        <f t="shared" si="96"/>
        <v>2369.5047213880662</v>
      </c>
    </row>
    <row r="184" spans="5:23">
      <c r="E184" s="180">
        <v>44682</v>
      </c>
      <c r="F184" s="180" t="s">
        <v>695</v>
      </c>
      <c r="G184" s="181" t="s">
        <v>66</v>
      </c>
      <c r="H184" s="205">
        <f>H183</f>
        <v>8.5000000000000006E-4</v>
      </c>
      <c r="I184" s="196">
        <f>(SUM('1.  LRAMVA Summary'!D$55:D$87)+SUM('1.  LRAMVA Summary'!D$88:D$89)*(MONTH($E184)-1)/12)*$H184</f>
        <v>0</v>
      </c>
      <c r="J184" s="196">
        <f>(SUM('1.  LRAMVA Summary'!E$55:E$87)+SUM('1.  LRAMVA Summary'!E$88:E$89)*(MONTH($E184)-1)/12)*$H184</f>
        <v>385.91406632797396</v>
      </c>
      <c r="K184" s="196">
        <f>(SUM('1.  LRAMVA Summary'!F$55:F$87)+SUM('1.  LRAMVA Summary'!F$88:F$89)*(MONTH($E184)-1)/12)*$H184</f>
        <v>847.25066704986205</v>
      </c>
      <c r="L184" s="196">
        <f>(SUM('1.  LRAMVA Summary'!G$55:G$87)+SUM('1.  LRAMVA Summary'!G$88:G$89)*(MONTH($E184)-1)/12)*$H184</f>
        <v>37.21026063183367</v>
      </c>
      <c r="M184" s="196">
        <f>(SUM('1.  LRAMVA Summary'!H$55:H$87)+SUM('1.  LRAMVA Summary'!H$88:H$89)*(MONTH($E184)-1)/12)*$H184</f>
        <v>277.21638670537567</v>
      </c>
      <c r="N184" s="196">
        <f>(SUM('1.  LRAMVA Summary'!I$55:I$87)+SUM('1.  LRAMVA Summary'!I$88:I$89)*(MONTH($E184)-1)/12)*$H184</f>
        <v>0.13402994390398126</v>
      </c>
      <c r="O184" s="196">
        <f>(SUM('1.  LRAMVA Summary'!J$55:J$87)+SUM('1.  LRAMVA Summary'!J$88:J$89)*(MONTH($E184)-1)/12)*$H184</f>
        <v>0</v>
      </c>
      <c r="P184" s="196">
        <f>(SUM('1.  LRAMVA Summary'!K$55:K$87)+SUM('1.  LRAMVA Summary'!K$88:K$89)*(MONTH($E184)-1)/12)*$H184</f>
        <v>168.75707335419708</v>
      </c>
      <c r="Q184" s="196">
        <f>(SUM('1.  LRAMVA Summary'!L$55:L$87)+SUM('1.  LRAMVA Summary'!L$88:L$89)*(MONTH($E184)-1)/12)*$H184</f>
        <v>0</v>
      </c>
      <c r="R184" s="196">
        <f>(SUM('1.  LRAMVA Summary'!M$55:M$87)+SUM('1.  LRAMVA Summary'!M$88:M$89)*(MONTH($E184)-1)/12)*$H184</f>
        <v>106.28647626998088</v>
      </c>
      <c r="S184" s="196">
        <f>(SUM('1.  LRAMVA Summary'!N$55:N$87)+SUM('1.  LRAMVA Summary'!N$88:N$89)*(MONTH($E184)-1)/12)*$H184</f>
        <v>475.11349290192965</v>
      </c>
      <c r="T184" s="196">
        <f>(SUM('1.  LRAMVA Summary'!O$55:O$87)+SUM('1.  LRAMVA Summary'!O$88:O$89)*(MONTH($E184)-1)/12)*$H184</f>
        <v>160.04143887279446</v>
      </c>
      <c r="U184" s="196">
        <f>(SUM('1.  LRAMVA Summary'!P$55:P$87)+SUM('1.  LRAMVA Summary'!P$88:P$89)*(MONTH($E184)-1)/12)*$H184</f>
        <v>0</v>
      </c>
      <c r="V184" s="196">
        <f>(SUM('1.  LRAMVA Summary'!Q$55:Q$87)+SUM('1.  LRAMVA Summary'!Q$88:Q$89)*(MONTH($E184)-1)/12)*$H184</f>
        <v>0</v>
      </c>
      <c r="W184" s="197">
        <f t="shared" si="96"/>
        <v>2457.9238920578514</v>
      </c>
    </row>
    <row r="185" spans="5:23">
      <c r="E185" s="180">
        <v>44713</v>
      </c>
      <c r="F185" s="180" t="s">
        <v>695</v>
      </c>
      <c r="G185" s="181" t="s">
        <v>66</v>
      </c>
      <c r="H185" s="205">
        <f>H184</f>
        <v>8.5000000000000006E-4</v>
      </c>
      <c r="I185" s="196">
        <f>(SUM('1.  LRAMVA Summary'!D$55:D$87)+SUM('1.  LRAMVA Summary'!D$88:D$89)*(MONTH($E185)-1)/12)*$H185</f>
        <v>0</v>
      </c>
      <c r="J185" s="196">
        <f>(SUM('1.  LRAMVA Summary'!E$55:E$87)+SUM('1.  LRAMVA Summary'!E$88:E$89)*(MONTH($E185)-1)/12)*$H185</f>
        <v>399.19719838886169</v>
      </c>
      <c r="K185" s="196">
        <f>(SUM('1.  LRAMVA Summary'!F$55:F$87)+SUM('1.  LRAMVA Summary'!F$88:F$89)*(MONTH($E185)-1)/12)*$H185</f>
        <v>878.09165197983202</v>
      </c>
      <c r="L185" s="196">
        <f>(SUM('1.  LRAMVA Summary'!G$55:G$87)+SUM('1.  LRAMVA Summary'!G$88:G$89)*(MONTH($E185)-1)/12)*$H185</f>
        <v>38.557482851678998</v>
      </c>
      <c r="M185" s="196">
        <f>(SUM('1.  LRAMVA Summary'!H$55:H$87)+SUM('1.  LRAMVA Summary'!H$88:H$89)*(MONTH($E185)-1)/12)*$H185</f>
        <v>286.40995478517158</v>
      </c>
      <c r="N185" s="196">
        <f>(SUM('1.  LRAMVA Summary'!I$55:I$87)+SUM('1.  LRAMVA Summary'!I$88:I$89)*(MONTH($E185)-1)/12)*$H185</f>
        <v>0.13896900635998391</v>
      </c>
      <c r="O185" s="196">
        <f>(SUM('1.  LRAMVA Summary'!J$55:J$87)+SUM('1.  LRAMVA Summary'!J$88:J$89)*(MONTH($E185)-1)/12)*$H185</f>
        <v>0</v>
      </c>
      <c r="P185" s="196">
        <f>(SUM('1.  LRAMVA Summary'!K$55:K$87)+SUM('1.  LRAMVA Summary'!K$88:K$89)*(MONTH($E185)-1)/12)*$H185</f>
        <v>175.02408515220364</v>
      </c>
      <c r="Q185" s="196">
        <f>(SUM('1.  LRAMVA Summary'!L$55:L$87)+SUM('1.  LRAMVA Summary'!L$88:L$89)*(MONTH($E185)-1)/12)*$H185</f>
        <v>0</v>
      </c>
      <c r="R185" s="196">
        <f>(SUM('1.  LRAMVA Summary'!M$55:M$87)+SUM('1.  LRAMVA Summary'!M$88:M$89)*(MONTH($E185)-1)/12)*$H185</f>
        <v>110.07933410384727</v>
      </c>
      <c r="S185" s="196">
        <f>(SUM('1.  LRAMVA Summary'!N$55:N$87)+SUM('1.  LRAMVA Summary'!N$88:N$89)*(MONTH($E185)-1)/12)*$H185</f>
        <v>492.94401990888167</v>
      </c>
      <c r="T185" s="196">
        <f>(SUM('1.  LRAMVA Summary'!O$55:O$87)+SUM('1.  LRAMVA Summary'!O$88:O$89)*(MONTH($E185)-1)/12)*$H185</f>
        <v>165.90036655079959</v>
      </c>
      <c r="U185" s="196">
        <f>(SUM('1.  LRAMVA Summary'!P$55:P$87)+SUM('1.  LRAMVA Summary'!P$88:P$89)*(MONTH($E185)-1)/12)*$H185</f>
        <v>0</v>
      </c>
      <c r="V185" s="196">
        <f>(SUM('1.  LRAMVA Summary'!Q$55:Q$87)+SUM('1.  LRAMVA Summary'!Q$88:Q$89)*(MONTH($E185)-1)/12)*$H185</f>
        <v>0</v>
      </c>
      <c r="W185" s="197">
        <f t="shared" si="96"/>
        <v>2546.3430627276362</v>
      </c>
    </row>
    <row r="186" spans="5:23">
      <c r="E186" s="180">
        <v>44743</v>
      </c>
      <c r="F186" s="180" t="s">
        <v>695</v>
      </c>
      <c r="G186" s="181" t="s">
        <v>68</v>
      </c>
      <c r="H186" s="205">
        <f>C61/12</f>
        <v>1.8333333333333333E-3</v>
      </c>
      <c r="I186" s="196">
        <f>(SUM('1.  LRAMVA Summary'!D$55:D$87)+SUM('1.  LRAMVA Summary'!D$88:D$89)*(MONTH($E186)-1)/12)*$H186</f>
        <v>0</v>
      </c>
      <c r="J186" s="196">
        <f>(SUM('1.  LRAMVA Summary'!E$55:E$87)+SUM('1.  LRAMVA Summary'!E$88:E$89)*(MONTH($E186)-1)/12)*$H186</f>
        <v>889.66345783279291</v>
      </c>
      <c r="K186" s="196">
        <f>(SUM('1.  LRAMVA Summary'!F$55:F$87)+SUM('1.  LRAMVA Summary'!F$88:F$89)*(MONTH($E186)-1)/12)*$H186</f>
        <v>1960.442942354475</v>
      </c>
      <c r="L186" s="196">
        <f>(SUM('1.  LRAMVA Summary'!G$55:G$87)+SUM('1.  LRAMVA Summary'!G$88:G$89)*(MONTH($E186)-1)/12)*$H186</f>
        <v>86.068971722895611</v>
      </c>
      <c r="M186" s="196">
        <f>(SUM('1.  LRAMVA Summary'!H$55:H$87)+SUM('1.  LRAMVA Summary'!H$88:H$89)*(MONTH($E186)-1)/12)*$H186</f>
        <v>637.57622578718485</v>
      </c>
      <c r="N186" s="196">
        <f>(SUM('1.  LRAMVA Summary'!I$55:I$87)+SUM('1.  LRAMVA Summary'!I$88:I$89)*(MONTH($E186)-1)/12)*$H186</f>
        <v>0.31038995234820621</v>
      </c>
      <c r="O186" s="196">
        <f>(SUM('1.  LRAMVA Summary'!J$55:J$87)+SUM('1.  LRAMVA Summary'!J$88:J$89)*(MONTH($E186)-1)/12)*$H186</f>
        <v>0</v>
      </c>
      <c r="P186" s="196">
        <f>(SUM('1.  LRAMVA Summary'!K$55:K$87)+SUM('1.  LRAMVA Summary'!K$88:K$89)*(MONTH($E186)-1)/12)*$H186</f>
        <v>391.0200130298652</v>
      </c>
      <c r="Q186" s="196">
        <f>(SUM('1.  LRAMVA Summary'!L$55:L$87)+SUM('1.  LRAMVA Summary'!L$88:L$89)*(MONTH($E186)-1)/12)*$H186</f>
        <v>0</v>
      </c>
      <c r="R186" s="196">
        <f>(SUM('1.  LRAMVA Summary'!M$55:M$87)+SUM('1.  LRAMVA Summary'!M$88:M$89)*(MONTH($E186)-1)/12)*$H186</f>
        <v>245.60668849310784</v>
      </c>
      <c r="S186" s="196">
        <f>(SUM('1.  LRAMVA Summary'!N$55:N$87)+SUM('1.  LRAMVA Summary'!N$88:N$89)*(MONTH($E186)-1)/12)*$H186</f>
        <v>1101.6705913870924</v>
      </c>
      <c r="T186" s="196">
        <f>(SUM('1.  LRAMVA Summary'!O$55:O$87)+SUM('1.  LRAMVA Summary'!O$88:O$89)*(MONTH($E186)-1)/12)*$H186</f>
        <v>370.4612228464415</v>
      </c>
      <c r="U186" s="196">
        <f>(SUM('1.  LRAMVA Summary'!P$55:P$87)+SUM('1.  LRAMVA Summary'!P$88:P$89)*(MONTH($E186)-1)/12)*$H186</f>
        <v>0</v>
      </c>
      <c r="V186" s="196">
        <f>(SUM('1.  LRAMVA Summary'!Q$55:Q$87)+SUM('1.  LRAMVA Summary'!Q$88:Q$89)*(MONTH($E186)-1)/12)*$H186</f>
        <v>0</v>
      </c>
      <c r="W186" s="197">
        <f t="shared" si="96"/>
        <v>5682.820503406203</v>
      </c>
    </row>
    <row r="187" spans="5:23">
      <c r="E187" s="180">
        <v>44774</v>
      </c>
      <c r="F187" s="180" t="s">
        <v>695</v>
      </c>
      <c r="G187" s="181" t="s">
        <v>68</v>
      </c>
      <c r="H187" s="205">
        <f>H186</f>
        <v>1.8333333333333333E-3</v>
      </c>
      <c r="I187" s="196">
        <f>(SUM('1.  LRAMVA Summary'!D$55:D$87)+SUM('1.  LRAMVA Summary'!D$88:D$89)*(MONTH($E187)-1)/12)*$H187</f>
        <v>0</v>
      </c>
      <c r="J187" s="196">
        <f>(SUM('1.  LRAMVA Summary'!E$55:E$87)+SUM('1.  LRAMVA Summary'!E$88:E$89)*(MONTH($E187)-1)/12)*$H187</f>
        <v>918.3133505131392</v>
      </c>
      <c r="K187" s="196">
        <f>(SUM('1.  LRAMVA Summary'!F$55:F$87)+SUM('1.  LRAMVA Summary'!F$88:F$89)*(MONTH($E187)-1)/12)*$H187</f>
        <v>2026.9627137720572</v>
      </c>
      <c r="L187" s="196">
        <f>(SUM('1.  LRAMVA Summary'!G$55:G$87)+SUM('1.  LRAMVA Summary'!G$88:G$89)*(MONTH($E187)-1)/12)*$H187</f>
        <v>88.974745138248295</v>
      </c>
      <c r="M187" s="196">
        <f>(SUM('1.  LRAMVA Summary'!H$55:H$87)+SUM('1.  LRAMVA Summary'!H$88:H$89)*(MONTH($E187)-1)/12)*$H187</f>
        <v>657.40549027301915</v>
      </c>
      <c r="N187" s="196">
        <f>(SUM('1.  LRAMVA Summary'!I$55:I$87)+SUM('1.  LRAMVA Summary'!I$88:I$89)*(MONTH($E187)-1)/12)*$H187</f>
        <v>0.32104283215527069</v>
      </c>
      <c r="O187" s="196">
        <f>(SUM('1.  LRAMVA Summary'!J$55:J$87)+SUM('1.  LRAMVA Summary'!J$88:J$89)*(MONTH($E187)-1)/12)*$H187</f>
        <v>0</v>
      </c>
      <c r="P187" s="196">
        <f>(SUM('1.  LRAMVA Summary'!K$55:K$87)+SUM('1.  LRAMVA Summary'!K$88:K$89)*(MONTH($E187)-1)/12)*$H187</f>
        <v>404.53709730007546</v>
      </c>
      <c r="Q187" s="196">
        <f>(SUM('1.  LRAMVA Summary'!L$55:L$87)+SUM('1.  LRAMVA Summary'!L$88:L$89)*(MONTH($E187)-1)/12)*$H187</f>
        <v>0</v>
      </c>
      <c r="R187" s="196">
        <f>(SUM('1.  LRAMVA Summary'!M$55:M$87)+SUM('1.  LRAMVA Summary'!M$88:M$89)*(MONTH($E187)-1)/12)*$H187</f>
        <v>253.78736225242753</v>
      </c>
      <c r="S187" s="196">
        <f>(SUM('1.  LRAMVA Summary'!N$55:N$87)+SUM('1.  LRAMVA Summary'!N$88:N$89)*(MONTH($E187)-1)/12)*$H187</f>
        <v>1140.1285908138518</v>
      </c>
      <c r="T187" s="196">
        <f>(SUM('1.  LRAMVA Summary'!O$55:O$87)+SUM('1.  LRAMVA Summary'!O$88:O$89)*(MONTH($E187)-1)/12)*$H187</f>
        <v>383.09812568135447</v>
      </c>
      <c r="U187" s="196">
        <f>(SUM('1.  LRAMVA Summary'!P$55:P$87)+SUM('1.  LRAMVA Summary'!P$88:P$89)*(MONTH($E187)-1)/12)*$H187</f>
        <v>0</v>
      </c>
      <c r="V187" s="196">
        <f>(SUM('1.  LRAMVA Summary'!Q$55:Q$87)+SUM('1.  LRAMVA Summary'!Q$88:Q$89)*(MONTH($E187)-1)/12)*$H187</f>
        <v>0</v>
      </c>
      <c r="W187" s="197">
        <f t="shared" si="96"/>
        <v>5873.5285185763287</v>
      </c>
    </row>
    <row r="188" spans="5:23">
      <c r="E188" s="180">
        <v>44805</v>
      </c>
      <c r="F188" s="180" t="s">
        <v>695</v>
      </c>
      <c r="G188" s="181" t="s">
        <v>68</v>
      </c>
      <c r="H188" s="205">
        <f>H187</f>
        <v>1.8333333333333333E-3</v>
      </c>
      <c r="I188" s="196">
        <f>(SUM('1.  LRAMVA Summary'!D$55:D$87)+SUM('1.  LRAMVA Summary'!D$88:D$89)*(MONTH($E188)-1)/12)*$H188</f>
        <v>0</v>
      </c>
      <c r="J188" s="196">
        <f>(SUM('1.  LRAMVA Summary'!E$55:E$87)+SUM('1.  LRAMVA Summary'!E$88:E$89)*(MONTH($E188)-1)/12)*$H188</f>
        <v>946.96324319348525</v>
      </c>
      <c r="K188" s="196">
        <f>(SUM('1.  LRAMVA Summary'!F$55:F$87)+SUM('1.  LRAMVA Summary'!F$88:F$89)*(MONTH($E188)-1)/12)*$H188</f>
        <v>2093.4824851896401</v>
      </c>
      <c r="L188" s="196">
        <f>(SUM('1.  LRAMVA Summary'!G$55:G$87)+SUM('1.  LRAMVA Summary'!G$88:G$89)*(MONTH($E188)-1)/12)*$H188</f>
        <v>91.880518553600979</v>
      </c>
      <c r="M188" s="196">
        <f>(SUM('1.  LRAMVA Summary'!H$55:H$87)+SUM('1.  LRAMVA Summary'!H$88:H$89)*(MONTH($E188)-1)/12)*$H188</f>
        <v>677.23475475885357</v>
      </c>
      <c r="N188" s="196">
        <f>(SUM('1.  LRAMVA Summary'!I$55:I$87)+SUM('1.  LRAMVA Summary'!I$88:I$89)*(MONTH($E188)-1)/12)*$H188</f>
        <v>0.33169571196233522</v>
      </c>
      <c r="O188" s="196">
        <f>(SUM('1.  LRAMVA Summary'!J$55:J$87)+SUM('1.  LRAMVA Summary'!J$88:J$89)*(MONTH($E188)-1)/12)*$H188</f>
        <v>0</v>
      </c>
      <c r="P188" s="196">
        <f>(SUM('1.  LRAMVA Summary'!K$55:K$87)+SUM('1.  LRAMVA Summary'!K$88:K$89)*(MONTH($E188)-1)/12)*$H188</f>
        <v>418.05418157028572</v>
      </c>
      <c r="Q188" s="196">
        <f>(SUM('1.  LRAMVA Summary'!L$55:L$87)+SUM('1.  LRAMVA Summary'!L$88:L$89)*(MONTH($E188)-1)/12)*$H188</f>
        <v>0</v>
      </c>
      <c r="R188" s="196">
        <f>(SUM('1.  LRAMVA Summary'!M$55:M$87)+SUM('1.  LRAMVA Summary'!M$88:M$89)*(MONTH($E188)-1)/12)*$H188</f>
        <v>261.96803601174719</v>
      </c>
      <c r="S188" s="196">
        <f>(SUM('1.  LRAMVA Summary'!N$55:N$87)+SUM('1.  LRAMVA Summary'!N$88:N$89)*(MONTH($E188)-1)/12)*$H188</f>
        <v>1178.586590240611</v>
      </c>
      <c r="T188" s="196">
        <f>(SUM('1.  LRAMVA Summary'!O$55:O$87)+SUM('1.  LRAMVA Summary'!O$88:O$89)*(MONTH($E188)-1)/12)*$H188</f>
        <v>395.73502851626745</v>
      </c>
      <c r="U188" s="196">
        <f>(SUM('1.  LRAMVA Summary'!P$55:P$87)+SUM('1.  LRAMVA Summary'!P$88:P$89)*(MONTH($E188)-1)/12)*$H188</f>
        <v>0</v>
      </c>
      <c r="V188" s="196">
        <f>(SUM('1.  LRAMVA Summary'!Q$55:Q$87)+SUM('1.  LRAMVA Summary'!Q$88:Q$89)*(MONTH($E188)-1)/12)*$H188</f>
        <v>0</v>
      </c>
      <c r="W188" s="197">
        <f t="shared" si="96"/>
        <v>6064.2365337464535</v>
      </c>
    </row>
    <row r="189" spans="5:23">
      <c r="E189" s="180">
        <v>44835</v>
      </c>
      <c r="F189" s="180" t="s">
        <v>695</v>
      </c>
      <c r="G189" s="181" t="s">
        <v>69</v>
      </c>
      <c r="H189" s="205">
        <f>C62/12</f>
        <v>1.8333333333333333E-3</v>
      </c>
      <c r="I189" s="196">
        <f>(SUM('1.  LRAMVA Summary'!D$55:D$87)+SUM('1.  LRAMVA Summary'!D$88:D$89)*(MONTH($E189)-1)/12)*$H189</f>
        <v>0</v>
      </c>
      <c r="J189" s="196">
        <f>(SUM('1.  LRAMVA Summary'!E$55:E$87)+SUM('1.  LRAMVA Summary'!E$88:E$89)*(MONTH($E189)-1)/12)*$H189</f>
        <v>975.61313587383142</v>
      </c>
      <c r="K189" s="196">
        <f>(SUM('1.  LRAMVA Summary'!F$55:F$87)+SUM('1.  LRAMVA Summary'!F$88:F$89)*(MONTH($E189)-1)/12)*$H189</f>
        <v>2160.0022566072221</v>
      </c>
      <c r="L189" s="196">
        <f>(SUM('1.  LRAMVA Summary'!G$55:G$87)+SUM('1.  LRAMVA Summary'!G$88:G$89)*(MONTH($E189)-1)/12)*$H189</f>
        <v>94.786291968953662</v>
      </c>
      <c r="M189" s="196">
        <f>(SUM('1.  LRAMVA Summary'!H$55:H$87)+SUM('1.  LRAMVA Summary'!H$88:H$89)*(MONTH($E189)-1)/12)*$H189</f>
        <v>697.06401924468787</v>
      </c>
      <c r="N189" s="196">
        <f>(SUM('1.  LRAMVA Summary'!I$55:I$87)+SUM('1.  LRAMVA Summary'!I$88:I$89)*(MONTH($E189)-1)/12)*$H189</f>
        <v>0.34234859176939969</v>
      </c>
      <c r="O189" s="196">
        <f>(SUM('1.  LRAMVA Summary'!J$55:J$87)+SUM('1.  LRAMVA Summary'!J$88:J$89)*(MONTH($E189)-1)/12)*$H189</f>
        <v>0</v>
      </c>
      <c r="P189" s="196">
        <f>(SUM('1.  LRAMVA Summary'!K$55:K$87)+SUM('1.  LRAMVA Summary'!K$88:K$89)*(MONTH($E189)-1)/12)*$H189</f>
        <v>431.57126584049604</v>
      </c>
      <c r="Q189" s="196">
        <f>(SUM('1.  LRAMVA Summary'!L$55:L$87)+SUM('1.  LRAMVA Summary'!L$88:L$89)*(MONTH($E189)-1)/12)*$H189</f>
        <v>0</v>
      </c>
      <c r="R189" s="196">
        <f>(SUM('1.  LRAMVA Summary'!M$55:M$87)+SUM('1.  LRAMVA Summary'!M$88:M$89)*(MONTH($E189)-1)/12)*$H189</f>
        <v>270.14870977106688</v>
      </c>
      <c r="S189" s="196">
        <f>(SUM('1.  LRAMVA Summary'!N$55:N$87)+SUM('1.  LRAMVA Summary'!N$88:N$89)*(MONTH($E189)-1)/12)*$H189</f>
        <v>1217.0445896673707</v>
      </c>
      <c r="T189" s="196">
        <f>(SUM('1.  LRAMVA Summary'!O$55:O$87)+SUM('1.  LRAMVA Summary'!O$88:O$89)*(MONTH($E189)-1)/12)*$H189</f>
        <v>408.37193135118048</v>
      </c>
      <c r="U189" s="196">
        <f>(SUM('1.  LRAMVA Summary'!P$55:P$87)+SUM('1.  LRAMVA Summary'!P$88:P$89)*(MONTH($E189)-1)/12)*$H189</f>
        <v>0</v>
      </c>
      <c r="V189" s="196">
        <f>(SUM('1.  LRAMVA Summary'!Q$55:Q$87)+SUM('1.  LRAMVA Summary'!Q$88:Q$89)*(MONTH($E189)-1)/12)*$H189</f>
        <v>0</v>
      </c>
      <c r="W189" s="197">
        <f t="shared" si="96"/>
        <v>6254.9445489165782</v>
      </c>
    </row>
    <row r="190" spans="5:23">
      <c r="E190" s="180">
        <v>44866</v>
      </c>
      <c r="F190" s="180" t="s">
        <v>695</v>
      </c>
      <c r="G190" s="181" t="s">
        <v>69</v>
      </c>
      <c r="H190" s="205">
        <f>H189</f>
        <v>1.8333333333333333E-3</v>
      </c>
      <c r="I190" s="196">
        <f>(SUM('1.  LRAMVA Summary'!D$55:D$87)+SUM('1.  LRAMVA Summary'!D$88:D$89)*(MONTH($E190)-1)/12)*$H190</f>
        <v>0</v>
      </c>
      <c r="J190" s="196">
        <f>(SUM('1.  LRAMVA Summary'!E$55:E$87)+SUM('1.  LRAMVA Summary'!E$88:E$89)*(MONTH($E190)-1)/12)*$H190</f>
        <v>1004.2630285541778</v>
      </c>
      <c r="K190" s="196">
        <f>(SUM('1.  LRAMVA Summary'!F$55:F$87)+SUM('1.  LRAMVA Summary'!F$88:F$89)*(MONTH($E190)-1)/12)*$H190</f>
        <v>2226.522028024805</v>
      </c>
      <c r="L190" s="196">
        <f>(SUM('1.  LRAMVA Summary'!G$55:G$87)+SUM('1.  LRAMVA Summary'!G$88:G$89)*(MONTH($E190)-1)/12)*$H190</f>
        <v>97.692065384306346</v>
      </c>
      <c r="M190" s="196">
        <f>(SUM('1.  LRAMVA Summary'!H$55:H$87)+SUM('1.  LRAMVA Summary'!H$88:H$89)*(MONTH($E190)-1)/12)*$H190</f>
        <v>716.89328373052228</v>
      </c>
      <c r="N190" s="196">
        <f>(SUM('1.  LRAMVA Summary'!I$55:I$87)+SUM('1.  LRAMVA Summary'!I$88:I$89)*(MONTH($E190)-1)/12)*$H190</f>
        <v>0.35300147157646417</v>
      </c>
      <c r="O190" s="196">
        <f>(SUM('1.  LRAMVA Summary'!J$55:J$87)+SUM('1.  LRAMVA Summary'!J$88:J$89)*(MONTH($E190)-1)/12)*$H190</f>
        <v>0</v>
      </c>
      <c r="P190" s="196">
        <f>(SUM('1.  LRAMVA Summary'!K$55:K$87)+SUM('1.  LRAMVA Summary'!K$88:K$89)*(MONTH($E190)-1)/12)*$H190</f>
        <v>445.0883501107063</v>
      </c>
      <c r="Q190" s="196">
        <f>(SUM('1.  LRAMVA Summary'!L$55:L$87)+SUM('1.  LRAMVA Summary'!L$88:L$89)*(MONTH($E190)-1)/12)*$H190</f>
        <v>0</v>
      </c>
      <c r="R190" s="196">
        <f>(SUM('1.  LRAMVA Summary'!M$55:M$87)+SUM('1.  LRAMVA Summary'!M$88:M$89)*(MONTH($E190)-1)/12)*$H190</f>
        <v>278.32938353038651</v>
      </c>
      <c r="S190" s="196">
        <f>(SUM('1.  LRAMVA Summary'!N$55:N$87)+SUM('1.  LRAMVA Summary'!N$88:N$89)*(MONTH($E190)-1)/12)*$H190</f>
        <v>1255.5025890941299</v>
      </c>
      <c r="T190" s="196">
        <f>(SUM('1.  LRAMVA Summary'!O$55:O$87)+SUM('1.  LRAMVA Summary'!O$88:O$89)*(MONTH($E190)-1)/12)*$H190</f>
        <v>421.00883418609351</v>
      </c>
      <c r="U190" s="196">
        <f>(SUM('1.  LRAMVA Summary'!P$55:P$87)+SUM('1.  LRAMVA Summary'!P$88:P$89)*(MONTH($E190)-1)/12)*$H190</f>
        <v>0</v>
      </c>
      <c r="V190" s="196">
        <f>(SUM('1.  LRAMVA Summary'!Q$55:Q$87)+SUM('1.  LRAMVA Summary'!Q$88:Q$89)*(MONTH($E190)-1)/12)*$H190</f>
        <v>0</v>
      </c>
      <c r="W190" s="197">
        <f t="shared" si="96"/>
        <v>6445.6525640867039</v>
      </c>
    </row>
    <row r="191" spans="5:23">
      <c r="E191" s="180">
        <v>44896</v>
      </c>
      <c r="F191" s="180" t="s">
        <v>695</v>
      </c>
      <c r="G191" s="181" t="s">
        <v>69</v>
      </c>
      <c r="H191" s="205">
        <f>H190</f>
        <v>1.8333333333333333E-3</v>
      </c>
      <c r="I191" s="196">
        <f>(SUM('1.  LRAMVA Summary'!D$55:D$87)+SUM('1.  LRAMVA Summary'!D$88:D$89)*(MONTH($E191)-1)/12)*$H191</f>
        <v>0</v>
      </c>
      <c r="J191" s="196">
        <f>(SUM('1.  LRAMVA Summary'!E$55:E$87)+SUM('1.  LRAMVA Summary'!E$88:E$89)*(MONTH($E191)-1)/12)*$H191</f>
        <v>1032.912921234524</v>
      </c>
      <c r="K191" s="196">
        <f>(SUM('1.  LRAMVA Summary'!F$55:F$87)+SUM('1.  LRAMVA Summary'!F$88:F$89)*(MONTH($E191)-1)/12)*$H191</f>
        <v>2293.0417994423869</v>
      </c>
      <c r="L191" s="196">
        <f>(SUM('1.  LRAMVA Summary'!G$55:G$87)+SUM('1.  LRAMVA Summary'!G$88:G$89)*(MONTH($E191)-1)/12)*$H191</f>
        <v>100.59783879965902</v>
      </c>
      <c r="M191" s="196">
        <f>(SUM('1.  LRAMVA Summary'!H$55:H$87)+SUM('1.  LRAMVA Summary'!H$88:H$89)*(MONTH($E191)-1)/12)*$H191</f>
        <v>736.72254821635659</v>
      </c>
      <c r="N191" s="196">
        <f>(SUM('1.  LRAMVA Summary'!I$55:I$87)+SUM('1.  LRAMVA Summary'!I$88:I$89)*(MONTH($E191)-1)/12)*$H191</f>
        <v>0.36365435138352864</v>
      </c>
      <c r="O191" s="196">
        <f>(SUM('1.  LRAMVA Summary'!J$55:J$87)+SUM('1.  LRAMVA Summary'!J$88:J$89)*(MONTH($E191)-1)/12)*$H191</f>
        <v>0</v>
      </c>
      <c r="P191" s="196">
        <f>(SUM('1.  LRAMVA Summary'!K$55:K$87)+SUM('1.  LRAMVA Summary'!K$88:K$89)*(MONTH($E191)-1)/12)*$H191</f>
        <v>458.60543438091656</v>
      </c>
      <c r="Q191" s="196">
        <f>(SUM('1.  LRAMVA Summary'!L$55:L$87)+SUM('1.  LRAMVA Summary'!L$88:L$89)*(MONTH($E191)-1)/12)*$H191</f>
        <v>0</v>
      </c>
      <c r="R191" s="196">
        <f>(SUM('1.  LRAMVA Summary'!M$55:M$87)+SUM('1.  LRAMVA Summary'!M$88:M$89)*(MONTH($E191)-1)/12)*$H191</f>
        <v>286.51005728970614</v>
      </c>
      <c r="S191" s="196">
        <f>(SUM('1.  LRAMVA Summary'!N$55:N$87)+SUM('1.  LRAMVA Summary'!N$88:N$89)*(MONTH($E191)-1)/12)*$H191</f>
        <v>1293.9605885208894</v>
      </c>
      <c r="T191" s="196">
        <f>(SUM('1.  LRAMVA Summary'!O$55:O$87)+SUM('1.  LRAMVA Summary'!O$88:O$89)*(MONTH($E191)-1)/12)*$H191</f>
        <v>433.64573702100643</v>
      </c>
      <c r="U191" s="196">
        <f>(SUM('1.  LRAMVA Summary'!P$55:P$87)+SUM('1.  LRAMVA Summary'!P$88:P$89)*(MONTH($E191)-1)/12)*$H191</f>
        <v>0</v>
      </c>
      <c r="V191" s="196">
        <f>(SUM('1.  LRAMVA Summary'!Q$55:Q$87)+SUM('1.  LRAMVA Summary'!Q$88:Q$89)*(MONTH($E191)-1)/12)*$H191</f>
        <v>0</v>
      </c>
      <c r="W191" s="197">
        <f>SUM(I191:V191)</f>
        <v>6636.3605792568287</v>
      </c>
    </row>
    <row r="192" spans="5:23" ht="16" thickBot="1">
      <c r="E192" s="182" t="s">
        <v>693</v>
      </c>
      <c r="F192" s="182"/>
      <c r="G192" s="183"/>
      <c r="H192" s="184"/>
      <c r="I192" s="185">
        <f>SUM(I179:I191)</f>
        <v>0</v>
      </c>
      <c r="J192" s="185">
        <f>SUM(J179:J191)</f>
        <v>9973.3602195006824</v>
      </c>
      <c r="K192" s="185">
        <f t="shared" ref="K192:V192" si="97">SUM(K179:K191)</f>
        <v>21846.475678050007</v>
      </c>
      <c r="L192" s="185">
        <f t="shared" si="97"/>
        <v>960.60820460244497</v>
      </c>
      <c r="M192" s="185">
        <f t="shared" si="97"/>
        <v>7131.940772214989</v>
      </c>
      <c r="N192" s="185">
        <f t="shared" si="97"/>
        <v>3.4638689486960521</v>
      </c>
      <c r="O192" s="185">
        <f t="shared" si="97"/>
        <v>0</v>
      </c>
      <c r="P192" s="185">
        <f t="shared" si="97"/>
        <v>4359.5002887647279</v>
      </c>
      <c r="Q192" s="185">
        <f t="shared" si="97"/>
        <v>0</v>
      </c>
      <c r="R192" s="185">
        <f t="shared" si="97"/>
        <v>2749.2966848777983</v>
      </c>
      <c r="S192" s="185">
        <f t="shared" si="97"/>
        <v>12205.345371028516</v>
      </c>
      <c r="T192" s="185">
        <f t="shared" si="97"/>
        <v>4143.0858461865882</v>
      </c>
      <c r="U192" s="185">
        <f t="shared" si="97"/>
        <v>0</v>
      </c>
      <c r="V192" s="185">
        <f t="shared" si="97"/>
        <v>0</v>
      </c>
      <c r="W192" s="185">
        <f>SUM(W179:W191)</f>
        <v>63373.076934174445</v>
      </c>
    </row>
    <row r="193" spans="5:23" ht="16" thickTop="1">
      <c r="E193" s="694" t="s">
        <v>67</v>
      </c>
      <c r="F193" s="694"/>
      <c r="G193" s="695"/>
      <c r="H193" s="696"/>
      <c r="I193" s="697"/>
      <c r="J193" s="697"/>
      <c r="K193" s="697"/>
      <c r="L193" s="697"/>
      <c r="M193" s="697"/>
      <c r="N193" s="697"/>
      <c r="O193" s="697"/>
      <c r="P193" s="697"/>
      <c r="Q193" s="697"/>
      <c r="R193" s="697"/>
      <c r="S193" s="697"/>
      <c r="T193" s="697"/>
      <c r="U193" s="697"/>
      <c r="V193" s="697"/>
      <c r="W193" s="698"/>
    </row>
  </sheetData>
  <dataConsolidate/>
  <mergeCells count="4">
    <mergeCell ref="B12:C12"/>
    <mergeCell ref="C8:S8"/>
    <mergeCell ref="C9:S9"/>
    <mergeCell ref="C10:S10"/>
  </mergeCells>
  <phoneticPr fontId="246" type="noConversion"/>
  <hyperlinks>
    <hyperlink ref="B64"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22"/>
  <sheetViews>
    <sheetView zoomScale="50" zoomScaleNormal="50" workbookViewId="0">
      <selection activeCell="B12" sqref="B12"/>
    </sheetView>
  </sheetViews>
  <sheetFormatPr baseColWidth="10" defaultColWidth="9" defaultRowHeight="15" outlineLevelRow="1"/>
  <cols>
    <col min="1" max="1" width="6" style="2" customWidth="1"/>
    <col min="2" max="2" width="24.33203125" style="2" customWidth="1"/>
    <col min="3" max="3" width="11.33203125" style="2" customWidth="1"/>
    <col min="4" max="4" width="37.6640625" style="2" customWidth="1"/>
    <col min="5" max="5" width="35" style="2" bestFit="1" customWidth="1"/>
    <col min="6" max="6" width="26.6640625" style="2" customWidth="1"/>
    <col min="7" max="7" width="17" style="2" customWidth="1"/>
    <col min="8" max="8" width="19.33203125" style="2" customWidth="1"/>
    <col min="9" max="10" width="23" style="536" customWidth="1"/>
    <col min="11" max="11" width="2" style="2" customWidth="1"/>
    <col min="12" max="41" width="9" style="2"/>
    <col min="42" max="42" width="2" style="2" customWidth="1"/>
    <col min="43" max="43" width="12.6640625" style="2" customWidth="1"/>
    <col min="44" max="64" width="12" style="2" bestFit="1" customWidth="1"/>
    <col min="65" max="16384" width="9" style="2"/>
  </cols>
  <sheetData>
    <row r="1" spans="2:33">
      <c r="I1" s="2"/>
      <c r="J1" s="2"/>
    </row>
    <row r="2" spans="2:33">
      <c r="I2" s="2"/>
      <c r="J2" s="2"/>
    </row>
    <row r="3" spans="2:33">
      <c r="I3" s="2"/>
      <c r="J3" s="2"/>
    </row>
    <row r="4" spans="2:33">
      <c r="I4" s="2"/>
      <c r="J4" s="2"/>
    </row>
    <row r="5" spans="2:33">
      <c r="I5" s="2"/>
      <c r="J5" s="2"/>
    </row>
    <row r="6" spans="2:33">
      <c r="I6" s="2"/>
      <c r="J6" s="2"/>
    </row>
    <row r="7" spans="2:33">
      <c r="I7" s="2"/>
      <c r="J7" s="2"/>
    </row>
    <row r="8" spans="2:33">
      <c r="I8" s="2"/>
      <c r="J8" s="2"/>
    </row>
    <row r="9" spans="2:33">
      <c r="I9" s="2"/>
      <c r="J9" s="2"/>
    </row>
    <row r="10" spans="2:33">
      <c r="I10" s="2"/>
      <c r="J10" s="2"/>
    </row>
    <row r="11" spans="2:33" ht="16" thickBot="1">
      <c r="I11" s="2"/>
      <c r="J11" s="2"/>
    </row>
    <row r="12" spans="2:33" ht="25.5" customHeight="1" outlineLevel="1" thickBot="1">
      <c r="B12" s="89" t="s">
        <v>171</v>
      </c>
      <c r="D12" s="98" t="s">
        <v>175</v>
      </c>
      <c r="E12" s="14"/>
      <c r="F12" s="146"/>
      <c r="G12" s="147"/>
      <c r="H12" s="148"/>
      <c r="I12" s="2"/>
      <c r="J12" s="2"/>
      <c r="K12" s="148"/>
      <c r="L12" s="146"/>
      <c r="M12" s="146"/>
      <c r="N12" s="146"/>
      <c r="O12" s="146"/>
      <c r="P12" s="146"/>
      <c r="Q12" s="149"/>
    </row>
    <row r="13" spans="2:33" ht="25.5" customHeight="1" outlineLevel="1" thickBot="1">
      <c r="B13" s="89"/>
      <c r="D13" s="538" t="s">
        <v>405</v>
      </c>
      <c r="E13" s="14"/>
      <c r="F13" s="146"/>
      <c r="G13" s="147"/>
      <c r="H13" s="148"/>
      <c r="I13" s="2"/>
      <c r="J13" s="2"/>
      <c r="K13" s="148"/>
      <c r="L13" s="146"/>
      <c r="M13" s="146"/>
      <c r="N13" s="146"/>
      <c r="O13" s="146"/>
      <c r="P13" s="146"/>
      <c r="Q13" s="149"/>
    </row>
    <row r="14" spans="2:33" ht="30" customHeight="1" outlineLevel="1" thickBot="1">
      <c r="B14" s="31"/>
      <c r="D14" s="516" t="s">
        <v>548</v>
      </c>
      <c r="I14" s="2"/>
      <c r="J14" s="2"/>
    </row>
    <row r="15" spans="2:33" ht="26.25" customHeight="1" outlineLevel="1">
      <c r="C15" s="31"/>
      <c r="I15" s="2"/>
      <c r="J15" s="2"/>
    </row>
    <row r="16" spans="2:33" ht="23.25" customHeight="1" outlineLevel="1">
      <c r="B16" s="90" t="s">
        <v>502</v>
      </c>
      <c r="C16" s="31"/>
      <c r="D16" s="517" t="s">
        <v>608</v>
      </c>
      <c r="E16" s="512"/>
      <c r="F16" s="512"/>
      <c r="G16" s="520"/>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row>
    <row r="17" spans="2:73" ht="23.25" customHeight="1" outlineLevel="1">
      <c r="B17" s="583" t="s">
        <v>603</v>
      </c>
      <c r="C17" s="31"/>
      <c r="D17" s="517" t="s">
        <v>586</v>
      </c>
      <c r="E17" s="512"/>
      <c r="F17" s="512"/>
      <c r="G17" s="520"/>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row>
    <row r="18" spans="2:73" ht="23.25" customHeight="1" outlineLevel="1">
      <c r="C18" s="31"/>
      <c r="D18" s="517" t="s">
        <v>614</v>
      </c>
      <c r="E18" s="512"/>
      <c r="F18" s="512"/>
      <c r="G18" s="520"/>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row>
    <row r="19" spans="2:73" ht="23.25" customHeight="1" outlineLevel="1">
      <c r="C19" s="31"/>
      <c r="D19" s="517" t="s">
        <v>613</v>
      </c>
      <c r="E19" s="512"/>
      <c r="F19" s="512"/>
      <c r="G19" s="520"/>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row>
    <row r="20" spans="2:73" ht="23.25" customHeight="1" outlineLevel="1">
      <c r="C20" s="31"/>
      <c r="D20" s="517" t="s">
        <v>615</v>
      </c>
      <c r="E20" s="512"/>
      <c r="F20" s="512"/>
      <c r="G20" s="520"/>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row>
    <row r="21" spans="2:73" ht="23.25" customHeight="1" outlineLevel="1">
      <c r="C21" s="31"/>
      <c r="D21" s="595" t="s">
        <v>622</v>
      </c>
      <c r="E21" s="512"/>
      <c r="F21" s="512"/>
      <c r="G21" s="520"/>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row>
    <row r="22" spans="2:73">
      <c r="I22" s="2"/>
      <c r="J22" s="2"/>
    </row>
    <row r="23" spans="2:73" ht="16">
      <c r="B23" s="150" t="s">
        <v>703</v>
      </c>
      <c r="H23" s="10"/>
      <c r="I23" s="10"/>
      <c r="J23" s="10"/>
    </row>
    <row r="24" spans="2:73" s="566" customFormat="1" ht="21" customHeight="1">
      <c r="B24" s="566" t="s">
        <v>594</v>
      </c>
      <c r="C24" s="1155" t="s">
        <v>595</v>
      </c>
      <c r="D24" s="1155"/>
      <c r="E24" s="1155"/>
      <c r="F24" s="1155"/>
      <c r="G24" s="1155"/>
      <c r="H24" s="574" t="s">
        <v>592</v>
      </c>
      <c r="I24" s="574" t="s">
        <v>591</v>
      </c>
      <c r="J24" s="574" t="s">
        <v>593</v>
      </c>
      <c r="L24" s="566" t="s">
        <v>595</v>
      </c>
      <c r="AQ24" s="566" t="s">
        <v>595</v>
      </c>
    </row>
    <row r="25" spans="2:73" s="214" customFormat="1" ht="49.5" customHeight="1">
      <c r="B25" s="210" t="s">
        <v>470</v>
      </c>
      <c r="C25" s="210" t="s">
        <v>211</v>
      </c>
      <c r="D25" s="210" t="s">
        <v>471</v>
      </c>
      <c r="E25" s="210" t="s">
        <v>208</v>
      </c>
      <c r="F25" s="210" t="s">
        <v>472</v>
      </c>
      <c r="G25" s="210" t="s">
        <v>473</v>
      </c>
      <c r="H25" s="210" t="s">
        <v>474</v>
      </c>
      <c r="I25" s="537" t="s">
        <v>584</v>
      </c>
      <c r="J25" s="543" t="s">
        <v>585</v>
      </c>
      <c r="K25" s="541"/>
      <c r="L25" s="211" t="s">
        <v>475</v>
      </c>
      <c r="M25" s="212"/>
      <c r="N25" s="212"/>
      <c r="O25" s="212"/>
      <c r="P25" s="212"/>
      <c r="Q25" s="212"/>
      <c r="R25" s="212"/>
      <c r="S25" s="212"/>
      <c r="T25" s="212"/>
      <c r="U25" s="212"/>
      <c r="V25" s="212"/>
      <c r="W25" s="212"/>
      <c r="X25" s="212"/>
      <c r="Y25" s="212"/>
      <c r="Z25" s="212"/>
      <c r="AA25" s="212"/>
      <c r="AB25" s="212"/>
      <c r="AC25" s="212"/>
      <c r="AD25" s="212"/>
      <c r="AE25" s="212"/>
      <c r="AF25" s="212"/>
      <c r="AG25" s="212"/>
      <c r="AH25" s="212"/>
      <c r="AI25" s="212"/>
      <c r="AJ25" s="212"/>
      <c r="AK25" s="212"/>
      <c r="AL25" s="212"/>
      <c r="AM25" s="212"/>
      <c r="AN25" s="212"/>
      <c r="AO25" s="213"/>
      <c r="AQ25" s="211" t="s">
        <v>476</v>
      </c>
      <c r="AR25" s="212"/>
      <c r="AS25" s="212"/>
      <c r="AT25" s="212"/>
      <c r="AU25" s="212"/>
      <c r="AV25" s="212"/>
      <c r="AW25" s="212"/>
      <c r="AX25" s="212"/>
      <c r="AY25" s="212"/>
      <c r="AZ25" s="212"/>
      <c r="BA25" s="212"/>
      <c r="BB25" s="212"/>
      <c r="BC25" s="212"/>
      <c r="BD25" s="212"/>
      <c r="BE25" s="212"/>
      <c r="BF25" s="212"/>
      <c r="BG25" s="212"/>
      <c r="BH25" s="212"/>
      <c r="BI25" s="212"/>
      <c r="BJ25" s="212"/>
      <c r="BK25" s="212"/>
      <c r="BL25" s="212"/>
      <c r="BM25" s="212"/>
      <c r="BN25" s="212"/>
      <c r="BO25" s="212"/>
      <c r="BP25" s="212"/>
      <c r="BQ25" s="212"/>
      <c r="BR25" s="212"/>
      <c r="BS25" s="212"/>
      <c r="BT25" s="213"/>
    </row>
    <row r="26" spans="2:73" s="214" customFormat="1" ht="30" customHeight="1">
      <c r="B26" s="215"/>
      <c r="C26" s="215"/>
      <c r="D26" s="215"/>
      <c r="E26" s="215"/>
      <c r="F26" s="215"/>
      <c r="G26" s="215"/>
      <c r="H26" s="584"/>
      <c r="I26" s="535"/>
      <c r="J26" s="535"/>
      <c r="K26" s="542"/>
      <c r="L26" s="216">
        <v>2011</v>
      </c>
      <c r="M26" s="216">
        <v>2012</v>
      </c>
      <c r="N26" s="216">
        <v>2013</v>
      </c>
      <c r="O26" s="216">
        <v>2014</v>
      </c>
      <c r="P26" s="216">
        <v>2015</v>
      </c>
      <c r="Q26" s="216">
        <v>2016</v>
      </c>
      <c r="R26" s="216">
        <v>2017</v>
      </c>
      <c r="S26" s="216">
        <v>2018</v>
      </c>
      <c r="T26" s="216">
        <v>2019</v>
      </c>
      <c r="U26" s="216">
        <v>2020</v>
      </c>
      <c r="V26" s="216">
        <v>2021</v>
      </c>
      <c r="W26" s="216">
        <v>2022</v>
      </c>
      <c r="X26" s="216">
        <v>2023</v>
      </c>
      <c r="Y26" s="216">
        <v>2024</v>
      </c>
      <c r="Z26" s="216">
        <v>2025</v>
      </c>
      <c r="AA26" s="216">
        <v>2026</v>
      </c>
      <c r="AB26" s="216">
        <v>2027</v>
      </c>
      <c r="AC26" s="216">
        <v>2028</v>
      </c>
      <c r="AD26" s="216">
        <v>2029</v>
      </c>
      <c r="AE26" s="216">
        <v>2030</v>
      </c>
      <c r="AF26" s="216">
        <v>2031</v>
      </c>
      <c r="AG26" s="216">
        <v>2032</v>
      </c>
      <c r="AH26" s="216">
        <v>2033</v>
      </c>
      <c r="AI26" s="216">
        <v>2034</v>
      </c>
      <c r="AJ26" s="216">
        <v>2035</v>
      </c>
      <c r="AK26" s="216">
        <v>2036</v>
      </c>
      <c r="AL26" s="216">
        <v>2037</v>
      </c>
      <c r="AM26" s="216">
        <v>2038</v>
      </c>
      <c r="AN26" s="216">
        <v>2039</v>
      </c>
      <c r="AO26" s="216">
        <v>2040</v>
      </c>
      <c r="AQ26" s="216">
        <v>2011</v>
      </c>
      <c r="AR26" s="216">
        <v>2012</v>
      </c>
      <c r="AS26" s="216">
        <v>2013</v>
      </c>
      <c r="AT26" s="216">
        <v>2014</v>
      </c>
      <c r="AU26" s="216">
        <v>2015</v>
      </c>
      <c r="AV26" s="216">
        <v>2016</v>
      </c>
      <c r="AW26" s="216">
        <v>2017</v>
      </c>
      <c r="AX26" s="216">
        <v>2018</v>
      </c>
      <c r="AY26" s="216">
        <v>2019</v>
      </c>
      <c r="AZ26" s="216">
        <v>2020</v>
      </c>
      <c r="BA26" s="216">
        <v>2021</v>
      </c>
      <c r="BB26" s="216">
        <v>2022</v>
      </c>
      <c r="BC26" s="216">
        <v>2023</v>
      </c>
      <c r="BD26" s="216">
        <v>2024</v>
      </c>
      <c r="BE26" s="216">
        <v>2025</v>
      </c>
      <c r="BF26" s="216">
        <v>2026</v>
      </c>
      <c r="BG26" s="216">
        <v>2027</v>
      </c>
      <c r="BH26" s="216">
        <v>2028</v>
      </c>
      <c r="BI26" s="216">
        <v>2029</v>
      </c>
      <c r="BJ26" s="216">
        <v>2030</v>
      </c>
      <c r="BK26" s="216">
        <v>2031</v>
      </c>
      <c r="BL26" s="216">
        <v>2032</v>
      </c>
      <c r="BM26" s="216">
        <v>2033</v>
      </c>
      <c r="BN26" s="216">
        <v>2034</v>
      </c>
      <c r="BO26" s="216">
        <v>2035</v>
      </c>
      <c r="BP26" s="216">
        <v>2036</v>
      </c>
      <c r="BQ26" s="216">
        <v>2037</v>
      </c>
      <c r="BR26" s="216">
        <v>2038</v>
      </c>
      <c r="BS26" s="216">
        <v>2039</v>
      </c>
      <c r="BT26" s="216">
        <v>2040</v>
      </c>
    </row>
    <row r="27" spans="2:73" s="14" customFormat="1" ht="16">
      <c r="B27" s="585"/>
      <c r="C27" s="585"/>
      <c r="D27" s="585"/>
      <c r="E27" s="585"/>
      <c r="F27" s="585"/>
      <c r="G27" s="585"/>
      <c r="H27" s="585"/>
      <c r="I27" s="544"/>
      <c r="J27" s="544"/>
      <c r="K27" s="40"/>
      <c r="L27" s="589"/>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1"/>
      <c r="AP27" s="40"/>
      <c r="AQ27" s="589"/>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c r="BT27" s="591"/>
      <c r="BU27" s="2"/>
    </row>
    <row r="28" spans="2:73" s="14" customFormat="1" ht="16">
      <c r="B28" s="585"/>
      <c r="C28" s="585"/>
      <c r="D28" s="585"/>
      <c r="E28" s="585"/>
      <c r="F28" s="585"/>
      <c r="G28" s="585"/>
      <c r="H28" s="585"/>
      <c r="I28" s="544"/>
      <c r="J28" s="544"/>
      <c r="K28" s="40"/>
      <c r="L28" s="589"/>
      <c r="M28" s="590"/>
      <c r="N28" s="590"/>
      <c r="O28" s="590"/>
      <c r="P28" s="590"/>
      <c r="Q28" s="590"/>
      <c r="R28" s="590"/>
      <c r="S28" s="590"/>
      <c r="T28" s="590"/>
      <c r="U28" s="590"/>
      <c r="V28" s="590"/>
      <c r="W28" s="590"/>
      <c r="X28" s="590"/>
      <c r="Y28" s="590"/>
      <c r="Z28" s="590"/>
      <c r="AA28" s="590"/>
      <c r="AB28" s="590"/>
      <c r="AC28" s="590"/>
      <c r="AD28" s="590"/>
      <c r="AE28" s="590"/>
      <c r="AF28" s="590"/>
      <c r="AG28" s="590"/>
      <c r="AH28" s="590"/>
      <c r="AI28" s="590"/>
      <c r="AJ28" s="590"/>
      <c r="AK28" s="590"/>
      <c r="AL28" s="590"/>
      <c r="AM28" s="590"/>
      <c r="AN28" s="590"/>
      <c r="AO28" s="591"/>
      <c r="AP28" s="40"/>
      <c r="AQ28" s="589"/>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c r="BT28" s="591"/>
      <c r="BU28" s="2"/>
    </row>
    <row r="29" spans="2:73" s="14" customFormat="1" ht="16.5" customHeight="1">
      <c r="B29" s="585"/>
      <c r="C29" s="585"/>
      <c r="D29" s="585"/>
      <c r="E29" s="585"/>
      <c r="F29" s="585"/>
      <c r="G29" s="585"/>
      <c r="H29" s="585"/>
      <c r="I29" s="544"/>
      <c r="J29" s="544"/>
      <c r="K29" s="40"/>
      <c r="L29" s="589"/>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0"/>
      <c r="AO29" s="591"/>
      <c r="AP29" s="40"/>
      <c r="AQ29" s="589"/>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c r="BT29" s="591"/>
      <c r="BU29" s="2"/>
    </row>
    <row r="30" spans="2:73" s="14" customFormat="1" ht="16">
      <c r="B30" s="585"/>
      <c r="C30" s="585"/>
      <c r="D30" s="585"/>
      <c r="E30" s="585"/>
      <c r="F30" s="585"/>
      <c r="G30" s="585"/>
      <c r="H30" s="585"/>
      <c r="I30" s="544"/>
      <c r="J30" s="544"/>
      <c r="K30" s="40"/>
      <c r="L30" s="589"/>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590"/>
      <c r="AK30" s="590"/>
      <c r="AL30" s="590"/>
      <c r="AM30" s="590"/>
      <c r="AN30" s="590"/>
      <c r="AO30" s="591"/>
      <c r="AP30" s="40"/>
      <c r="AQ30" s="589"/>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c r="BT30" s="591"/>
      <c r="BU30" s="2"/>
    </row>
    <row r="31" spans="2:73" s="14" customFormat="1" ht="16">
      <c r="B31" s="585"/>
      <c r="C31" s="585"/>
      <c r="D31" s="585"/>
      <c r="E31" s="585"/>
      <c r="F31" s="585"/>
      <c r="G31" s="585"/>
      <c r="H31" s="585"/>
      <c r="I31" s="544"/>
      <c r="J31" s="544"/>
      <c r="K31" s="40"/>
      <c r="L31" s="589"/>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c r="AK31" s="590"/>
      <c r="AL31" s="590"/>
      <c r="AM31" s="590"/>
      <c r="AN31" s="590"/>
      <c r="AO31" s="591"/>
      <c r="AP31" s="40"/>
      <c r="AQ31" s="589"/>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c r="BT31" s="591"/>
      <c r="BU31" s="2"/>
    </row>
    <row r="32" spans="2:73" s="14" customFormat="1" ht="16">
      <c r="B32" s="585"/>
      <c r="C32" s="585"/>
      <c r="D32" s="585"/>
      <c r="E32" s="585"/>
      <c r="F32" s="585"/>
      <c r="G32" s="585"/>
      <c r="H32" s="585"/>
      <c r="I32" s="544"/>
      <c r="J32" s="544"/>
      <c r="K32" s="40"/>
      <c r="L32" s="589"/>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1"/>
      <c r="AP32" s="40"/>
      <c r="AQ32" s="589"/>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c r="BT32" s="591"/>
      <c r="BU32" s="2"/>
    </row>
    <row r="33" spans="2:73" s="14" customFormat="1" ht="16">
      <c r="B33" s="585"/>
      <c r="C33" s="585"/>
      <c r="D33" s="585"/>
      <c r="E33" s="585"/>
      <c r="F33" s="585"/>
      <c r="G33" s="585"/>
      <c r="H33" s="585"/>
      <c r="I33" s="544"/>
      <c r="J33" s="544"/>
      <c r="K33" s="40"/>
      <c r="L33" s="589"/>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1"/>
      <c r="AP33" s="40"/>
      <c r="AQ33" s="589"/>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c r="BT33" s="591"/>
      <c r="BU33" s="2"/>
    </row>
    <row r="34" spans="2:73" s="14" customFormat="1" ht="16">
      <c r="B34" s="585"/>
      <c r="C34" s="585"/>
      <c r="D34" s="585"/>
      <c r="E34" s="585"/>
      <c r="F34" s="585"/>
      <c r="G34" s="585"/>
      <c r="H34" s="585"/>
      <c r="I34" s="544"/>
      <c r="J34" s="544"/>
      <c r="K34" s="40"/>
      <c r="L34" s="589"/>
      <c r="M34" s="590"/>
      <c r="N34" s="590"/>
      <c r="O34" s="590"/>
      <c r="P34" s="590"/>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91"/>
      <c r="AP34" s="40"/>
      <c r="AQ34" s="589"/>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c r="BT34" s="591"/>
      <c r="BU34" s="2"/>
    </row>
    <row r="35" spans="2:73" s="14" customFormat="1" ht="16">
      <c r="B35" s="585"/>
      <c r="C35" s="585"/>
      <c r="D35" s="585"/>
      <c r="E35" s="585"/>
      <c r="F35" s="585"/>
      <c r="G35" s="585"/>
      <c r="H35" s="585"/>
      <c r="I35" s="544"/>
      <c r="J35" s="544"/>
      <c r="K35" s="40"/>
      <c r="L35" s="589"/>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1"/>
      <c r="AP35" s="40"/>
      <c r="AQ35" s="589"/>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c r="BT35" s="591"/>
      <c r="BU35" s="2"/>
    </row>
    <row r="36" spans="2:73" s="14" customFormat="1" ht="16">
      <c r="B36" s="585"/>
      <c r="C36" s="585"/>
      <c r="D36" s="585"/>
      <c r="E36" s="585"/>
      <c r="F36" s="585"/>
      <c r="G36" s="585"/>
      <c r="H36" s="585"/>
      <c r="I36" s="544"/>
      <c r="J36" s="544"/>
      <c r="K36" s="40"/>
      <c r="L36" s="589"/>
      <c r="M36" s="590"/>
      <c r="N36" s="590"/>
      <c r="O36" s="590"/>
      <c r="P36" s="590"/>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1"/>
      <c r="AP36" s="40"/>
      <c r="AQ36" s="589"/>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c r="BT36" s="591"/>
      <c r="BU36" s="2"/>
    </row>
    <row r="37" spans="2:73" s="14" customFormat="1" ht="16">
      <c r="B37" s="585"/>
      <c r="C37" s="585"/>
      <c r="D37" s="585"/>
      <c r="E37" s="585"/>
      <c r="F37" s="585"/>
      <c r="G37" s="585"/>
      <c r="H37" s="585"/>
      <c r="I37" s="544"/>
      <c r="J37" s="544"/>
      <c r="K37" s="40"/>
      <c r="L37" s="589"/>
      <c r="M37" s="590"/>
      <c r="N37" s="590"/>
      <c r="O37" s="590"/>
      <c r="P37" s="590"/>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90"/>
      <c r="AO37" s="591"/>
      <c r="AP37" s="40"/>
      <c r="AQ37" s="589"/>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c r="BT37" s="591"/>
      <c r="BU37" s="2"/>
    </row>
    <row r="38" spans="2:73" s="14" customFormat="1" ht="16">
      <c r="B38" s="585"/>
      <c r="C38" s="585"/>
      <c r="D38" s="585"/>
      <c r="E38" s="585"/>
      <c r="F38" s="585"/>
      <c r="G38" s="585"/>
      <c r="H38" s="585"/>
      <c r="I38" s="544"/>
      <c r="J38" s="544"/>
      <c r="K38" s="40"/>
      <c r="L38" s="589"/>
      <c r="M38" s="590"/>
      <c r="N38" s="590"/>
      <c r="O38" s="590"/>
      <c r="P38" s="590"/>
      <c r="Q38" s="590"/>
      <c r="R38" s="590"/>
      <c r="S38" s="590"/>
      <c r="T38" s="590"/>
      <c r="U38" s="590"/>
      <c r="V38" s="590"/>
      <c r="W38" s="590"/>
      <c r="X38" s="590"/>
      <c r="Y38" s="590"/>
      <c r="Z38" s="590"/>
      <c r="AA38" s="590"/>
      <c r="AB38" s="590"/>
      <c r="AC38" s="590"/>
      <c r="AD38" s="590"/>
      <c r="AE38" s="590"/>
      <c r="AF38" s="590"/>
      <c r="AG38" s="590"/>
      <c r="AH38" s="590"/>
      <c r="AI38" s="590"/>
      <c r="AJ38" s="590"/>
      <c r="AK38" s="590"/>
      <c r="AL38" s="590"/>
      <c r="AM38" s="590"/>
      <c r="AN38" s="590"/>
      <c r="AO38" s="591"/>
      <c r="AP38" s="40"/>
      <c r="AQ38" s="589"/>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c r="BT38" s="591"/>
      <c r="BU38" s="2"/>
    </row>
    <row r="39" spans="2:73" s="14" customFormat="1" ht="16">
      <c r="B39" s="585"/>
      <c r="C39" s="585"/>
      <c r="D39" s="585"/>
      <c r="E39" s="585"/>
      <c r="F39" s="585"/>
      <c r="G39" s="585"/>
      <c r="H39" s="585"/>
      <c r="I39" s="544"/>
      <c r="J39" s="544"/>
      <c r="K39" s="40"/>
      <c r="L39" s="589"/>
      <c r="M39" s="590"/>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90"/>
      <c r="AO39" s="591"/>
      <c r="AP39" s="40"/>
      <c r="AQ39" s="589"/>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c r="BT39" s="591"/>
      <c r="BU39" s="2"/>
    </row>
    <row r="40" spans="2:73" s="14" customFormat="1" ht="16">
      <c r="B40" s="585"/>
      <c r="C40" s="585"/>
      <c r="D40" s="585"/>
      <c r="E40" s="585"/>
      <c r="F40" s="585"/>
      <c r="G40" s="585"/>
      <c r="H40" s="585"/>
      <c r="I40" s="544"/>
      <c r="J40" s="544"/>
      <c r="K40" s="40"/>
      <c r="L40" s="589"/>
      <c r="M40" s="590"/>
      <c r="N40" s="590"/>
      <c r="O40" s="590"/>
      <c r="P40" s="590"/>
      <c r="Q40" s="590"/>
      <c r="R40" s="590"/>
      <c r="S40" s="590"/>
      <c r="T40" s="590"/>
      <c r="U40" s="590"/>
      <c r="V40" s="590"/>
      <c r="W40" s="590"/>
      <c r="X40" s="590"/>
      <c r="Y40" s="590"/>
      <c r="Z40" s="590"/>
      <c r="AA40" s="590"/>
      <c r="AB40" s="590"/>
      <c r="AC40" s="590"/>
      <c r="AD40" s="590"/>
      <c r="AE40" s="590"/>
      <c r="AF40" s="590"/>
      <c r="AG40" s="590"/>
      <c r="AH40" s="590"/>
      <c r="AI40" s="590"/>
      <c r="AJ40" s="590"/>
      <c r="AK40" s="590"/>
      <c r="AL40" s="590"/>
      <c r="AM40" s="590"/>
      <c r="AN40" s="590"/>
      <c r="AO40" s="591"/>
      <c r="AP40" s="40"/>
      <c r="AQ40" s="589"/>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c r="BT40" s="591"/>
      <c r="BU40" s="2"/>
    </row>
    <row r="41" spans="2:73" s="14" customFormat="1" ht="16">
      <c r="B41" s="585"/>
      <c r="C41" s="585"/>
      <c r="D41" s="585"/>
      <c r="E41" s="585"/>
      <c r="F41" s="585"/>
      <c r="G41" s="585"/>
      <c r="H41" s="585"/>
      <c r="I41" s="544"/>
      <c r="J41" s="544"/>
      <c r="K41" s="40"/>
      <c r="L41" s="589"/>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1"/>
      <c r="AP41" s="40"/>
      <c r="AQ41" s="589"/>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1"/>
      <c r="BU41" s="2"/>
    </row>
    <row r="42" spans="2:73" s="14" customFormat="1" ht="16">
      <c r="B42" s="585"/>
      <c r="C42" s="585"/>
      <c r="D42" s="585"/>
      <c r="E42" s="585"/>
      <c r="F42" s="585"/>
      <c r="G42" s="585"/>
      <c r="H42" s="585"/>
      <c r="I42" s="544"/>
      <c r="J42" s="544"/>
      <c r="K42" s="40"/>
      <c r="L42" s="589"/>
      <c r="M42" s="590"/>
      <c r="N42" s="590"/>
      <c r="O42" s="590"/>
      <c r="P42" s="590"/>
      <c r="Q42" s="590"/>
      <c r="R42" s="590"/>
      <c r="S42" s="590"/>
      <c r="T42" s="590"/>
      <c r="U42" s="590"/>
      <c r="V42" s="590"/>
      <c r="W42" s="590"/>
      <c r="X42" s="590"/>
      <c r="Y42" s="590"/>
      <c r="Z42" s="590"/>
      <c r="AA42" s="590"/>
      <c r="AB42" s="590"/>
      <c r="AC42" s="590"/>
      <c r="AD42" s="590"/>
      <c r="AE42" s="590"/>
      <c r="AF42" s="590"/>
      <c r="AG42" s="590"/>
      <c r="AH42" s="590"/>
      <c r="AI42" s="590"/>
      <c r="AJ42" s="590"/>
      <c r="AK42" s="590"/>
      <c r="AL42" s="590"/>
      <c r="AM42" s="590"/>
      <c r="AN42" s="590"/>
      <c r="AO42" s="591"/>
      <c r="AP42" s="40"/>
      <c r="AQ42" s="589"/>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c r="BT42" s="591"/>
      <c r="BU42" s="2"/>
    </row>
    <row r="43" spans="2:73" s="14" customFormat="1" ht="16">
      <c r="B43" s="585"/>
      <c r="C43" s="585"/>
      <c r="D43" s="585"/>
      <c r="E43" s="585"/>
      <c r="F43" s="585"/>
      <c r="G43" s="585"/>
      <c r="H43" s="585"/>
      <c r="I43" s="544"/>
      <c r="J43" s="544"/>
      <c r="K43" s="40"/>
      <c r="L43" s="589"/>
      <c r="M43" s="590"/>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90"/>
      <c r="AO43" s="591"/>
      <c r="AP43" s="40"/>
      <c r="AQ43" s="589"/>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c r="BT43" s="591"/>
      <c r="BU43" s="2"/>
    </row>
    <row r="44" spans="2:73" s="14" customFormat="1" ht="16">
      <c r="B44" s="585"/>
      <c r="C44" s="585"/>
      <c r="D44" s="585"/>
      <c r="E44" s="585"/>
      <c r="F44" s="585"/>
      <c r="G44" s="585"/>
      <c r="H44" s="585"/>
      <c r="I44" s="544"/>
      <c r="J44" s="544"/>
      <c r="K44" s="40"/>
      <c r="L44" s="589"/>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1"/>
      <c r="AP44" s="40"/>
      <c r="AQ44" s="589"/>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c r="BT44" s="591"/>
      <c r="BU44" s="2"/>
    </row>
    <row r="45" spans="2:73" s="14" customFormat="1" ht="16">
      <c r="B45" s="585"/>
      <c r="C45" s="585"/>
      <c r="D45" s="585"/>
      <c r="E45" s="585"/>
      <c r="F45" s="585"/>
      <c r="G45" s="585"/>
      <c r="H45" s="585"/>
      <c r="I45" s="544"/>
      <c r="J45" s="544"/>
      <c r="K45" s="40"/>
      <c r="L45" s="589"/>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1"/>
      <c r="AP45" s="40"/>
      <c r="AQ45" s="589"/>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c r="BT45" s="591"/>
      <c r="BU45" s="2"/>
    </row>
    <row r="46" spans="2:73" s="14" customFormat="1" ht="16">
      <c r="B46" s="585"/>
      <c r="C46" s="585"/>
      <c r="D46" s="585"/>
      <c r="E46" s="585"/>
      <c r="F46" s="585"/>
      <c r="G46" s="585"/>
      <c r="H46" s="585"/>
      <c r="I46" s="544"/>
      <c r="J46" s="544"/>
      <c r="K46" s="40"/>
      <c r="L46" s="589"/>
      <c r="M46" s="590"/>
      <c r="N46" s="590"/>
      <c r="O46" s="590"/>
      <c r="P46" s="590"/>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1"/>
      <c r="AP46" s="40"/>
      <c r="AQ46" s="589"/>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c r="BT46" s="591"/>
      <c r="BU46" s="2"/>
    </row>
    <row r="47" spans="2:73" s="14" customFormat="1" ht="16">
      <c r="B47" s="585"/>
      <c r="C47" s="585"/>
      <c r="D47" s="585"/>
      <c r="E47" s="585"/>
      <c r="F47" s="585"/>
      <c r="G47" s="585"/>
      <c r="H47" s="585"/>
      <c r="I47" s="544"/>
      <c r="J47" s="544"/>
      <c r="K47" s="40"/>
      <c r="L47" s="589"/>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1"/>
      <c r="AP47" s="40"/>
      <c r="AQ47" s="589"/>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c r="BT47" s="591"/>
      <c r="BU47" s="2"/>
    </row>
    <row r="48" spans="2:73" s="14" customFormat="1" ht="16">
      <c r="B48" s="585"/>
      <c r="C48" s="585"/>
      <c r="D48" s="585"/>
      <c r="E48" s="585"/>
      <c r="F48" s="585"/>
      <c r="G48" s="585"/>
      <c r="H48" s="585"/>
      <c r="I48" s="544"/>
      <c r="J48" s="544"/>
      <c r="K48" s="40"/>
      <c r="L48" s="589"/>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1"/>
      <c r="AP48" s="40"/>
      <c r="AQ48" s="589"/>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c r="BT48" s="591"/>
      <c r="BU48" s="2"/>
    </row>
    <row r="49" spans="2:73" s="14" customFormat="1" ht="16">
      <c r="B49" s="585"/>
      <c r="C49" s="585"/>
      <c r="D49" s="585"/>
      <c r="E49" s="585"/>
      <c r="F49" s="585"/>
      <c r="G49" s="585"/>
      <c r="H49" s="585"/>
      <c r="I49" s="544"/>
      <c r="J49" s="544"/>
      <c r="K49" s="40"/>
      <c r="L49" s="589"/>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1"/>
      <c r="AP49" s="40"/>
      <c r="AQ49" s="589"/>
      <c r="AR49" s="590"/>
      <c r="AS49" s="590"/>
      <c r="AT49" s="590"/>
      <c r="AU49" s="590"/>
      <c r="AV49" s="590"/>
      <c r="AW49" s="590"/>
      <c r="AX49" s="590"/>
      <c r="AY49" s="590"/>
      <c r="AZ49" s="590"/>
      <c r="BA49" s="590"/>
      <c r="BB49" s="590"/>
      <c r="BC49" s="590"/>
      <c r="BD49" s="590"/>
      <c r="BE49" s="590"/>
      <c r="BF49" s="590"/>
      <c r="BG49" s="590"/>
      <c r="BH49" s="590"/>
      <c r="BI49" s="590"/>
      <c r="BJ49" s="590"/>
      <c r="BK49" s="590"/>
      <c r="BL49" s="590"/>
      <c r="BM49" s="590"/>
      <c r="BN49" s="590"/>
      <c r="BO49" s="590"/>
      <c r="BP49" s="590"/>
      <c r="BQ49" s="590"/>
      <c r="BR49" s="590"/>
      <c r="BS49" s="590"/>
      <c r="BT49" s="591"/>
      <c r="BU49" s="2"/>
    </row>
    <row r="50" spans="2:73" s="14" customFormat="1" ht="16">
      <c r="B50" s="585"/>
      <c r="C50" s="585"/>
      <c r="D50" s="585"/>
      <c r="E50" s="585"/>
      <c r="F50" s="585"/>
      <c r="G50" s="585"/>
      <c r="H50" s="585"/>
      <c r="I50" s="544"/>
      <c r="J50" s="544"/>
      <c r="K50" s="40"/>
      <c r="L50" s="589"/>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1"/>
      <c r="AP50" s="40"/>
      <c r="AQ50" s="589"/>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0"/>
      <c r="BN50" s="590"/>
      <c r="BO50" s="590"/>
      <c r="BP50" s="590"/>
      <c r="BQ50" s="590"/>
      <c r="BR50" s="590"/>
      <c r="BS50" s="590"/>
      <c r="BT50" s="591"/>
      <c r="BU50" s="2"/>
    </row>
    <row r="51" spans="2:73" s="14" customFormat="1" ht="16">
      <c r="B51" s="585"/>
      <c r="C51" s="585"/>
      <c r="D51" s="585"/>
      <c r="E51" s="585"/>
      <c r="F51" s="585"/>
      <c r="G51" s="585"/>
      <c r="H51" s="585"/>
      <c r="I51" s="544"/>
      <c r="J51" s="544"/>
      <c r="K51" s="40"/>
      <c r="L51" s="589"/>
      <c r="M51" s="590"/>
      <c r="N51" s="590"/>
      <c r="O51" s="590"/>
      <c r="P51" s="590"/>
      <c r="Q51" s="590"/>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1"/>
      <c r="AP51" s="40"/>
      <c r="AQ51" s="589"/>
      <c r="AR51" s="590"/>
      <c r="AS51" s="590"/>
      <c r="AT51" s="590"/>
      <c r="AU51" s="590"/>
      <c r="AV51" s="590"/>
      <c r="AW51" s="590"/>
      <c r="AX51" s="590"/>
      <c r="AY51" s="590"/>
      <c r="AZ51" s="590"/>
      <c r="BA51" s="590"/>
      <c r="BB51" s="590"/>
      <c r="BC51" s="590"/>
      <c r="BD51" s="590"/>
      <c r="BE51" s="590"/>
      <c r="BF51" s="590"/>
      <c r="BG51" s="590"/>
      <c r="BH51" s="590"/>
      <c r="BI51" s="590"/>
      <c r="BJ51" s="590"/>
      <c r="BK51" s="590"/>
      <c r="BL51" s="590"/>
      <c r="BM51" s="590"/>
      <c r="BN51" s="590"/>
      <c r="BO51" s="590"/>
      <c r="BP51" s="590"/>
      <c r="BQ51" s="590"/>
      <c r="BR51" s="590"/>
      <c r="BS51" s="590"/>
      <c r="BT51" s="591"/>
      <c r="BU51" s="2"/>
    </row>
    <row r="52" spans="2:73" s="14" customFormat="1" ht="16">
      <c r="B52" s="585"/>
      <c r="C52" s="585"/>
      <c r="D52" s="585"/>
      <c r="E52" s="585"/>
      <c r="F52" s="585"/>
      <c r="G52" s="585"/>
      <c r="H52" s="585"/>
      <c r="I52" s="544"/>
      <c r="J52" s="544"/>
      <c r="K52" s="40"/>
      <c r="L52" s="589"/>
      <c r="M52" s="590"/>
      <c r="N52" s="590"/>
      <c r="O52" s="590"/>
      <c r="P52" s="590"/>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1"/>
      <c r="AP52" s="40"/>
      <c r="AQ52" s="589"/>
      <c r="AR52" s="590"/>
      <c r="AS52" s="590"/>
      <c r="AT52" s="590"/>
      <c r="AU52" s="590"/>
      <c r="AV52" s="590"/>
      <c r="AW52" s="590"/>
      <c r="AX52" s="590"/>
      <c r="AY52" s="590"/>
      <c r="AZ52" s="590"/>
      <c r="BA52" s="590"/>
      <c r="BB52" s="590"/>
      <c r="BC52" s="590"/>
      <c r="BD52" s="590"/>
      <c r="BE52" s="590"/>
      <c r="BF52" s="590"/>
      <c r="BG52" s="590"/>
      <c r="BH52" s="590"/>
      <c r="BI52" s="590"/>
      <c r="BJ52" s="590"/>
      <c r="BK52" s="590"/>
      <c r="BL52" s="590"/>
      <c r="BM52" s="590"/>
      <c r="BN52" s="590"/>
      <c r="BO52" s="590"/>
      <c r="BP52" s="590"/>
      <c r="BQ52" s="590"/>
      <c r="BR52" s="590"/>
      <c r="BS52" s="590"/>
      <c r="BT52" s="591"/>
      <c r="BU52" s="2"/>
    </row>
    <row r="53" spans="2:73">
      <c r="B53" s="585"/>
      <c r="C53" s="585"/>
      <c r="D53" s="585"/>
      <c r="E53" s="585"/>
      <c r="F53" s="585"/>
      <c r="G53" s="585"/>
      <c r="H53" s="585"/>
      <c r="I53" s="544"/>
      <c r="J53" s="544"/>
      <c r="K53" s="40"/>
      <c r="L53" s="589"/>
      <c r="M53" s="590"/>
      <c r="N53" s="590"/>
      <c r="O53" s="590"/>
      <c r="P53" s="590"/>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1"/>
      <c r="AP53" s="40"/>
      <c r="AQ53" s="589"/>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90"/>
      <c r="BR53" s="590"/>
      <c r="BS53" s="590"/>
      <c r="BT53" s="591"/>
    </row>
    <row r="54" spans="2:73">
      <c r="B54" s="585"/>
      <c r="C54" s="585"/>
      <c r="D54" s="585"/>
      <c r="E54" s="585"/>
      <c r="F54" s="585"/>
      <c r="G54" s="585"/>
      <c r="H54" s="585"/>
      <c r="I54" s="544"/>
      <c r="J54" s="544"/>
      <c r="K54" s="40"/>
      <c r="L54" s="589"/>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1"/>
      <c r="AP54" s="40"/>
      <c r="AQ54" s="589"/>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90"/>
      <c r="BR54" s="590"/>
      <c r="BS54" s="590"/>
      <c r="BT54" s="591"/>
    </row>
    <row r="55" spans="2:73">
      <c r="B55" s="585"/>
      <c r="C55" s="585"/>
      <c r="D55" s="585"/>
      <c r="E55" s="585"/>
      <c r="F55" s="585"/>
      <c r="G55" s="585"/>
      <c r="H55" s="585"/>
      <c r="I55" s="544"/>
      <c r="J55" s="544"/>
      <c r="K55" s="40"/>
      <c r="L55" s="589"/>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1"/>
      <c r="AP55" s="40"/>
      <c r="AQ55" s="589"/>
      <c r="AR55" s="590"/>
      <c r="AS55" s="590"/>
      <c r="AT55" s="590"/>
      <c r="AU55" s="590"/>
      <c r="AV55" s="590"/>
      <c r="AW55" s="590"/>
      <c r="AX55" s="590"/>
      <c r="AY55" s="590"/>
      <c r="AZ55" s="590"/>
      <c r="BA55" s="590"/>
      <c r="BB55" s="590"/>
      <c r="BC55" s="590"/>
      <c r="BD55" s="590"/>
      <c r="BE55" s="590"/>
      <c r="BF55" s="590"/>
      <c r="BG55" s="590"/>
      <c r="BH55" s="590"/>
      <c r="BI55" s="590"/>
      <c r="BJ55" s="590"/>
      <c r="BK55" s="590"/>
      <c r="BL55" s="590"/>
      <c r="BM55" s="590"/>
      <c r="BN55" s="590"/>
      <c r="BO55" s="590"/>
      <c r="BP55" s="590"/>
      <c r="BQ55" s="590"/>
      <c r="BR55" s="590"/>
      <c r="BS55" s="590"/>
      <c r="BT55" s="591"/>
    </row>
    <row r="56" spans="2:73">
      <c r="B56" s="585"/>
      <c r="C56" s="585"/>
      <c r="D56" s="585"/>
      <c r="E56" s="585"/>
      <c r="F56" s="585"/>
      <c r="G56" s="585"/>
      <c r="H56" s="585"/>
      <c r="I56" s="544"/>
      <c r="J56" s="544"/>
      <c r="K56" s="40"/>
      <c r="L56" s="589"/>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1"/>
      <c r="AP56" s="40"/>
      <c r="AQ56" s="589"/>
      <c r="AR56" s="590"/>
      <c r="AS56" s="590"/>
      <c r="AT56" s="590"/>
      <c r="AU56" s="590"/>
      <c r="AV56" s="590"/>
      <c r="AW56" s="590"/>
      <c r="AX56" s="590"/>
      <c r="AY56" s="590"/>
      <c r="AZ56" s="590"/>
      <c r="BA56" s="590"/>
      <c r="BB56" s="590"/>
      <c r="BC56" s="590"/>
      <c r="BD56" s="590"/>
      <c r="BE56" s="590"/>
      <c r="BF56" s="590"/>
      <c r="BG56" s="590"/>
      <c r="BH56" s="590"/>
      <c r="BI56" s="590"/>
      <c r="BJ56" s="590"/>
      <c r="BK56" s="590"/>
      <c r="BL56" s="590"/>
      <c r="BM56" s="590"/>
      <c r="BN56" s="590"/>
      <c r="BO56" s="590"/>
      <c r="BP56" s="590"/>
      <c r="BQ56" s="590"/>
      <c r="BR56" s="590"/>
      <c r="BS56" s="590"/>
      <c r="BT56" s="591"/>
    </row>
    <row r="57" spans="2:73">
      <c r="B57" s="585"/>
      <c r="C57" s="585"/>
      <c r="D57" s="585"/>
      <c r="E57" s="585"/>
      <c r="F57" s="585"/>
      <c r="G57" s="585"/>
      <c r="H57" s="585"/>
      <c r="I57" s="544"/>
      <c r="J57" s="544"/>
      <c r="K57" s="40"/>
      <c r="L57" s="589"/>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1"/>
      <c r="AP57" s="40"/>
      <c r="AQ57" s="589"/>
      <c r="AR57" s="590"/>
      <c r="AS57" s="590"/>
      <c r="AT57" s="590"/>
      <c r="AU57" s="590"/>
      <c r="AV57" s="590"/>
      <c r="AW57" s="590"/>
      <c r="AX57" s="590"/>
      <c r="AY57" s="590"/>
      <c r="AZ57" s="590"/>
      <c r="BA57" s="590"/>
      <c r="BB57" s="590"/>
      <c r="BC57" s="590"/>
      <c r="BD57" s="590"/>
      <c r="BE57" s="590"/>
      <c r="BF57" s="590"/>
      <c r="BG57" s="590"/>
      <c r="BH57" s="590"/>
      <c r="BI57" s="590"/>
      <c r="BJ57" s="590"/>
      <c r="BK57" s="590"/>
      <c r="BL57" s="590"/>
      <c r="BM57" s="590"/>
      <c r="BN57" s="590"/>
      <c r="BO57" s="590"/>
      <c r="BP57" s="590"/>
      <c r="BQ57" s="590"/>
      <c r="BR57" s="590"/>
      <c r="BS57" s="590"/>
      <c r="BT57" s="591"/>
    </row>
    <row r="58" spans="2:73">
      <c r="B58" s="585"/>
      <c r="C58" s="585"/>
      <c r="D58" s="585"/>
      <c r="E58" s="585"/>
      <c r="F58" s="585"/>
      <c r="G58" s="585"/>
      <c r="H58" s="585"/>
      <c r="I58" s="544"/>
      <c r="J58" s="544"/>
      <c r="K58" s="40"/>
      <c r="L58" s="589"/>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1"/>
      <c r="AP58" s="40"/>
      <c r="AQ58" s="589"/>
      <c r="AR58" s="590"/>
      <c r="AS58" s="590"/>
      <c r="AT58" s="590"/>
      <c r="AU58" s="590"/>
      <c r="AV58" s="590"/>
      <c r="AW58" s="590"/>
      <c r="AX58" s="590"/>
      <c r="AY58" s="590"/>
      <c r="AZ58" s="590"/>
      <c r="BA58" s="590"/>
      <c r="BB58" s="590"/>
      <c r="BC58" s="590"/>
      <c r="BD58" s="590"/>
      <c r="BE58" s="590"/>
      <c r="BF58" s="590"/>
      <c r="BG58" s="590"/>
      <c r="BH58" s="590"/>
      <c r="BI58" s="590"/>
      <c r="BJ58" s="590"/>
      <c r="BK58" s="590"/>
      <c r="BL58" s="590"/>
      <c r="BM58" s="590"/>
      <c r="BN58" s="590"/>
      <c r="BO58" s="590"/>
      <c r="BP58" s="590"/>
      <c r="BQ58" s="590"/>
      <c r="BR58" s="590"/>
      <c r="BS58" s="590"/>
      <c r="BT58" s="591"/>
    </row>
    <row r="59" spans="2:73">
      <c r="B59" s="585"/>
      <c r="C59" s="585"/>
      <c r="D59" s="585"/>
      <c r="E59" s="585"/>
      <c r="F59" s="585"/>
      <c r="G59" s="585"/>
      <c r="H59" s="585"/>
      <c r="I59" s="544"/>
      <c r="J59" s="544"/>
      <c r="K59" s="40"/>
      <c r="L59" s="589"/>
      <c r="M59" s="590"/>
      <c r="N59" s="590"/>
      <c r="O59" s="590"/>
      <c r="P59" s="590"/>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1"/>
      <c r="AP59" s="40"/>
      <c r="AQ59" s="589"/>
      <c r="AR59" s="590"/>
      <c r="AS59" s="590"/>
      <c r="AT59" s="590"/>
      <c r="AU59" s="590"/>
      <c r="AV59" s="590"/>
      <c r="AW59" s="590"/>
      <c r="AX59" s="590"/>
      <c r="AY59" s="590"/>
      <c r="AZ59" s="590"/>
      <c r="BA59" s="590"/>
      <c r="BB59" s="590"/>
      <c r="BC59" s="590"/>
      <c r="BD59" s="590"/>
      <c r="BE59" s="590"/>
      <c r="BF59" s="590"/>
      <c r="BG59" s="590"/>
      <c r="BH59" s="590"/>
      <c r="BI59" s="590"/>
      <c r="BJ59" s="590"/>
      <c r="BK59" s="590"/>
      <c r="BL59" s="590"/>
      <c r="BM59" s="590"/>
      <c r="BN59" s="590"/>
      <c r="BO59" s="590"/>
      <c r="BP59" s="590"/>
      <c r="BQ59" s="590"/>
      <c r="BR59" s="590"/>
      <c r="BS59" s="590"/>
      <c r="BT59" s="591"/>
    </row>
    <row r="60" spans="2:73" ht="16">
      <c r="B60" s="585"/>
      <c r="C60" s="585"/>
      <c r="D60" s="585"/>
      <c r="E60" s="585"/>
      <c r="F60" s="585"/>
      <c r="G60" s="585"/>
      <c r="H60" s="585"/>
      <c r="I60" s="544"/>
      <c r="J60" s="544"/>
      <c r="K60" s="40"/>
      <c r="L60" s="589"/>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1"/>
      <c r="AP60" s="40"/>
      <c r="AQ60" s="589"/>
      <c r="AR60" s="590"/>
      <c r="AS60" s="590"/>
      <c r="AT60" s="590"/>
      <c r="AU60" s="590"/>
      <c r="AV60" s="590"/>
      <c r="AW60" s="590"/>
      <c r="AX60" s="590"/>
      <c r="AY60" s="590"/>
      <c r="AZ60" s="590"/>
      <c r="BA60" s="590"/>
      <c r="BB60" s="590"/>
      <c r="BC60" s="590"/>
      <c r="BD60" s="590"/>
      <c r="BE60" s="590"/>
      <c r="BF60" s="590"/>
      <c r="BG60" s="590"/>
      <c r="BH60" s="590"/>
      <c r="BI60" s="590"/>
      <c r="BJ60" s="590"/>
      <c r="BK60" s="590"/>
      <c r="BL60" s="590"/>
      <c r="BM60" s="590"/>
      <c r="BN60" s="590"/>
      <c r="BO60" s="590"/>
      <c r="BP60" s="590"/>
      <c r="BQ60" s="590"/>
      <c r="BR60" s="590"/>
      <c r="BS60" s="590"/>
      <c r="BT60" s="591"/>
      <c r="BU60" s="14"/>
    </row>
    <row r="61" spans="2:73">
      <c r="B61" s="585"/>
      <c r="C61" s="585"/>
      <c r="D61" s="585"/>
      <c r="E61" s="585"/>
      <c r="F61" s="585"/>
      <c r="G61" s="585"/>
      <c r="H61" s="585"/>
      <c r="I61" s="544"/>
      <c r="J61" s="544"/>
      <c r="K61" s="40"/>
      <c r="L61" s="589"/>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1"/>
      <c r="AP61" s="40"/>
      <c r="AQ61" s="589"/>
      <c r="AR61" s="590"/>
      <c r="AS61" s="590"/>
      <c r="AT61" s="590"/>
      <c r="AU61" s="590"/>
      <c r="AV61" s="590"/>
      <c r="AW61" s="590"/>
      <c r="AX61" s="590"/>
      <c r="AY61" s="590"/>
      <c r="AZ61" s="590"/>
      <c r="BA61" s="590"/>
      <c r="BB61" s="590"/>
      <c r="BC61" s="590"/>
      <c r="BD61" s="590"/>
      <c r="BE61" s="590"/>
      <c r="BF61" s="590"/>
      <c r="BG61" s="590"/>
      <c r="BH61" s="590"/>
      <c r="BI61" s="590"/>
      <c r="BJ61" s="590"/>
      <c r="BK61" s="590"/>
      <c r="BL61" s="590"/>
      <c r="BM61" s="590"/>
      <c r="BN61" s="590"/>
      <c r="BO61" s="590"/>
      <c r="BP61" s="590"/>
      <c r="BQ61" s="590"/>
      <c r="BR61" s="590"/>
      <c r="BS61" s="590"/>
      <c r="BT61" s="591"/>
    </row>
    <row r="62" spans="2:73">
      <c r="B62" s="585"/>
      <c r="C62" s="585"/>
      <c r="D62" s="585"/>
      <c r="E62" s="585"/>
      <c r="F62" s="585"/>
      <c r="G62" s="585"/>
      <c r="H62" s="585"/>
      <c r="I62" s="544"/>
      <c r="J62" s="544"/>
      <c r="K62" s="40"/>
      <c r="L62" s="589"/>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1"/>
      <c r="AP62" s="40"/>
      <c r="AQ62" s="589"/>
      <c r="AR62" s="590"/>
      <c r="AS62" s="590"/>
      <c r="AT62" s="590"/>
      <c r="AU62" s="590"/>
      <c r="AV62" s="590"/>
      <c r="AW62" s="590"/>
      <c r="AX62" s="590"/>
      <c r="AY62" s="590"/>
      <c r="AZ62" s="590"/>
      <c r="BA62" s="590"/>
      <c r="BB62" s="590"/>
      <c r="BC62" s="590"/>
      <c r="BD62" s="590"/>
      <c r="BE62" s="590"/>
      <c r="BF62" s="590"/>
      <c r="BG62" s="590"/>
      <c r="BH62" s="590"/>
      <c r="BI62" s="590"/>
      <c r="BJ62" s="590"/>
      <c r="BK62" s="590"/>
      <c r="BL62" s="590"/>
      <c r="BM62" s="590"/>
      <c r="BN62" s="590"/>
      <c r="BO62" s="590"/>
      <c r="BP62" s="590"/>
      <c r="BQ62" s="590"/>
      <c r="BR62" s="590"/>
      <c r="BS62" s="590"/>
      <c r="BT62" s="591"/>
    </row>
    <row r="63" spans="2:73">
      <c r="B63" s="585"/>
      <c r="C63" s="585"/>
      <c r="D63" s="585"/>
      <c r="E63" s="585"/>
      <c r="F63" s="585"/>
      <c r="G63" s="585"/>
      <c r="H63" s="585"/>
      <c r="I63" s="544"/>
      <c r="J63" s="544"/>
      <c r="K63" s="40"/>
      <c r="L63" s="589"/>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1"/>
      <c r="AP63" s="40"/>
      <c r="AQ63" s="589"/>
      <c r="AR63" s="590"/>
      <c r="AS63" s="590"/>
      <c r="AT63" s="590"/>
      <c r="AU63" s="590"/>
      <c r="AV63" s="590"/>
      <c r="AW63" s="590"/>
      <c r="AX63" s="590"/>
      <c r="AY63" s="590"/>
      <c r="AZ63" s="590"/>
      <c r="BA63" s="590"/>
      <c r="BB63" s="590"/>
      <c r="BC63" s="590"/>
      <c r="BD63" s="590"/>
      <c r="BE63" s="590"/>
      <c r="BF63" s="590"/>
      <c r="BG63" s="590"/>
      <c r="BH63" s="590"/>
      <c r="BI63" s="590"/>
      <c r="BJ63" s="590"/>
      <c r="BK63" s="590"/>
      <c r="BL63" s="590"/>
      <c r="BM63" s="590"/>
      <c r="BN63" s="590"/>
      <c r="BO63" s="590"/>
      <c r="BP63" s="590"/>
      <c r="BQ63" s="590"/>
      <c r="BR63" s="590"/>
      <c r="BS63" s="590"/>
      <c r="BT63" s="591"/>
    </row>
    <row r="64" spans="2:73">
      <c r="B64" s="585"/>
      <c r="C64" s="585"/>
      <c r="D64" s="585"/>
      <c r="E64" s="585"/>
      <c r="F64" s="585"/>
      <c r="G64" s="585"/>
      <c r="H64" s="585"/>
      <c r="I64" s="544"/>
      <c r="J64" s="544"/>
      <c r="K64" s="40"/>
      <c r="L64" s="589"/>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1"/>
      <c r="AP64" s="40"/>
      <c r="AQ64" s="589"/>
      <c r="AR64" s="590"/>
      <c r="AS64" s="590"/>
      <c r="AT64" s="590"/>
      <c r="AU64" s="590"/>
      <c r="AV64" s="590"/>
      <c r="AW64" s="590"/>
      <c r="AX64" s="590"/>
      <c r="AY64" s="590"/>
      <c r="AZ64" s="590"/>
      <c r="BA64" s="590"/>
      <c r="BB64" s="590"/>
      <c r="BC64" s="590"/>
      <c r="BD64" s="590"/>
      <c r="BE64" s="590"/>
      <c r="BF64" s="590"/>
      <c r="BG64" s="590"/>
      <c r="BH64" s="590"/>
      <c r="BI64" s="590"/>
      <c r="BJ64" s="590"/>
      <c r="BK64" s="590"/>
      <c r="BL64" s="590"/>
      <c r="BM64" s="590"/>
      <c r="BN64" s="590"/>
      <c r="BO64" s="590"/>
      <c r="BP64" s="590"/>
      <c r="BQ64" s="590"/>
      <c r="BR64" s="590"/>
      <c r="BS64" s="590"/>
      <c r="BT64" s="591"/>
    </row>
    <row r="65" spans="2:73">
      <c r="B65" s="585"/>
      <c r="C65" s="585"/>
      <c r="D65" s="585"/>
      <c r="E65" s="585"/>
      <c r="F65" s="585"/>
      <c r="G65" s="585"/>
      <c r="H65" s="585"/>
      <c r="I65" s="544"/>
      <c r="J65" s="544"/>
      <c r="K65" s="40"/>
      <c r="L65" s="589"/>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1"/>
      <c r="AP65" s="40"/>
      <c r="AQ65" s="589"/>
      <c r="AR65" s="590"/>
      <c r="AS65" s="590"/>
      <c r="AT65" s="590"/>
      <c r="AU65" s="590"/>
      <c r="AV65" s="590"/>
      <c r="AW65" s="590"/>
      <c r="AX65" s="590"/>
      <c r="AY65" s="590"/>
      <c r="AZ65" s="590"/>
      <c r="BA65" s="590"/>
      <c r="BB65" s="590"/>
      <c r="BC65" s="590"/>
      <c r="BD65" s="590"/>
      <c r="BE65" s="590"/>
      <c r="BF65" s="590"/>
      <c r="BG65" s="590"/>
      <c r="BH65" s="590"/>
      <c r="BI65" s="590"/>
      <c r="BJ65" s="590"/>
      <c r="BK65" s="590"/>
      <c r="BL65" s="590"/>
      <c r="BM65" s="590"/>
      <c r="BN65" s="590"/>
      <c r="BO65" s="590"/>
      <c r="BP65" s="590"/>
      <c r="BQ65" s="590"/>
      <c r="BR65" s="590"/>
      <c r="BS65" s="590"/>
      <c r="BT65" s="591"/>
    </row>
    <row r="66" spans="2:73">
      <c r="B66" s="585"/>
      <c r="C66" s="585"/>
      <c r="D66" s="585"/>
      <c r="E66" s="585"/>
      <c r="F66" s="585"/>
      <c r="G66" s="585"/>
      <c r="H66" s="585"/>
      <c r="I66" s="544"/>
      <c r="J66" s="544"/>
      <c r="K66" s="40"/>
      <c r="L66" s="589"/>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1"/>
      <c r="AP66" s="40"/>
      <c r="AQ66" s="589"/>
      <c r="AR66" s="590"/>
      <c r="AS66" s="590"/>
      <c r="AT66" s="590"/>
      <c r="AU66" s="590"/>
      <c r="AV66" s="590"/>
      <c r="AW66" s="590"/>
      <c r="AX66" s="590"/>
      <c r="AY66" s="590"/>
      <c r="AZ66" s="590"/>
      <c r="BA66" s="590"/>
      <c r="BB66" s="590"/>
      <c r="BC66" s="590"/>
      <c r="BD66" s="590"/>
      <c r="BE66" s="590"/>
      <c r="BF66" s="590"/>
      <c r="BG66" s="590"/>
      <c r="BH66" s="590"/>
      <c r="BI66" s="590"/>
      <c r="BJ66" s="590"/>
      <c r="BK66" s="590"/>
      <c r="BL66" s="590"/>
      <c r="BM66" s="590"/>
      <c r="BN66" s="590"/>
      <c r="BO66" s="590"/>
      <c r="BP66" s="590"/>
      <c r="BQ66" s="590"/>
      <c r="BR66" s="590"/>
      <c r="BS66" s="590"/>
      <c r="BT66" s="591"/>
    </row>
    <row r="67" spans="2:73">
      <c r="B67" s="585"/>
      <c r="C67" s="585"/>
      <c r="D67" s="585"/>
      <c r="E67" s="585"/>
      <c r="F67" s="585"/>
      <c r="G67" s="585"/>
      <c r="H67" s="585"/>
      <c r="I67" s="544"/>
      <c r="J67" s="544"/>
      <c r="K67" s="40"/>
      <c r="L67" s="589"/>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1"/>
      <c r="AP67" s="40"/>
      <c r="AQ67" s="589"/>
      <c r="AR67" s="590"/>
      <c r="AS67" s="590"/>
      <c r="AT67" s="590"/>
      <c r="AU67" s="590"/>
      <c r="AV67" s="590"/>
      <c r="AW67" s="590"/>
      <c r="AX67" s="590"/>
      <c r="AY67" s="590"/>
      <c r="AZ67" s="590"/>
      <c r="BA67" s="590"/>
      <c r="BB67" s="590"/>
      <c r="BC67" s="590"/>
      <c r="BD67" s="590"/>
      <c r="BE67" s="590"/>
      <c r="BF67" s="590"/>
      <c r="BG67" s="590"/>
      <c r="BH67" s="590"/>
      <c r="BI67" s="590"/>
      <c r="BJ67" s="590"/>
      <c r="BK67" s="590"/>
      <c r="BL67" s="590"/>
      <c r="BM67" s="590"/>
      <c r="BN67" s="590"/>
      <c r="BO67" s="590"/>
      <c r="BP67" s="590"/>
      <c r="BQ67" s="590"/>
      <c r="BR67" s="590"/>
      <c r="BS67" s="590"/>
      <c r="BT67" s="591"/>
    </row>
    <row r="68" spans="2:73">
      <c r="B68" s="585"/>
      <c r="C68" s="585"/>
      <c r="D68" s="585"/>
      <c r="E68" s="585"/>
      <c r="F68" s="585"/>
      <c r="G68" s="585"/>
      <c r="H68" s="585"/>
      <c r="I68" s="544"/>
      <c r="J68" s="544"/>
      <c r="K68" s="40"/>
      <c r="L68" s="589"/>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1"/>
      <c r="AP68" s="40"/>
      <c r="AQ68" s="589"/>
      <c r="AR68" s="590"/>
      <c r="AS68" s="590"/>
      <c r="AT68" s="590"/>
      <c r="AU68" s="590"/>
      <c r="AV68" s="590"/>
      <c r="AW68" s="590"/>
      <c r="AX68" s="590"/>
      <c r="AY68" s="590"/>
      <c r="AZ68" s="590"/>
      <c r="BA68" s="590"/>
      <c r="BB68" s="590"/>
      <c r="BC68" s="590"/>
      <c r="BD68" s="590"/>
      <c r="BE68" s="590"/>
      <c r="BF68" s="590"/>
      <c r="BG68" s="590"/>
      <c r="BH68" s="590"/>
      <c r="BI68" s="590"/>
      <c r="BJ68" s="590"/>
      <c r="BK68" s="590"/>
      <c r="BL68" s="590"/>
      <c r="BM68" s="590"/>
      <c r="BN68" s="590"/>
      <c r="BO68" s="590"/>
      <c r="BP68" s="590"/>
      <c r="BQ68" s="590"/>
      <c r="BR68" s="590"/>
      <c r="BS68" s="590"/>
      <c r="BT68" s="591"/>
    </row>
    <row r="69" spans="2:73">
      <c r="B69" s="585"/>
      <c r="C69" s="585"/>
      <c r="D69" s="585"/>
      <c r="E69" s="585"/>
      <c r="F69" s="585"/>
      <c r="G69" s="585"/>
      <c r="H69" s="585"/>
      <c r="I69" s="544"/>
      <c r="J69" s="544"/>
      <c r="K69" s="40"/>
      <c r="L69" s="589"/>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1"/>
      <c r="AP69" s="40"/>
      <c r="AQ69" s="589"/>
      <c r="AR69" s="590"/>
      <c r="AS69" s="590"/>
      <c r="AT69" s="590"/>
      <c r="AU69" s="590"/>
      <c r="AV69" s="590"/>
      <c r="AW69" s="590"/>
      <c r="AX69" s="590"/>
      <c r="AY69" s="590"/>
      <c r="AZ69" s="590"/>
      <c r="BA69" s="590"/>
      <c r="BB69" s="590"/>
      <c r="BC69" s="590"/>
      <c r="BD69" s="590"/>
      <c r="BE69" s="590"/>
      <c r="BF69" s="590"/>
      <c r="BG69" s="590"/>
      <c r="BH69" s="590"/>
      <c r="BI69" s="590"/>
      <c r="BJ69" s="590"/>
      <c r="BK69" s="590"/>
      <c r="BL69" s="590"/>
      <c r="BM69" s="590"/>
      <c r="BN69" s="590"/>
      <c r="BO69" s="590"/>
      <c r="BP69" s="590"/>
      <c r="BQ69" s="590"/>
      <c r="BR69" s="590"/>
      <c r="BS69" s="590"/>
      <c r="BT69" s="591"/>
    </row>
    <row r="70" spans="2:73">
      <c r="B70" s="585"/>
      <c r="C70" s="585"/>
      <c r="D70" s="585"/>
      <c r="E70" s="585"/>
      <c r="F70" s="585"/>
      <c r="G70" s="585"/>
      <c r="H70" s="585"/>
      <c r="I70" s="544"/>
      <c r="J70" s="544"/>
      <c r="K70" s="40"/>
      <c r="L70" s="589"/>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1"/>
      <c r="AP70" s="40"/>
      <c r="AQ70" s="589"/>
      <c r="AR70" s="590"/>
      <c r="AS70" s="590"/>
      <c r="AT70" s="590"/>
      <c r="AU70" s="590"/>
      <c r="AV70" s="590"/>
      <c r="AW70" s="590"/>
      <c r="AX70" s="590"/>
      <c r="AY70" s="590"/>
      <c r="AZ70" s="590"/>
      <c r="BA70" s="590"/>
      <c r="BB70" s="590"/>
      <c r="BC70" s="590"/>
      <c r="BD70" s="590"/>
      <c r="BE70" s="590"/>
      <c r="BF70" s="590"/>
      <c r="BG70" s="590"/>
      <c r="BH70" s="590"/>
      <c r="BI70" s="590"/>
      <c r="BJ70" s="590"/>
      <c r="BK70" s="590"/>
      <c r="BL70" s="590"/>
      <c r="BM70" s="590"/>
      <c r="BN70" s="590"/>
      <c r="BO70" s="590"/>
      <c r="BP70" s="590"/>
      <c r="BQ70" s="590"/>
      <c r="BR70" s="590"/>
      <c r="BS70" s="590"/>
      <c r="BT70" s="591"/>
    </row>
    <row r="71" spans="2:73">
      <c r="B71" s="585"/>
      <c r="C71" s="585"/>
      <c r="D71" s="585"/>
      <c r="E71" s="585"/>
      <c r="F71" s="585"/>
      <c r="G71" s="585"/>
      <c r="H71" s="585"/>
      <c r="I71" s="544"/>
      <c r="J71" s="544"/>
      <c r="K71" s="40"/>
      <c r="L71" s="589"/>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1"/>
      <c r="AP71" s="40"/>
      <c r="AQ71" s="592"/>
      <c r="AR71" s="593"/>
      <c r="AS71" s="593"/>
      <c r="AT71" s="593"/>
      <c r="AU71" s="593"/>
      <c r="AV71" s="593"/>
      <c r="AW71" s="593"/>
      <c r="AX71" s="593"/>
      <c r="AY71" s="593"/>
      <c r="AZ71" s="593"/>
      <c r="BA71" s="593"/>
      <c r="BB71" s="593"/>
      <c r="BC71" s="593"/>
      <c r="BD71" s="593"/>
      <c r="BE71" s="593"/>
      <c r="BF71" s="593"/>
      <c r="BG71" s="593"/>
      <c r="BH71" s="593"/>
      <c r="BI71" s="593"/>
      <c r="BJ71" s="593"/>
      <c r="BK71" s="593"/>
      <c r="BL71" s="593"/>
      <c r="BM71" s="593"/>
      <c r="BN71" s="593"/>
      <c r="BO71" s="593"/>
      <c r="BP71" s="593"/>
      <c r="BQ71" s="593"/>
      <c r="BR71" s="593"/>
      <c r="BS71" s="593"/>
      <c r="BT71" s="594"/>
    </row>
    <row r="72" spans="2:73">
      <c r="B72" s="585"/>
      <c r="C72" s="585"/>
      <c r="D72" s="585"/>
      <c r="E72" s="585"/>
      <c r="F72" s="585"/>
      <c r="G72" s="585"/>
      <c r="H72" s="585"/>
      <c r="I72" s="544"/>
      <c r="J72" s="544"/>
      <c r="K72" s="40"/>
      <c r="L72" s="589"/>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1"/>
      <c r="AP72" s="40"/>
      <c r="AQ72" s="586"/>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8"/>
    </row>
    <row r="73" spans="2:73">
      <c r="B73" s="585"/>
      <c r="C73" s="585"/>
      <c r="D73" s="585"/>
      <c r="E73" s="585"/>
      <c r="F73" s="585"/>
      <c r="G73" s="585"/>
      <c r="H73" s="585"/>
      <c r="I73" s="544"/>
      <c r="J73" s="544"/>
      <c r="K73" s="40"/>
      <c r="L73" s="589"/>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1"/>
      <c r="AP73" s="40"/>
      <c r="AQ73" s="589"/>
      <c r="AR73" s="590"/>
      <c r="AS73" s="590"/>
      <c r="AT73" s="590"/>
      <c r="AU73" s="590"/>
      <c r="AV73" s="590"/>
      <c r="AW73" s="590"/>
      <c r="AX73" s="590"/>
      <c r="AY73" s="590"/>
      <c r="AZ73" s="590"/>
      <c r="BA73" s="590"/>
      <c r="BB73" s="590"/>
      <c r="BC73" s="590"/>
      <c r="BD73" s="590"/>
      <c r="BE73" s="590"/>
      <c r="BF73" s="590"/>
      <c r="BG73" s="590"/>
      <c r="BH73" s="590"/>
      <c r="BI73" s="590"/>
      <c r="BJ73" s="590"/>
      <c r="BK73" s="590"/>
      <c r="BL73" s="590"/>
      <c r="BM73" s="590"/>
      <c r="BN73" s="590"/>
      <c r="BO73" s="590"/>
      <c r="BP73" s="590"/>
      <c r="BQ73" s="590"/>
      <c r="BR73" s="590"/>
      <c r="BS73" s="590"/>
      <c r="BT73" s="591"/>
    </row>
    <row r="74" spans="2:73">
      <c r="B74" s="585"/>
      <c r="C74" s="585"/>
      <c r="D74" s="585"/>
      <c r="E74" s="585"/>
      <c r="F74" s="585"/>
      <c r="G74" s="585"/>
      <c r="H74" s="585"/>
      <c r="I74" s="544"/>
      <c r="J74" s="544"/>
      <c r="K74" s="40"/>
      <c r="L74" s="589"/>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1"/>
      <c r="AP74" s="40"/>
      <c r="AQ74" s="589"/>
      <c r="AR74" s="590"/>
      <c r="AS74" s="590"/>
      <c r="AT74" s="590"/>
      <c r="AU74" s="590"/>
      <c r="AV74" s="590"/>
      <c r="AW74" s="590"/>
      <c r="AX74" s="590"/>
      <c r="AY74" s="590"/>
      <c r="AZ74" s="590"/>
      <c r="BA74" s="590"/>
      <c r="BB74" s="590"/>
      <c r="BC74" s="590"/>
      <c r="BD74" s="590"/>
      <c r="BE74" s="590"/>
      <c r="BF74" s="590"/>
      <c r="BG74" s="590"/>
      <c r="BH74" s="590"/>
      <c r="BI74" s="590"/>
      <c r="BJ74" s="590"/>
      <c r="BK74" s="590"/>
      <c r="BL74" s="590"/>
      <c r="BM74" s="590"/>
      <c r="BN74" s="590"/>
      <c r="BO74" s="590"/>
      <c r="BP74" s="590"/>
      <c r="BQ74" s="590"/>
      <c r="BR74" s="590"/>
      <c r="BS74" s="590"/>
      <c r="BT74" s="591"/>
    </row>
    <row r="75" spans="2:73">
      <c r="B75" s="585"/>
      <c r="C75" s="585"/>
      <c r="D75" s="585"/>
      <c r="E75" s="585"/>
      <c r="F75" s="585"/>
      <c r="G75" s="585"/>
      <c r="H75" s="585"/>
      <c r="I75" s="544"/>
      <c r="J75" s="544"/>
      <c r="K75" s="40"/>
      <c r="L75" s="589"/>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1"/>
      <c r="AP75" s="40"/>
      <c r="AQ75" s="589"/>
      <c r="AR75" s="590"/>
      <c r="AS75" s="590"/>
      <c r="AT75" s="590"/>
      <c r="AU75" s="590"/>
      <c r="AV75" s="590"/>
      <c r="AW75" s="590"/>
      <c r="AX75" s="590"/>
      <c r="AY75" s="590"/>
      <c r="AZ75" s="590"/>
      <c r="BA75" s="590"/>
      <c r="BB75" s="590"/>
      <c r="BC75" s="590"/>
      <c r="BD75" s="590"/>
      <c r="BE75" s="590"/>
      <c r="BF75" s="590"/>
      <c r="BG75" s="590"/>
      <c r="BH75" s="590"/>
      <c r="BI75" s="590"/>
      <c r="BJ75" s="590"/>
      <c r="BK75" s="590"/>
      <c r="BL75" s="590"/>
      <c r="BM75" s="590"/>
      <c r="BN75" s="590"/>
      <c r="BO75" s="590"/>
      <c r="BP75" s="590"/>
      <c r="BQ75" s="590"/>
      <c r="BR75" s="590"/>
      <c r="BS75" s="590"/>
      <c r="BT75" s="591"/>
    </row>
    <row r="76" spans="2:73">
      <c r="B76" s="585"/>
      <c r="C76" s="585"/>
      <c r="D76" s="585"/>
      <c r="E76" s="585"/>
      <c r="F76" s="585"/>
      <c r="G76" s="585"/>
      <c r="H76" s="585"/>
      <c r="I76" s="544"/>
      <c r="J76" s="544"/>
      <c r="K76" s="40"/>
      <c r="L76" s="589"/>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1"/>
      <c r="AP76" s="40"/>
      <c r="AQ76" s="589"/>
      <c r="AR76" s="590"/>
      <c r="AS76" s="590"/>
      <c r="AT76" s="590"/>
      <c r="AU76" s="590"/>
      <c r="AV76" s="590"/>
      <c r="AW76" s="590"/>
      <c r="AX76" s="590"/>
      <c r="AY76" s="590"/>
      <c r="AZ76" s="590"/>
      <c r="BA76" s="590"/>
      <c r="BB76" s="590"/>
      <c r="BC76" s="590"/>
      <c r="BD76" s="590"/>
      <c r="BE76" s="590"/>
      <c r="BF76" s="590"/>
      <c r="BG76" s="590"/>
      <c r="BH76" s="590"/>
      <c r="BI76" s="590"/>
      <c r="BJ76" s="590"/>
      <c r="BK76" s="590"/>
      <c r="BL76" s="590"/>
      <c r="BM76" s="590"/>
      <c r="BN76" s="590"/>
      <c r="BO76" s="590"/>
      <c r="BP76" s="590"/>
      <c r="BQ76" s="590"/>
      <c r="BR76" s="590"/>
      <c r="BS76" s="590"/>
      <c r="BT76" s="591"/>
    </row>
    <row r="77" spans="2:73">
      <c r="B77" s="585"/>
      <c r="C77" s="585"/>
      <c r="D77" s="585"/>
      <c r="E77" s="585"/>
      <c r="F77" s="585"/>
      <c r="G77" s="585"/>
      <c r="H77" s="585"/>
      <c r="I77" s="544"/>
      <c r="J77" s="544"/>
      <c r="K77" s="40"/>
      <c r="L77" s="589"/>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1"/>
      <c r="AP77" s="40"/>
      <c r="AQ77" s="589"/>
      <c r="AR77" s="590"/>
      <c r="AS77" s="590"/>
      <c r="AT77" s="590"/>
      <c r="AU77" s="590"/>
      <c r="AV77" s="590"/>
      <c r="AW77" s="590"/>
      <c r="AX77" s="590"/>
      <c r="AY77" s="590"/>
      <c r="AZ77" s="590"/>
      <c r="BA77" s="590"/>
      <c r="BB77" s="590"/>
      <c r="BC77" s="590"/>
      <c r="BD77" s="590"/>
      <c r="BE77" s="590"/>
      <c r="BF77" s="590"/>
      <c r="BG77" s="590"/>
      <c r="BH77" s="590"/>
      <c r="BI77" s="590"/>
      <c r="BJ77" s="590"/>
      <c r="BK77" s="590"/>
      <c r="BL77" s="590"/>
      <c r="BM77" s="590"/>
      <c r="BN77" s="590"/>
      <c r="BO77" s="590"/>
      <c r="BP77" s="590"/>
      <c r="BQ77" s="590"/>
      <c r="BR77" s="590"/>
      <c r="BS77" s="590"/>
      <c r="BT77" s="591"/>
    </row>
    <row r="78" spans="2:73">
      <c r="B78" s="585"/>
      <c r="C78" s="585"/>
      <c r="D78" s="585"/>
      <c r="E78" s="585"/>
      <c r="F78" s="585"/>
      <c r="G78" s="585"/>
      <c r="H78" s="585"/>
      <c r="I78" s="544"/>
      <c r="J78" s="544"/>
      <c r="K78" s="40"/>
      <c r="L78" s="589"/>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1"/>
      <c r="AP78" s="40"/>
      <c r="AQ78" s="589"/>
      <c r="AR78" s="590"/>
      <c r="AS78" s="590"/>
      <c r="AT78" s="590"/>
      <c r="AU78" s="590"/>
      <c r="AV78" s="590"/>
      <c r="AW78" s="590"/>
      <c r="AX78" s="590"/>
      <c r="AY78" s="590"/>
      <c r="AZ78" s="590"/>
      <c r="BA78" s="590"/>
      <c r="BB78" s="590"/>
      <c r="BC78" s="590"/>
      <c r="BD78" s="590"/>
      <c r="BE78" s="590"/>
      <c r="BF78" s="590"/>
      <c r="BG78" s="590"/>
      <c r="BH78" s="590"/>
      <c r="BI78" s="590"/>
      <c r="BJ78" s="590"/>
      <c r="BK78" s="590"/>
      <c r="BL78" s="590"/>
      <c r="BM78" s="590"/>
      <c r="BN78" s="590"/>
      <c r="BO78" s="590"/>
      <c r="BP78" s="590"/>
      <c r="BQ78" s="590"/>
      <c r="BR78" s="590"/>
      <c r="BS78" s="590"/>
      <c r="BT78" s="591"/>
    </row>
    <row r="79" spans="2:73" ht="16">
      <c r="B79" s="585"/>
      <c r="C79" s="585"/>
      <c r="D79" s="585"/>
      <c r="E79" s="585"/>
      <c r="F79" s="585"/>
      <c r="G79" s="585"/>
      <c r="H79" s="585"/>
      <c r="I79" s="544"/>
      <c r="J79" s="544"/>
      <c r="K79" s="40"/>
      <c r="L79" s="589"/>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1"/>
      <c r="AP79" s="40"/>
      <c r="AQ79" s="589"/>
      <c r="AR79" s="590"/>
      <c r="AS79" s="590"/>
      <c r="AT79" s="590"/>
      <c r="AU79" s="590"/>
      <c r="AV79" s="590"/>
      <c r="AW79" s="590"/>
      <c r="AX79" s="590"/>
      <c r="AY79" s="590"/>
      <c r="AZ79" s="590"/>
      <c r="BA79" s="590"/>
      <c r="BB79" s="590"/>
      <c r="BC79" s="590"/>
      <c r="BD79" s="590"/>
      <c r="BE79" s="590"/>
      <c r="BF79" s="590"/>
      <c r="BG79" s="590"/>
      <c r="BH79" s="590"/>
      <c r="BI79" s="590"/>
      <c r="BJ79" s="590"/>
      <c r="BK79" s="590"/>
      <c r="BL79" s="590"/>
      <c r="BM79" s="590"/>
      <c r="BN79" s="590"/>
      <c r="BO79" s="590"/>
      <c r="BP79" s="590"/>
      <c r="BQ79" s="590"/>
      <c r="BR79" s="590"/>
      <c r="BS79" s="590"/>
      <c r="BT79" s="591"/>
      <c r="BU79" s="14"/>
    </row>
    <row r="80" spans="2:73" ht="16">
      <c r="B80" s="585"/>
      <c r="C80" s="585"/>
      <c r="D80" s="585"/>
      <c r="E80" s="585"/>
      <c r="F80" s="585"/>
      <c r="G80" s="585"/>
      <c r="H80" s="585"/>
      <c r="I80" s="544"/>
      <c r="J80" s="544"/>
      <c r="K80" s="40"/>
      <c r="L80" s="589"/>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1"/>
      <c r="AP80" s="40"/>
      <c r="AQ80" s="589"/>
      <c r="AR80" s="590"/>
      <c r="AS80" s="590"/>
      <c r="AT80" s="590"/>
      <c r="AU80" s="590"/>
      <c r="AV80" s="590"/>
      <c r="AW80" s="590"/>
      <c r="AX80" s="590"/>
      <c r="AY80" s="590"/>
      <c r="AZ80" s="590"/>
      <c r="BA80" s="590"/>
      <c r="BB80" s="590"/>
      <c r="BC80" s="590"/>
      <c r="BD80" s="590"/>
      <c r="BE80" s="590"/>
      <c r="BF80" s="590"/>
      <c r="BG80" s="590"/>
      <c r="BH80" s="590"/>
      <c r="BI80" s="590"/>
      <c r="BJ80" s="590"/>
      <c r="BK80" s="590"/>
      <c r="BL80" s="590"/>
      <c r="BM80" s="590"/>
      <c r="BN80" s="590"/>
      <c r="BO80" s="590"/>
      <c r="BP80" s="590"/>
      <c r="BQ80" s="590"/>
      <c r="BR80" s="590"/>
      <c r="BS80" s="590"/>
      <c r="BT80" s="591"/>
      <c r="BU80" s="14"/>
    </row>
    <row r="81" spans="2:73">
      <c r="B81" s="585"/>
      <c r="C81" s="585"/>
      <c r="D81" s="585"/>
      <c r="E81" s="585"/>
      <c r="F81" s="585"/>
      <c r="G81" s="585"/>
      <c r="H81" s="585"/>
      <c r="I81" s="544"/>
      <c r="J81" s="544"/>
      <c r="K81" s="40"/>
      <c r="L81" s="589"/>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1"/>
      <c r="AP81" s="40"/>
      <c r="AQ81" s="589"/>
      <c r="AR81" s="590"/>
      <c r="AS81" s="590"/>
      <c r="AT81" s="590"/>
      <c r="AU81" s="590"/>
      <c r="AV81" s="590"/>
      <c r="AW81" s="590"/>
      <c r="AX81" s="590"/>
      <c r="AY81" s="590"/>
      <c r="AZ81" s="590"/>
      <c r="BA81" s="590"/>
      <c r="BB81" s="590"/>
      <c r="BC81" s="590"/>
      <c r="BD81" s="590"/>
      <c r="BE81" s="590"/>
      <c r="BF81" s="590"/>
      <c r="BG81" s="590"/>
      <c r="BH81" s="590"/>
      <c r="BI81" s="590"/>
      <c r="BJ81" s="590"/>
      <c r="BK81" s="590"/>
      <c r="BL81" s="590"/>
      <c r="BM81" s="590"/>
      <c r="BN81" s="590"/>
      <c r="BO81" s="590"/>
      <c r="BP81" s="590"/>
      <c r="BQ81" s="590"/>
      <c r="BR81" s="590"/>
      <c r="BS81" s="590"/>
      <c r="BT81" s="591"/>
    </row>
    <row r="82" spans="2:73" ht="16">
      <c r="B82" s="585"/>
      <c r="C82" s="585"/>
      <c r="D82" s="585"/>
      <c r="E82" s="585"/>
      <c r="F82" s="585"/>
      <c r="G82" s="585"/>
      <c r="H82" s="585"/>
      <c r="I82" s="544"/>
      <c r="J82" s="544"/>
      <c r="K82" s="40"/>
      <c r="L82" s="589"/>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1"/>
      <c r="AP82" s="40"/>
      <c r="AQ82" s="589"/>
      <c r="AR82" s="590"/>
      <c r="AS82" s="590"/>
      <c r="AT82" s="590"/>
      <c r="AU82" s="590"/>
      <c r="AV82" s="590"/>
      <c r="AW82" s="590"/>
      <c r="AX82" s="590"/>
      <c r="AY82" s="590"/>
      <c r="AZ82" s="590"/>
      <c r="BA82" s="590"/>
      <c r="BB82" s="590"/>
      <c r="BC82" s="590"/>
      <c r="BD82" s="590"/>
      <c r="BE82" s="590"/>
      <c r="BF82" s="590"/>
      <c r="BG82" s="590"/>
      <c r="BH82" s="590"/>
      <c r="BI82" s="590"/>
      <c r="BJ82" s="590"/>
      <c r="BK82" s="590"/>
      <c r="BL82" s="590"/>
      <c r="BM82" s="590"/>
      <c r="BN82" s="590"/>
      <c r="BO82" s="590"/>
      <c r="BP82" s="590"/>
      <c r="BQ82" s="590"/>
      <c r="BR82" s="590"/>
      <c r="BS82" s="590"/>
      <c r="BT82" s="591"/>
      <c r="BU82" s="14"/>
    </row>
    <row r="83" spans="2:73" ht="16">
      <c r="B83" s="585"/>
      <c r="C83" s="585"/>
      <c r="D83" s="585"/>
      <c r="E83" s="585"/>
      <c r="F83" s="585"/>
      <c r="G83" s="585"/>
      <c r="H83" s="585"/>
      <c r="I83" s="544"/>
      <c r="J83" s="544"/>
      <c r="K83" s="40"/>
      <c r="L83" s="589"/>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1"/>
      <c r="AP83" s="40"/>
      <c r="AQ83" s="589"/>
      <c r="AR83" s="590"/>
      <c r="AS83" s="590"/>
      <c r="AT83" s="590"/>
      <c r="AU83" s="590"/>
      <c r="AV83" s="590"/>
      <c r="AW83" s="590"/>
      <c r="AX83" s="590"/>
      <c r="AY83" s="590"/>
      <c r="AZ83" s="590"/>
      <c r="BA83" s="590"/>
      <c r="BB83" s="590"/>
      <c r="BC83" s="590"/>
      <c r="BD83" s="590"/>
      <c r="BE83" s="590"/>
      <c r="BF83" s="590"/>
      <c r="BG83" s="590"/>
      <c r="BH83" s="590"/>
      <c r="BI83" s="590"/>
      <c r="BJ83" s="590"/>
      <c r="BK83" s="590"/>
      <c r="BL83" s="590"/>
      <c r="BM83" s="590"/>
      <c r="BN83" s="590"/>
      <c r="BO83" s="590"/>
      <c r="BP83" s="590"/>
      <c r="BQ83" s="590"/>
      <c r="BR83" s="590"/>
      <c r="BS83" s="590"/>
      <c r="BT83" s="591"/>
      <c r="BU83" s="14"/>
    </row>
    <row r="84" spans="2:73" ht="16">
      <c r="B84" s="585"/>
      <c r="C84" s="585"/>
      <c r="D84" s="585"/>
      <c r="E84" s="585"/>
      <c r="F84" s="585"/>
      <c r="G84" s="585"/>
      <c r="H84" s="585"/>
      <c r="I84" s="544"/>
      <c r="J84" s="544"/>
      <c r="K84" s="40"/>
      <c r="L84" s="589"/>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1"/>
      <c r="AP84" s="40"/>
      <c r="AQ84" s="589"/>
      <c r="AR84" s="590"/>
      <c r="AS84" s="590"/>
      <c r="AT84" s="590"/>
      <c r="AU84" s="590"/>
      <c r="AV84" s="590"/>
      <c r="AW84" s="590"/>
      <c r="AX84" s="590"/>
      <c r="AY84" s="590"/>
      <c r="AZ84" s="590"/>
      <c r="BA84" s="590"/>
      <c r="BB84" s="590"/>
      <c r="BC84" s="590"/>
      <c r="BD84" s="590"/>
      <c r="BE84" s="590"/>
      <c r="BF84" s="590"/>
      <c r="BG84" s="590"/>
      <c r="BH84" s="590"/>
      <c r="BI84" s="590"/>
      <c r="BJ84" s="590"/>
      <c r="BK84" s="590"/>
      <c r="BL84" s="590"/>
      <c r="BM84" s="590"/>
      <c r="BN84" s="590"/>
      <c r="BO84" s="590"/>
      <c r="BP84" s="590"/>
      <c r="BQ84" s="590"/>
      <c r="BR84" s="590"/>
      <c r="BS84" s="590"/>
      <c r="BT84" s="591"/>
      <c r="BU84" s="14"/>
    </row>
    <row r="85" spans="2:73">
      <c r="B85" s="585"/>
      <c r="C85" s="585"/>
      <c r="D85" s="585"/>
      <c r="E85" s="585"/>
      <c r="F85" s="585"/>
      <c r="G85" s="585"/>
      <c r="H85" s="585"/>
      <c r="I85" s="544"/>
      <c r="J85" s="544"/>
      <c r="K85" s="40"/>
      <c r="L85" s="589"/>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1"/>
      <c r="AP85" s="40"/>
      <c r="AQ85" s="589"/>
      <c r="AR85" s="590"/>
      <c r="AS85" s="590"/>
      <c r="AT85" s="590"/>
      <c r="AU85" s="590"/>
      <c r="AV85" s="590"/>
      <c r="AW85" s="590"/>
      <c r="AX85" s="590"/>
      <c r="AY85" s="590"/>
      <c r="AZ85" s="590"/>
      <c r="BA85" s="590"/>
      <c r="BB85" s="590"/>
      <c r="BC85" s="590"/>
      <c r="BD85" s="590"/>
      <c r="BE85" s="590"/>
      <c r="BF85" s="590"/>
      <c r="BG85" s="590"/>
      <c r="BH85" s="590"/>
      <c r="BI85" s="590"/>
      <c r="BJ85" s="590"/>
      <c r="BK85" s="590"/>
      <c r="BL85" s="590"/>
      <c r="BM85" s="590"/>
      <c r="BN85" s="590"/>
      <c r="BO85" s="590"/>
      <c r="BP85" s="590"/>
      <c r="BQ85" s="590"/>
      <c r="BR85" s="590"/>
      <c r="BS85" s="590"/>
      <c r="BT85" s="591"/>
    </row>
    <row r="86" spans="2:73">
      <c r="B86" s="585"/>
      <c r="C86" s="585"/>
      <c r="D86" s="585"/>
      <c r="E86" s="585"/>
      <c r="F86" s="585"/>
      <c r="G86" s="585"/>
      <c r="H86" s="585"/>
      <c r="I86" s="544"/>
      <c r="J86" s="544"/>
      <c r="K86" s="40"/>
      <c r="L86" s="589"/>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1"/>
      <c r="AP86" s="40"/>
      <c r="AQ86" s="589"/>
      <c r="AR86" s="590"/>
      <c r="AS86" s="590"/>
      <c r="AT86" s="590"/>
      <c r="AU86" s="590"/>
      <c r="AV86" s="590"/>
      <c r="AW86" s="590"/>
      <c r="AX86" s="590"/>
      <c r="AY86" s="590"/>
      <c r="AZ86" s="590"/>
      <c r="BA86" s="590"/>
      <c r="BB86" s="590"/>
      <c r="BC86" s="590"/>
      <c r="BD86" s="590"/>
      <c r="BE86" s="590"/>
      <c r="BF86" s="590"/>
      <c r="BG86" s="590"/>
      <c r="BH86" s="590"/>
      <c r="BI86" s="590"/>
      <c r="BJ86" s="590"/>
      <c r="BK86" s="590"/>
      <c r="BL86" s="590"/>
      <c r="BM86" s="590"/>
      <c r="BN86" s="590"/>
      <c r="BO86" s="590"/>
      <c r="BP86" s="590"/>
      <c r="BQ86" s="590"/>
      <c r="BR86" s="590"/>
      <c r="BS86" s="590"/>
      <c r="BT86" s="591"/>
    </row>
    <row r="87" spans="2:73">
      <c r="B87" s="585"/>
      <c r="C87" s="585"/>
      <c r="D87" s="585"/>
      <c r="E87" s="585"/>
      <c r="F87" s="585"/>
      <c r="G87" s="585"/>
      <c r="H87" s="585"/>
      <c r="I87" s="544"/>
      <c r="J87" s="544"/>
      <c r="K87" s="40"/>
      <c r="L87" s="589"/>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1"/>
      <c r="AP87" s="40"/>
      <c r="AQ87" s="589"/>
      <c r="AR87" s="590"/>
      <c r="AS87" s="590"/>
      <c r="AT87" s="590"/>
      <c r="AU87" s="590"/>
      <c r="AV87" s="590"/>
      <c r="AW87" s="590"/>
      <c r="AX87" s="590"/>
      <c r="AY87" s="590"/>
      <c r="AZ87" s="590"/>
      <c r="BA87" s="590"/>
      <c r="BB87" s="590"/>
      <c r="BC87" s="590"/>
      <c r="BD87" s="590"/>
      <c r="BE87" s="590"/>
      <c r="BF87" s="590"/>
      <c r="BG87" s="590"/>
      <c r="BH87" s="590"/>
      <c r="BI87" s="590"/>
      <c r="BJ87" s="590"/>
      <c r="BK87" s="590"/>
      <c r="BL87" s="590"/>
      <c r="BM87" s="590"/>
      <c r="BN87" s="590"/>
      <c r="BO87" s="590"/>
      <c r="BP87" s="590"/>
      <c r="BQ87" s="590"/>
      <c r="BR87" s="590"/>
      <c r="BS87" s="590"/>
      <c r="BT87" s="591"/>
    </row>
    <row r="88" spans="2:73">
      <c r="B88" s="585"/>
      <c r="C88" s="585"/>
      <c r="D88" s="585"/>
      <c r="E88" s="585"/>
      <c r="F88" s="585"/>
      <c r="G88" s="585"/>
      <c r="H88" s="585"/>
      <c r="I88" s="544"/>
      <c r="J88" s="544"/>
      <c r="K88" s="40"/>
      <c r="L88" s="589"/>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1"/>
      <c r="AP88" s="40"/>
      <c r="AQ88" s="592"/>
      <c r="AR88" s="593"/>
      <c r="AS88" s="593"/>
      <c r="AT88" s="593"/>
      <c r="AU88" s="593"/>
      <c r="AV88" s="593"/>
      <c r="AW88" s="593"/>
      <c r="AX88" s="593"/>
      <c r="AY88" s="593"/>
      <c r="AZ88" s="593"/>
      <c r="BA88" s="593"/>
      <c r="BB88" s="593"/>
      <c r="BC88" s="593"/>
      <c r="BD88" s="593"/>
      <c r="BE88" s="593"/>
      <c r="BF88" s="593"/>
      <c r="BG88" s="593"/>
      <c r="BH88" s="593"/>
      <c r="BI88" s="593"/>
      <c r="BJ88" s="593"/>
      <c r="BK88" s="593"/>
      <c r="BL88" s="593"/>
      <c r="BM88" s="593"/>
      <c r="BN88" s="593"/>
      <c r="BO88" s="593"/>
      <c r="BP88" s="593"/>
      <c r="BQ88" s="593"/>
      <c r="BR88" s="593"/>
      <c r="BS88" s="593"/>
      <c r="BT88" s="594"/>
    </row>
    <row r="89" spans="2:73">
      <c r="B89" s="585"/>
      <c r="C89" s="585"/>
      <c r="D89" s="585"/>
      <c r="E89" s="585"/>
      <c r="F89" s="585"/>
      <c r="G89" s="585"/>
      <c r="H89" s="585"/>
      <c r="I89" s="544"/>
      <c r="J89" s="544"/>
      <c r="K89" s="40"/>
      <c r="L89" s="589"/>
      <c r="M89" s="590"/>
      <c r="N89" s="590"/>
      <c r="O89" s="590"/>
      <c r="P89" s="590"/>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1"/>
      <c r="AP89" s="40"/>
      <c r="AQ89" s="586"/>
      <c r="AR89" s="587"/>
      <c r="AS89" s="587"/>
      <c r="AT89" s="587"/>
      <c r="AU89" s="587"/>
      <c r="AV89" s="587"/>
      <c r="AW89" s="587"/>
      <c r="AX89" s="587"/>
      <c r="AY89" s="587"/>
      <c r="AZ89" s="587"/>
      <c r="BA89" s="587"/>
      <c r="BB89" s="587"/>
      <c r="BC89" s="587"/>
      <c r="BD89" s="587"/>
      <c r="BE89" s="587"/>
      <c r="BF89" s="587"/>
      <c r="BG89" s="587"/>
      <c r="BH89" s="587"/>
      <c r="BI89" s="587"/>
      <c r="BJ89" s="587"/>
      <c r="BK89" s="587"/>
      <c r="BL89" s="587"/>
      <c r="BM89" s="587"/>
      <c r="BN89" s="587"/>
      <c r="BO89" s="587"/>
      <c r="BP89" s="587"/>
      <c r="BQ89" s="587"/>
      <c r="BR89" s="587"/>
      <c r="BS89" s="587"/>
      <c r="BT89" s="588"/>
    </row>
    <row r="90" spans="2:73">
      <c r="B90" s="585"/>
      <c r="C90" s="585"/>
      <c r="D90" s="585"/>
      <c r="E90" s="585"/>
      <c r="F90" s="585"/>
      <c r="G90" s="585"/>
      <c r="H90" s="585"/>
      <c r="I90" s="544"/>
      <c r="J90" s="544"/>
      <c r="K90" s="40"/>
      <c r="L90" s="589"/>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c r="AN90" s="590"/>
      <c r="AO90" s="591"/>
      <c r="AP90" s="40"/>
      <c r="AQ90" s="589"/>
      <c r="AR90" s="590"/>
      <c r="AS90" s="590"/>
      <c r="AT90" s="590"/>
      <c r="AU90" s="590"/>
      <c r="AV90" s="590"/>
      <c r="AW90" s="590"/>
      <c r="AX90" s="590"/>
      <c r="AY90" s="590"/>
      <c r="AZ90" s="590"/>
      <c r="BA90" s="590"/>
      <c r="BB90" s="590"/>
      <c r="BC90" s="590"/>
      <c r="BD90" s="590"/>
      <c r="BE90" s="590"/>
      <c r="BF90" s="590"/>
      <c r="BG90" s="590"/>
      <c r="BH90" s="590"/>
      <c r="BI90" s="590"/>
      <c r="BJ90" s="590"/>
      <c r="BK90" s="590"/>
      <c r="BL90" s="590"/>
      <c r="BM90" s="590"/>
      <c r="BN90" s="590"/>
      <c r="BO90" s="590"/>
      <c r="BP90" s="590"/>
      <c r="BQ90" s="590"/>
      <c r="BR90" s="590"/>
      <c r="BS90" s="590"/>
      <c r="BT90" s="591"/>
    </row>
    <row r="91" spans="2:73">
      <c r="B91" s="585"/>
      <c r="C91" s="585"/>
      <c r="D91" s="585"/>
      <c r="E91" s="585"/>
      <c r="F91" s="585"/>
      <c r="G91" s="585"/>
      <c r="H91" s="585"/>
      <c r="I91" s="544"/>
      <c r="J91" s="544"/>
      <c r="K91" s="40"/>
      <c r="L91" s="589"/>
      <c r="M91" s="590"/>
      <c r="N91" s="590"/>
      <c r="O91" s="590"/>
      <c r="P91" s="590"/>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c r="AN91" s="590"/>
      <c r="AO91" s="591"/>
      <c r="AP91" s="40"/>
      <c r="AQ91" s="589"/>
      <c r="AR91" s="590"/>
      <c r="AS91" s="590"/>
      <c r="AT91" s="590"/>
      <c r="AU91" s="590"/>
      <c r="AV91" s="590"/>
      <c r="AW91" s="590"/>
      <c r="AX91" s="590"/>
      <c r="AY91" s="590"/>
      <c r="AZ91" s="590"/>
      <c r="BA91" s="590"/>
      <c r="BB91" s="590"/>
      <c r="BC91" s="590"/>
      <c r="BD91" s="590"/>
      <c r="BE91" s="590"/>
      <c r="BF91" s="590"/>
      <c r="BG91" s="590"/>
      <c r="BH91" s="590"/>
      <c r="BI91" s="590"/>
      <c r="BJ91" s="590"/>
      <c r="BK91" s="590"/>
      <c r="BL91" s="590"/>
      <c r="BM91" s="590"/>
      <c r="BN91" s="590"/>
      <c r="BO91" s="590"/>
      <c r="BP91" s="590"/>
      <c r="BQ91" s="590"/>
      <c r="BR91" s="590"/>
      <c r="BS91" s="590"/>
      <c r="BT91" s="591"/>
    </row>
    <row r="92" spans="2:73">
      <c r="B92" s="585"/>
      <c r="C92" s="585"/>
      <c r="D92" s="585"/>
      <c r="E92" s="585"/>
      <c r="F92" s="585"/>
      <c r="G92" s="585"/>
      <c r="H92" s="585"/>
      <c r="I92" s="544"/>
      <c r="J92" s="544"/>
      <c r="K92" s="40"/>
      <c r="L92" s="589"/>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c r="AN92" s="590"/>
      <c r="AO92" s="591"/>
      <c r="AP92" s="40"/>
      <c r="AQ92" s="589"/>
      <c r="AR92" s="590"/>
      <c r="AS92" s="590"/>
      <c r="AT92" s="590"/>
      <c r="AU92" s="590"/>
      <c r="AV92" s="590"/>
      <c r="AW92" s="590"/>
      <c r="AX92" s="590"/>
      <c r="AY92" s="590"/>
      <c r="AZ92" s="590"/>
      <c r="BA92" s="590"/>
      <c r="BB92" s="590"/>
      <c r="BC92" s="590"/>
      <c r="BD92" s="590"/>
      <c r="BE92" s="590"/>
      <c r="BF92" s="590"/>
      <c r="BG92" s="590"/>
      <c r="BH92" s="590"/>
      <c r="BI92" s="590"/>
      <c r="BJ92" s="590"/>
      <c r="BK92" s="590"/>
      <c r="BL92" s="590"/>
      <c r="BM92" s="590"/>
      <c r="BN92" s="590"/>
      <c r="BO92" s="590"/>
      <c r="BP92" s="590"/>
      <c r="BQ92" s="590"/>
      <c r="BR92" s="590"/>
      <c r="BS92" s="590"/>
      <c r="BT92" s="591"/>
    </row>
    <row r="93" spans="2:73">
      <c r="B93" s="585"/>
      <c r="C93" s="585"/>
      <c r="D93" s="585"/>
      <c r="E93" s="585"/>
      <c r="F93" s="585"/>
      <c r="G93" s="585"/>
      <c r="H93" s="585"/>
      <c r="I93" s="544"/>
      <c r="J93" s="544"/>
      <c r="K93" s="40"/>
      <c r="L93" s="589"/>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c r="AN93" s="590"/>
      <c r="AO93" s="591"/>
      <c r="AP93" s="40"/>
      <c r="AQ93" s="589"/>
      <c r="AR93" s="590"/>
      <c r="AS93" s="590"/>
      <c r="AT93" s="590"/>
      <c r="AU93" s="590"/>
      <c r="AV93" s="590"/>
      <c r="AW93" s="590"/>
      <c r="AX93" s="590"/>
      <c r="AY93" s="590"/>
      <c r="AZ93" s="590"/>
      <c r="BA93" s="590"/>
      <c r="BB93" s="590"/>
      <c r="BC93" s="590"/>
      <c r="BD93" s="590"/>
      <c r="BE93" s="590"/>
      <c r="BF93" s="590"/>
      <c r="BG93" s="590"/>
      <c r="BH93" s="590"/>
      <c r="BI93" s="590"/>
      <c r="BJ93" s="590"/>
      <c r="BK93" s="590"/>
      <c r="BL93" s="590"/>
      <c r="BM93" s="590"/>
      <c r="BN93" s="590"/>
      <c r="BO93" s="590"/>
      <c r="BP93" s="590"/>
      <c r="BQ93" s="590"/>
      <c r="BR93" s="590"/>
      <c r="BS93" s="590"/>
      <c r="BT93" s="591"/>
    </row>
    <row r="94" spans="2:73">
      <c r="B94" s="585"/>
      <c r="C94" s="585"/>
      <c r="D94" s="585"/>
      <c r="E94" s="585"/>
      <c r="F94" s="585"/>
      <c r="G94" s="585"/>
      <c r="H94" s="585"/>
      <c r="I94" s="544"/>
      <c r="J94" s="544"/>
      <c r="K94" s="40"/>
      <c r="L94" s="589"/>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1"/>
      <c r="AP94" s="40"/>
      <c r="AQ94" s="589"/>
      <c r="AR94" s="590"/>
      <c r="AS94" s="590"/>
      <c r="AT94" s="590"/>
      <c r="AU94" s="590"/>
      <c r="AV94" s="590"/>
      <c r="AW94" s="590"/>
      <c r="AX94" s="590"/>
      <c r="AY94" s="590"/>
      <c r="AZ94" s="590"/>
      <c r="BA94" s="590"/>
      <c r="BB94" s="590"/>
      <c r="BC94" s="590"/>
      <c r="BD94" s="590"/>
      <c r="BE94" s="590"/>
      <c r="BF94" s="590"/>
      <c r="BG94" s="590"/>
      <c r="BH94" s="590"/>
      <c r="BI94" s="590"/>
      <c r="BJ94" s="590"/>
      <c r="BK94" s="590"/>
      <c r="BL94" s="590"/>
      <c r="BM94" s="590"/>
      <c r="BN94" s="590"/>
      <c r="BO94" s="590"/>
      <c r="BP94" s="590"/>
      <c r="BQ94" s="590"/>
      <c r="BR94" s="590"/>
      <c r="BS94" s="590"/>
      <c r="BT94" s="591"/>
    </row>
    <row r="95" spans="2:73">
      <c r="B95" s="585"/>
      <c r="C95" s="585"/>
      <c r="D95" s="585"/>
      <c r="E95" s="585"/>
      <c r="F95" s="585"/>
      <c r="G95" s="585"/>
      <c r="H95" s="585"/>
      <c r="I95" s="544"/>
      <c r="J95" s="544"/>
      <c r="K95" s="40"/>
      <c r="L95" s="589"/>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1"/>
      <c r="AP95" s="40"/>
      <c r="AQ95" s="589"/>
      <c r="AR95" s="590"/>
      <c r="AS95" s="590"/>
      <c r="AT95" s="590"/>
      <c r="AU95" s="590"/>
      <c r="AV95" s="590"/>
      <c r="AW95" s="590"/>
      <c r="AX95" s="590"/>
      <c r="AY95" s="590"/>
      <c r="AZ95" s="590"/>
      <c r="BA95" s="590"/>
      <c r="BB95" s="590"/>
      <c r="BC95" s="590"/>
      <c r="BD95" s="590"/>
      <c r="BE95" s="590"/>
      <c r="BF95" s="590"/>
      <c r="BG95" s="590"/>
      <c r="BH95" s="590"/>
      <c r="BI95" s="590"/>
      <c r="BJ95" s="590"/>
      <c r="BK95" s="590"/>
      <c r="BL95" s="590"/>
      <c r="BM95" s="590"/>
      <c r="BN95" s="590"/>
      <c r="BO95" s="590"/>
      <c r="BP95" s="590"/>
      <c r="BQ95" s="590"/>
      <c r="BR95" s="590"/>
      <c r="BS95" s="590"/>
      <c r="BT95" s="591"/>
    </row>
    <row r="96" spans="2:73">
      <c r="B96" s="585"/>
      <c r="C96" s="585"/>
      <c r="D96" s="585"/>
      <c r="E96" s="585"/>
      <c r="F96" s="585"/>
      <c r="G96" s="585"/>
      <c r="H96" s="585"/>
      <c r="I96" s="544"/>
      <c r="J96" s="544"/>
      <c r="K96" s="40"/>
      <c r="L96" s="589"/>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c r="AN96" s="590"/>
      <c r="AO96" s="591"/>
      <c r="AP96" s="40"/>
      <c r="AQ96" s="589"/>
      <c r="AR96" s="590"/>
      <c r="AS96" s="590"/>
      <c r="AT96" s="590"/>
      <c r="AU96" s="590"/>
      <c r="AV96" s="590"/>
      <c r="AW96" s="590"/>
      <c r="AX96" s="590"/>
      <c r="AY96" s="590"/>
      <c r="AZ96" s="590"/>
      <c r="BA96" s="590"/>
      <c r="BB96" s="590"/>
      <c r="BC96" s="590"/>
      <c r="BD96" s="590"/>
      <c r="BE96" s="590"/>
      <c r="BF96" s="590"/>
      <c r="BG96" s="590"/>
      <c r="BH96" s="590"/>
      <c r="BI96" s="590"/>
      <c r="BJ96" s="590"/>
      <c r="BK96" s="590"/>
      <c r="BL96" s="590"/>
      <c r="BM96" s="590"/>
      <c r="BN96" s="590"/>
      <c r="BO96" s="590"/>
      <c r="BP96" s="590"/>
      <c r="BQ96" s="590"/>
      <c r="BR96" s="590"/>
      <c r="BS96" s="590"/>
      <c r="BT96" s="591"/>
    </row>
    <row r="97" spans="2:73">
      <c r="B97" s="585"/>
      <c r="C97" s="585"/>
      <c r="D97" s="585"/>
      <c r="E97" s="585"/>
      <c r="F97" s="585"/>
      <c r="G97" s="585"/>
      <c r="H97" s="585"/>
      <c r="I97" s="544"/>
      <c r="J97" s="544"/>
      <c r="K97" s="40"/>
      <c r="L97" s="589"/>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c r="AN97" s="590"/>
      <c r="AO97" s="591"/>
      <c r="AP97" s="40"/>
      <c r="AQ97" s="589"/>
      <c r="AR97" s="590"/>
      <c r="AS97" s="590"/>
      <c r="AT97" s="590"/>
      <c r="AU97" s="590"/>
      <c r="AV97" s="590"/>
      <c r="AW97" s="590"/>
      <c r="AX97" s="590"/>
      <c r="AY97" s="590"/>
      <c r="AZ97" s="590"/>
      <c r="BA97" s="590"/>
      <c r="BB97" s="590"/>
      <c r="BC97" s="590"/>
      <c r="BD97" s="590"/>
      <c r="BE97" s="590"/>
      <c r="BF97" s="590"/>
      <c r="BG97" s="590"/>
      <c r="BH97" s="590"/>
      <c r="BI97" s="590"/>
      <c r="BJ97" s="590"/>
      <c r="BK97" s="590"/>
      <c r="BL97" s="590"/>
      <c r="BM97" s="590"/>
      <c r="BN97" s="590"/>
      <c r="BO97" s="590"/>
      <c r="BP97" s="590"/>
      <c r="BQ97" s="590"/>
      <c r="BR97" s="590"/>
      <c r="BS97" s="590"/>
      <c r="BT97" s="591"/>
    </row>
    <row r="98" spans="2:73" ht="16">
      <c r="B98" s="585"/>
      <c r="C98" s="585"/>
      <c r="D98" s="585"/>
      <c r="E98" s="585"/>
      <c r="F98" s="585"/>
      <c r="G98" s="585"/>
      <c r="H98" s="585"/>
      <c r="I98" s="544"/>
      <c r="J98" s="544"/>
      <c r="K98" s="40"/>
      <c r="L98" s="589"/>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1"/>
      <c r="AP98" s="40"/>
      <c r="AQ98" s="589"/>
      <c r="AR98" s="590"/>
      <c r="AS98" s="590"/>
      <c r="AT98" s="590"/>
      <c r="AU98" s="590"/>
      <c r="AV98" s="590"/>
      <c r="AW98" s="590"/>
      <c r="AX98" s="590"/>
      <c r="AY98" s="590"/>
      <c r="AZ98" s="590"/>
      <c r="BA98" s="590"/>
      <c r="BB98" s="590"/>
      <c r="BC98" s="590"/>
      <c r="BD98" s="590"/>
      <c r="BE98" s="590"/>
      <c r="BF98" s="590"/>
      <c r="BG98" s="590"/>
      <c r="BH98" s="590"/>
      <c r="BI98" s="590"/>
      <c r="BJ98" s="590"/>
      <c r="BK98" s="590"/>
      <c r="BL98" s="590"/>
      <c r="BM98" s="590"/>
      <c r="BN98" s="590"/>
      <c r="BO98" s="590"/>
      <c r="BP98" s="590"/>
      <c r="BQ98" s="590"/>
      <c r="BR98" s="590"/>
      <c r="BS98" s="590"/>
      <c r="BT98" s="591"/>
      <c r="BU98" s="14"/>
    </row>
    <row r="99" spans="2:73" ht="16">
      <c r="B99" s="585"/>
      <c r="C99" s="585"/>
      <c r="D99" s="585"/>
      <c r="E99" s="585"/>
      <c r="F99" s="585"/>
      <c r="G99" s="585"/>
      <c r="H99" s="585"/>
      <c r="I99" s="544"/>
      <c r="J99" s="544"/>
      <c r="K99" s="40"/>
      <c r="L99" s="589"/>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c r="AN99" s="590"/>
      <c r="AO99" s="591"/>
      <c r="AP99" s="40"/>
      <c r="AQ99" s="589"/>
      <c r="AR99" s="590"/>
      <c r="AS99" s="590"/>
      <c r="AT99" s="590"/>
      <c r="AU99" s="590"/>
      <c r="AV99" s="590"/>
      <c r="AW99" s="590"/>
      <c r="AX99" s="590"/>
      <c r="AY99" s="590"/>
      <c r="AZ99" s="590"/>
      <c r="BA99" s="590"/>
      <c r="BB99" s="590"/>
      <c r="BC99" s="590"/>
      <c r="BD99" s="590"/>
      <c r="BE99" s="590"/>
      <c r="BF99" s="590"/>
      <c r="BG99" s="590"/>
      <c r="BH99" s="590"/>
      <c r="BI99" s="590"/>
      <c r="BJ99" s="590"/>
      <c r="BK99" s="590"/>
      <c r="BL99" s="590"/>
      <c r="BM99" s="590"/>
      <c r="BN99" s="590"/>
      <c r="BO99" s="590"/>
      <c r="BP99" s="590"/>
      <c r="BQ99" s="590"/>
      <c r="BR99" s="590"/>
      <c r="BS99" s="590"/>
      <c r="BT99" s="591"/>
      <c r="BU99" s="14"/>
    </row>
    <row r="100" spans="2:73" ht="16">
      <c r="B100" s="585"/>
      <c r="C100" s="585"/>
      <c r="D100" s="585"/>
      <c r="E100" s="585"/>
      <c r="F100" s="585"/>
      <c r="G100" s="585"/>
      <c r="H100" s="585"/>
      <c r="I100" s="544"/>
      <c r="J100" s="544"/>
      <c r="K100" s="40"/>
      <c r="L100" s="589"/>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c r="AN100" s="590"/>
      <c r="AO100" s="591"/>
      <c r="AP100" s="40"/>
      <c r="AQ100" s="589"/>
      <c r="AR100" s="590"/>
      <c r="AS100" s="590"/>
      <c r="AT100" s="590"/>
      <c r="AU100" s="590"/>
      <c r="AV100" s="590"/>
      <c r="AW100" s="590"/>
      <c r="AX100" s="590"/>
      <c r="AY100" s="590"/>
      <c r="AZ100" s="590"/>
      <c r="BA100" s="590"/>
      <c r="BB100" s="590"/>
      <c r="BC100" s="590"/>
      <c r="BD100" s="590"/>
      <c r="BE100" s="590"/>
      <c r="BF100" s="590"/>
      <c r="BG100" s="590"/>
      <c r="BH100" s="590"/>
      <c r="BI100" s="590"/>
      <c r="BJ100" s="590"/>
      <c r="BK100" s="590"/>
      <c r="BL100" s="590"/>
      <c r="BM100" s="590"/>
      <c r="BN100" s="590"/>
      <c r="BO100" s="590"/>
      <c r="BP100" s="590"/>
      <c r="BQ100" s="590"/>
      <c r="BR100" s="590"/>
      <c r="BS100" s="590"/>
      <c r="BT100" s="591"/>
      <c r="BU100" s="14"/>
    </row>
    <row r="101" spans="2:73">
      <c r="B101" s="585"/>
      <c r="C101" s="585"/>
      <c r="D101" s="585"/>
      <c r="E101" s="585"/>
      <c r="F101" s="585"/>
      <c r="G101" s="585"/>
      <c r="H101" s="585"/>
      <c r="I101" s="544"/>
      <c r="J101" s="544"/>
      <c r="K101" s="40"/>
      <c r="L101" s="589"/>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c r="AN101" s="590"/>
      <c r="AO101" s="591"/>
      <c r="AP101" s="40"/>
      <c r="AQ101" s="589"/>
      <c r="AR101" s="590"/>
      <c r="AS101" s="590"/>
      <c r="AT101" s="590"/>
      <c r="AU101" s="590"/>
      <c r="AV101" s="590"/>
      <c r="AW101" s="590"/>
      <c r="AX101" s="590"/>
      <c r="AY101" s="590"/>
      <c r="AZ101" s="590"/>
      <c r="BA101" s="590"/>
      <c r="BB101" s="590"/>
      <c r="BC101" s="590"/>
      <c r="BD101" s="590"/>
      <c r="BE101" s="590"/>
      <c r="BF101" s="590"/>
      <c r="BG101" s="590"/>
      <c r="BH101" s="590"/>
      <c r="BI101" s="590"/>
      <c r="BJ101" s="590"/>
      <c r="BK101" s="590"/>
      <c r="BL101" s="590"/>
      <c r="BM101" s="590"/>
      <c r="BN101" s="590"/>
      <c r="BO101" s="590"/>
      <c r="BP101" s="590"/>
      <c r="BQ101" s="590"/>
      <c r="BR101" s="590"/>
      <c r="BS101" s="590"/>
      <c r="BT101" s="591"/>
    </row>
    <row r="102" spans="2:73" ht="16">
      <c r="B102" s="585"/>
      <c r="C102" s="585"/>
      <c r="D102" s="585"/>
      <c r="E102" s="585"/>
      <c r="F102" s="585"/>
      <c r="G102" s="585"/>
      <c r="H102" s="585"/>
      <c r="I102" s="544"/>
      <c r="J102" s="544"/>
      <c r="K102" s="40"/>
      <c r="L102" s="589"/>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1"/>
      <c r="AP102" s="40"/>
      <c r="AQ102" s="589"/>
      <c r="AR102" s="590"/>
      <c r="AS102" s="590"/>
      <c r="AT102" s="590"/>
      <c r="AU102" s="590"/>
      <c r="AV102" s="590"/>
      <c r="AW102" s="590"/>
      <c r="AX102" s="590"/>
      <c r="AY102" s="590"/>
      <c r="AZ102" s="590"/>
      <c r="BA102" s="590"/>
      <c r="BB102" s="590"/>
      <c r="BC102" s="590"/>
      <c r="BD102" s="590"/>
      <c r="BE102" s="590"/>
      <c r="BF102" s="590"/>
      <c r="BG102" s="590"/>
      <c r="BH102" s="590"/>
      <c r="BI102" s="590"/>
      <c r="BJ102" s="590"/>
      <c r="BK102" s="590"/>
      <c r="BL102" s="590"/>
      <c r="BM102" s="590"/>
      <c r="BN102" s="590"/>
      <c r="BO102" s="590"/>
      <c r="BP102" s="590"/>
      <c r="BQ102" s="590"/>
      <c r="BR102" s="590"/>
      <c r="BS102" s="590"/>
      <c r="BT102" s="591"/>
      <c r="BU102" s="14"/>
    </row>
    <row r="103" spans="2:73" ht="16">
      <c r="B103" s="585"/>
      <c r="C103" s="585"/>
      <c r="D103" s="585"/>
      <c r="E103" s="585"/>
      <c r="F103" s="585"/>
      <c r="G103" s="585"/>
      <c r="H103" s="585"/>
      <c r="I103" s="544"/>
      <c r="J103" s="544"/>
      <c r="K103" s="40"/>
      <c r="L103" s="589"/>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1"/>
      <c r="AP103" s="40"/>
      <c r="AQ103" s="589"/>
      <c r="AR103" s="590"/>
      <c r="AS103" s="590"/>
      <c r="AT103" s="590"/>
      <c r="AU103" s="590"/>
      <c r="AV103" s="590"/>
      <c r="AW103" s="590"/>
      <c r="AX103" s="590"/>
      <c r="AY103" s="590"/>
      <c r="AZ103" s="590"/>
      <c r="BA103" s="590"/>
      <c r="BB103" s="590"/>
      <c r="BC103" s="590"/>
      <c r="BD103" s="590"/>
      <c r="BE103" s="590"/>
      <c r="BF103" s="590"/>
      <c r="BG103" s="590"/>
      <c r="BH103" s="590"/>
      <c r="BI103" s="590"/>
      <c r="BJ103" s="590"/>
      <c r="BK103" s="590"/>
      <c r="BL103" s="590"/>
      <c r="BM103" s="590"/>
      <c r="BN103" s="590"/>
      <c r="BO103" s="590"/>
      <c r="BP103" s="590"/>
      <c r="BQ103" s="590"/>
      <c r="BR103" s="590"/>
      <c r="BS103" s="590"/>
      <c r="BT103" s="591"/>
      <c r="BU103" s="14"/>
    </row>
    <row r="104" spans="2:73" ht="16">
      <c r="B104" s="585"/>
      <c r="C104" s="585"/>
      <c r="D104" s="585"/>
      <c r="E104" s="585"/>
      <c r="F104" s="585"/>
      <c r="G104" s="585"/>
      <c r="H104" s="585"/>
      <c r="I104" s="544"/>
      <c r="J104" s="544"/>
      <c r="K104" s="40"/>
      <c r="L104" s="589"/>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c r="AN104" s="590"/>
      <c r="AO104" s="591"/>
      <c r="AP104" s="40"/>
      <c r="AQ104" s="589"/>
      <c r="AR104" s="590"/>
      <c r="AS104" s="590"/>
      <c r="AT104" s="590"/>
      <c r="AU104" s="590"/>
      <c r="AV104" s="590"/>
      <c r="AW104" s="590"/>
      <c r="AX104" s="590"/>
      <c r="AY104" s="590"/>
      <c r="AZ104" s="590"/>
      <c r="BA104" s="590"/>
      <c r="BB104" s="590"/>
      <c r="BC104" s="590"/>
      <c r="BD104" s="590"/>
      <c r="BE104" s="590"/>
      <c r="BF104" s="590"/>
      <c r="BG104" s="590"/>
      <c r="BH104" s="590"/>
      <c r="BI104" s="590"/>
      <c r="BJ104" s="590"/>
      <c r="BK104" s="590"/>
      <c r="BL104" s="590"/>
      <c r="BM104" s="590"/>
      <c r="BN104" s="590"/>
      <c r="BO104" s="590"/>
      <c r="BP104" s="590"/>
      <c r="BQ104" s="590"/>
      <c r="BR104" s="590"/>
      <c r="BS104" s="590"/>
      <c r="BT104" s="591"/>
      <c r="BU104" s="14"/>
    </row>
    <row r="105" spans="2:73" ht="16">
      <c r="B105" s="585"/>
      <c r="C105" s="585"/>
      <c r="D105" s="585"/>
      <c r="E105" s="585"/>
      <c r="F105" s="585"/>
      <c r="G105" s="585"/>
      <c r="H105" s="585"/>
      <c r="I105" s="544"/>
      <c r="J105" s="544"/>
      <c r="K105" s="40"/>
      <c r="L105" s="589"/>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1"/>
      <c r="AP105" s="40"/>
      <c r="AQ105" s="589"/>
      <c r="AR105" s="590"/>
      <c r="AS105" s="590"/>
      <c r="AT105" s="590"/>
      <c r="AU105" s="590"/>
      <c r="AV105" s="590"/>
      <c r="AW105" s="590"/>
      <c r="AX105" s="590"/>
      <c r="AY105" s="590"/>
      <c r="AZ105" s="590"/>
      <c r="BA105" s="590"/>
      <c r="BB105" s="590"/>
      <c r="BC105" s="590"/>
      <c r="BD105" s="590"/>
      <c r="BE105" s="590"/>
      <c r="BF105" s="590"/>
      <c r="BG105" s="590"/>
      <c r="BH105" s="590"/>
      <c r="BI105" s="590"/>
      <c r="BJ105" s="590"/>
      <c r="BK105" s="590"/>
      <c r="BL105" s="590"/>
      <c r="BM105" s="590"/>
      <c r="BN105" s="590"/>
      <c r="BO105" s="590"/>
      <c r="BP105" s="590"/>
      <c r="BQ105" s="590"/>
      <c r="BR105" s="590"/>
      <c r="BS105" s="590"/>
      <c r="BT105" s="591"/>
      <c r="BU105" s="14"/>
    </row>
    <row r="106" spans="2:73" ht="16">
      <c r="B106" s="585"/>
      <c r="C106" s="585"/>
      <c r="D106" s="585"/>
      <c r="E106" s="585"/>
      <c r="F106" s="585"/>
      <c r="G106" s="585"/>
      <c r="H106" s="585"/>
      <c r="I106" s="544"/>
      <c r="J106" s="544"/>
      <c r="K106" s="40"/>
      <c r="L106" s="589"/>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c r="AN106" s="590"/>
      <c r="AO106" s="591"/>
      <c r="AP106" s="40"/>
      <c r="AQ106" s="589"/>
      <c r="AR106" s="590"/>
      <c r="AS106" s="590"/>
      <c r="AT106" s="590"/>
      <c r="AU106" s="590"/>
      <c r="AV106" s="590"/>
      <c r="AW106" s="590"/>
      <c r="AX106" s="590"/>
      <c r="AY106" s="590"/>
      <c r="AZ106" s="590"/>
      <c r="BA106" s="590"/>
      <c r="BB106" s="590"/>
      <c r="BC106" s="590"/>
      <c r="BD106" s="590"/>
      <c r="BE106" s="590"/>
      <c r="BF106" s="590"/>
      <c r="BG106" s="590"/>
      <c r="BH106" s="590"/>
      <c r="BI106" s="590"/>
      <c r="BJ106" s="590"/>
      <c r="BK106" s="590"/>
      <c r="BL106" s="590"/>
      <c r="BM106" s="590"/>
      <c r="BN106" s="590"/>
      <c r="BO106" s="590"/>
      <c r="BP106" s="590"/>
      <c r="BQ106" s="590"/>
      <c r="BR106" s="590"/>
      <c r="BS106" s="590"/>
      <c r="BT106" s="591"/>
      <c r="BU106" s="14"/>
    </row>
    <row r="107" spans="2:73" ht="16">
      <c r="B107" s="585"/>
      <c r="C107" s="585"/>
      <c r="D107" s="585"/>
      <c r="E107" s="585"/>
      <c r="F107" s="585"/>
      <c r="G107" s="585"/>
      <c r="H107" s="585"/>
      <c r="I107" s="544"/>
      <c r="J107" s="544"/>
      <c r="K107" s="40"/>
      <c r="L107" s="589"/>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c r="AN107" s="590"/>
      <c r="AO107" s="591"/>
      <c r="AP107" s="40"/>
      <c r="AQ107" s="592"/>
      <c r="AR107" s="593"/>
      <c r="AS107" s="593"/>
      <c r="AT107" s="593"/>
      <c r="AU107" s="593"/>
      <c r="AV107" s="593"/>
      <c r="AW107" s="593"/>
      <c r="AX107" s="593"/>
      <c r="AY107" s="593"/>
      <c r="AZ107" s="593"/>
      <c r="BA107" s="593"/>
      <c r="BB107" s="593"/>
      <c r="BC107" s="593"/>
      <c r="BD107" s="593"/>
      <c r="BE107" s="593"/>
      <c r="BF107" s="593"/>
      <c r="BG107" s="593"/>
      <c r="BH107" s="593"/>
      <c r="BI107" s="593"/>
      <c r="BJ107" s="593"/>
      <c r="BK107" s="593"/>
      <c r="BL107" s="593"/>
      <c r="BM107" s="593"/>
      <c r="BN107" s="593"/>
      <c r="BO107" s="593"/>
      <c r="BP107" s="593"/>
      <c r="BQ107" s="593"/>
      <c r="BR107" s="593"/>
      <c r="BS107" s="593"/>
      <c r="BT107" s="594"/>
      <c r="BU107" s="14"/>
    </row>
    <row r="108" spans="2:73" ht="16">
      <c r="B108" s="585"/>
      <c r="C108" s="585"/>
      <c r="D108" s="585"/>
      <c r="E108" s="585"/>
      <c r="F108" s="585"/>
      <c r="G108" s="585"/>
      <c r="H108" s="585"/>
      <c r="I108" s="544"/>
      <c r="J108" s="544"/>
      <c r="K108" s="40"/>
      <c r="L108" s="589"/>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c r="AN108" s="590"/>
      <c r="AO108" s="591"/>
      <c r="AP108" s="40"/>
      <c r="AQ108" s="586"/>
      <c r="AR108" s="587"/>
      <c r="AS108" s="587"/>
      <c r="AT108" s="587"/>
      <c r="AU108" s="587"/>
      <c r="AV108" s="587"/>
      <c r="AW108" s="587"/>
      <c r="AX108" s="587"/>
      <c r="AY108" s="587"/>
      <c r="AZ108" s="587"/>
      <c r="BA108" s="587"/>
      <c r="BB108" s="587"/>
      <c r="BC108" s="587"/>
      <c r="BD108" s="587"/>
      <c r="BE108" s="587"/>
      <c r="BF108" s="587"/>
      <c r="BG108" s="587"/>
      <c r="BH108" s="587"/>
      <c r="BI108" s="587"/>
      <c r="BJ108" s="587"/>
      <c r="BK108" s="587"/>
      <c r="BL108" s="587"/>
      <c r="BM108" s="587"/>
      <c r="BN108" s="587"/>
      <c r="BO108" s="587"/>
      <c r="BP108" s="587"/>
      <c r="BQ108" s="587"/>
      <c r="BR108" s="587"/>
      <c r="BS108" s="587"/>
      <c r="BT108" s="588"/>
      <c r="BU108" s="14"/>
    </row>
    <row r="109" spans="2:73" ht="16">
      <c r="B109" s="585"/>
      <c r="C109" s="585"/>
      <c r="D109" s="585"/>
      <c r="E109" s="585"/>
      <c r="F109" s="585"/>
      <c r="G109" s="585"/>
      <c r="H109" s="585"/>
      <c r="I109" s="544"/>
      <c r="J109" s="544"/>
      <c r="K109" s="40"/>
      <c r="L109" s="589"/>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c r="AN109" s="590"/>
      <c r="AO109" s="591"/>
      <c r="AP109" s="40"/>
      <c r="AQ109" s="589"/>
      <c r="AR109" s="590"/>
      <c r="AS109" s="590"/>
      <c r="AT109" s="590"/>
      <c r="AU109" s="590"/>
      <c r="AV109" s="590"/>
      <c r="AW109" s="590"/>
      <c r="AX109" s="590"/>
      <c r="AY109" s="590"/>
      <c r="AZ109" s="590"/>
      <c r="BA109" s="590"/>
      <c r="BB109" s="590"/>
      <c r="BC109" s="590"/>
      <c r="BD109" s="590"/>
      <c r="BE109" s="590"/>
      <c r="BF109" s="590"/>
      <c r="BG109" s="590"/>
      <c r="BH109" s="590"/>
      <c r="BI109" s="590"/>
      <c r="BJ109" s="590"/>
      <c r="BK109" s="590"/>
      <c r="BL109" s="590"/>
      <c r="BM109" s="590"/>
      <c r="BN109" s="590"/>
      <c r="BO109" s="590"/>
      <c r="BP109" s="590"/>
      <c r="BQ109" s="590"/>
      <c r="BR109" s="590"/>
      <c r="BS109" s="590"/>
      <c r="BT109" s="591"/>
      <c r="BU109" s="14"/>
    </row>
    <row r="110" spans="2:73" ht="16">
      <c r="B110" s="585"/>
      <c r="C110" s="585"/>
      <c r="D110" s="585"/>
      <c r="E110" s="585"/>
      <c r="F110" s="585"/>
      <c r="G110" s="585"/>
      <c r="H110" s="585"/>
      <c r="I110" s="544"/>
      <c r="J110" s="544"/>
      <c r="K110" s="40"/>
      <c r="L110" s="589"/>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c r="AN110" s="590"/>
      <c r="AO110" s="591"/>
      <c r="AP110" s="40"/>
      <c r="AQ110" s="589"/>
      <c r="AR110" s="590"/>
      <c r="AS110" s="590"/>
      <c r="AT110" s="590"/>
      <c r="AU110" s="590"/>
      <c r="AV110" s="590"/>
      <c r="AW110" s="590"/>
      <c r="AX110" s="590"/>
      <c r="AY110" s="590"/>
      <c r="AZ110" s="590"/>
      <c r="BA110" s="590"/>
      <c r="BB110" s="590"/>
      <c r="BC110" s="590"/>
      <c r="BD110" s="590"/>
      <c r="BE110" s="590"/>
      <c r="BF110" s="590"/>
      <c r="BG110" s="590"/>
      <c r="BH110" s="590"/>
      <c r="BI110" s="590"/>
      <c r="BJ110" s="590"/>
      <c r="BK110" s="590"/>
      <c r="BL110" s="590"/>
      <c r="BM110" s="590"/>
      <c r="BN110" s="590"/>
      <c r="BO110" s="590"/>
      <c r="BP110" s="590"/>
      <c r="BQ110" s="590"/>
      <c r="BR110" s="590"/>
      <c r="BS110" s="590"/>
      <c r="BT110" s="591"/>
      <c r="BU110" s="14"/>
    </row>
    <row r="111" spans="2:73" ht="16">
      <c r="B111" s="585"/>
      <c r="C111" s="585"/>
      <c r="D111" s="585"/>
      <c r="E111" s="585"/>
      <c r="F111" s="585"/>
      <c r="G111" s="585"/>
      <c r="H111" s="585"/>
      <c r="I111" s="544"/>
      <c r="J111" s="544"/>
      <c r="K111" s="40"/>
      <c r="L111" s="589"/>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c r="AN111" s="590"/>
      <c r="AO111" s="591"/>
      <c r="AP111" s="40"/>
      <c r="AQ111" s="589"/>
      <c r="AR111" s="590"/>
      <c r="AS111" s="590"/>
      <c r="AT111" s="590"/>
      <c r="AU111" s="590"/>
      <c r="AV111" s="590"/>
      <c r="AW111" s="590"/>
      <c r="AX111" s="590"/>
      <c r="AY111" s="590"/>
      <c r="AZ111" s="590"/>
      <c r="BA111" s="590"/>
      <c r="BB111" s="590"/>
      <c r="BC111" s="590"/>
      <c r="BD111" s="590"/>
      <c r="BE111" s="590"/>
      <c r="BF111" s="590"/>
      <c r="BG111" s="590"/>
      <c r="BH111" s="590"/>
      <c r="BI111" s="590"/>
      <c r="BJ111" s="590"/>
      <c r="BK111" s="590"/>
      <c r="BL111" s="590"/>
      <c r="BM111" s="590"/>
      <c r="BN111" s="590"/>
      <c r="BO111" s="590"/>
      <c r="BP111" s="590"/>
      <c r="BQ111" s="590"/>
      <c r="BR111" s="590"/>
      <c r="BS111" s="590"/>
      <c r="BT111" s="591"/>
      <c r="BU111" s="14"/>
    </row>
    <row r="112" spans="2:73">
      <c r="B112" s="585"/>
      <c r="C112" s="585"/>
      <c r="D112" s="585"/>
      <c r="E112" s="585"/>
      <c r="F112" s="585"/>
      <c r="G112" s="585"/>
      <c r="H112" s="585"/>
      <c r="I112" s="544"/>
      <c r="J112" s="544"/>
      <c r="K112" s="40"/>
      <c r="L112" s="589"/>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1"/>
      <c r="AP112" s="40"/>
      <c r="AQ112" s="589"/>
      <c r="AR112" s="590"/>
      <c r="AS112" s="590"/>
      <c r="AT112" s="590"/>
      <c r="AU112" s="590"/>
      <c r="AV112" s="590"/>
      <c r="AW112" s="590"/>
      <c r="AX112" s="590"/>
      <c r="AY112" s="590"/>
      <c r="AZ112" s="590"/>
      <c r="BA112" s="590"/>
      <c r="BB112" s="590"/>
      <c r="BC112" s="590"/>
      <c r="BD112" s="590"/>
      <c r="BE112" s="590"/>
      <c r="BF112" s="590"/>
      <c r="BG112" s="590"/>
      <c r="BH112" s="590"/>
      <c r="BI112" s="590"/>
      <c r="BJ112" s="590"/>
      <c r="BK112" s="590"/>
      <c r="BL112" s="590"/>
      <c r="BM112" s="590"/>
      <c r="BN112" s="590"/>
      <c r="BO112" s="590"/>
      <c r="BP112" s="590"/>
      <c r="BQ112" s="590"/>
      <c r="BR112" s="590"/>
      <c r="BS112" s="590"/>
      <c r="BT112" s="591"/>
    </row>
    <row r="113" spans="2:73">
      <c r="B113" s="585"/>
      <c r="C113" s="585"/>
      <c r="D113" s="585"/>
      <c r="E113" s="585"/>
      <c r="F113" s="585"/>
      <c r="G113" s="585"/>
      <c r="H113" s="585"/>
      <c r="I113" s="544"/>
      <c r="J113" s="544"/>
      <c r="K113" s="40"/>
      <c r="L113" s="589"/>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1"/>
      <c r="AP113" s="40"/>
      <c r="AQ113" s="589"/>
      <c r="AR113" s="590"/>
      <c r="AS113" s="590"/>
      <c r="AT113" s="590"/>
      <c r="AU113" s="590"/>
      <c r="AV113" s="590"/>
      <c r="AW113" s="590"/>
      <c r="AX113" s="590"/>
      <c r="AY113" s="590"/>
      <c r="AZ113" s="590"/>
      <c r="BA113" s="590"/>
      <c r="BB113" s="590"/>
      <c r="BC113" s="590"/>
      <c r="BD113" s="590"/>
      <c r="BE113" s="590"/>
      <c r="BF113" s="590"/>
      <c r="BG113" s="590"/>
      <c r="BH113" s="590"/>
      <c r="BI113" s="590"/>
      <c r="BJ113" s="590"/>
      <c r="BK113" s="590"/>
      <c r="BL113" s="590"/>
      <c r="BM113" s="590"/>
      <c r="BN113" s="590"/>
      <c r="BO113" s="590"/>
      <c r="BP113" s="590"/>
      <c r="BQ113" s="590"/>
      <c r="BR113" s="590"/>
      <c r="BS113" s="590"/>
      <c r="BT113" s="591"/>
    </row>
    <row r="114" spans="2:73">
      <c r="B114" s="585"/>
      <c r="C114" s="585"/>
      <c r="D114" s="585"/>
      <c r="E114" s="585"/>
      <c r="F114" s="585"/>
      <c r="G114" s="585"/>
      <c r="H114" s="585"/>
      <c r="I114" s="544"/>
      <c r="J114" s="544"/>
      <c r="K114" s="40"/>
      <c r="L114" s="589"/>
      <c r="M114" s="590"/>
      <c r="N114" s="590"/>
      <c r="O114" s="590"/>
      <c r="P114" s="590"/>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90"/>
      <c r="AN114" s="590"/>
      <c r="AO114" s="591"/>
      <c r="AP114" s="40"/>
      <c r="AQ114" s="589"/>
      <c r="AR114" s="590"/>
      <c r="AS114" s="590"/>
      <c r="AT114" s="590"/>
      <c r="AU114" s="590"/>
      <c r="AV114" s="590"/>
      <c r="AW114" s="590"/>
      <c r="AX114" s="590"/>
      <c r="AY114" s="590"/>
      <c r="AZ114" s="590"/>
      <c r="BA114" s="590"/>
      <c r="BB114" s="590"/>
      <c r="BC114" s="590"/>
      <c r="BD114" s="590"/>
      <c r="BE114" s="590"/>
      <c r="BF114" s="590"/>
      <c r="BG114" s="590"/>
      <c r="BH114" s="590"/>
      <c r="BI114" s="590"/>
      <c r="BJ114" s="590"/>
      <c r="BK114" s="590"/>
      <c r="BL114" s="590"/>
      <c r="BM114" s="590"/>
      <c r="BN114" s="590"/>
      <c r="BO114" s="590"/>
      <c r="BP114" s="590"/>
      <c r="BQ114" s="590"/>
      <c r="BR114" s="590"/>
      <c r="BS114" s="590"/>
      <c r="BT114" s="591"/>
    </row>
    <row r="115" spans="2:73" ht="16">
      <c r="B115" s="585"/>
      <c r="C115" s="585"/>
      <c r="D115" s="585"/>
      <c r="E115" s="585"/>
      <c r="F115" s="585"/>
      <c r="G115" s="585"/>
      <c r="H115" s="585"/>
      <c r="I115" s="544"/>
      <c r="J115" s="544"/>
      <c r="K115" s="40"/>
      <c r="L115" s="589"/>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1"/>
      <c r="AP115" s="40"/>
      <c r="AQ115" s="589"/>
      <c r="AR115" s="590"/>
      <c r="AS115" s="590"/>
      <c r="AT115" s="590"/>
      <c r="AU115" s="590"/>
      <c r="AV115" s="590"/>
      <c r="AW115" s="590"/>
      <c r="AX115" s="590"/>
      <c r="AY115" s="590"/>
      <c r="AZ115" s="590"/>
      <c r="BA115" s="590"/>
      <c r="BB115" s="590"/>
      <c r="BC115" s="590"/>
      <c r="BD115" s="590"/>
      <c r="BE115" s="590"/>
      <c r="BF115" s="590"/>
      <c r="BG115" s="590"/>
      <c r="BH115" s="590"/>
      <c r="BI115" s="590"/>
      <c r="BJ115" s="590"/>
      <c r="BK115" s="590"/>
      <c r="BL115" s="590"/>
      <c r="BM115" s="590"/>
      <c r="BN115" s="590"/>
      <c r="BO115" s="590"/>
      <c r="BP115" s="590"/>
      <c r="BQ115" s="590"/>
      <c r="BR115" s="590"/>
      <c r="BS115" s="590"/>
      <c r="BT115" s="591"/>
      <c r="BU115" s="14"/>
    </row>
    <row r="116" spans="2:73" ht="16">
      <c r="B116" s="585"/>
      <c r="C116" s="585"/>
      <c r="D116" s="585"/>
      <c r="E116" s="585"/>
      <c r="F116" s="585"/>
      <c r="G116" s="585"/>
      <c r="H116" s="585"/>
      <c r="I116" s="544"/>
      <c r="J116" s="544"/>
      <c r="K116" s="40"/>
      <c r="L116" s="589"/>
      <c r="M116" s="590"/>
      <c r="N116" s="590"/>
      <c r="O116" s="590"/>
      <c r="P116" s="590"/>
      <c r="Q116" s="590"/>
      <c r="R116" s="590"/>
      <c r="S116" s="590"/>
      <c r="T116" s="590"/>
      <c r="U116" s="590"/>
      <c r="V116" s="590"/>
      <c r="W116" s="590"/>
      <c r="X116" s="590"/>
      <c r="Y116" s="590"/>
      <c r="Z116" s="590"/>
      <c r="AA116" s="590"/>
      <c r="AB116" s="590"/>
      <c r="AC116" s="590"/>
      <c r="AD116" s="590"/>
      <c r="AE116" s="590"/>
      <c r="AF116" s="590"/>
      <c r="AG116" s="590"/>
      <c r="AH116" s="590"/>
      <c r="AI116" s="590"/>
      <c r="AJ116" s="590"/>
      <c r="AK116" s="590"/>
      <c r="AL116" s="590"/>
      <c r="AM116" s="590"/>
      <c r="AN116" s="590"/>
      <c r="AO116" s="591"/>
      <c r="AP116" s="40"/>
      <c r="AQ116" s="589"/>
      <c r="AR116" s="590"/>
      <c r="AS116" s="590"/>
      <c r="AT116" s="590"/>
      <c r="AU116" s="590"/>
      <c r="AV116" s="590"/>
      <c r="AW116" s="590"/>
      <c r="AX116" s="590"/>
      <c r="AY116" s="590"/>
      <c r="AZ116" s="590"/>
      <c r="BA116" s="590"/>
      <c r="BB116" s="590"/>
      <c r="BC116" s="590"/>
      <c r="BD116" s="590"/>
      <c r="BE116" s="590"/>
      <c r="BF116" s="590"/>
      <c r="BG116" s="590"/>
      <c r="BH116" s="590"/>
      <c r="BI116" s="590"/>
      <c r="BJ116" s="590"/>
      <c r="BK116" s="590"/>
      <c r="BL116" s="590"/>
      <c r="BM116" s="590"/>
      <c r="BN116" s="590"/>
      <c r="BO116" s="590"/>
      <c r="BP116" s="590"/>
      <c r="BQ116" s="590"/>
      <c r="BR116" s="590"/>
      <c r="BS116" s="590"/>
      <c r="BT116" s="591"/>
      <c r="BU116" s="14"/>
    </row>
    <row r="117" spans="2:73" ht="16">
      <c r="B117" s="585"/>
      <c r="C117" s="585"/>
      <c r="D117" s="585"/>
      <c r="E117" s="585"/>
      <c r="F117" s="585"/>
      <c r="G117" s="585"/>
      <c r="H117" s="585"/>
      <c r="I117" s="544"/>
      <c r="J117" s="544"/>
      <c r="K117" s="40"/>
      <c r="L117" s="589"/>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0"/>
      <c r="AK117" s="590"/>
      <c r="AL117" s="590"/>
      <c r="AM117" s="590"/>
      <c r="AN117" s="590"/>
      <c r="AO117" s="591"/>
      <c r="AP117" s="40"/>
      <c r="AQ117" s="589"/>
      <c r="AR117" s="590"/>
      <c r="AS117" s="590"/>
      <c r="AT117" s="590"/>
      <c r="AU117" s="590"/>
      <c r="AV117" s="590"/>
      <c r="AW117" s="590"/>
      <c r="AX117" s="590"/>
      <c r="AY117" s="590"/>
      <c r="AZ117" s="590"/>
      <c r="BA117" s="590"/>
      <c r="BB117" s="590"/>
      <c r="BC117" s="590"/>
      <c r="BD117" s="590"/>
      <c r="BE117" s="590"/>
      <c r="BF117" s="590"/>
      <c r="BG117" s="590"/>
      <c r="BH117" s="590"/>
      <c r="BI117" s="590"/>
      <c r="BJ117" s="590"/>
      <c r="BK117" s="590"/>
      <c r="BL117" s="590"/>
      <c r="BM117" s="590"/>
      <c r="BN117" s="590"/>
      <c r="BO117" s="590"/>
      <c r="BP117" s="590"/>
      <c r="BQ117" s="590"/>
      <c r="BR117" s="590"/>
      <c r="BS117" s="590"/>
      <c r="BT117" s="591"/>
      <c r="BU117" s="14"/>
    </row>
    <row r="118" spans="2:73" ht="16">
      <c r="B118" s="585"/>
      <c r="C118" s="585"/>
      <c r="D118" s="585"/>
      <c r="E118" s="585"/>
      <c r="F118" s="585"/>
      <c r="G118" s="585"/>
      <c r="H118" s="585"/>
      <c r="I118" s="544"/>
      <c r="J118" s="544"/>
      <c r="K118" s="40"/>
      <c r="L118" s="589"/>
      <c r="M118" s="590"/>
      <c r="N118" s="590"/>
      <c r="O118" s="590"/>
      <c r="P118" s="590"/>
      <c r="Q118" s="590"/>
      <c r="R118" s="590"/>
      <c r="S118" s="590"/>
      <c r="T118" s="590"/>
      <c r="U118" s="590"/>
      <c r="V118" s="590"/>
      <c r="W118" s="590"/>
      <c r="X118" s="590"/>
      <c r="Y118" s="590"/>
      <c r="Z118" s="590"/>
      <c r="AA118" s="590"/>
      <c r="AB118" s="590"/>
      <c r="AC118" s="590"/>
      <c r="AD118" s="590"/>
      <c r="AE118" s="590"/>
      <c r="AF118" s="590"/>
      <c r="AG118" s="590"/>
      <c r="AH118" s="590"/>
      <c r="AI118" s="590"/>
      <c r="AJ118" s="590"/>
      <c r="AK118" s="590"/>
      <c r="AL118" s="590"/>
      <c r="AM118" s="590"/>
      <c r="AN118" s="590"/>
      <c r="AO118" s="591"/>
      <c r="AP118" s="40"/>
      <c r="AQ118" s="589"/>
      <c r="AR118" s="590"/>
      <c r="AS118" s="590"/>
      <c r="AT118" s="590"/>
      <c r="AU118" s="590"/>
      <c r="AV118" s="590"/>
      <c r="AW118" s="590"/>
      <c r="AX118" s="590"/>
      <c r="AY118" s="590"/>
      <c r="AZ118" s="590"/>
      <c r="BA118" s="590"/>
      <c r="BB118" s="590"/>
      <c r="BC118" s="590"/>
      <c r="BD118" s="590"/>
      <c r="BE118" s="590"/>
      <c r="BF118" s="590"/>
      <c r="BG118" s="590"/>
      <c r="BH118" s="590"/>
      <c r="BI118" s="590"/>
      <c r="BJ118" s="590"/>
      <c r="BK118" s="590"/>
      <c r="BL118" s="590"/>
      <c r="BM118" s="590"/>
      <c r="BN118" s="590"/>
      <c r="BO118" s="590"/>
      <c r="BP118" s="590"/>
      <c r="BQ118" s="590"/>
      <c r="BR118" s="590"/>
      <c r="BS118" s="590"/>
      <c r="BT118" s="591"/>
      <c r="BU118" s="14"/>
    </row>
    <row r="119" spans="2:73" ht="16">
      <c r="B119" s="585"/>
      <c r="C119" s="585"/>
      <c r="D119" s="585"/>
      <c r="E119" s="585"/>
      <c r="F119" s="585"/>
      <c r="G119" s="585"/>
      <c r="H119" s="585"/>
      <c r="I119" s="544"/>
      <c r="J119" s="544"/>
      <c r="K119" s="40"/>
      <c r="L119" s="589"/>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1"/>
      <c r="AP119" s="40"/>
      <c r="AQ119" s="589"/>
      <c r="AR119" s="590"/>
      <c r="AS119" s="590"/>
      <c r="AT119" s="590"/>
      <c r="AU119" s="590"/>
      <c r="AV119" s="590"/>
      <c r="AW119" s="590"/>
      <c r="AX119" s="590"/>
      <c r="AY119" s="590"/>
      <c r="AZ119" s="590"/>
      <c r="BA119" s="590"/>
      <c r="BB119" s="590"/>
      <c r="BC119" s="590"/>
      <c r="BD119" s="590"/>
      <c r="BE119" s="590"/>
      <c r="BF119" s="590"/>
      <c r="BG119" s="590"/>
      <c r="BH119" s="590"/>
      <c r="BI119" s="590"/>
      <c r="BJ119" s="590"/>
      <c r="BK119" s="590"/>
      <c r="BL119" s="590"/>
      <c r="BM119" s="590"/>
      <c r="BN119" s="590"/>
      <c r="BO119" s="590"/>
      <c r="BP119" s="590"/>
      <c r="BQ119" s="590"/>
      <c r="BR119" s="590"/>
      <c r="BS119" s="590"/>
      <c r="BT119" s="591"/>
      <c r="BU119" s="14"/>
    </row>
    <row r="120" spans="2:73">
      <c r="B120" s="585"/>
      <c r="C120" s="585"/>
      <c r="D120" s="585"/>
      <c r="E120" s="585"/>
      <c r="F120" s="585"/>
      <c r="G120" s="585"/>
      <c r="H120" s="585"/>
      <c r="I120" s="544"/>
      <c r="J120" s="544"/>
      <c r="K120" s="40"/>
      <c r="L120" s="589"/>
      <c r="M120" s="590"/>
      <c r="N120" s="590"/>
      <c r="O120" s="590"/>
      <c r="P120" s="590"/>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90"/>
      <c r="AN120" s="590"/>
      <c r="AO120" s="591"/>
      <c r="AP120" s="40"/>
      <c r="AQ120" s="589"/>
      <c r="AR120" s="590"/>
      <c r="AS120" s="590"/>
      <c r="AT120" s="590"/>
      <c r="AU120" s="590"/>
      <c r="AV120" s="590"/>
      <c r="AW120" s="590"/>
      <c r="AX120" s="590"/>
      <c r="AY120" s="590"/>
      <c r="AZ120" s="590"/>
      <c r="BA120" s="590"/>
      <c r="BB120" s="590"/>
      <c r="BC120" s="590"/>
      <c r="BD120" s="590"/>
      <c r="BE120" s="590"/>
      <c r="BF120" s="590"/>
      <c r="BG120" s="590"/>
      <c r="BH120" s="590"/>
      <c r="BI120" s="590"/>
      <c r="BJ120" s="590"/>
      <c r="BK120" s="590"/>
      <c r="BL120" s="590"/>
      <c r="BM120" s="590"/>
      <c r="BN120" s="590"/>
      <c r="BO120" s="590"/>
      <c r="BP120" s="590"/>
      <c r="BQ120" s="590"/>
      <c r="BR120" s="590"/>
      <c r="BS120" s="590"/>
      <c r="BT120" s="591"/>
    </row>
    <row r="121" spans="2:73" ht="16">
      <c r="B121" s="585"/>
      <c r="C121" s="585"/>
      <c r="D121" s="585"/>
      <c r="E121" s="585"/>
      <c r="F121" s="585"/>
      <c r="G121" s="585"/>
      <c r="H121" s="585"/>
      <c r="I121" s="544"/>
      <c r="J121" s="544"/>
      <c r="K121" s="40"/>
      <c r="L121" s="589"/>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0"/>
      <c r="AM121" s="590"/>
      <c r="AN121" s="590"/>
      <c r="AO121" s="591"/>
      <c r="AP121" s="40"/>
      <c r="AQ121" s="589"/>
      <c r="AR121" s="590"/>
      <c r="AS121" s="590"/>
      <c r="AT121" s="590"/>
      <c r="AU121" s="590"/>
      <c r="AV121" s="590"/>
      <c r="AW121" s="590"/>
      <c r="AX121" s="590"/>
      <c r="AY121" s="590"/>
      <c r="AZ121" s="590"/>
      <c r="BA121" s="590"/>
      <c r="BB121" s="590"/>
      <c r="BC121" s="590"/>
      <c r="BD121" s="590"/>
      <c r="BE121" s="590"/>
      <c r="BF121" s="590"/>
      <c r="BG121" s="590"/>
      <c r="BH121" s="590"/>
      <c r="BI121" s="590"/>
      <c r="BJ121" s="590"/>
      <c r="BK121" s="590"/>
      <c r="BL121" s="590"/>
      <c r="BM121" s="590"/>
      <c r="BN121" s="590"/>
      <c r="BO121" s="590"/>
      <c r="BP121" s="590"/>
      <c r="BQ121" s="590"/>
      <c r="BR121" s="590"/>
      <c r="BS121" s="590"/>
      <c r="BT121" s="591"/>
      <c r="BU121" s="14"/>
    </row>
    <row r="122" spans="2:73" ht="16">
      <c r="B122" s="585"/>
      <c r="C122" s="585"/>
      <c r="D122" s="585"/>
      <c r="E122" s="585"/>
      <c r="F122" s="585"/>
      <c r="G122" s="585"/>
      <c r="H122" s="585"/>
      <c r="I122" s="544"/>
      <c r="J122" s="544"/>
      <c r="K122" s="40"/>
      <c r="L122" s="592"/>
      <c r="M122" s="593"/>
      <c r="N122" s="593"/>
      <c r="O122" s="593"/>
      <c r="P122" s="593"/>
      <c r="Q122" s="593"/>
      <c r="R122" s="593"/>
      <c r="S122" s="593"/>
      <c r="T122" s="593"/>
      <c r="U122" s="593"/>
      <c r="V122" s="593"/>
      <c r="W122" s="593"/>
      <c r="X122" s="593"/>
      <c r="Y122" s="593"/>
      <c r="Z122" s="593"/>
      <c r="AA122" s="593"/>
      <c r="AB122" s="593"/>
      <c r="AC122" s="593"/>
      <c r="AD122" s="593"/>
      <c r="AE122" s="593"/>
      <c r="AF122" s="593"/>
      <c r="AG122" s="593"/>
      <c r="AH122" s="593"/>
      <c r="AI122" s="593"/>
      <c r="AJ122" s="593"/>
      <c r="AK122" s="593"/>
      <c r="AL122" s="593"/>
      <c r="AM122" s="593"/>
      <c r="AN122" s="593"/>
      <c r="AO122" s="594"/>
      <c r="AP122" s="40"/>
      <c r="AQ122" s="592"/>
      <c r="AR122" s="593"/>
      <c r="AS122" s="593"/>
      <c r="AT122" s="593"/>
      <c r="AU122" s="593"/>
      <c r="AV122" s="593"/>
      <c r="AW122" s="593"/>
      <c r="AX122" s="593"/>
      <c r="AY122" s="593"/>
      <c r="AZ122" s="593"/>
      <c r="BA122" s="593"/>
      <c r="BB122" s="593"/>
      <c r="BC122" s="593"/>
      <c r="BD122" s="593"/>
      <c r="BE122" s="593"/>
      <c r="BF122" s="593"/>
      <c r="BG122" s="593"/>
      <c r="BH122" s="593"/>
      <c r="BI122" s="593"/>
      <c r="BJ122" s="593"/>
      <c r="BK122" s="593"/>
      <c r="BL122" s="593"/>
      <c r="BM122" s="593"/>
      <c r="BN122" s="593"/>
      <c r="BO122" s="593"/>
      <c r="BP122" s="593"/>
      <c r="BQ122" s="593"/>
      <c r="BR122" s="593"/>
      <c r="BS122" s="593"/>
      <c r="BT122" s="594"/>
      <c r="BU122" s="14"/>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AO69 AQ37:BT71">
    <cfRule type="cellIs" dxfId="10" priority="12" operator="equal">
      <formula>0</formula>
    </cfRule>
  </conditionalFormatting>
  <conditionalFormatting sqref="L110:AO122 AQ108:BT122">
    <cfRule type="cellIs" dxfId="9" priority="9" operator="equal">
      <formula>0</formula>
    </cfRule>
  </conditionalFormatting>
  <conditionalFormatting sqref="L74:AO86 AQ72:BT88">
    <cfRule type="cellIs" dxfId="8" priority="11" operator="equal">
      <formula>0</formula>
    </cfRule>
  </conditionalFormatting>
  <conditionalFormatting sqref="L91:AO105 AQ89:BT107">
    <cfRule type="cellIs" dxfId="7" priority="10" operator="equal">
      <formula>0</formula>
    </cfRule>
  </conditionalFormatting>
  <conditionalFormatting sqref="L27:AO32">
    <cfRule type="cellIs" dxfId="6" priority="8" operator="equal">
      <formula>0</formula>
    </cfRule>
  </conditionalFormatting>
  <conditionalFormatting sqref="L33:AO43 AQ41:BT43">
    <cfRule type="cellIs" dxfId="5" priority="7" operator="equal">
      <formula>0</formula>
    </cfRule>
  </conditionalFormatting>
  <conditionalFormatting sqref="L70:AO73">
    <cfRule type="cellIs" dxfId="4" priority="6" operator="equal">
      <formula>0</formula>
    </cfRule>
  </conditionalFormatting>
  <conditionalFormatting sqref="L87:AO90">
    <cfRule type="cellIs" dxfId="3" priority="5" operator="equal">
      <formula>0</formula>
    </cfRule>
  </conditionalFormatting>
  <conditionalFormatting sqref="L106:AO109">
    <cfRule type="cellIs" dxfId="2" priority="4" operator="equal">
      <formula>0</formula>
    </cfRule>
  </conditionalFormatting>
  <conditionalFormatting sqref="AQ27:BT28">
    <cfRule type="cellIs" dxfId="1" priority="3" operator="equal">
      <formula>0</formula>
    </cfRule>
  </conditionalFormatting>
  <conditionalFormatting sqref="AQ29:BT40">
    <cfRule type="cellIs" dxfId="0" priority="1" operator="equal">
      <formula>0</formula>
    </cfRule>
  </conditionalFormatting>
  <pageMargins left="0.7" right="0.7" top="0.75" bottom="0.75" header="0.3" footer="0.3"/>
  <pageSetup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I27:I1048576</xm:sqref>
        </x14:dataValidation>
        <x14:dataValidation type="list" allowBlank="1" showInputMessage="1" showErrorMessage="1" xr:uid="{00000000-0002-0000-0C00-000001000000}">
          <x14:formula1>
            <xm:f>DropDownList!$H$2:$H$3</xm:f>
          </x14:formula1>
          <xm:sqref>J27:J1048576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AD347"/>
  <sheetViews>
    <sheetView zoomScale="70" zoomScaleNormal="70" workbookViewId="0">
      <selection activeCell="I26" sqref="I26:K31"/>
    </sheetView>
  </sheetViews>
  <sheetFormatPr baseColWidth="10" defaultColWidth="9" defaultRowHeight="15"/>
  <cols>
    <col min="1" max="1" width="9" style="2"/>
    <col min="2" max="2" width="10" style="2" customWidth="1"/>
    <col min="3" max="3" width="11.33203125" style="2" customWidth="1"/>
    <col min="4" max="4" width="13.33203125" style="2" customWidth="1"/>
    <col min="5" max="5" width="12.83203125" style="2" customWidth="1"/>
    <col min="6" max="6" width="12" style="2" customWidth="1"/>
    <col min="7" max="7" width="9" style="2"/>
    <col min="8" max="8" width="24.6640625" style="2" customWidth="1"/>
    <col min="9" max="9" width="11" style="2" customWidth="1"/>
    <col min="10" max="10" width="9" style="2"/>
    <col min="11" max="11" width="11.6640625" style="2" customWidth="1"/>
    <col min="12" max="12" width="9" style="2"/>
    <col min="13" max="13" width="26" style="2" customWidth="1"/>
    <col min="14" max="14" width="10" style="2" customWidth="1"/>
    <col min="15" max="15" width="9" style="2"/>
    <col min="16" max="16" width="9.83203125" style="2" customWidth="1"/>
    <col min="17" max="16384" width="9" style="2"/>
  </cols>
  <sheetData>
    <row r="12" spans="1:17" ht="24" customHeight="1" thickBot="1"/>
    <row r="13" spans="1:17" ht="23.5" customHeight="1" thickBot="1">
      <c r="A13" s="497"/>
      <c r="B13" s="497" t="s">
        <v>171</v>
      </c>
      <c r="D13" s="98" t="s">
        <v>175</v>
      </c>
      <c r="E13" s="627"/>
      <c r="F13" s="146"/>
      <c r="G13" s="147"/>
      <c r="H13" s="148"/>
      <c r="K13" s="148"/>
      <c r="L13" s="146"/>
      <c r="M13" s="146"/>
      <c r="N13" s="146"/>
      <c r="O13" s="146"/>
      <c r="P13" s="146"/>
      <c r="Q13" s="149"/>
    </row>
    <row r="14" spans="1:17" ht="15.75" customHeight="1">
      <c r="B14" s="89"/>
      <c r="D14" s="14"/>
      <c r="E14" s="14"/>
      <c r="F14" s="146"/>
      <c r="G14" s="147"/>
      <c r="H14" s="148"/>
      <c r="K14" s="148"/>
      <c r="L14" s="146"/>
      <c r="M14" s="146"/>
      <c r="N14" s="146"/>
      <c r="O14" s="146"/>
      <c r="P14" s="146"/>
      <c r="Q14" s="149"/>
    </row>
    <row r="15" spans="1:17" ht="16">
      <c r="B15" s="497" t="s">
        <v>502</v>
      </c>
    </row>
    <row r="16" spans="1:17" ht="16">
      <c r="B16" s="497"/>
    </row>
    <row r="17" spans="2:30" s="25" customFormat="1" ht="20.5" customHeight="1">
      <c r="B17" s="565" t="s">
        <v>648</v>
      </c>
      <c r="C17" s="475"/>
      <c r="D17" s="475"/>
      <c r="E17" s="475"/>
      <c r="F17" s="475"/>
      <c r="G17" s="475"/>
      <c r="H17" s="475"/>
      <c r="I17" s="475"/>
      <c r="J17" s="475"/>
      <c r="K17" s="475"/>
      <c r="L17" s="475"/>
      <c r="M17" s="475"/>
      <c r="N17" s="475"/>
      <c r="O17" s="475"/>
      <c r="P17" s="475"/>
      <c r="Q17" s="475"/>
      <c r="R17" s="475"/>
      <c r="S17" s="475"/>
      <c r="T17" s="475"/>
      <c r="U17" s="475"/>
    </row>
    <row r="18" spans="2:30" ht="60" customHeight="1">
      <c r="B18" s="1087" t="s">
        <v>681</v>
      </c>
      <c r="C18" s="1087"/>
      <c r="D18" s="1087"/>
      <c r="E18" s="1087"/>
      <c r="F18" s="1087"/>
      <c r="G18" s="1087"/>
      <c r="H18" s="1087"/>
      <c r="I18" s="1087"/>
      <c r="J18" s="1087"/>
      <c r="K18" s="1087"/>
      <c r="L18" s="1087"/>
      <c r="M18" s="1087"/>
      <c r="N18" s="1087"/>
      <c r="O18" s="1087"/>
      <c r="P18" s="1087"/>
      <c r="Q18" s="1087"/>
      <c r="R18" s="1087"/>
      <c r="S18" s="1087"/>
      <c r="T18" s="1087"/>
      <c r="U18" s="1087"/>
    </row>
    <row r="20" spans="2:30">
      <c r="B20" s="1156" t="s">
        <v>979</v>
      </c>
      <c r="C20" s="1156" t="s">
        <v>234</v>
      </c>
      <c r="D20" s="1156" t="s">
        <v>980</v>
      </c>
      <c r="E20" s="1156" t="s">
        <v>981</v>
      </c>
      <c r="F20" s="1156" t="s">
        <v>982</v>
      </c>
      <c r="G20" s="1156" t="s">
        <v>983</v>
      </c>
      <c r="H20" s="1156" t="s">
        <v>984</v>
      </c>
      <c r="I20" s="1156" t="s">
        <v>985</v>
      </c>
      <c r="J20" s="1156" t="s">
        <v>986</v>
      </c>
      <c r="K20" s="1156" t="s">
        <v>987</v>
      </c>
      <c r="L20" s="1156" t="s">
        <v>988</v>
      </c>
      <c r="M20" s="1156" t="s">
        <v>989</v>
      </c>
      <c r="N20" s="1156" t="s">
        <v>981</v>
      </c>
      <c r="O20" s="1156" t="s">
        <v>990</v>
      </c>
      <c r="P20" s="1161" t="s">
        <v>991</v>
      </c>
      <c r="Q20" s="1162"/>
      <c r="R20" s="1162"/>
      <c r="S20" s="1162"/>
      <c r="T20" s="1162"/>
      <c r="U20" s="1162"/>
      <c r="V20" s="1162"/>
      <c r="W20" s="1162"/>
      <c r="X20" s="1162"/>
      <c r="Y20" s="1162"/>
      <c r="Z20" s="1162"/>
      <c r="AA20" s="1162"/>
      <c r="AB20" s="1162"/>
      <c r="AC20" s="1162"/>
      <c r="AD20" s="1162"/>
    </row>
    <row r="21" spans="2:30" ht="15" customHeight="1">
      <c r="B21" s="1157"/>
      <c r="C21" s="1157"/>
      <c r="D21" s="1157"/>
      <c r="E21" s="1157"/>
      <c r="F21" s="1157"/>
      <c r="G21" s="1157"/>
      <c r="H21" s="1157"/>
      <c r="I21" s="1157"/>
      <c r="J21" s="1157"/>
      <c r="K21" s="1157"/>
      <c r="L21" s="1157"/>
      <c r="M21" s="1157"/>
      <c r="N21" s="1157"/>
      <c r="O21" s="1157"/>
      <c r="P21" s="768">
        <v>2014</v>
      </c>
      <c r="Q21" s="768">
        <v>2015</v>
      </c>
      <c r="R21" s="768">
        <v>2016</v>
      </c>
      <c r="S21" s="768">
        <v>2017</v>
      </c>
      <c r="T21" s="768">
        <v>2018</v>
      </c>
      <c r="U21" s="768">
        <v>2019</v>
      </c>
      <c r="V21" s="768">
        <v>2020</v>
      </c>
      <c r="W21" s="768">
        <v>2021</v>
      </c>
      <c r="X21" s="768">
        <v>2022</v>
      </c>
      <c r="Y21" s="768">
        <v>2023</v>
      </c>
      <c r="Z21" s="768">
        <v>2024</v>
      </c>
      <c r="AA21" s="768">
        <v>2025</v>
      </c>
      <c r="AB21" s="768">
        <v>2026</v>
      </c>
      <c r="AC21" s="768">
        <v>2027</v>
      </c>
      <c r="AD21" s="768">
        <v>2028</v>
      </c>
    </row>
    <row r="22" spans="2:30">
      <c r="B22" s="769" t="s">
        <v>992</v>
      </c>
      <c r="C22" s="769">
        <v>2014</v>
      </c>
      <c r="D22" s="770">
        <v>494736</v>
      </c>
      <c r="E22" s="771">
        <v>0.72404955432000007</v>
      </c>
      <c r="F22" s="772">
        <f>E22*D22</f>
        <v>358213.38030605955</v>
      </c>
      <c r="G22" s="773">
        <f>R70</f>
        <v>129.08000000000001</v>
      </c>
      <c r="H22" s="774">
        <v>41730</v>
      </c>
      <c r="I22" s="773">
        <v>276.79000000000002</v>
      </c>
      <c r="J22" s="774">
        <v>41760</v>
      </c>
      <c r="K22" s="773">
        <v>155.30000000000001</v>
      </c>
      <c r="L22" s="773">
        <f>I22-K22</f>
        <v>121.49000000000001</v>
      </c>
      <c r="M22" s="773">
        <f>MIN(L22,G22)</f>
        <v>121.49000000000001</v>
      </c>
      <c r="N22" s="775">
        <v>0.59759999999999991</v>
      </c>
      <c r="O22" s="775">
        <f>N22*M22</f>
        <v>72.602423999999999</v>
      </c>
      <c r="P22" s="775" cm="1">
        <f t="array" ref="P22">INDEX($F$64:$F$78,P21-2013)/12</f>
        <v>48.401615999999997</v>
      </c>
      <c r="Q22" s="775" cm="1">
        <f t="array" ref="Q22">INDEX($F$64:$F$78,Q21-2013)/12</f>
        <v>72.602423999999999</v>
      </c>
      <c r="R22" s="775" cm="1">
        <f t="array" ref="R22">INDEX($F$64:$F$78,R21-2013)/12</f>
        <v>72.602423999999999</v>
      </c>
      <c r="S22" s="775" cm="1">
        <f t="array" ref="S22">INDEX($F$64:$F$78,S21-2013)/12</f>
        <v>72.602423999999999</v>
      </c>
      <c r="T22" s="775" cm="1">
        <f t="array" ref="T22">INDEX($F$64:$F$78,T21-2013)/12</f>
        <v>72.602423999999999</v>
      </c>
      <c r="U22" s="775" cm="1">
        <f t="array" ref="U22">INDEX($F$64:$F$78,U21-2013)/12</f>
        <v>72.602423999999999</v>
      </c>
      <c r="V22" s="775" cm="1">
        <f t="array" ref="V22">INDEX($F$64:$F$78,V21-2013)/12</f>
        <v>72.602423999999999</v>
      </c>
      <c r="W22" s="775" cm="1">
        <f t="array" ref="W22">INDEX($F$64:$F$78,W21-2013)/12</f>
        <v>72.602423999999999</v>
      </c>
      <c r="X22" s="775" cm="1">
        <f t="array" ref="X22">INDEX($F$64:$F$78,X21-2013)/12</f>
        <v>72.602423999999999</v>
      </c>
      <c r="Y22" s="775" cm="1">
        <f t="array" ref="Y22">INDEX($F$64:$F$78,Y21-2013)/12</f>
        <v>72.602423999999999</v>
      </c>
      <c r="Z22" s="775" cm="1">
        <f t="array" ref="Z22">INDEX($F$64:$F$78,Z21-2013)/12</f>
        <v>72.602423999999999</v>
      </c>
      <c r="AA22" s="775" cm="1">
        <f t="array" ref="AA22">INDEX($F$64:$F$78,AA21-2013)/12</f>
        <v>72.602423999999999</v>
      </c>
      <c r="AB22" s="775" cm="1">
        <f t="array" ref="AB22">INDEX($F$64:$F$78,AB21-2013)/12</f>
        <v>24.200808000000006</v>
      </c>
      <c r="AC22" s="775" cm="1">
        <f t="array" ref="AC22">INDEX($F$64:$F$78,AC21-2013)/12</f>
        <v>0</v>
      </c>
      <c r="AD22" s="775" cm="1">
        <f t="array" ref="AD22">INDEX($F$64:$F$78,AD21-2013)/12</f>
        <v>0</v>
      </c>
    </row>
    <row r="23" spans="2:30">
      <c r="B23" s="769" t="s">
        <v>993</v>
      </c>
      <c r="C23" s="769">
        <v>2014</v>
      </c>
      <c r="D23" s="770">
        <v>251391</v>
      </c>
      <c r="E23" s="771">
        <v>0.72404955432000007</v>
      </c>
      <c r="F23" s="772">
        <f>E23*D23</f>
        <v>182019.54151005915</v>
      </c>
      <c r="G23" s="773">
        <f>R101</f>
        <v>64.676000000000016</v>
      </c>
      <c r="H23" s="774">
        <v>42583</v>
      </c>
      <c r="I23" s="769">
        <v>139.57</v>
      </c>
      <c r="J23" s="774">
        <v>42614</v>
      </c>
      <c r="K23" s="769">
        <v>80.25</v>
      </c>
      <c r="L23" s="773">
        <f t="shared" ref="L23:L31" si="0">I23-K23</f>
        <v>59.319999999999993</v>
      </c>
      <c r="M23" s="773">
        <f t="shared" ref="M23:M31" si="1">MIN(L23,G23)</f>
        <v>59.319999999999993</v>
      </c>
      <c r="N23" s="775">
        <v>0.59759999999999991</v>
      </c>
      <c r="O23" s="775">
        <f>N23*M23</f>
        <v>35.449631999999994</v>
      </c>
      <c r="P23" s="775" cm="1">
        <f t="array" ref="P23">INDEX($F$95:$F$109,P21-2013)/12</f>
        <v>0</v>
      </c>
      <c r="Q23" s="775" cm="1">
        <f t="array" ref="Q23">INDEX($F$95:$F$109,Q21-2013)/12</f>
        <v>0</v>
      </c>
      <c r="R23" s="775" cm="1">
        <f t="array" ref="R23">INDEX($F$95:$F$109,R21-2013)/12</f>
        <v>8.8454759999999979</v>
      </c>
      <c r="S23" s="775" cm="1">
        <f t="array" ref="S23">INDEX($F$95:$F$109,S21-2013)/12</f>
        <v>35.34803999999999</v>
      </c>
      <c r="T23" s="775" cm="1">
        <f t="array" ref="T23">INDEX($F$95:$F$109,T21-2013)/12</f>
        <v>35.34803999999999</v>
      </c>
      <c r="U23" s="775" cm="1">
        <f t="array" ref="U23">INDEX($F$95:$F$109,U21-2013)/12</f>
        <v>35.34803999999999</v>
      </c>
      <c r="V23" s="775" cm="1">
        <f t="array" ref="V23">INDEX($F$95:$F$109,V21-2013)/12</f>
        <v>35.34803999999999</v>
      </c>
      <c r="W23" s="775" cm="1">
        <f t="array" ref="W23">INDEX($F$95:$F$109,W21-2013)/12</f>
        <v>35.34803999999999</v>
      </c>
      <c r="X23" s="775" cm="1">
        <f t="array" ref="X23">INDEX($F$95:$F$109,X21-2013)/12</f>
        <v>35.34803999999999</v>
      </c>
      <c r="Y23" s="775" cm="1">
        <f t="array" ref="Y23">INDEX($F$95:$F$109,Y21-2013)/12</f>
        <v>35.34803999999999</v>
      </c>
      <c r="Z23" s="775" cm="1">
        <f t="array" ref="Z23">INDEX($F$95:$F$109,Z21-2013)/12</f>
        <v>35.34803999999999</v>
      </c>
      <c r="AA23" s="775" cm="1">
        <f t="array" ref="AA23">INDEX($F$95:$F$109,AA21-2013)/12</f>
        <v>35.34803999999999</v>
      </c>
      <c r="AB23" s="775" cm="1">
        <f t="array" ref="AB23">INDEX($F$95:$F$109,AB21-2013)/12</f>
        <v>35.34803999999999</v>
      </c>
      <c r="AC23" s="775" cm="1">
        <f t="array" ref="AC23">INDEX($F$95:$F$109,AC21-2013)/12</f>
        <v>35.34803999999999</v>
      </c>
      <c r="AD23" s="775" cm="1">
        <f t="array" ref="AD23">INDEX($F$95:$F$109,AD21-2013)/12</f>
        <v>26.502563999999989</v>
      </c>
    </row>
    <row r="24" spans="2:30" ht="18.75" customHeight="1">
      <c r="B24" s="769" t="s">
        <v>994</v>
      </c>
      <c r="C24" s="769">
        <v>2014</v>
      </c>
      <c r="D24" s="770">
        <v>3706</v>
      </c>
      <c r="E24" s="771">
        <v>0.72404955432000007</v>
      </c>
      <c r="F24" s="772">
        <f>E24*D24</f>
        <v>2683.3276483099203</v>
      </c>
      <c r="G24" s="773"/>
      <c r="H24" s="774"/>
      <c r="I24" s="769"/>
      <c r="J24" s="774"/>
      <c r="K24" s="769"/>
      <c r="L24" s="773">
        <f t="shared" si="0"/>
        <v>0</v>
      </c>
      <c r="M24" s="773">
        <f t="shared" si="1"/>
        <v>0</v>
      </c>
      <c r="N24" s="775">
        <v>0.59759999999999991</v>
      </c>
      <c r="O24" s="775">
        <f>N24*M24</f>
        <v>0</v>
      </c>
      <c r="P24" s="775"/>
      <c r="Q24" s="775"/>
      <c r="R24" s="775"/>
      <c r="S24" s="775"/>
      <c r="T24" s="775"/>
      <c r="U24" s="775"/>
      <c r="V24" s="775"/>
      <c r="W24" s="775"/>
      <c r="X24" s="775"/>
      <c r="Y24" s="775"/>
      <c r="Z24" s="775"/>
      <c r="AA24" s="775"/>
      <c r="AB24" s="775"/>
      <c r="AC24" s="775"/>
      <c r="AD24" s="775"/>
    </row>
    <row r="25" spans="2:30">
      <c r="B25" s="769" t="s">
        <v>995</v>
      </c>
      <c r="C25" s="769">
        <v>2016</v>
      </c>
      <c r="D25" s="776"/>
      <c r="E25" s="777"/>
      <c r="F25" s="770">
        <v>9062.9603289399056</v>
      </c>
      <c r="G25" s="773"/>
      <c r="H25" s="774"/>
      <c r="I25" s="769"/>
      <c r="J25" s="774"/>
      <c r="K25" s="769"/>
      <c r="L25" s="773"/>
      <c r="M25" s="773">
        <f t="shared" si="1"/>
        <v>0</v>
      </c>
      <c r="N25" s="775">
        <v>0.74196642685851333</v>
      </c>
      <c r="O25" s="775"/>
      <c r="P25" s="775"/>
      <c r="Q25" s="775"/>
      <c r="R25" s="775"/>
      <c r="S25" s="775"/>
      <c r="T25" s="775"/>
      <c r="U25" s="775"/>
      <c r="V25" s="775"/>
      <c r="W25" s="775"/>
      <c r="X25" s="775"/>
      <c r="Y25" s="775"/>
      <c r="Z25" s="775"/>
      <c r="AA25" s="775"/>
      <c r="AB25" s="775"/>
      <c r="AC25" s="775"/>
      <c r="AD25" s="775"/>
    </row>
    <row r="26" spans="2:30">
      <c r="B26" s="769" t="s">
        <v>996</v>
      </c>
      <c r="C26" s="769">
        <v>2017</v>
      </c>
      <c r="D26" s="769"/>
      <c r="E26" s="769"/>
      <c r="F26" s="770">
        <v>4050886.3029331379</v>
      </c>
      <c r="G26" s="773">
        <f>R171</f>
        <v>655.22300000000007</v>
      </c>
      <c r="H26" s="774">
        <v>43008</v>
      </c>
      <c r="I26" s="778">
        <v>1258.19</v>
      </c>
      <c r="J26" s="774">
        <v>43190</v>
      </c>
      <c r="K26" s="778">
        <v>594.03</v>
      </c>
      <c r="L26" s="773">
        <f t="shared" si="0"/>
        <v>664.16000000000008</v>
      </c>
      <c r="M26" s="773">
        <f t="shared" si="1"/>
        <v>655.22300000000007</v>
      </c>
      <c r="N26" s="775">
        <v>1.0321612349914238</v>
      </c>
      <c r="O26" s="775">
        <f>N26*M26</f>
        <v>676.29578087478569</v>
      </c>
      <c r="P26" s="775"/>
      <c r="Q26" s="775"/>
      <c r="R26" s="775"/>
      <c r="S26" s="775">
        <f>F161/12</f>
        <v>95.50293333333336</v>
      </c>
      <c r="T26" s="775" cm="1">
        <f t="array" ref="T26">INDEX($F$165:$F$175,T21-2017)/12</f>
        <v>570.68955000000017</v>
      </c>
      <c r="U26" s="775" cm="1">
        <f t="array" ref="U26">INDEX($F$165:$F$175,U21-2017)/12</f>
        <v>571.1776000000001</v>
      </c>
      <c r="V26" s="775" cm="1">
        <f t="array" ref="V26">INDEX($F$165:$F$175,V21-2017)/12</f>
        <v>571.1776000000001</v>
      </c>
      <c r="W26" s="775" cm="1">
        <f t="array" ref="W26">INDEX($F$165:$F$175,W21-2017)/12</f>
        <v>571.1776000000001</v>
      </c>
      <c r="X26" s="775" cm="1">
        <f t="array" ref="X26">INDEX($F$165:$F$175,X21-2017)/12</f>
        <v>571.1776000000001</v>
      </c>
      <c r="Y26" s="775" cm="1">
        <f t="array" ref="Y26">INDEX($F$165:$F$175,Y21-2017)/12</f>
        <v>571.1776000000001</v>
      </c>
      <c r="Z26" s="775" cm="1">
        <f t="array" ref="Z26">INDEX($F$165:$F$175,Z21-2017)/12</f>
        <v>571.1776000000001</v>
      </c>
      <c r="AA26" s="775" cm="1">
        <f t="array" ref="AA26">INDEX($F$165:$F$175,AA21-2017)/12</f>
        <v>571.1776000000001</v>
      </c>
      <c r="AB26" s="775" cm="1">
        <f t="array" ref="AB26">INDEX($F$165:$F$175,AB21-2017)/12</f>
        <v>571.1776000000001</v>
      </c>
      <c r="AC26" s="775" cm="1">
        <f t="array" ref="AC26">INDEX($F$165:$F$175,AC21-2017)/12</f>
        <v>571.1776000000001</v>
      </c>
      <c r="AD26" s="775" cm="1">
        <f t="array" ref="AD26">INDEX($F$165:$F$175,AD21-2017)/12</f>
        <v>571.1776000000001</v>
      </c>
    </row>
    <row r="27" spans="2:30" ht="15.75" customHeight="1">
      <c r="B27" s="769" t="s">
        <v>994</v>
      </c>
      <c r="C27" s="769">
        <v>2017</v>
      </c>
      <c r="D27" s="769"/>
      <c r="E27" s="769"/>
      <c r="F27" s="770">
        <v>1067782.442875898</v>
      </c>
      <c r="G27" s="773">
        <f>R209</f>
        <v>178.51299999999998</v>
      </c>
      <c r="H27" s="774">
        <v>43100</v>
      </c>
      <c r="I27" s="778">
        <v>1716.08</v>
      </c>
      <c r="J27" s="774">
        <v>43131</v>
      </c>
      <c r="K27" s="778">
        <v>1533.93</v>
      </c>
      <c r="L27" s="773">
        <f t="shared" si="0"/>
        <v>182.14999999999986</v>
      </c>
      <c r="M27" s="773">
        <f t="shared" si="1"/>
        <v>178.51299999999998</v>
      </c>
      <c r="N27" s="775">
        <v>1.0321612349914238</v>
      </c>
      <c r="O27" s="775">
        <f>N27*M27</f>
        <v>184.254198542024</v>
      </c>
      <c r="P27" s="775"/>
      <c r="Q27" s="775"/>
      <c r="R27" s="775"/>
      <c r="S27" s="775">
        <f>F199/12</f>
        <v>0</v>
      </c>
      <c r="T27" s="775" cm="1">
        <f t="array" ref="T27">INDEX($F$201:$F$211,T21-2017)/12</f>
        <v>127.76814279588335</v>
      </c>
      <c r="U27" s="775" cm="1">
        <f t="array" ref="U27">INDEX($F$201:$F$211,U21-2017)/12</f>
        <v>127.76814279588335</v>
      </c>
      <c r="V27" s="775" cm="1">
        <f t="array" ref="V27">INDEX($F$201:$F$211,V21-2017)/12</f>
        <v>127.76814279588335</v>
      </c>
      <c r="W27" s="775" cm="1">
        <f t="array" ref="W27">INDEX($F$201:$F$211,W21-2017)/12</f>
        <v>127.76814279588335</v>
      </c>
      <c r="X27" s="775" cm="1">
        <f t="array" ref="X27">INDEX($F$201:$F$211,X21-2017)/12</f>
        <v>127.76814279588335</v>
      </c>
      <c r="Y27" s="775" cm="1">
        <f t="array" ref="Y27">INDEX($F$201:$F$211,Y21-2017)/12</f>
        <v>127.76814279588335</v>
      </c>
      <c r="Z27" s="775" cm="1">
        <f t="array" ref="Z27">INDEX($F$201:$F$211,Z21-2017)/12</f>
        <v>127.76814279588335</v>
      </c>
      <c r="AA27" s="775" cm="1">
        <f t="array" ref="AA27">INDEX($F$201:$F$211,AA21-2017)/12</f>
        <v>127.76814279588335</v>
      </c>
      <c r="AB27" s="775" cm="1">
        <f t="array" ref="AB27">INDEX($F$201:$F$211,AB21-2017)/12</f>
        <v>127.76814279588335</v>
      </c>
      <c r="AC27" s="775" cm="1">
        <f t="array" ref="AC27">INDEX($F$201:$F$211,AC21-2017)/12</f>
        <v>127.76814279588335</v>
      </c>
      <c r="AD27" s="775" cm="1">
        <f t="array" ref="AD27">INDEX($F$201:$F$211,AD21-2017)/12</f>
        <v>127.76814279588335</v>
      </c>
    </row>
    <row r="28" spans="2:30" ht="15.75" customHeight="1">
      <c r="B28" s="769" t="s">
        <v>997</v>
      </c>
      <c r="C28" s="769" t="s">
        <v>998</v>
      </c>
      <c r="D28" s="779">
        <v>2569202</v>
      </c>
      <c r="E28" s="780">
        <v>0.88666407975214834</v>
      </c>
      <c r="F28" s="772">
        <f>E28*D28</f>
        <v>2278019.1270273789</v>
      </c>
      <c r="G28" s="773">
        <f>R243</f>
        <v>316.24900000000002</v>
      </c>
      <c r="H28" s="774">
        <v>42916</v>
      </c>
      <c r="I28" s="778">
        <v>672.45</v>
      </c>
      <c r="J28" s="774">
        <v>43190</v>
      </c>
      <c r="K28" s="778">
        <v>355.42</v>
      </c>
      <c r="L28" s="773">
        <f t="shared" si="0"/>
        <v>317.03000000000003</v>
      </c>
      <c r="M28" s="773">
        <f t="shared" si="1"/>
        <v>316.24900000000002</v>
      </c>
      <c r="N28" s="775">
        <v>1.0321612349914238</v>
      </c>
      <c r="O28" s="775">
        <f>N28*M28</f>
        <v>326.4199584048028</v>
      </c>
      <c r="P28" s="775"/>
      <c r="Q28" s="775"/>
      <c r="R28" s="775"/>
      <c r="S28" s="775">
        <f>F233/12</f>
        <v>105.44129109491142</v>
      </c>
      <c r="T28" s="775" cm="1">
        <f t="array" ref="T28">INDEX($F$237:$F$247,T21-2017)/12</f>
        <v>324.85296562321327</v>
      </c>
      <c r="U28" s="775" cm="1">
        <f t="array" ref="U28">INDEX($F$237:$F$247,U21-2017)/12</f>
        <v>327.22607632933108</v>
      </c>
      <c r="V28" s="775" cm="1">
        <f t="array" ref="V28">INDEX($F$237:$F$247,V21-2017)/12</f>
        <v>327.22607632933108</v>
      </c>
      <c r="W28" s="775" cm="1">
        <f t="array" ref="W28">INDEX($F$237:$F$247,W21-2017)/12</f>
        <v>327.22607632933108</v>
      </c>
      <c r="X28" s="775" cm="1">
        <f t="array" ref="X28">INDEX($F$237:$F$247,X21-2017)/12</f>
        <v>327.22607632933108</v>
      </c>
      <c r="Y28" s="775" cm="1">
        <f t="array" ref="Y28">INDEX($F$237:$F$247,Y21-2017)/12</f>
        <v>327.22607632933108</v>
      </c>
      <c r="Z28" s="775" cm="1">
        <f t="array" ref="Z28">INDEX($F$237:$F$247,Z21-2017)/12</f>
        <v>327.22607632933108</v>
      </c>
      <c r="AA28" s="775" cm="1">
        <f t="array" ref="AA28">INDEX($F$237:$F$247,AA21-2017)/12</f>
        <v>327.22607632933108</v>
      </c>
      <c r="AB28" s="775" cm="1">
        <f t="array" ref="AB28">INDEX($F$237:$F$247,AB21-2017)/12</f>
        <v>327.22607632933108</v>
      </c>
      <c r="AC28" s="775" cm="1">
        <f t="array" ref="AC28">INDEX($F$237:$F$247,AC21-2017)/12</f>
        <v>327.22607632933108</v>
      </c>
      <c r="AD28" s="775" cm="1">
        <f t="array" ref="AD28">INDEX($F$237:$F$247,AD21-2017)/12</f>
        <v>327.22607632933108</v>
      </c>
    </row>
    <row r="29" spans="2:30" ht="15.75" customHeight="1">
      <c r="B29" s="769" t="s">
        <v>994</v>
      </c>
      <c r="C29" s="769">
        <v>2019</v>
      </c>
      <c r="D29" s="779">
        <v>1460160</v>
      </c>
      <c r="E29" s="780">
        <v>0.88666407975214834</v>
      </c>
      <c r="F29" s="772">
        <f t="shared" ref="F29:F30" si="2">E29*D29</f>
        <v>1294671.422690897</v>
      </c>
      <c r="G29" s="773">
        <f>R278</f>
        <v>265.25400000000002</v>
      </c>
      <c r="H29" s="774">
        <v>43678</v>
      </c>
      <c r="I29" s="778">
        <v>1302.6099999999999</v>
      </c>
      <c r="J29" s="774">
        <v>43891</v>
      </c>
      <c r="K29" s="778">
        <v>1049.52</v>
      </c>
      <c r="L29" s="773">
        <f t="shared" si="0"/>
        <v>253.08999999999992</v>
      </c>
      <c r="M29" s="773">
        <f t="shared" si="1"/>
        <v>253.08999999999992</v>
      </c>
      <c r="N29" s="775">
        <v>1.0321612349914238</v>
      </c>
      <c r="O29" s="775">
        <f t="shared" ref="O29:O31" si="3">N29*M29</f>
        <v>261.22968696397936</v>
      </c>
      <c r="P29" s="775"/>
      <c r="Q29" s="775"/>
      <c r="R29" s="775"/>
      <c r="S29" s="775"/>
      <c r="T29" s="775"/>
      <c r="U29" s="775">
        <f>F268/12</f>
        <v>50.432258076043411</v>
      </c>
      <c r="V29" s="775" cm="1">
        <f t="array" ref="V29">INDEX($F$272:$F$280,V21-2019)/12</f>
        <v>260.75403266152085</v>
      </c>
      <c r="W29" s="775" cm="1">
        <f t="array" ref="W29">INDEX($F$272:$F$280,W21-2019)/12</f>
        <v>261.22968696397936</v>
      </c>
      <c r="X29" s="775" cm="1">
        <f t="array" ref="X29">INDEX($F$272:$F$280,X21-2019)/12</f>
        <v>261.22968696397936</v>
      </c>
      <c r="Y29" s="775" cm="1">
        <f t="array" ref="Y29">INDEX($F$272:$F$280,Y21-2019)/12</f>
        <v>261.22968696397936</v>
      </c>
      <c r="Z29" s="775" cm="1">
        <f t="array" ref="Z29">INDEX($F$272:$F$280,Z21-2019)/12</f>
        <v>261.22968696397936</v>
      </c>
      <c r="AA29" s="775" cm="1">
        <f t="array" ref="AA29">INDEX($F$272:$F$280,AA21-2019)/12</f>
        <v>261.22968696397936</v>
      </c>
      <c r="AB29" s="775" cm="1">
        <f t="array" ref="AB29">INDEX($F$272:$F$280,AB21-2019)/12</f>
        <v>261.22968696397936</v>
      </c>
      <c r="AC29" s="775" cm="1">
        <f t="array" ref="AC29">INDEX($F$272:$F$280,AC21-2019)/12</f>
        <v>261.22968696397936</v>
      </c>
      <c r="AD29" s="775" cm="1">
        <f t="array" ref="AD29">INDEX($F$272:$F$280,AD21-2019)/12</f>
        <v>261.22968696397936</v>
      </c>
    </row>
    <row r="30" spans="2:30" ht="15.75" customHeight="1">
      <c r="B30" s="769" t="s">
        <v>999</v>
      </c>
      <c r="C30" s="769">
        <v>2019</v>
      </c>
      <c r="D30" s="779">
        <v>378286.91850066918</v>
      </c>
      <c r="E30" s="780">
        <v>0.88666407975214834</v>
      </c>
      <c r="F30" s="772">
        <f t="shared" si="2"/>
        <v>335413.4224746718</v>
      </c>
      <c r="G30" s="773">
        <f>R309</f>
        <v>358.66399999999999</v>
      </c>
      <c r="H30" s="774">
        <v>43497</v>
      </c>
      <c r="I30" s="778">
        <v>613.4</v>
      </c>
      <c r="J30" s="774">
        <v>43800</v>
      </c>
      <c r="K30" s="778">
        <v>267.77</v>
      </c>
      <c r="L30" s="773">
        <f t="shared" si="0"/>
        <v>345.63</v>
      </c>
      <c r="M30" s="773">
        <f t="shared" si="1"/>
        <v>345.63</v>
      </c>
      <c r="N30" s="775">
        <v>1.0321612349914238</v>
      </c>
      <c r="O30" s="775">
        <f t="shared" si="3"/>
        <v>356.74588765008576</v>
      </c>
      <c r="P30" s="775"/>
      <c r="Q30" s="775"/>
      <c r="R30" s="775"/>
      <c r="S30" s="775"/>
      <c r="T30" s="775"/>
      <c r="U30" s="775" cm="1">
        <f t="array" ref="U30">INDEX($F$302:$F$311,U21-2018)/12</f>
        <v>270.59655017152659</v>
      </c>
      <c r="V30" s="775" cm="1">
        <f t="array" ref="V30">INDEX($F$302:$F$311,V21-2018)/12</f>
        <v>356.74588765008576</v>
      </c>
      <c r="W30" s="775" cm="1">
        <f t="array" ref="W30">INDEX($F$302:$F$311,W21-2018)/12</f>
        <v>356.74588765008576</v>
      </c>
      <c r="X30" s="775" cm="1">
        <f t="array" ref="X30">INDEX($F$302:$F$311,X21-2018)/12</f>
        <v>356.74588765008576</v>
      </c>
      <c r="Y30" s="775" cm="1">
        <f t="array" ref="Y30">INDEX($F$302:$F$311,Y21-2018)/12</f>
        <v>356.74588765008576</v>
      </c>
      <c r="Z30" s="775" cm="1">
        <f t="array" ref="Z30">INDEX($F$302:$F$311,Z21-2018)/12</f>
        <v>356.74588765008576</v>
      </c>
      <c r="AA30" s="775" cm="1">
        <f t="array" ref="AA30">INDEX($F$302:$F$311,AA21-2018)/12</f>
        <v>356.74588765008576</v>
      </c>
      <c r="AB30" s="775" cm="1">
        <f t="array" ref="AB30">INDEX($F$302:$F$311,AB21-2018)/12</f>
        <v>356.74588765008576</v>
      </c>
      <c r="AC30" s="775" cm="1">
        <f t="array" ref="AC30">INDEX($F$302:$F$311,AC21-2018)/12</f>
        <v>356.74588765008576</v>
      </c>
      <c r="AD30" s="775" cm="1">
        <f t="array" ref="AD30">INDEX($F$302:$F$311,AD21-2018)/12</f>
        <v>356.74588765008576</v>
      </c>
    </row>
    <row r="31" spans="2:30" ht="15.75" customHeight="1" thickBot="1">
      <c r="B31" s="769" t="s">
        <v>1000</v>
      </c>
      <c r="C31" s="769">
        <v>2019</v>
      </c>
      <c r="D31" s="781"/>
      <c r="E31" s="782"/>
      <c r="F31" s="772">
        <v>285923.45246175502</v>
      </c>
      <c r="G31" s="773">
        <f>R341</f>
        <v>164.733</v>
      </c>
      <c r="H31" s="774">
        <v>43678</v>
      </c>
      <c r="I31" s="778">
        <v>99.37</v>
      </c>
      <c r="J31" s="774">
        <v>43709</v>
      </c>
      <c r="K31" s="775">
        <v>50.28</v>
      </c>
      <c r="L31" s="773">
        <f t="shared" si="0"/>
        <v>49.09</v>
      </c>
      <c r="M31" s="773">
        <f t="shared" si="1"/>
        <v>49.09</v>
      </c>
      <c r="N31" s="775">
        <v>1.0321612349914238</v>
      </c>
      <c r="O31" s="775">
        <f t="shared" si="3"/>
        <v>50.668795025728997</v>
      </c>
      <c r="P31" s="775"/>
      <c r="Q31" s="775"/>
      <c r="R31" s="775"/>
      <c r="S31" s="775"/>
      <c r="T31" s="775"/>
      <c r="U31" s="775" cm="1">
        <f t="array" ref="U31">INDEX($F$331:$F$340,U21-2018)/12</f>
        <v>16.889598341909664</v>
      </c>
      <c r="V31" s="775" cm="1">
        <f t="array" ref="V31">INDEX($F$331:$F$340,V21-2018)/12</f>
        <v>50.668795025728997</v>
      </c>
      <c r="W31" s="775" cm="1">
        <f t="array" ref="W31">INDEX($F$331:$F$340,W21-2018)/12</f>
        <v>50.668795025728997</v>
      </c>
      <c r="X31" s="775" cm="1">
        <f t="array" ref="X31">INDEX($F$331:$F$340,X21-2018)/12</f>
        <v>50.668795025728997</v>
      </c>
      <c r="Y31" s="775" cm="1">
        <f t="array" ref="Y31">INDEX($F$331:$F$340,Y21-2018)/12</f>
        <v>50.668795025728997</v>
      </c>
      <c r="Z31" s="775" cm="1">
        <f t="array" ref="Z31">INDEX($F$331:$F$340,Z21-2018)/12</f>
        <v>50.668795025728997</v>
      </c>
      <c r="AA31" s="775" cm="1">
        <f t="array" ref="AA31">INDEX($F$331:$F$340,AA21-2018)/12</f>
        <v>50.668795025728997</v>
      </c>
      <c r="AB31" s="775" cm="1">
        <f t="array" ref="AB31">INDEX($F$331:$F$340,AB21-2018)/12</f>
        <v>50.668795025728997</v>
      </c>
      <c r="AC31" s="775" cm="1">
        <f t="array" ref="AC31">INDEX($F$331:$F$340,AC21-2018)/12</f>
        <v>50.668795025728997</v>
      </c>
      <c r="AD31" s="775" cm="1">
        <f t="array" ref="AD31">INDEX($F$331:$F$340,AD21-2018)/12</f>
        <v>50.668795025728997</v>
      </c>
    </row>
    <row r="32" spans="2:30" ht="15.75" customHeight="1">
      <c r="B32" s="783" t="s">
        <v>448</v>
      </c>
      <c r="C32" s="783">
        <v>2014</v>
      </c>
      <c r="D32" s="783"/>
      <c r="E32" s="783"/>
      <c r="F32" s="784">
        <f>SUM(F22:F24)</f>
        <v>542916.24946442863</v>
      </c>
      <c r="G32" s="783">
        <f>SUM(G22:G24)</f>
        <v>193.75600000000003</v>
      </c>
      <c r="H32" s="783"/>
      <c r="I32" s="783"/>
      <c r="J32" s="783"/>
      <c r="K32" s="783"/>
      <c r="L32" s="783">
        <f>SUM(L22:L24)</f>
        <v>180.81</v>
      </c>
      <c r="M32" s="783">
        <f>SUM(M22:M24)</f>
        <v>180.81</v>
      </c>
      <c r="N32" s="783"/>
      <c r="O32" s="785">
        <f t="shared" ref="O32:AD32" si="4">SUM(O22:O24)</f>
        <v>108.05205599999999</v>
      </c>
      <c r="P32" s="785">
        <f t="shared" si="4"/>
        <v>48.401615999999997</v>
      </c>
      <c r="Q32" s="785">
        <f t="shared" si="4"/>
        <v>72.602423999999999</v>
      </c>
      <c r="R32" s="785">
        <f t="shared" si="4"/>
        <v>81.447900000000004</v>
      </c>
      <c r="S32" s="785">
        <f t="shared" si="4"/>
        <v>107.95046399999998</v>
      </c>
      <c r="T32" s="785">
        <f t="shared" si="4"/>
        <v>107.95046399999998</v>
      </c>
      <c r="U32" s="785">
        <f t="shared" si="4"/>
        <v>107.95046399999998</v>
      </c>
      <c r="V32" s="785">
        <f t="shared" si="4"/>
        <v>107.95046399999998</v>
      </c>
      <c r="W32" s="785">
        <f t="shared" si="4"/>
        <v>107.95046399999998</v>
      </c>
      <c r="X32" s="785">
        <f t="shared" si="4"/>
        <v>107.95046399999998</v>
      </c>
      <c r="Y32" s="785">
        <f t="shared" si="4"/>
        <v>107.95046399999998</v>
      </c>
      <c r="Z32" s="785">
        <f t="shared" si="4"/>
        <v>107.95046399999998</v>
      </c>
      <c r="AA32" s="785">
        <f t="shared" si="4"/>
        <v>107.95046399999998</v>
      </c>
      <c r="AB32" s="785">
        <f t="shared" si="4"/>
        <v>59.548847999999992</v>
      </c>
      <c r="AC32" s="785">
        <f t="shared" si="4"/>
        <v>35.34803999999999</v>
      </c>
      <c r="AD32" s="785">
        <f t="shared" si="4"/>
        <v>26.502563999999989</v>
      </c>
    </row>
    <row r="33" spans="2:30" ht="15.75" customHeight="1">
      <c r="B33" s="786" t="s">
        <v>448</v>
      </c>
      <c r="C33" s="786">
        <v>2016</v>
      </c>
      <c r="D33" s="786"/>
      <c r="E33" s="786"/>
      <c r="F33" s="787">
        <f>F25</f>
        <v>9062.9603289399056</v>
      </c>
      <c r="G33" s="787">
        <f>G25</f>
        <v>0</v>
      </c>
      <c r="H33" s="786"/>
      <c r="I33" s="786"/>
      <c r="J33" s="786"/>
      <c r="K33" s="786"/>
      <c r="L33" s="787">
        <f>L25</f>
        <v>0</v>
      </c>
      <c r="M33" s="787">
        <f>M25</f>
        <v>0</v>
      </c>
      <c r="N33" s="786"/>
      <c r="O33" s="787">
        <f>O25</f>
        <v>0</v>
      </c>
      <c r="P33" s="788"/>
      <c r="Q33" s="788"/>
      <c r="R33" s="787">
        <f>R25</f>
        <v>0</v>
      </c>
      <c r="S33" s="787">
        <f>S25</f>
        <v>0</v>
      </c>
      <c r="T33" s="787">
        <f>T25</f>
        <v>0</v>
      </c>
      <c r="U33" s="787">
        <f>U25</f>
        <v>0</v>
      </c>
      <c r="V33" s="787">
        <f>V25</f>
        <v>0</v>
      </c>
      <c r="W33" s="775"/>
      <c r="X33" s="775"/>
      <c r="Y33" s="775"/>
      <c r="Z33" s="775"/>
      <c r="AA33" s="775"/>
      <c r="AB33" s="775"/>
      <c r="AC33" s="775"/>
      <c r="AD33" s="775"/>
    </row>
    <row r="34" spans="2:30" ht="15.75" customHeight="1">
      <c r="B34" s="769" t="s">
        <v>448</v>
      </c>
      <c r="C34" s="769">
        <v>2017</v>
      </c>
      <c r="D34" s="769"/>
      <c r="E34" s="769"/>
      <c r="F34" s="772">
        <f>SUM(F26:F27)</f>
        <v>5118668.7458090354</v>
      </c>
      <c r="G34" s="772">
        <f>SUM(G26:G27)</f>
        <v>833.7360000000001</v>
      </c>
      <c r="H34" s="769"/>
      <c r="I34" s="769"/>
      <c r="J34" s="769"/>
      <c r="K34" s="769"/>
      <c r="L34" s="772">
        <f>SUM(L26:L27)</f>
        <v>846.31</v>
      </c>
      <c r="M34" s="772">
        <f>SUM(M26:M27)</f>
        <v>833.7360000000001</v>
      </c>
      <c r="N34" s="769"/>
      <c r="O34" s="772">
        <f>SUM(O26:O27)</f>
        <v>860.54997941680972</v>
      </c>
      <c r="P34" s="775"/>
      <c r="Q34" s="775"/>
      <c r="R34" s="775"/>
      <c r="S34" s="772">
        <f t="shared" ref="S34:AD34" si="5">SUM(S26:S27)</f>
        <v>95.50293333333336</v>
      </c>
      <c r="T34" s="772">
        <f t="shared" si="5"/>
        <v>698.45769279588353</v>
      </c>
      <c r="U34" s="772">
        <f t="shared" si="5"/>
        <v>698.94574279588346</v>
      </c>
      <c r="V34" s="772">
        <f t="shared" si="5"/>
        <v>698.94574279588346</v>
      </c>
      <c r="W34" s="772">
        <f t="shared" si="5"/>
        <v>698.94574279588346</v>
      </c>
      <c r="X34" s="772">
        <f t="shared" si="5"/>
        <v>698.94574279588346</v>
      </c>
      <c r="Y34" s="772">
        <f t="shared" si="5"/>
        <v>698.94574279588346</v>
      </c>
      <c r="Z34" s="772">
        <f t="shared" si="5"/>
        <v>698.94574279588346</v>
      </c>
      <c r="AA34" s="772">
        <f t="shared" si="5"/>
        <v>698.94574279588346</v>
      </c>
      <c r="AB34" s="772">
        <f t="shared" si="5"/>
        <v>698.94574279588346</v>
      </c>
      <c r="AC34" s="772">
        <f t="shared" si="5"/>
        <v>698.94574279588346</v>
      </c>
      <c r="AD34" s="772">
        <f t="shared" si="5"/>
        <v>698.94574279588346</v>
      </c>
    </row>
    <row r="35" spans="2:30" ht="15.75" customHeight="1">
      <c r="B35" s="769" t="s">
        <v>448</v>
      </c>
      <c r="C35" s="769" t="s">
        <v>1001</v>
      </c>
      <c r="D35" s="769"/>
      <c r="E35" s="769"/>
      <c r="F35" s="772">
        <f>F28</f>
        <v>2278019.1270273789</v>
      </c>
      <c r="G35" s="769">
        <f>G28</f>
        <v>316.24900000000002</v>
      </c>
      <c r="H35" s="769"/>
      <c r="I35" s="769"/>
      <c r="J35" s="769"/>
      <c r="K35" s="769"/>
      <c r="L35" s="769">
        <f>L28</f>
        <v>317.03000000000003</v>
      </c>
      <c r="M35" s="769">
        <f>M28</f>
        <v>316.24900000000002</v>
      </c>
      <c r="N35" s="769"/>
      <c r="O35" s="775">
        <f>O28</f>
        <v>326.4199584048028</v>
      </c>
      <c r="P35" s="775"/>
      <c r="Q35" s="775"/>
      <c r="R35" s="775"/>
      <c r="S35" s="775"/>
      <c r="T35" s="775">
        <f t="shared" ref="T35:AD35" si="6">T28</f>
        <v>324.85296562321327</v>
      </c>
      <c r="U35" s="775">
        <f t="shared" si="6"/>
        <v>327.22607632933108</v>
      </c>
      <c r="V35" s="775">
        <f t="shared" si="6"/>
        <v>327.22607632933108</v>
      </c>
      <c r="W35" s="775">
        <f t="shared" si="6"/>
        <v>327.22607632933108</v>
      </c>
      <c r="X35" s="775">
        <f t="shared" si="6"/>
        <v>327.22607632933108</v>
      </c>
      <c r="Y35" s="775">
        <f t="shared" si="6"/>
        <v>327.22607632933108</v>
      </c>
      <c r="Z35" s="775">
        <f t="shared" si="6"/>
        <v>327.22607632933108</v>
      </c>
      <c r="AA35" s="775">
        <f t="shared" si="6"/>
        <v>327.22607632933108</v>
      </c>
      <c r="AB35" s="775">
        <f t="shared" si="6"/>
        <v>327.22607632933108</v>
      </c>
      <c r="AC35" s="775">
        <f t="shared" si="6"/>
        <v>327.22607632933108</v>
      </c>
      <c r="AD35" s="775">
        <f t="shared" si="6"/>
        <v>327.22607632933108</v>
      </c>
    </row>
    <row r="36" spans="2:30" ht="15.75" customHeight="1">
      <c r="B36" s="769" t="s">
        <v>448</v>
      </c>
      <c r="C36" s="769">
        <v>2019</v>
      </c>
      <c r="D36" s="769"/>
      <c r="E36" s="769"/>
      <c r="F36" s="772">
        <f>F29+F30+F31</f>
        <v>1916008.2976273238</v>
      </c>
      <c r="G36" s="772">
        <f>G29+G30+G31</f>
        <v>788.65100000000007</v>
      </c>
      <c r="H36" s="769"/>
      <c r="I36" s="769"/>
      <c r="J36" s="769"/>
      <c r="K36" s="769"/>
      <c r="L36" s="772">
        <f>L29+L30+L31</f>
        <v>647.80999999999995</v>
      </c>
      <c r="M36" s="772">
        <f>M29+M30+M31</f>
        <v>647.80999999999995</v>
      </c>
      <c r="N36" s="769"/>
      <c r="O36" s="772">
        <f>O29+O30+O31</f>
        <v>668.64436963979415</v>
      </c>
      <c r="P36" s="775"/>
      <c r="Q36" s="775"/>
      <c r="R36" s="775"/>
      <c r="S36" s="775"/>
      <c r="T36" s="775"/>
      <c r="U36" s="772">
        <f t="shared" ref="U36:AD36" si="7">U29+U30+U31</f>
        <v>337.91840658947967</v>
      </c>
      <c r="V36" s="772">
        <f t="shared" si="7"/>
        <v>668.16871533733558</v>
      </c>
      <c r="W36" s="772">
        <f t="shared" si="7"/>
        <v>668.64436963979415</v>
      </c>
      <c r="X36" s="772">
        <f t="shared" si="7"/>
        <v>668.64436963979415</v>
      </c>
      <c r="Y36" s="772">
        <f t="shared" si="7"/>
        <v>668.64436963979415</v>
      </c>
      <c r="Z36" s="772">
        <f t="shared" si="7"/>
        <v>668.64436963979415</v>
      </c>
      <c r="AA36" s="772">
        <f t="shared" si="7"/>
        <v>668.64436963979415</v>
      </c>
      <c r="AB36" s="772">
        <f t="shared" si="7"/>
        <v>668.64436963979415</v>
      </c>
      <c r="AC36" s="772">
        <f t="shared" si="7"/>
        <v>668.64436963979415</v>
      </c>
      <c r="AD36" s="772">
        <f t="shared" si="7"/>
        <v>668.64436963979415</v>
      </c>
    </row>
    <row r="37" spans="2:30" ht="15.75" customHeight="1"/>
    <row r="38" spans="2:30" ht="15.75" customHeight="1">
      <c r="B38" s="789" t="s">
        <v>1002</v>
      </c>
      <c r="C38" s="789" t="s">
        <v>1003</v>
      </c>
      <c r="I38" s="790"/>
    </row>
    <row r="39" spans="2:30" ht="16.5" customHeight="1">
      <c r="C39" s="789" t="s">
        <v>1004</v>
      </c>
      <c r="I39" s="790"/>
    </row>
    <row r="40" spans="2:30">
      <c r="C40" s="789" t="s">
        <v>1005</v>
      </c>
      <c r="I40" s="791"/>
    </row>
    <row r="41" spans="2:30">
      <c r="C41" s="789" t="s">
        <v>1006</v>
      </c>
    </row>
    <row r="42" spans="2:30">
      <c r="C42" s="789" t="s">
        <v>1007</v>
      </c>
    </row>
    <row r="46" spans="2:30" ht="21">
      <c r="B46" s="792" t="s">
        <v>1008</v>
      </c>
    </row>
    <row r="48" spans="2:30" ht="21">
      <c r="B48" s="792" t="s">
        <v>680</v>
      </c>
      <c r="C48" s="793"/>
      <c r="E48" s="793"/>
      <c r="F48" s="793"/>
      <c r="H48" s="792" t="s">
        <v>1009</v>
      </c>
    </row>
    <row r="49" spans="2:16">
      <c r="B49" s="1158" t="s">
        <v>663</v>
      </c>
      <c r="C49" s="1159"/>
      <c r="D49" s="1159"/>
      <c r="E49" s="1159"/>
      <c r="F49" s="1160"/>
      <c r="H49" s="2" t="s">
        <v>671</v>
      </c>
      <c r="M49" s="2" t="s">
        <v>672</v>
      </c>
    </row>
    <row r="50" spans="2:16" ht="15" customHeight="1">
      <c r="B50" s="745" t="s">
        <v>62</v>
      </c>
      <c r="C50" s="745" t="s">
        <v>664</v>
      </c>
      <c r="D50" s="745" t="s">
        <v>665</v>
      </c>
      <c r="E50" s="745" t="s">
        <v>667</v>
      </c>
      <c r="F50" s="745" t="s">
        <v>666</v>
      </c>
      <c r="H50" s="745" t="s">
        <v>668</v>
      </c>
      <c r="I50" s="745" t="s">
        <v>669</v>
      </c>
      <c r="J50" s="745" t="s">
        <v>670</v>
      </c>
      <c r="K50" s="745" t="s">
        <v>664</v>
      </c>
      <c r="M50" s="745" t="s">
        <v>668</v>
      </c>
      <c r="N50" s="745" t="s">
        <v>669</v>
      </c>
      <c r="O50" s="745" t="s">
        <v>670</v>
      </c>
      <c r="P50" s="745" t="s">
        <v>664</v>
      </c>
    </row>
    <row r="51" spans="2:16" ht="16">
      <c r="B51" s="745"/>
      <c r="C51" s="745" t="s">
        <v>673</v>
      </c>
      <c r="D51" s="745" t="s">
        <v>674</v>
      </c>
      <c r="E51" s="745" t="s">
        <v>675</v>
      </c>
      <c r="F51" s="745" t="s">
        <v>676</v>
      </c>
      <c r="H51" s="745"/>
      <c r="I51" s="745" t="s">
        <v>677</v>
      </c>
      <c r="J51" s="745" t="s">
        <v>678</v>
      </c>
      <c r="K51" s="745" t="s">
        <v>679</v>
      </c>
      <c r="M51" s="745"/>
      <c r="N51" s="745" t="s">
        <v>1010</v>
      </c>
      <c r="O51" s="745" t="s">
        <v>1011</v>
      </c>
      <c r="P51" s="745" t="s">
        <v>1012</v>
      </c>
    </row>
    <row r="52" spans="2:16">
      <c r="B52" s="626">
        <v>41640</v>
      </c>
      <c r="C52" s="631"/>
      <c r="D52" s="629"/>
      <c r="E52" s="625"/>
      <c r="F52" s="625"/>
      <c r="H52" s="625" t="s">
        <v>2875</v>
      </c>
      <c r="I52" s="625">
        <v>96</v>
      </c>
      <c r="J52" s="625">
        <v>15</v>
      </c>
      <c r="K52" s="794">
        <f t="shared" ref="K52:K57" si="8">J52*I52/1000</f>
        <v>1.44</v>
      </c>
      <c r="M52" s="625" t="s">
        <v>2876</v>
      </c>
      <c r="N52" s="625">
        <v>50</v>
      </c>
      <c r="O52" s="625">
        <f t="shared" ref="O52:O57" si="9">J52</f>
        <v>15</v>
      </c>
      <c r="P52" s="625">
        <f t="shared" ref="P52:P57" si="10">N52*O52/1000</f>
        <v>0.75</v>
      </c>
    </row>
    <row r="53" spans="2:16">
      <c r="B53" s="626">
        <v>41671</v>
      </c>
      <c r="C53" s="632"/>
      <c r="D53" s="633"/>
      <c r="E53" s="625"/>
      <c r="F53" s="630">
        <f>D53*E53</f>
        <v>0</v>
      </c>
      <c r="H53" s="625" t="s">
        <v>2877</v>
      </c>
      <c r="I53" s="625">
        <v>131</v>
      </c>
      <c r="J53" s="625">
        <v>1134</v>
      </c>
      <c r="K53" s="794">
        <f t="shared" si="8"/>
        <v>148.554</v>
      </c>
      <c r="M53" s="625" t="s">
        <v>2878</v>
      </c>
      <c r="N53" s="625">
        <v>70</v>
      </c>
      <c r="O53" s="625">
        <f t="shared" si="9"/>
        <v>1134</v>
      </c>
      <c r="P53" s="625">
        <f t="shared" si="10"/>
        <v>79.38</v>
      </c>
    </row>
    <row r="54" spans="2:16">
      <c r="B54" s="626">
        <v>41699</v>
      </c>
      <c r="C54" s="625"/>
      <c r="D54" s="625"/>
      <c r="E54" s="625"/>
      <c r="F54" s="625"/>
      <c r="H54" s="625" t="s">
        <v>2879</v>
      </c>
      <c r="I54" s="625">
        <v>191</v>
      </c>
      <c r="J54" s="625">
        <v>22</v>
      </c>
      <c r="K54" s="794">
        <f t="shared" si="8"/>
        <v>4.202</v>
      </c>
      <c r="M54" s="625" t="s">
        <v>2880</v>
      </c>
      <c r="N54" s="625">
        <v>100</v>
      </c>
      <c r="O54" s="625">
        <f t="shared" si="9"/>
        <v>22</v>
      </c>
      <c r="P54" s="625">
        <f t="shared" si="10"/>
        <v>2.2000000000000002</v>
      </c>
    </row>
    <row r="55" spans="2:16">
      <c r="B55" s="626">
        <v>41730</v>
      </c>
      <c r="C55" s="795">
        <v>276.79000000000002</v>
      </c>
      <c r="D55" s="625"/>
      <c r="E55" s="625"/>
      <c r="F55" s="625"/>
      <c r="H55" s="625" t="s">
        <v>1051</v>
      </c>
      <c r="I55" s="625">
        <v>240</v>
      </c>
      <c r="J55" s="625">
        <v>58</v>
      </c>
      <c r="K55" s="794">
        <f t="shared" si="8"/>
        <v>13.92</v>
      </c>
      <c r="M55" s="625" t="s">
        <v>2881</v>
      </c>
      <c r="N55" s="625">
        <v>150</v>
      </c>
      <c r="O55" s="625">
        <f t="shared" si="9"/>
        <v>58</v>
      </c>
      <c r="P55" s="625">
        <f t="shared" si="10"/>
        <v>8.6999999999999993</v>
      </c>
    </row>
    <row r="56" spans="2:16">
      <c r="B56" s="626">
        <v>41760</v>
      </c>
      <c r="C56" s="795">
        <v>155.30000000000001</v>
      </c>
      <c r="D56" s="795">
        <f t="shared" ref="D56:D63" si="11">$C$55-C56</f>
        <v>121.49000000000001</v>
      </c>
      <c r="E56" s="796">
        <f>N22</f>
        <v>0.59759999999999991</v>
      </c>
      <c r="F56" s="794">
        <f t="shared" ref="F56:F63" si="12">E56*D56</f>
        <v>72.602423999999999</v>
      </c>
      <c r="H56" s="625" t="s">
        <v>1053</v>
      </c>
      <c r="I56" s="625">
        <v>300</v>
      </c>
      <c r="J56" s="625">
        <v>335</v>
      </c>
      <c r="K56" s="794">
        <f t="shared" si="8"/>
        <v>100.5</v>
      </c>
      <c r="M56" s="625" t="s">
        <v>2881</v>
      </c>
      <c r="N56" s="625">
        <v>150</v>
      </c>
      <c r="O56" s="625">
        <f t="shared" si="9"/>
        <v>335</v>
      </c>
      <c r="P56" s="625">
        <f t="shared" si="10"/>
        <v>50.25</v>
      </c>
    </row>
    <row r="57" spans="2:16">
      <c r="B57" s="626">
        <v>41791</v>
      </c>
      <c r="C57" s="795">
        <v>155.30000000000001</v>
      </c>
      <c r="D57" s="795">
        <f t="shared" si="11"/>
        <v>121.49000000000001</v>
      </c>
      <c r="E57" s="796">
        <f>E56</f>
        <v>0.59759999999999991</v>
      </c>
      <c r="F57" s="794">
        <f t="shared" si="12"/>
        <v>72.602423999999999</v>
      </c>
      <c r="H57" s="625" t="s">
        <v>1055</v>
      </c>
      <c r="I57" s="625">
        <v>468</v>
      </c>
      <c r="J57" s="625">
        <v>8</v>
      </c>
      <c r="K57" s="794">
        <f t="shared" si="8"/>
        <v>3.7440000000000002</v>
      </c>
      <c r="M57" s="625" t="s">
        <v>2882</v>
      </c>
      <c r="N57" s="625">
        <v>250</v>
      </c>
      <c r="O57" s="625">
        <f t="shared" si="9"/>
        <v>8</v>
      </c>
      <c r="P57" s="625">
        <f t="shared" si="10"/>
        <v>2</v>
      </c>
    </row>
    <row r="58" spans="2:16">
      <c r="B58" s="626">
        <v>41821</v>
      </c>
      <c r="C58" s="795">
        <v>155.30000000000001</v>
      </c>
      <c r="D58" s="795">
        <f t="shared" si="11"/>
        <v>121.49000000000001</v>
      </c>
      <c r="E58" s="796">
        <f t="shared" ref="E58:E63" si="13">E57</f>
        <v>0.59759999999999991</v>
      </c>
      <c r="F58" s="794">
        <f t="shared" si="12"/>
        <v>72.602423999999999</v>
      </c>
      <c r="H58" s="625"/>
      <c r="I58" s="625"/>
      <c r="J58" s="625"/>
      <c r="K58" s="625"/>
      <c r="M58" s="625"/>
      <c r="N58" s="625"/>
      <c r="O58" s="625"/>
      <c r="P58" s="625"/>
    </row>
    <row r="59" spans="2:16">
      <c r="B59" s="626">
        <v>41852</v>
      </c>
      <c r="C59" s="795">
        <v>155.30000000000001</v>
      </c>
      <c r="D59" s="795">
        <f t="shared" si="11"/>
        <v>121.49000000000001</v>
      </c>
      <c r="E59" s="796">
        <f t="shared" si="13"/>
        <v>0.59759999999999991</v>
      </c>
      <c r="F59" s="794">
        <f t="shared" si="12"/>
        <v>72.602423999999999</v>
      </c>
      <c r="H59" s="625"/>
      <c r="I59" s="625"/>
      <c r="J59" s="625"/>
      <c r="K59" s="625"/>
      <c r="M59" s="625"/>
      <c r="N59" s="625"/>
      <c r="O59" s="625"/>
      <c r="P59" s="625"/>
    </row>
    <row r="60" spans="2:16">
      <c r="B60" s="626">
        <v>41883</v>
      </c>
      <c r="C60" s="795">
        <v>155.30000000000001</v>
      </c>
      <c r="D60" s="795">
        <f t="shared" si="11"/>
        <v>121.49000000000001</v>
      </c>
      <c r="E60" s="796">
        <f t="shared" si="13"/>
        <v>0.59759999999999991</v>
      </c>
      <c r="F60" s="794">
        <f t="shared" si="12"/>
        <v>72.602423999999999</v>
      </c>
      <c r="H60" s="625"/>
      <c r="I60" s="625"/>
      <c r="J60" s="625"/>
      <c r="K60" s="625"/>
      <c r="M60" s="625"/>
      <c r="N60" s="625"/>
      <c r="O60" s="625"/>
      <c r="P60" s="625"/>
    </row>
    <row r="61" spans="2:16">
      <c r="B61" s="626">
        <v>41913</v>
      </c>
      <c r="C61" s="795">
        <v>155.30000000000001</v>
      </c>
      <c r="D61" s="795">
        <f t="shared" si="11"/>
        <v>121.49000000000001</v>
      </c>
      <c r="E61" s="796">
        <f t="shared" si="13"/>
        <v>0.59759999999999991</v>
      </c>
      <c r="F61" s="794">
        <f t="shared" si="12"/>
        <v>72.602423999999999</v>
      </c>
      <c r="H61" s="625"/>
      <c r="I61" s="625"/>
      <c r="J61" s="625"/>
      <c r="K61" s="625"/>
      <c r="M61" s="625"/>
      <c r="N61" s="625"/>
      <c r="O61" s="625"/>
      <c r="P61" s="625"/>
    </row>
    <row r="62" spans="2:16">
      <c r="B62" s="626">
        <v>41944</v>
      </c>
      <c r="C62" s="795">
        <v>155.30000000000001</v>
      </c>
      <c r="D62" s="795">
        <f t="shared" si="11"/>
        <v>121.49000000000001</v>
      </c>
      <c r="E62" s="796">
        <f t="shared" si="13"/>
        <v>0.59759999999999991</v>
      </c>
      <c r="F62" s="794">
        <f t="shared" si="12"/>
        <v>72.602423999999999</v>
      </c>
      <c r="H62" s="625"/>
      <c r="I62" s="625"/>
      <c r="J62" s="625"/>
      <c r="K62" s="625"/>
      <c r="M62" s="625"/>
      <c r="N62" s="625"/>
      <c r="O62" s="625"/>
      <c r="P62" s="625"/>
    </row>
    <row r="63" spans="2:16">
      <c r="B63" s="626">
        <v>41974</v>
      </c>
      <c r="C63" s="795">
        <v>155.30000000000001</v>
      </c>
      <c r="D63" s="795">
        <f t="shared" si="11"/>
        <v>121.49000000000001</v>
      </c>
      <c r="E63" s="796">
        <f t="shared" si="13"/>
        <v>0.59759999999999991</v>
      </c>
      <c r="F63" s="794">
        <f t="shared" si="12"/>
        <v>72.602423999999999</v>
      </c>
      <c r="H63" s="625"/>
      <c r="I63" s="625"/>
      <c r="J63" s="625"/>
      <c r="K63" s="625"/>
      <c r="M63" s="625"/>
      <c r="N63" s="625"/>
      <c r="O63" s="625"/>
      <c r="P63" s="625"/>
    </row>
    <row r="64" spans="2:16">
      <c r="B64" s="634" t="s">
        <v>26</v>
      </c>
      <c r="C64" s="635"/>
      <c r="D64" s="635"/>
      <c r="E64" s="635"/>
      <c r="F64" s="797">
        <f>SUM(F53:F63)</f>
        <v>580.81939199999999</v>
      </c>
      <c r="H64" s="625"/>
      <c r="I64" s="625"/>
      <c r="J64" s="625"/>
      <c r="K64" s="625"/>
      <c r="M64" s="625"/>
      <c r="N64" s="625"/>
      <c r="O64" s="625"/>
      <c r="P64" s="625"/>
    </row>
    <row r="65" spans="2:18">
      <c r="B65" s="626" t="s">
        <v>1013</v>
      </c>
      <c r="C65" s="625"/>
      <c r="D65" s="625"/>
      <c r="E65" s="625"/>
      <c r="F65" s="794">
        <f>F63*12</f>
        <v>871.22908800000005</v>
      </c>
      <c r="H65" s="625"/>
      <c r="I65" s="625"/>
      <c r="J65" s="625"/>
      <c r="K65" s="625"/>
      <c r="M65" s="625"/>
      <c r="N65" s="625"/>
      <c r="O65" s="625"/>
      <c r="P65" s="625"/>
    </row>
    <row r="66" spans="2:18">
      <c r="B66" s="626" t="s">
        <v>1014</v>
      </c>
      <c r="C66" s="625"/>
      <c r="D66" s="625"/>
      <c r="E66" s="625"/>
      <c r="F66" s="794">
        <f>F65</f>
        <v>871.22908800000005</v>
      </c>
      <c r="H66" s="625"/>
      <c r="I66" s="625"/>
      <c r="J66" s="625"/>
      <c r="K66" s="625"/>
      <c r="M66" s="625"/>
      <c r="N66" s="625"/>
      <c r="O66" s="625"/>
      <c r="P66" s="625"/>
      <c r="R66" s="798"/>
    </row>
    <row r="67" spans="2:18">
      <c r="B67" s="626" t="s">
        <v>1015</v>
      </c>
      <c r="C67" s="625"/>
      <c r="D67" s="625"/>
      <c r="E67" s="625"/>
      <c r="F67" s="794">
        <f>F66</f>
        <v>871.22908800000005</v>
      </c>
      <c r="H67" s="625"/>
      <c r="I67" s="625"/>
      <c r="J67" s="625"/>
      <c r="K67" s="625"/>
      <c r="M67" s="625"/>
      <c r="N67" s="625"/>
      <c r="O67" s="625"/>
      <c r="P67" s="625"/>
    </row>
    <row r="68" spans="2:18">
      <c r="B68" s="626" t="s">
        <v>1016</v>
      </c>
      <c r="C68" s="625"/>
      <c r="D68" s="625"/>
      <c r="E68" s="625"/>
      <c r="F68" s="794">
        <f>F67</f>
        <v>871.22908800000005</v>
      </c>
      <c r="H68" s="625"/>
      <c r="I68" s="625"/>
      <c r="J68" s="625"/>
      <c r="K68" s="625"/>
      <c r="M68" s="625"/>
      <c r="N68" s="625"/>
      <c r="O68" s="625"/>
      <c r="P68" s="625"/>
    </row>
    <row r="69" spans="2:18">
      <c r="B69" s="626" t="s">
        <v>1017</v>
      </c>
      <c r="C69" s="625"/>
      <c r="D69" s="625"/>
      <c r="E69" s="625"/>
      <c r="F69" s="794">
        <f>F68</f>
        <v>871.22908800000005</v>
      </c>
      <c r="H69" s="625"/>
      <c r="I69" s="625"/>
      <c r="J69" s="625"/>
      <c r="K69" s="625"/>
      <c r="M69" s="625"/>
      <c r="N69" s="625"/>
      <c r="O69" s="625"/>
      <c r="P69" s="625"/>
    </row>
    <row r="70" spans="2:18">
      <c r="B70" s="626" t="s">
        <v>1018</v>
      </c>
      <c r="C70" s="625"/>
      <c r="D70" s="625"/>
      <c r="E70" s="625"/>
      <c r="F70" s="794">
        <f>F69</f>
        <v>871.22908800000005</v>
      </c>
      <c r="H70" s="634" t="s">
        <v>26</v>
      </c>
      <c r="I70" s="635"/>
      <c r="J70" s="635"/>
      <c r="K70" s="631">
        <f>SUM(K52:K69)</f>
        <v>272.36</v>
      </c>
      <c r="M70" s="634" t="s">
        <v>26</v>
      </c>
      <c r="N70" s="635"/>
      <c r="O70" s="635"/>
      <c r="P70" s="632">
        <f>SUM(P52:P69)</f>
        <v>143.28</v>
      </c>
      <c r="R70" s="799">
        <f>K70-P70</f>
        <v>129.08000000000001</v>
      </c>
    </row>
    <row r="71" spans="2:18">
      <c r="B71" s="626" t="s">
        <v>1019</v>
      </c>
      <c r="C71" s="625"/>
      <c r="D71" s="625"/>
      <c r="E71" s="625"/>
      <c r="F71" s="794">
        <f t="shared" ref="F71:F75" si="14">F70</f>
        <v>871.22908800000005</v>
      </c>
      <c r="H71" s="789" t="s">
        <v>1020</v>
      </c>
      <c r="I71" s="814"/>
      <c r="J71" s="814"/>
      <c r="K71" s="815"/>
      <c r="M71" s="816"/>
      <c r="N71" s="814"/>
      <c r="O71" s="814"/>
      <c r="P71" s="817"/>
      <c r="R71" s="799"/>
    </row>
    <row r="72" spans="2:18">
      <c r="B72" s="626" t="s">
        <v>1021</v>
      </c>
      <c r="C72" s="625"/>
      <c r="D72" s="625"/>
      <c r="E72" s="625"/>
      <c r="F72" s="794">
        <f t="shared" si="14"/>
        <v>871.22908800000005</v>
      </c>
      <c r="H72" s="816"/>
      <c r="I72" s="814"/>
      <c r="J72" s="814"/>
      <c r="K72" s="815"/>
      <c r="M72" s="816"/>
      <c r="N72" s="814"/>
      <c r="O72" s="814"/>
      <c r="P72" s="817"/>
      <c r="R72" s="799"/>
    </row>
    <row r="73" spans="2:18">
      <c r="B73" s="626" t="s">
        <v>1022</v>
      </c>
      <c r="C73" s="625"/>
      <c r="D73" s="625"/>
      <c r="E73" s="625"/>
      <c r="F73" s="794">
        <f t="shared" si="14"/>
        <v>871.22908800000005</v>
      </c>
      <c r="H73" s="816"/>
      <c r="I73" s="814"/>
      <c r="J73" s="814"/>
      <c r="K73" s="815"/>
      <c r="M73" s="816"/>
      <c r="N73" s="814"/>
      <c r="O73" s="814"/>
      <c r="P73" s="817"/>
      <c r="R73" s="799"/>
    </row>
    <row r="74" spans="2:18">
      <c r="B74" s="626" t="s">
        <v>1023</v>
      </c>
      <c r="C74" s="625"/>
      <c r="D74" s="625"/>
      <c r="E74" s="625"/>
      <c r="F74" s="794">
        <f t="shared" si="14"/>
        <v>871.22908800000005</v>
      </c>
      <c r="H74" s="816"/>
      <c r="I74" s="814"/>
      <c r="J74" s="814"/>
      <c r="K74" s="815"/>
      <c r="M74" s="816"/>
      <c r="N74" s="814"/>
      <c r="O74" s="814"/>
      <c r="P74" s="817"/>
      <c r="R74" s="799"/>
    </row>
    <row r="75" spans="2:18">
      <c r="B75" s="626" t="s">
        <v>1024</v>
      </c>
      <c r="C75" s="625"/>
      <c r="D75" s="625"/>
      <c r="E75" s="625"/>
      <c r="F75" s="794">
        <f t="shared" si="14"/>
        <v>871.22908800000005</v>
      </c>
      <c r="H75" s="816"/>
      <c r="I75" s="814"/>
      <c r="J75" s="814"/>
      <c r="K75" s="815"/>
      <c r="M75" s="816"/>
      <c r="N75" s="814"/>
      <c r="O75" s="814"/>
      <c r="P75" s="817"/>
      <c r="R75" s="799"/>
    </row>
    <row r="76" spans="2:18">
      <c r="B76" s="626" t="s">
        <v>1025</v>
      </c>
      <c r="C76" s="625"/>
      <c r="D76" s="625"/>
      <c r="E76" s="625"/>
      <c r="F76" s="794">
        <f>F75-F64</f>
        <v>290.40969600000005</v>
      </c>
      <c r="H76" s="816"/>
      <c r="I76" s="814"/>
      <c r="J76" s="814"/>
      <c r="K76" s="815"/>
      <c r="M76" s="816"/>
      <c r="N76" s="814"/>
      <c r="O76" s="814"/>
      <c r="P76" s="817"/>
      <c r="R76" s="799"/>
    </row>
    <row r="77" spans="2:18">
      <c r="B77" s="626" t="s">
        <v>1026</v>
      </c>
      <c r="C77" s="625"/>
      <c r="D77" s="625"/>
      <c r="E77" s="625"/>
      <c r="F77" s="625">
        <v>0</v>
      </c>
      <c r="H77" s="816"/>
      <c r="I77" s="814"/>
      <c r="J77" s="814"/>
      <c r="K77" s="815"/>
      <c r="M77" s="816"/>
      <c r="N77" s="814"/>
      <c r="O77" s="814"/>
      <c r="P77" s="817"/>
      <c r="R77" s="799"/>
    </row>
    <row r="78" spans="2:18">
      <c r="B78" s="626" t="s">
        <v>1027</v>
      </c>
      <c r="C78" s="625"/>
      <c r="D78" s="625"/>
      <c r="E78" s="625"/>
      <c r="F78" s="625">
        <v>0</v>
      </c>
      <c r="H78" s="816"/>
      <c r="I78" s="814"/>
      <c r="J78" s="814"/>
      <c r="K78" s="815"/>
      <c r="M78" s="816"/>
      <c r="N78" s="814"/>
      <c r="O78" s="814"/>
      <c r="P78" s="817"/>
      <c r="R78" s="799"/>
    </row>
    <row r="79" spans="2:18">
      <c r="B79" s="789" t="s">
        <v>1028</v>
      </c>
    </row>
    <row r="80" spans="2:18">
      <c r="B80" s="2" t="s">
        <v>1029</v>
      </c>
    </row>
    <row r="82" spans="2:18" ht="21">
      <c r="B82" s="792" t="s">
        <v>1030</v>
      </c>
    </row>
    <row r="84" spans="2:18" ht="21">
      <c r="B84" s="792" t="s">
        <v>1031</v>
      </c>
      <c r="C84" s="793"/>
      <c r="E84" s="793"/>
      <c r="F84" s="793"/>
      <c r="H84" s="792" t="s">
        <v>1032</v>
      </c>
    </row>
    <row r="85" spans="2:18">
      <c r="B85" s="1158" t="s">
        <v>663</v>
      </c>
      <c r="C85" s="1159"/>
      <c r="D85" s="1159"/>
      <c r="E85" s="1159"/>
      <c r="F85" s="1160"/>
      <c r="H85" s="2" t="s">
        <v>671</v>
      </c>
      <c r="M85" s="2" t="s">
        <v>672</v>
      </c>
    </row>
    <row r="86" spans="2:18" ht="15" customHeight="1">
      <c r="B86" s="745" t="s">
        <v>62</v>
      </c>
      <c r="C86" s="745" t="s">
        <v>664</v>
      </c>
      <c r="D86" s="745" t="s">
        <v>665</v>
      </c>
      <c r="E86" s="745" t="s">
        <v>667</v>
      </c>
      <c r="F86" s="745" t="s">
        <v>666</v>
      </c>
      <c r="H86" s="745" t="s">
        <v>668</v>
      </c>
      <c r="I86" s="745" t="s">
        <v>1033</v>
      </c>
      <c r="J86" s="745" t="s">
        <v>670</v>
      </c>
      <c r="K86" s="745" t="s">
        <v>664</v>
      </c>
      <c r="M86" s="745" t="s">
        <v>668</v>
      </c>
      <c r="N86" s="745" t="s">
        <v>1033</v>
      </c>
      <c r="O86" s="745" t="s">
        <v>670</v>
      </c>
      <c r="P86" s="745" t="s">
        <v>664</v>
      </c>
    </row>
    <row r="87" spans="2:18" ht="32">
      <c r="B87" s="745"/>
      <c r="C87" s="745" t="s">
        <v>673</v>
      </c>
      <c r="D87" s="745" t="s">
        <v>674</v>
      </c>
      <c r="E87" s="745" t="s">
        <v>675</v>
      </c>
      <c r="F87" s="745" t="s">
        <v>676</v>
      </c>
      <c r="H87" s="745"/>
      <c r="I87" s="745" t="s">
        <v>677</v>
      </c>
      <c r="J87" s="745" t="s">
        <v>678</v>
      </c>
      <c r="K87" s="745" t="s">
        <v>1034</v>
      </c>
      <c r="M87" s="745"/>
      <c r="N87" s="745" t="s">
        <v>1010</v>
      </c>
      <c r="O87" s="745" t="s">
        <v>1011</v>
      </c>
      <c r="P87" s="745" t="s">
        <v>1035</v>
      </c>
    </row>
    <row r="88" spans="2:18">
      <c r="B88" s="626">
        <v>41640</v>
      </c>
      <c r="C88" s="631"/>
      <c r="D88" s="629"/>
      <c r="E88" s="625"/>
      <c r="F88" s="625"/>
      <c r="H88" s="625" t="s">
        <v>1036</v>
      </c>
      <c r="I88" s="625">
        <v>130</v>
      </c>
      <c r="J88" s="625">
        <v>786</v>
      </c>
      <c r="K88" s="625">
        <f>J88*I88/1000</f>
        <v>102.18</v>
      </c>
      <c r="M88" s="625" t="s">
        <v>1037</v>
      </c>
      <c r="N88" s="625">
        <v>38</v>
      </c>
      <c r="O88" s="625">
        <v>16</v>
      </c>
      <c r="P88" s="625">
        <f>N88*O88/1000</f>
        <v>0.60799999999999998</v>
      </c>
    </row>
    <row r="89" spans="2:18">
      <c r="B89" s="626">
        <v>41974</v>
      </c>
      <c r="C89" s="632"/>
      <c r="D89" s="633"/>
      <c r="E89" s="625"/>
      <c r="F89" s="630">
        <f>D89*E89</f>
        <v>0</v>
      </c>
      <c r="H89" s="625" t="s">
        <v>1038</v>
      </c>
      <c r="I89" s="625">
        <v>190</v>
      </c>
      <c r="J89" s="625">
        <v>8</v>
      </c>
      <c r="K89" s="625">
        <f>J89*I89/1000</f>
        <v>1.52</v>
      </c>
      <c r="M89" s="625" t="s">
        <v>1037</v>
      </c>
      <c r="N89" s="625">
        <v>43</v>
      </c>
      <c r="O89" s="625">
        <v>361</v>
      </c>
      <c r="P89" s="625">
        <f t="shared" ref="P89:P97" si="15">N89*O89/1000</f>
        <v>15.523</v>
      </c>
    </row>
    <row r="90" spans="2:18">
      <c r="B90" s="626">
        <v>42583</v>
      </c>
      <c r="C90" s="795">
        <v>139.57</v>
      </c>
      <c r="D90" s="633"/>
      <c r="E90" s="625"/>
      <c r="F90" s="625"/>
      <c r="H90" s="625" t="s">
        <v>1039</v>
      </c>
      <c r="I90" s="625">
        <v>310</v>
      </c>
      <c r="J90" s="625">
        <v>8</v>
      </c>
      <c r="K90" s="625">
        <f>J90*I90/1000</f>
        <v>2.48</v>
      </c>
      <c r="M90" s="625" t="s">
        <v>1037</v>
      </c>
      <c r="N90" s="625">
        <v>48</v>
      </c>
      <c r="O90" s="625">
        <v>132</v>
      </c>
      <c r="P90" s="625">
        <f t="shared" si="15"/>
        <v>6.3360000000000003</v>
      </c>
    </row>
    <row r="91" spans="2:18">
      <c r="B91" s="626">
        <v>42614</v>
      </c>
      <c r="C91" s="795">
        <v>139.57</v>
      </c>
      <c r="D91" s="633">
        <f>$C$90-C91</f>
        <v>0</v>
      </c>
      <c r="E91" s="796">
        <f>N22</f>
        <v>0.59759999999999991</v>
      </c>
      <c r="F91" s="794">
        <f>E91*D91</f>
        <v>0</v>
      </c>
      <c r="H91" s="625"/>
      <c r="I91" s="625"/>
      <c r="J91" s="625"/>
      <c r="K91" s="625"/>
      <c r="M91" s="625" t="s">
        <v>1037</v>
      </c>
      <c r="N91" s="625">
        <v>53</v>
      </c>
      <c r="O91" s="625">
        <v>145</v>
      </c>
      <c r="P91" s="625">
        <f t="shared" si="15"/>
        <v>7.6849999999999996</v>
      </c>
    </row>
    <row r="92" spans="2:18">
      <c r="B92" s="626">
        <v>42644</v>
      </c>
      <c r="C92" s="795">
        <v>80.25</v>
      </c>
      <c r="D92" s="633">
        <f>$C$90-C92</f>
        <v>59.319999999999993</v>
      </c>
      <c r="E92" s="796">
        <f>E91</f>
        <v>0.59759999999999991</v>
      </c>
      <c r="F92" s="794">
        <f>E92*D92</f>
        <v>35.449631999999994</v>
      </c>
      <c r="H92" s="625"/>
      <c r="I92" s="625"/>
      <c r="J92" s="625"/>
      <c r="K92" s="625"/>
      <c r="M92" s="625" t="s">
        <v>1037</v>
      </c>
      <c r="N92" s="625">
        <v>56</v>
      </c>
      <c r="O92" s="625">
        <v>12</v>
      </c>
      <c r="P92" s="625">
        <f t="shared" si="15"/>
        <v>0.67200000000000004</v>
      </c>
    </row>
    <row r="93" spans="2:18">
      <c r="B93" s="626">
        <v>42675</v>
      </c>
      <c r="C93" s="795">
        <v>80.42</v>
      </c>
      <c r="D93" s="633">
        <f>$C$90-C93</f>
        <v>59.149999999999991</v>
      </c>
      <c r="E93" s="796">
        <f t="shared" ref="E93:E94" si="16">E92</f>
        <v>0.59759999999999991</v>
      </c>
      <c r="F93" s="794">
        <f>E93*D93</f>
        <v>35.34803999999999</v>
      </c>
      <c r="H93" s="625"/>
      <c r="I93" s="625"/>
      <c r="J93" s="625"/>
      <c r="K93" s="625"/>
      <c r="M93" s="625" t="s">
        <v>1037</v>
      </c>
      <c r="N93" s="625">
        <v>65</v>
      </c>
      <c r="O93" s="625">
        <v>25</v>
      </c>
      <c r="P93" s="625">
        <f t="shared" si="15"/>
        <v>1.625</v>
      </c>
      <c r="R93" s="804"/>
    </row>
    <row r="94" spans="2:18">
      <c r="B94" s="626">
        <v>42705</v>
      </c>
      <c r="C94" s="795">
        <v>80.42</v>
      </c>
      <c r="D94" s="633">
        <f>$C$90-C94</f>
        <v>59.149999999999991</v>
      </c>
      <c r="E94" s="796">
        <f t="shared" si="16"/>
        <v>0.59759999999999991</v>
      </c>
      <c r="F94" s="794">
        <f>E94*D94</f>
        <v>35.34803999999999</v>
      </c>
      <c r="H94" s="625"/>
      <c r="I94" s="625"/>
      <c r="J94" s="625"/>
      <c r="K94" s="625"/>
      <c r="M94" s="625" t="s">
        <v>1037</v>
      </c>
      <c r="N94" s="625">
        <v>73</v>
      </c>
      <c r="O94" s="625">
        <v>31</v>
      </c>
      <c r="P94" s="625">
        <f t="shared" si="15"/>
        <v>2.2629999999999999</v>
      </c>
    </row>
    <row r="95" spans="2:18">
      <c r="B95" s="634" t="s">
        <v>26</v>
      </c>
      <c r="C95" s="635"/>
      <c r="D95" s="635"/>
      <c r="E95" s="635"/>
      <c r="F95" s="797">
        <v>0</v>
      </c>
      <c r="H95" s="625"/>
      <c r="I95" s="625"/>
      <c r="J95" s="625"/>
      <c r="K95" s="625"/>
      <c r="M95" s="625" t="s">
        <v>1037</v>
      </c>
      <c r="N95" s="625">
        <v>83</v>
      </c>
      <c r="O95" s="625">
        <v>71</v>
      </c>
      <c r="P95" s="625">
        <f t="shared" si="15"/>
        <v>5.8929999999999998</v>
      </c>
    </row>
    <row r="96" spans="2:18">
      <c r="B96" s="626" t="s">
        <v>1013</v>
      </c>
      <c r="C96" s="625"/>
      <c r="D96" s="625"/>
      <c r="E96" s="625"/>
      <c r="F96" s="794"/>
      <c r="H96" s="625"/>
      <c r="I96" s="625"/>
      <c r="J96" s="625"/>
      <c r="K96" s="625"/>
      <c r="M96" s="625" t="s">
        <v>1037</v>
      </c>
      <c r="N96" s="625">
        <v>91</v>
      </c>
      <c r="O96" s="625">
        <v>1</v>
      </c>
      <c r="P96" s="625">
        <f t="shared" si="15"/>
        <v>9.0999999999999998E-2</v>
      </c>
    </row>
    <row r="97" spans="2:18">
      <c r="B97" s="626" t="s">
        <v>1014</v>
      </c>
      <c r="C97" s="625"/>
      <c r="D97" s="625"/>
      <c r="E97" s="625"/>
      <c r="F97" s="794">
        <f>SUM(F91:F94)</f>
        <v>106.14571199999997</v>
      </c>
      <c r="H97" s="625"/>
      <c r="I97" s="625"/>
      <c r="J97" s="625"/>
      <c r="K97" s="625"/>
      <c r="M97" s="625" t="s">
        <v>1037</v>
      </c>
      <c r="N97" s="625">
        <v>101</v>
      </c>
      <c r="O97" s="625">
        <v>8</v>
      </c>
      <c r="P97" s="625">
        <f t="shared" si="15"/>
        <v>0.80800000000000005</v>
      </c>
    </row>
    <row r="98" spans="2:18">
      <c r="B98" s="626" t="s">
        <v>1015</v>
      </c>
      <c r="C98" s="625"/>
      <c r="D98" s="625"/>
      <c r="E98" s="625"/>
      <c r="F98" s="794">
        <f>F94*12</f>
        <v>424.17647999999986</v>
      </c>
      <c r="H98" s="625"/>
      <c r="I98" s="625"/>
      <c r="J98" s="625"/>
      <c r="K98" s="625"/>
      <c r="M98" s="625"/>
      <c r="N98" s="625"/>
      <c r="O98" s="625"/>
      <c r="P98" s="625"/>
    </row>
    <row r="99" spans="2:18">
      <c r="B99" s="626" t="s">
        <v>1016</v>
      </c>
      <c r="C99" s="625"/>
      <c r="D99" s="625"/>
      <c r="E99" s="625"/>
      <c r="F99" s="794">
        <f>F98</f>
        <v>424.17647999999986</v>
      </c>
      <c r="H99" s="625"/>
      <c r="I99" s="625"/>
      <c r="J99" s="625"/>
      <c r="K99" s="625"/>
      <c r="M99" s="625"/>
      <c r="N99" s="625"/>
      <c r="O99" s="625"/>
      <c r="P99" s="625"/>
    </row>
    <row r="100" spans="2:18">
      <c r="B100" s="626" t="s">
        <v>1017</v>
      </c>
      <c r="C100" s="625"/>
      <c r="D100" s="625"/>
      <c r="E100" s="625"/>
      <c r="F100" s="794">
        <f>F99</f>
        <v>424.17647999999986</v>
      </c>
      <c r="H100" s="625"/>
      <c r="I100" s="625"/>
      <c r="J100" s="625"/>
      <c r="K100" s="625"/>
      <c r="M100" s="625"/>
      <c r="N100" s="625"/>
      <c r="O100" s="625"/>
      <c r="P100" s="625"/>
    </row>
    <row r="101" spans="2:18">
      <c r="B101" s="626" t="s">
        <v>1018</v>
      </c>
      <c r="C101" s="625"/>
      <c r="D101" s="625"/>
      <c r="E101" s="625"/>
      <c r="F101" s="794">
        <f>F100</f>
        <v>424.17647999999986</v>
      </c>
      <c r="H101" s="634" t="s">
        <v>26</v>
      </c>
      <c r="I101" s="635"/>
      <c r="J101" s="635"/>
      <c r="K101" s="631">
        <f>SUM(K88:K100)</f>
        <v>106.18</v>
      </c>
      <c r="M101" s="634" t="s">
        <v>26</v>
      </c>
      <c r="N101" s="635"/>
      <c r="O101" s="635"/>
      <c r="P101" s="632">
        <f>SUM(P88:P100)</f>
        <v>41.503999999999998</v>
      </c>
      <c r="Q101" s="799"/>
      <c r="R101" s="799">
        <f>K101-P101</f>
        <v>64.676000000000016</v>
      </c>
    </row>
    <row r="102" spans="2:18">
      <c r="B102" s="626" t="s">
        <v>1019</v>
      </c>
      <c r="C102" s="625"/>
      <c r="D102" s="625"/>
      <c r="E102" s="625"/>
      <c r="F102" s="794">
        <f t="shared" ref="F102:F108" si="17">F101</f>
        <v>424.17647999999986</v>
      </c>
      <c r="H102" s="789" t="s">
        <v>1020</v>
      </c>
      <c r="I102" s="800"/>
      <c r="J102" s="800"/>
      <c r="K102" s="801"/>
      <c r="L102"/>
      <c r="M102" s="802"/>
      <c r="N102" s="800"/>
      <c r="O102" s="800"/>
      <c r="P102" s="803"/>
      <c r="Q102" s="799"/>
      <c r="R102" s="799"/>
    </row>
    <row r="103" spans="2:18">
      <c r="B103" s="626" t="s">
        <v>1021</v>
      </c>
      <c r="C103" s="625"/>
      <c r="D103" s="625"/>
      <c r="E103" s="625"/>
      <c r="F103" s="794">
        <f t="shared" si="17"/>
        <v>424.17647999999986</v>
      </c>
      <c r="H103" s="802"/>
      <c r="I103" s="800"/>
      <c r="J103" s="800"/>
      <c r="K103" s="801"/>
      <c r="L103"/>
      <c r="M103" s="802"/>
      <c r="N103" s="800"/>
      <c r="O103" s="800"/>
      <c r="P103" s="803"/>
      <c r="Q103" s="799"/>
      <c r="R103" s="799"/>
    </row>
    <row r="104" spans="2:18">
      <c r="B104" s="626" t="s">
        <v>1022</v>
      </c>
      <c r="C104" s="625"/>
      <c r="D104" s="625"/>
      <c r="E104" s="625"/>
      <c r="F104" s="794">
        <f t="shared" si="17"/>
        <v>424.17647999999986</v>
      </c>
      <c r="H104" s="802"/>
      <c r="I104" s="800"/>
      <c r="J104" s="800"/>
      <c r="K104" s="801"/>
      <c r="L104"/>
      <c r="M104" s="802"/>
      <c r="N104" s="800"/>
      <c r="O104" s="800"/>
      <c r="P104" s="803"/>
      <c r="Q104" s="799"/>
      <c r="R104" s="799"/>
    </row>
    <row r="105" spans="2:18">
      <c r="B105" s="626" t="s">
        <v>1023</v>
      </c>
      <c r="C105" s="625"/>
      <c r="D105" s="625"/>
      <c r="E105" s="625"/>
      <c r="F105" s="794">
        <f t="shared" si="17"/>
        <v>424.17647999999986</v>
      </c>
      <c r="H105" s="802"/>
      <c r="I105" s="800"/>
      <c r="J105" s="800"/>
      <c r="K105" s="801"/>
      <c r="L105"/>
      <c r="M105" s="802"/>
      <c r="N105" s="800"/>
      <c r="O105" s="800"/>
      <c r="P105" s="803"/>
      <c r="Q105" s="799"/>
      <c r="R105" s="799"/>
    </row>
    <row r="106" spans="2:18">
      <c r="B106" s="626" t="s">
        <v>1024</v>
      </c>
      <c r="C106" s="625"/>
      <c r="D106" s="625"/>
      <c r="E106" s="625"/>
      <c r="F106" s="794">
        <f t="shared" si="17"/>
        <v>424.17647999999986</v>
      </c>
      <c r="H106" s="802"/>
      <c r="I106" s="800"/>
      <c r="J106" s="800"/>
      <c r="K106" s="801"/>
      <c r="L106"/>
      <c r="M106" s="802"/>
      <c r="N106" s="800"/>
      <c r="O106" s="800"/>
      <c r="P106" s="803"/>
      <c r="Q106" s="799"/>
      <c r="R106" s="799"/>
    </row>
    <row r="107" spans="2:18">
      <c r="B107" s="626" t="s">
        <v>1025</v>
      </c>
      <c r="C107" s="625"/>
      <c r="D107" s="625"/>
      <c r="E107" s="625"/>
      <c r="F107" s="794">
        <f t="shared" si="17"/>
        <v>424.17647999999986</v>
      </c>
      <c r="H107" s="802"/>
      <c r="I107" s="800"/>
      <c r="J107" s="800"/>
      <c r="K107" s="801"/>
      <c r="L107"/>
      <c r="M107" s="802"/>
      <c r="N107" s="800"/>
      <c r="O107" s="800"/>
      <c r="P107" s="803"/>
      <c r="Q107" s="799"/>
      <c r="R107" s="799"/>
    </row>
    <row r="108" spans="2:18">
      <c r="B108" s="626" t="s">
        <v>1026</v>
      </c>
      <c r="C108" s="625"/>
      <c r="D108" s="625"/>
      <c r="E108" s="625"/>
      <c r="F108" s="794">
        <f t="shared" si="17"/>
        <v>424.17647999999986</v>
      </c>
      <c r="H108" s="802"/>
      <c r="I108" s="800"/>
      <c r="J108" s="800"/>
      <c r="K108" s="801"/>
      <c r="L108"/>
      <c r="M108" s="802"/>
      <c r="N108" s="800"/>
      <c r="O108" s="800"/>
      <c r="P108" s="803"/>
      <c r="Q108" s="799"/>
      <c r="R108" s="799"/>
    </row>
    <row r="109" spans="2:18">
      <c r="B109" s="626" t="s">
        <v>1027</v>
      </c>
      <c r="C109" s="625"/>
      <c r="D109" s="625"/>
      <c r="E109" s="625"/>
      <c r="F109" s="794">
        <f>F108-F97</f>
        <v>318.03076799999985</v>
      </c>
      <c r="H109" s="802"/>
      <c r="I109" s="800"/>
      <c r="J109" s="800"/>
      <c r="K109" s="801"/>
      <c r="L109"/>
      <c r="M109" s="802"/>
      <c r="N109" s="800"/>
      <c r="O109" s="800"/>
      <c r="P109" s="803"/>
      <c r="Q109" s="799"/>
      <c r="R109" s="799"/>
    </row>
    <row r="110" spans="2:18">
      <c r="B110" s="789" t="s">
        <v>1028</v>
      </c>
    </row>
    <row r="111" spans="2:18">
      <c r="B111" s="789"/>
      <c r="H111" s="789"/>
    </row>
    <row r="112" spans="2:18" ht="21">
      <c r="B112" s="792" t="s">
        <v>1040</v>
      </c>
    </row>
    <row r="114" spans="2:16" ht="21">
      <c r="B114" s="792" t="s">
        <v>1041</v>
      </c>
      <c r="C114" s="793"/>
      <c r="E114" s="793"/>
      <c r="F114" s="793"/>
      <c r="H114" s="792" t="s">
        <v>1042</v>
      </c>
    </row>
    <row r="115" spans="2:16">
      <c r="B115" s="1158" t="s">
        <v>663</v>
      </c>
      <c r="C115" s="1159"/>
      <c r="D115" s="1159"/>
      <c r="E115" s="1159"/>
      <c r="F115" s="1160"/>
      <c r="H115" s="2" t="s">
        <v>671</v>
      </c>
      <c r="M115" s="2" t="s">
        <v>672</v>
      </c>
    </row>
    <row r="116" spans="2:16" ht="15" customHeight="1">
      <c r="B116" s="745" t="s">
        <v>62</v>
      </c>
      <c r="C116" s="745" t="s">
        <v>664</v>
      </c>
      <c r="D116" s="745" t="s">
        <v>665</v>
      </c>
      <c r="E116" s="745" t="s">
        <v>667</v>
      </c>
      <c r="F116" s="745" t="s">
        <v>666</v>
      </c>
      <c r="H116" s="745" t="s">
        <v>668</v>
      </c>
      <c r="I116" s="745" t="s">
        <v>1033</v>
      </c>
      <c r="J116" s="745" t="s">
        <v>670</v>
      </c>
      <c r="K116" s="745" t="s">
        <v>664</v>
      </c>
      <c r="M116" s="745" t="s">
        <v>668</v>
      </c>
      <c r="N116" s="745" t="s">
        <v>1033</v>
      </c>
      <c r="O116" s="745" t="s">
        <v>670</v>
      </c>
      <c r="P116" s="745" t="s">
        <v>664</v>
      </c>
    </row>
    <row r="117" spans="2:16" ht="32">
      <c r="B117" s="745"/>
      <c r="C117" s="745" t="s">
        <v>673</v>
      </c>
      <c r="D117" s="745" t="s">
        <v>674</v>
      </c>
      <c r="E117" s="745" t="s">
        <v>675</v>
      </c>
      <c r="F117" s="745" t="s">
        <v>676</v>
      </c>
      <c r="H117" s="745"/>
      <c r="I117" s="745" t="s">
        <v>677</v>
      </c>
      <c r="J117" s="745" t="s">
        <v>678</v>
      </c>
      <c r="K117" s="745" t="s">
        <v>1034</v>
      </c>
      <c r="M117" s="745"/>
      <c r="N117" s="745" t="s">
        <v>1010</v>
      </c>
      <c r="O117" s="745" t="s">
        <v>1011</v>
      </c>
      <c r="P117" s="745" t="s">
        <v>1035</v>
      </c>
    </row>
    <row r="118" spans="2:16">
      <c r="B118" s="626">
        <v>41640</v>
      </c>
      <c r="C118" s="631"/>
      <c r="D118" s="629"/>
      <c r="E118" s="625"/>
      <c r="F118" s="625"/>
      <c r="H118" s="625"/>
      <c r="I118" s="625"/>
      <c r="J118" s="805"/>
      <c r="K118" s="625"/>
      <c r="M118" s="625"/>
      <c r="N118" s="625"/>
      <c r="O118" s="805"/>
      <c r="P118" s="625"/>
    </row>
    <row r="119" spans="2:16">
      <c r="B119" s="626">
        <v>41974</v>
      </c>
      <c r="C119" s="632"/>
      <c r="D119" s="633">
        <f t="shared" ref="D119:D124" si="18">$C$118-C119</f>
        <v>0</v>
      </c>
      <c r="E119" s="625"/>
      <c r="F119" s="630">
        <f>D119*E119</f>
        <v>0</v>
      </c>
      <c r="H119" s="625"/>
      <c r="I119" s="625"/>
      <c r="J119" s="805"/>
      <c r="K119" s="625"/>
      <c r="M119" s="625"/>
      <c r="N119" s="625"/>
      <c r="O119" s="805"/>
      <c r="P119" s="625"/>
    </row>
    <row r="120" spans="2:16">
      <c r="B120" s="626">
        <v>42583</v>
      </c>
      <c r="C120" s="795"/>
      <c r="D120" s="633">
        <f t="shared" si="18"/>
        <v>0</v>
      </c>
      <c r="E120" s="625"/>
      <c r="F120" s="625"/>
      <c r="H120" s="625"/>
      <c r="I120" s="625"/>
      <c r="J120" s="625"/>
      <c r="K120" s="625"/>
      <c r="M120" s="625"/>
      <c r="N120" s="625"/>
      <c r="O120" s="625"/>
      <c r="P120" s="625"/>
    </row>
    <row r="121" spans="2:16">
      <c r="B121" s="626">
        <v>42614</v>
      </c>
      <c r="C121" s="795"/>
      <c r="D121" s="633">
        <f t="shared" si="18"/>
        <v>0</v>
      </c>
      <c r="E121" s="796">
        <f>N24</f>
        <v>0.59759999999999991</v>
      </c>
      <c r="F121" s="794">
        <f>E121*D121</f>
        <v>0</v>
      </c>
      <c r="H121" s="625"/>
      <c r="I121" s="625"/>
      <c r="J121" s="625"/>
      <c r="K121" s="625"/>
      <c r="M121" s="625"/>
      <c r="N121" s="625"/>
      <c r="O121" s="625"/>
      <c r="P121" s="625"/>
    </row>
    <row r="122" spans="2:16">
      <c r="B122" s="626">
        <v>42644</v>
      </c>
      <c r="C122" s="795"/>
      <c r="D122" s="633">
        <f t="shared" si="18"/>
        <v>0</v>
      </c>
      <c r="E122" s="796">
        <f>E121</f>
        <v>0.59759999999999991</v>
      </c>
      <c r="F122" s="794">
        <f>E122*D122</f>
        <v>0</v>
      </c>
      <c r="H122" s="625"/>
      <c r="I122" s="625"/>
      <c r="J122" s="625"/>
      <c r="K122" s="625"/>
      <c r="M122" s="625"/>
      <c r="N122" s="625"/>
      <c r="O122" s="625"/>
      <c r="P122" s="625"/>
    </row>
    <row r="123" spans="2:16">
      <c r="B123" s="626">
        <v>42675</v>
      </c>
      <c r="C123" s="795"/>
      <c r="D123" s="633">
        <f t="shared" si="18"/>
        <v>0</v>
      </c>
      <c r="E123" s="796">
        <f>E122</f>
        <v>0.59759999999999991</v>
      </c>
      <c r="F123" s="794">
        <f>E123*D123</f>
        <v>0</v>
      </c>
      <c r="H123" s="625"/>
      <c r="I123" s="625"/>
      <c r="J123" s="625"/>
      <c r="K123" s="625"/>
      <c r="M123" s="625"/>
      <c r="N123" s="625"/>
      <c r="O123" s="625"/>
      <c r="P123" s="625"/>
    </row>
    <row r="124" spans="2:16">
      <c r="B124" s="626">
        <v>42705</v>
      </c>
      <c r="C124" s="795"/>
      <c r="D124" s="633">
        <f t="shared" si="18"/>
        <v>0</v>
      </c>
      <c r="E124" s="796">
        <f>E123</f>
        <v>0.59759999999999991</v>
      </c>
      <c r="F124" s="794">
        <f>E124*D124</f>
        <v>0</v>
      </c>
      <c r="H124" s="625"/>
      <c r="I124" s="625"/>
      <c r="J124" s="625"/>
      <c r="K124" s="625"/>
      <c r="M124" s="625"/>
      <c r="N124" s="625"/>
      <c r="O124" s="625"/>
      <c r="P124" s="625"/>
    </row>
    <row r="125" spans="2:16">
      <c r="B125" s="634" t="s">
        <v>26</v>
      </c>
      <c r="C125" s="635"/>
      <c r="D125" s="635"/>
      <c r="E125" s="635"/>
      <c r="F125" s="797">
        <v>0</v>
      </c>
      <c r="H125" s="625"/>
      <c r="I125" s="625"/>
      <c r="J125" s="625"/>
      <c r="K125" s="625"/>
      <c r="M125" s="625"/>
      <c r="N125" s="625"/>
      <c r="O125" s="625"/>
      <c r="P125" s="625"/>
    </row>
    <row r="126" spans="2:16">
      <c r="B126" s="626" t="s">
        <v>1013</v>
      </c>
      <c r="C126" s="625"/>
      <c r="D126" s="625"/>
      <c r="E126" s="625"/>
      <c r="F126" s="794"/>
      <c r="H126" s="625"/>
      <c r="I126" s="625"/>
      <c r="J126" s="625"/>
      <c r="K126" s="625"/>
      <c r="M126" s="625"/>
      <c r="N126" s="625"/>
      <c r="O126" s="625"/>
      <c r="P126" s="625"/>
    </row>
    <row r="127" spans="2:16">
      <c r="B127" s="626" t="s">
        <v>1014</v>
      </c>
      <c r="C127" s="625"/>
      <c r="D127" s="625"/>
      <c r="E127" s="625"/>
      <c r="F127" s="794">
        <f>SUM(F121:F124)</f>
        <v>0</v>
      </c>
      <c r="H127" s="625"/>
      <c r="I127" s="625"/>
      <c r="J127" s="625"/>
      <c r="K127" s="625"/>
      <c r="M127" s="625"/>
      <c r="N127" s="625"/>
      <c r="O127" s="625"/>
      <c r="P127" s="625"/>
    </row>
    <row r="128" spans="2:16">
      <c r="B128" s="626" t="s">
        <v>1015</v>
      </c>
      <c r="C128" s="625"/>
      <c r="D128" s="625"/>
      <c r="E128" s="625"/>
      <c r="F128" s="794">
        <f>F124*12</f>
        <v>0</v>
      </c>
      <c r="H128" s="625"/>
      <c r="I128" s="625"/>
      <c r="J128" s="625"/>
      <c r="K128" s="625"/>
      <c r="M128" s="625"/>
      <c r="N128" s="625"/>
      <c r="O128" s="625"/>
      <c r="P128" s="625"/>
    </row>
    <row r="129" spans="2:18">
      <c r="B129" s="626" t="s">
        <v>1016</v>
      </c>
      <c r="C129" s="625"/>
      <c r="D129" s="625"/>
      <c r="E129" s="625"/>
      <c r="F129" s="794">
        <f>F128</f>
        <v>0</v>
      </c>
      <c r="H129" s="625"/>
      <c r="I129" s="625"/>
      <c r="J129" s="625"/>
      <c r="K129" s="625"/>
      <c r="M129" s="625"/>
      <c r="N129" s="625"/>
      <c r="O129" s="625"/>
      <c r="P129" s="625"/>
    </row>
    <row r="130" spans="2:18">
      <c r="B130" s="626" t="s">
        <v>1017</v>
      </c>
      <c r="C130" s="625"/>
      <c r="D130" s="625"/>
      <c r="E130" s="625"/>
      <c r="F130" s="794">
        <f>F129</f>
        <v>0</v>
      </c>
      <c r="H130" s="625"/>
      <c r="I130" s="625"/>
      <c r="J130" s="625"/>
      <c r="K130" s="625"/>
      <c r="M130" s="625"/>
      <c r="N130" s="625"/>
      <c r="O130" s="625"/>
      <c r="P130" s="625"/>
    </row>
    <row r="131" spans="2:18">
      <c r="B131" s="626" t="s">
        <v>1018</v>
      </c>
      <c r="C131" s="625"/>
      <c r="D131" s="625"/>
      <c r="E131" s="625"/>
      <c r="F131" s="794">
        <f>F130</f>
        <v>0</v>
      </c>
      <c r="H131" s="634" t="s">
        <v>26</v>
      </c>
      <c r="I131" s="635"/>
      <c r="J131" s="635"/>
      <c r="K131" s="631">
        <f>SUM(K118:K130)</f>
        <v>0</v>
      </c>
      <c r="M131" s="634" t="s">
        <v>26</v>
      </c>
      <c r="N131" s="635"/>
      <c r="O131" s="635"/>
      <c r="P131" s="632">
        <f>SUM(P118:P130)</f>
        <v>0</v>
      </c>
      <c r="R131" s="799">
        <f>K131-P131</f>
        <v>0</v>
      </c>
    </row>
    <row r="132" spans="2:18">
      <c r="B132" s="626" t="s">
        <v>1019</v>
      </c>
      <c r="C132" s="625"/>
      <c r="D132" s="625"/>
      <c r="E132" s="625"/>
      <c r="F132" s="794">
        <f t="shared" ref="F132:F139" si="19">F131</f>
        <v>0</v>
      </c>
      <c r="H132" s="802"/>
      <c r="I132" s="800"/>
      <c r="J132" s="800"/>
      <c r="K132" s="801"/>
      <c r="L132"/>
      <c r="M132" s="802"/>
      <c r="N132" s="800"/>
      <c r="O132" s="800"/>
      <c r="P132" s="803"/>
      <c r="R132" s="799"/>
    </row>
    <row r="133" spans="2:18">
      <c r="B133" s="626" t="s">
        <v>1021</v>
      </c>
      <c r="C133" s="625"/>
      <c r="D133" s="625"/>
      <c r="E133" s="625"/>
      <c r="F133" s="794">
        <f t="shared" si="19"/>
        <v>0</v>
      </c>
      <c r="H133" s="802"/>
      <c r="I133" s="800"/>
      <c r="J133" s="800"/>
      <c r="K133" s="801"/>
      <c r="L133"/>
      <c r="M133" s="802"/>
      <c r="N133" s="800"/>
      <c r="O133" s="800"/>
      <c r="P133" s="803"/>
      <c r="R133" s="799"/>
    </row>
    <row r="134" spans="2:18">
      <c r="B134" s="626" t="s">
        <v>1022</v>
      </c>
      <c r="C134" s="625"/>
      <c r="D134" s="625"/>
      <c r="E134" s="625"/>
      <c r="F134" s="794">
        <f t="shared" si="19"/>
        <v>0</v>
      </c>
      <c r="H134" s="802"/>
      <c r="I134" s="800"/>
      <c r="J134" s="800"/>
      <c r="K134" s="801"/>
      <c r="L134"/>
      <c r="M134" s="802"/>
      <c r="N134" s="800"/>
      <c r="O134" s="800"/>
      <c r="P134" s="803"/>
      <c r="R134" s="799"/>
    </row>
    <row r="135" spans="2:18">
      <c r="B135" s="626" t="s">
        <v>1023</v>
      </c>
      <c r="C135" s="625"/>
      <c r="D135" s="625"/>
      <c r="E135" s="625"/>
      <c r="F135" s="794">
        <f t="shared" si="19"/>
        <v>0</v>
      </c>
      <c r="H135" s="802"/>
      <c r="I135" s="800"/>
      <c r="J135" s="800"/>
      <c r="K135" s="801"/>
      <c r="L135"/>
      <c r="M135" s="802"/>
      <c r="N135" s="800"/>
      <c r="O135" s="800"/>
      <c r="P135" s="803"/>
      <c r="R135" s="799"/>
    </row>
    <row r="136" spans="2:18">
      <c r="B136" s="626" t="s">
        <v>1024</v>
      </c>
      <c r="C136" s="625"/>
      <c r="D136" s="625"/>
      <c r="E136" s="625"/>
      <c r="F136" s="794">
        <f t="shared" si="19"/>
        <v>0</v>
      </c>
      <c r="H136" s="802"/>
      <c r="I136" s="800"/>
      <c r="J136" s="800"/>
      <c r="K136" s="801"/>
      <c r="L136"/>
      <c r="M136" s="802"/>
      <c r="N136" s="800"/>
      <c r="O136" s="800"/>
      <c r="P136" s="803"/>
      <c r="R136" s="799"/>
    </row>
    <row r="137" spans="2:18">
      <c r="B137" s="626" t="s">
        <v>1025</v>
      </c>
      <c r="C137" s="625"/>
      <c r="D137" s="625"/>
      <c r="E137" s="625"/>
      <c r="F137" s="794">
        <f t="shared" si="19"/>
        <v>0</v>
      </c>
      <c r="H137" s="802"/>
      <c r="I137" s="800"/>
      <c r="J137" s="800"/>
      <c r="K137" s="801"/>
      <c r="L137"/>
      <c r="M137" s="802"/>
      <c r="N137" s="800"/>
      <c r="O137" s="800"/>
      <c r="P137" s="803"/>
      <c r="R137" s="799"/>
    </row>
    <row r="138" spans="2:18">
      <c r="B138" s="626" t="s">
        <v>1026</v>
      </c>
      <c r="C138" s="625"/>
      <c r="D138" s="625"/>
      <c r="E138" s="625"/>
      <c r="F138" s="794">
        <f t="shared" si="19"/>
        <v>0</v>
      </c>
      <c r="H138" s="802"/>
      <c r="I138" s="800"/>
      <c r="J138" s="800"/>
      <c r="K138" s="801"/>
      <c r="L138"/>
      <c r="M138" s="802"/>
      <c r="N138" s="800"/>
      <c r="O138" s="800"/>
      <c r="P138" s="803"/>
      <c r="R138" s="799"/>
    </row>
    <row r="139" spans="2:18">
      <c r="B139" s="626" t="s">
        <v>1027</v>
      </c>
      <c r="C139" s="625"/>
      <c r="D139" s="625"/>
      <c r="E139" s="625"/>
      <c r="F139" s="794">
        <f t="shared" si="19"/>
        <v>0</v>
      </c>
      <c r="H139" s="802"/>
      <c r="I139" s="800"/>
      <c r="J139" s="800"/>
      <c r="K139" s="801"/>
      <c r="L139"/>
      <c r="M139" s="802"/>
      <c r="N139" s="800"/>
      <c r="O139" s="800"/>
      <c r="P139" s="803"/>
      <c r="R139" s="799"/>
    </row>
    <row r="140" spans="2:18">
      <c r="B140" s="789" t="s">
        <v>1043</v>
      </c>
      <c r="H140"/>
      <c r="I140"/>
      <c r="J140"/>
      <c r="K140"/>
      <c r="L140"/>
      <c r="M140"/>
      <c r="N140"/>
      <c r="O140"/>
      <c r="P140"/>
    </row>
    <row r="141" spans="2:18">
      <c r="H141"/>
      <c r="I141"/>
      <c r="J141"/>
      <c r="K141"/>
      <c r="L141"/>
      <c r="M141"/>
      <c r="N141"/>
      <c r="O141"/>
      <c r="P141"/>
    </row>
    <row r="143" spans="2:18" ht="21">
      <c r="B143" s="792" t="s">
        <v>1044</v>
      </c>
    </row>
    <row r="145" spans="2:16" ht="21">
      <c r="B145" s="792" t="s">
        <v>1045</v>
      </c>
      <c r="C145" s="793"/>
      <c r="E145" s="793"/>
      <c r="F145" s="793"/>
      <c r="H145" s="792" t="s">
        <v>1046</v>
      </c>
    </row>
    <row r="146" spans="2:16">
      <c r="B146" s="1158" t="s">
        <v>663</v>
      </c>
      <c r="C146" s="1159"/>
      <c r="D146" s="1159"/>
      <c r="E146" s="1159"/>
      <c r="F146" s="1160"/>
      <c r="H146" s="2" t="s">
        <v>671</v>
      </c>
      <c r="M146" s="2" t="s">
        <v>672</v>
      </c>
    </row>
    <row r="147" spans="2:16" ht="15" customHeight="1">
      <c r="B147" s="745" t="s">
        <v>62</v>
      </c>
      <c r="C147" s="745" t="s">
        <v>664</v>
      </c>
      <c r="D147" s="745" t="s">
        <v>665</v>
      </c>
      <c r="E147" s="745" t="s">
        <v>667</v>
      </c>
      <c r="F147" s="745" t="s">
        <v>666</v>
      </c>
      <c r="H147" s="745" t="s">
        <v>668</v>
      </c>
      <c r="I147" s="745" t="s">
        <v>669</v>
      </c>
      <c r="J147" s="745" t="s">
        <v>670</v>
      </c>
      <c r="K147" s="745" t="s">
        <v>664</v>
      </c>
      <c r="M147" s="745" t="s">
        <v>668</v>
      </c>
      <c r="N147" s="745" t="s">
        <v>1033</v>
      </c>
      <c r="O147" s="745" t="s">
        <v>670</v>
      </c>
      <c r="P147" s="745" t="s">
        <v>664</v>
      </c>
    </row>
    <row r="148" spans="2:16" ht="32">
      <c r="B148" s="745"/>
      <c r="C148" s="745" t="s">
        <v>673</v>
      </c>
      <c r="D148" s="745" t="s">
        <v>674</v>
      </c>
      <c r="E148" s="745" t="s">
        <v>675</v>
      </c>
      <c r="F148" s="745" t="s">
        <v>676</v>
      </c>
      <c r="H148" s="745"/>
      <c r="I148" s="745" t="s">
        <v>677</v>
      </c>
      <c r="J148" s="745" t="s">
        <v>678</v>
      </c>
      <c r="K148" s="745" t="s">
        <v>679</v>
      </c>
      <c r="M148" s="745"/>
      <c r="N148" s="745" t="s">
        <v>1010</v>
      </c>
      <c r="O148" s="745" t="s">
        <v>1011</v>
      </c>
      <c r="P148" s="745" t="s">
        <v>1035</v>
      </c>
    </row>
    <row r="149" spans="2:16">
      <c r="B149" s="626">
        <v>42736</v>
      </c>
      <c r="C149" s="631"/>
      <c r="D149" s="629"/>
      <c r="E149" s="625"/>
      <c r="F149" s="625"/>
      <c r="H149" s="625" t="s">
        <v>2883</v>
      </c>
      <c r="I149" s="625">
        <v>100</v>
      </c>
      <c r="J149" s="625">
        <v>4</v>
      </c>
      <c r="K149" s="625">
        <f>I149*J149/1000</f>
        <v>0.4</v>
      </c>
      <c r="M149" s="625" t="s">
        <v>2884</v>
      </c>
      <c r="N149" s="625">
        <v>18</v>
      </c>
      <c r="O149" s="625">
        <v>1</v>
      </c>
      <c r="P149" s="794">
        <f>N149*O149/1000</f>
        <v>1.7999999999999999E-2</v>
      </c>
    </row>
    <row r="150" spans="2:16">
      <c r="B150" s="626">
        <v>42767</v>
      </c>
      <c r="C150" s="632"/>
      <c r="D150" s="633"/>
      <c r="E150" s="625"/>
      <c r="F150" s="630">
        <f>D150*E150</f>
        <v>0</v>
      </c>
      <c r="H150" s="625" t="s">
        <v>2885</v>
      </c>
      <c r="I150" s="625">
        <v>100</v>
      </c>
      <c r="J150" s="625">
        <v>31</v>
      </c>
      <c r="K150" s="625">
        <f t="shared" ref="K150:K165" si="20">I150*J150/1000</f>
        <v>3.1</v>
      </c>
      <c r="M150" s="625" t="s">
        <v>2886</v>
      </c>
      <c r="N150" s="625">
        <v>38</v>
      </c>
      <c r="O150" s="625">
        <v>301</v>
      </c>
      <c r="P150" s="794">
        <f t="shared" ref="P150:P169" si="21">N150*O150/1000</f>
        <v>11.438000000000001</v>
      </c>
    </row>
    <row r="151" spans="2:16">
      <c r="B151" s="626">
        <v>42795</v>
      </c>
      <c r="C151" s="625"/>
      <c r="D151" s="625"/>
      <c r="E151" s="625"/>
      <c r="F151" s="625"/>
      <c r="H151" s="625" t="s">
        <v>2887</v>
      </c>
      <c r="I151" s="625">
        <v>100</v>
      </c>
      <c r="J151" s="625">
        <v>1</v>
      </c>
      <c r="K151" s="625">
        <f t="shared" si="20"/>
        <v>0.1</v>
      </c>
      <c r="M151" s="625" t="s">
        <v>2888</v>
      </c>
      <c r="N151" s="625">
        <v>40</v>
      </c>
      <c r="O151" s="625">
        <v>1914</v>
      </c>
      <c r="P151" s="794">
        <f t="shared" si="21"/>
        <v>76.56</v>
      </c>
    </row>
    <row r="152" spans="2:16">
      <c r="B152" s="626">
        <v>42826</v>
      </c>
      <c r="C152" s="625"/>
      <c r="D152" s="625"/>
      <c r="E152" s="625"/>
      <c r="F152" s="625"/>
      <c r="H152" s="625" t="s">
        <v>2889</v>
      </c>
      <c r="I152" s="625">
        <v>130</v>
      </c>
      <c r="J152" s="625">
        <v>2753</v>
      </c>
      <c r="K152" s="625">
        <f t="shared" si="20"/>
        <v>357.89</v>
      </c>
      <c r="M152" s="625" t="s">
        <v>2890</v>
      </c>
      <c r="N152" s="625">
        <v>43</v>
      </c>
      <c r="O152" s="625">
        <v>1286</v>
      </c>
      <c r="P152" s="794">
        <f t="shared" si="21"/>
        <v>55.298000000000002</v>
      </c>
    </row>
    <row r="153" spans="2:16">
      <c r="B153" s="626">
        <v>42856</v>
      </c>
      <c r="C153" s="625"/>
      <c r="D153" s="625"/>
      <c r="E153" s="625"/>
      <c r="F153" s="625"/>
      <c r="H153" s="625" t="s">
        <v>2891</v>
      </c>
      <c r="I153" s="625">
        <v>130</v>
      </c>
      <c r="J153" s="625">
        <v>1</v>
      </c>
      <c r="K153" s="625">
        <f t="shared" si="20"/>
        <v>0.13</v>
      </c>
      <c r="M153" s="625" t="s">
        <v>2892</v>
      </c>
      <c r="N153" s="625">
        <v>46</v>
      </c>
      <c r="O153" s="625">
        <v>124</v>
      </c>
      <c r="P153" s="794">
        <f t="shared" si="21"/>
        <v>5.7039999999999997</v>
      </c>
    </row>
    <row r="154" spans="2:16">
      <c r="B154" s="626">
        <v>42887</v>
      </c>
      <c r="C154" s="625"/>
      <c r="D154" s="625"/>
      <c r="E154" s="625"/>
      <c r="F154" s="625"/>
      <c r="H154" s="625" t="s">
        <v>2893</v>
      </c>
      <c r="I154" s="625">
        <v>130</v>
      </c>
      <c r="J154" s="625">
        <v>124</v>
      </c>
      <c r="K154" s="625">
        <f t="shared" si="20"/>
        <v>16.12</v>
      </c>
      <c r="M154" s="625" t="s">
        <v>2894</v>
      </c>
      <c r="N154" s="625">
        <v>49</v>
      </c>
      <c r="O154" s="625">
        <v>349</v>
      </c>
      <c r="P154" s="794">
        <f t="shared" si="21"/>
        <v>17.100999999999999</v>
      </c>
    </row>
    <row r="155" spans="2:16">
      <c r="B155" s="626">
        <v>42917</v>
      </c>
      <c r="C155" s="625"/>
      <c r="D155" s="625"/>
      <c r="E155" s="625"/>
      <c r="F155" s="625"/>
      <c r="H155" s="625" t="s">
        <v>2895</v>
      </c>
      <c r="I155" s="625">
        <v>130</v>
      </c>
      <c r="J155" s="625">
        <v>1569</v>
      </c>
      <c r="K155" s="625">
        <f t="shared" si="20"/>
        <v>203.97</v>
      </c>
      <c r="M155" s="625" t="s">
        <v>2896</v>
      </c>
      <c r="N155" s="625">
        <v>55</v>
      </c>
      <c r="O155" s="625">
        <v>254</v>
      </c>
      <c r="P155" s="794">
        <f t="shared" si="21"/>
        <v>13.97</v>
      </c>
    </row>
    <row r="156" spans="2:16">
      <c r="B156" s="626">
        <v>42948</v>
      </c>
      <c r="C156" s="806">
        <v>1258.19</v>
      </c>
      <c r="D156" s="625"/>
      <c r="E156" s="625"/>
      <c r="F156" s="625"/>
      <c r="H156" s="625" t="s">
        <v>2897</v>
      </c>
      <c r="I156" s="625">
        <v>130</v>
      </c>
      <c r="J156" s="625">
        <v>8</v>
      </c>
      <c r="K156" s="625">
        <f t="shared" si="20"/>
        <v>1.04</v>
      </c>
      <c r="M156" s="625" t="s">
        <v>2898</v>
      </c>
      <c r="N156" s="625">
        <v>57</v>
      </c>
      <c r="O156" s="625">
        <v>53</v>
      </c>
      <c r="P156" s="794">
        <f t="shared" si="21"/>
        <v>3.0209999999999999</v>
      </c>
    </row>
    <row r="157" spans="2:16">
      <c r="B157" s="626">
        <v>42979</v>
      </c>
      <c r="C157" s="806">
        <v>1129.8399999999999</v>
      </c>
      <c r="D157" s="806">
        <f>$C$156-C157</f>
        <v>128.35000000000014</v>
      </c>
      <c r="E157" s="796">
        <f>N26</f>
        <v>1.0321612349914238</v>
      </c>
      <c r="F157" s="625">
        <v>114.23150000000012</v>
      </c>
      <c r="H157" s="625" t="s">
        <v>2899</v>
      </c>
      <c r="I157" s="625">
        <v>130</v>
      </c>
      <c r="J157" s="625">
        <v>2</v>
      </c>
      <c r="K157" s="625">
        <f t="shared" si="20"/>
        <v>0.26</v>
      </c>
      <c r="M157" s="625" t="s">
        <v>2900</v>
      </c>
      <c r="N157" s="625">
        <v>61</v>
      </c>
      <c r="O157" s="625">
        <v>213</v>
      </c>
      <c r="P157" s="794">
        <f t="shared" si="21"/>
        <v>12.993</v>
      </c>
    </row>
    <row r="158" spans="2:16">
      <c r="B158" s="626">
        <v>43009</v>
      </c>
      <c r="C158" s="806">
        <v>983.07</v>
      </c>
      <c r="D158" s="806">
        <f>$C$156-C158</f>
        <v>275.12</v>
      </c>
      <c r="E158" s="625">
        <v>0.86</v>
      </c>
      <c r="F158" s="625">
        <v>244.85680000000002</v>
      </c>
      <c r="H158" s="625" t="s">
        <v>2901</v>
      </c>
      <c r="I158" s="625">
        <v>190</v>
      </c>
      <c r="J158" s="625">
        <v>108</v>
      </c>
      <c r="K158" s="625">
        <f t="shared" si="20"/>
        <v>20.52</v>
      </c>
      <c r="M158" s="625" t="s">
        <v>2902</v>
      </c>
      <c r="N158" s="625">
        <v>62</v>
      </c>
      <c r="O158" s="625">
        <v>142</v>
      </c>
      <c r="P158" s="794">
        <f t="shared" si="21"/>
        <v>8.8040000000000003</v>
      </c>
    </row>
    <row r="159" spans="2:16">
      <c r="B159" s="626">
        <v>43040</v>
      </c>
      <c r="C159" s="806">
        <v>864.4</v>
      </c>
      <c r="D159" s="806">
        <f>$C$156-C159</f>
        <v>393.79000000000008</v>
      </c>
      <c r="E159" s="625">
        <v>0.86</v>
      </c>
      <c r="F159" s="625">
        <v>350.4731000000001</v>
      </c>
      <c r="H159" s="625" t="s">
        <v>2903</v>
      </c>
      <c r="I159" s="625">
        <v>190</v>
      </c>
      <c r="J159" s="625">
        <v>407</v>
      </c>
      <c r="K159" s="625">
        <f t="shared" si="20"/>
        <v>77.33</v>
      </c>
      <c r="M159" s="625" t="s">
        <v>2904</v>
      </c>
      <c r="N159" s="625">
        <v>69</v>
      </c>
      <c r="O159" s="625">
        <v>344</v>
      </c>
      <c r="P159" s="794">
        <f t="shared" si="21"/>
        <v>23.736000000000001</v>
      </c>
    </row>
    <row r="160" spans="2:16">
      <c r="B160" s="626">
        <v>43070</v>
      </c>
      <c r="C160" s="806">
        <v>767.77</v>
      </c>
      <c r="D160" s="806">
        <f>$C$156-C160</f>
        <v>490.42000000000007</v>
      </c>
      <c r="E160" s="625">
        <v>0.86</v>
      </c>
      <c r="F160" s="625">
        <v>436.4738000000001</v>
      </c>
      <c r="H160" s="625" t="s">
        <v>2905</v>
      </c>
      <c r="I160" s="625">
        <v>190</v>
      </c>
      <c r="J160" s="625">
        <v>1</v>
      </c>
      <c r="K160" s="625">
        <f t="shared" si="20"/>
        <v>0.19</v>
      </c>
      <c r="M160" s="625" t="s">
        <v>2906</v>
      </c>
      <c r="N160" s="625">
        <v>70</v>
      </c>
      <c r="O160" s="625">
        <v>40</v>
      </c>
      <c r="P160" s="794">
        <f t="shared" si="21"/>
        <v>2.8</v>
      </c>
    </row>
    <row r="161" spans="2:19">
      <c r="B161" s="634" t="s">
        <v>26</v>
      </c>
      <c r="C161" s="635"/>
      <c r="D161" s="635"/>
      <c r="E161" s="635"/>
      <c r="F161" s="636">
        <f>SUM(F150:F160)</f>
        <v>1146.0352000000003</v>
      </c>
      <c r="H161" s="625" t="s">
        <v>2907</v>
      </c>
      <c r="I161" s="625">
        <v>240</v>
      </c>
      <c r="J161" s="625">
        <v>878</v>
      </c>
      <c r="K161" s="625">
        <f t="shared" si="20"/>
        <v>210.72</v>
      </c>
      <c r="M161" s="625" t="s">
        <v>2908</v>
      </c>
      <c r="N161" s="625">
        <v>75</v>
      </c>
      <c r="O161" s="625">
        <v>67</v>
      </c>
      <c r="P161" s="794">
        <f t="shared" si="21"/>
        <v>5.0250000000000004</v>
      </c>
    </row>
    <row r="162" spans="2:19">
      <c r="B162" s="626">
        <v>43101</v>
      </c>
      <c r="C162" s="806">
        <v>597.01</v>
      </c>
      <c r="D162" s="806">
        <f>$C$156-C162</f>
        <v>661.18000000000006</v>
      </c>
      <c r="E162" s="625">
        <v>0.86</v>
      </c>
      <c r="F162" s="625">
        <f>E162*D162</f>
        <v>568.61480000000006</v>
      </c>
      <c r="H162" s="625" t="s">
        <v>2909</v>
      </c>
      <c r="I162" s="625">
        <v>240</v>
      </c>
      <c r="J162" s="625">
        <v>2</v>
      </c>
      <c r="K162" s="625">
        <f t="shared" si="20"/>
        <v>0.48</v>
      </c>
      <c r="M162" s="625" t="s">
        <v>2910</v>
      </c>
      <c r="N162" s="625">
        <v>79</v>
      </c>
      <c r="O162" s="625">
        <v>14</v>
      </c>
      <c r="P162" s="794">
        <f t="shared" si="21"/>
        <v>1.1060000000000001</v>
      </c>
    </row>
    <row r="163" spans="2:19">
      <c r="B163" s="626">
        <v>43132</v>
      </c>
      <c r="C163" s="806">
        <v>597.86</v>
      </c>
      <c r="D163" s="806">
        <f t="shared" ref="D163:D164" si="22">$C$156-C163</f>
        <v>660.33</v>
      </c>
      <c r="E163" s="625">
        <v>0.86</v>
      </c>
      <c r="F163" s="625">
        <f>E163*D163</f>
        <v>567.88380000000006</v>
      </c>
      <c r="H163" s="625" t="s">
        <v>2911</v>
      </c>
      <c r="I163" s="625">
        <v>240</v>
      </c>
      <c r="J163" s="625">
        <v>51</v>
      </c>
      <c r="K163" s="625">
        <f t="shared" si="20"/>
        <v>12.24</v>
      </c>
      <c r="M163" s="625" t="s">
        <v>2912</v>
      </c>
      <c r="N163" s="625">
        <v>88</v>
      </c>
      <c r="O163" s="625">
        <v>288</v>
      </c>
      <c r="P163" s="794">
        <f t="shared" si="21"/>
        <v>25.344000000000001</v>
      </c>
    </row>
    <row r="164" spans="2:19">
      <c r="B164" s="626">
        <v>43160</v>
      </c>
      <c r="C164" s="806">
        <v>594.03</v>
      </c>
      <c r="D164" s="806">
        <f t="shared" si="22"/>
        <v>664.16000000000008</v>
      </c>
      <c r="E164" s="625">
        <v>0.86</v>
      </c>
      <c r="F164" s="625">
        <f>E164*D164</f>
        <v>571.1776000000001</v>
      </c>
      <c r="H164" s="625" t="s">
        <v>2913</v>
      </c>
      <c r="I164" s="625">
        <v>300</v>
      </c>
      <c r="J164" s="625">
        <v>508</v>
      </c>
      <c r="K164" s="625">
        <f t="shared" si="20"/>
        <v>152.4</v>
      </c>
      <c r="M164" s="625" t="s">
        <v>2914</v>
      </c>
      <c r="N164" s="625">
        <v>99</v>
      </c>
      <c r="O164" s="625">
        <v>80</v>
      </c>
      <c r="P164" s="794">
        <f t="shared" si="21"/>
        <v>7.92</v>
      </c>
    </row>
    <row r="165" spans="2:19">
      <c r="B165" s="626" t="s">
        <v>1016</v>
      </c>
      <c r="C165" s="625"/>
      <c r="D165" s="625"/>
      <c r="E165" s="625" t="s">
        <v>1047</v>
      </c>
      <c r="F165" s="625">
        <f>10*F164+F163+F162</f>
        <v>6848.2746000000016</v>
      </c>
      <c r="H165" s="625" t="s">
        <v>2915</v>
      </c>
      <c r="I165" s="625">
        <v>470</v>
      </c>
      <c r="J165" s="625">
        <v>17</v>
      </c>
      <c r="K165" s="625">
        <f t="shared" si="20"/>
        <v>7.99</v>
      </c>
      <c r="M165" s="625" t="s">
        <v>2916</v>
      </c>
      <c r="N165" s="625">
        <v>112</v>
      </c>
      <c r="O165" s="625">
        <v>13</v>
      </c>
      <c r="P165" s="794">
        <f t="shared" si="21"/>
        <v>1.456</v>
      </c>
    </row>
    <row r="166" spans="2:19">
      <c r="B166" s="626" t="s">
        <v>1017</v>
      </c>
      <c r="C166" s="625"/>
      <c r="D166" s="625"/>
      <c r="E166" s="625"/>
      <c r="F166" s="625">
        <f>12*F164</f>
        <v>6854.1312000000016</v>
      </c>
      <c r="H166" s="625"/>
      <c r="I166" s="625"/>
      <c r="J166" s="625"/>
      <c r="K166" s="625"/>
      <c r="M166" s="625" t="s">
        <v>2917</v>
      </c>
      <c r="N166" s="625">
        <v>125</v>
      </c>
      <c r="O166" s="625">
        <v>541</v>
      </c>
      <c r="P166" s="794">
        <f t="shared" si="21"/>
        <v>67.625</v>
      </c>
    </row>
    <row r="167" spans="2:19">
      <c r="B167" s="626" t="s">
        <v>1018</v>
      </c>
      <c r="C167" s="625"/>
      <c r="D167" s="625"/>
      <c r="E167" s="625"/>
      <c r="F167" s="625">
        <f>F166</f>
        <v>6854.1312000000016</v>
      </c>
      <c r="H167" s="625"/>
      <c r="I167" s="625"/>
      <c r="J167" s="625"/>
      <c r="K167" s="625"/>
      <c r="M167" s="625" t="s">
        <v>2918</v>
      </c>
      <c r="N167" s="625">
        <v>143</v>
      </c>
      <c r="O167" s="625">
        <v>9</v>
      </c>
      <c r="P167" s="794">
        <f t="shared" si="21"/>
        <v>1.2869999999999999</v>
      </c>
    </row>
    <row r="168" spans="2:19">
      <c r="B168" s="626" t="s">
        <v>1019</v>
      </c>
      <c r="C168" s="625"/>
      <c r="D168" s="625"/>
      <c r="E168" s="625"/>
      <c r="F168" s="625">
        <f>F167</f>
        <v>6854.1312000000016</v>
      </c>
      <c r="H168" s="625"/>
      <c r="I168" s="625"/>
      <c r="J168" s="625"/>
      <c r="K168" s="625"/>
      <c r="M168" s="625" t="s">
        <v>2919</v>
      </c>
      <c r="N168" s="625">
        <v>151</v>
      </c>
      <c r="O168" s="625">
        <v>21</v>
      </c>
      <c r="P168" s="794">
        <f t="shared" si="21"/>
        <v>3.1709999999999998</v>
      </c>
    </row>
    <row r="169" spans="2:19">
      <c r="B169" s="626" t="s">
        <v>1021</v>
      </c>
      <c r="C169" s="625"/>
      <c r="D169" s="625"/>
      <c r="E169" s="625"/>
      <c r="F169" s="625">
        <f t="shared" ref="F169:F175" si="23">F168</f>
        <v>6854.1312000000016</v>
      </c>
      <c r="H169" s="625"/>
      <c r="I169" s="625"/>
      <c r="J169" s="625"/>
      <c r="K169" s="625"/>
      <c r="M169" s="625" t="s">
        <v>2920</v>
      </c>
      <c r="N169" s="625">
        <v>160</v>
      </c>
      <c r="O169" s="625">
        <v>408</v>
      </c>
      <c r="P169" s="794">
        <f t="shared" si="21"/>
        <v>65.28</v>
      </c>
    </row>
    <row r="170" spans="2:19">
      <c r="B170" s="626" t="s">
        <v>1022</v>
      </c>
      <c r="C170" s="625"/>
      <c r="D170" s="625"/>
      <c r="E170" s="625"/>
      <c r="F170" s="625">
        <f t="shared" si="23"/>
        <v>6854.1312000000016</v>
      </c>
      <c r="H170" s="625"/>
      <c r="I170" s="625"/>
      <c r="J170" s="625"/>
      <c r="K170" s="625"/>
      <c r="M170" s="625"/>
      <c r="N170" s="625"/>
      <c r="O170" s="625"/>
      <c r="P170" s="625"/>
    </row>
    <row r="171" spans="2:19">
      <c r="B171" s="626" t="s">
        <v>1023</v>
      </c>
      <c r="C171" s="625"/>
      <c r="D171" s="625"/>
      <c r="E171" s="625"/>
      <c r="F171" s="625">
        <f t="shared" si="23"/>
        <v>6854.1312000000016</v>
      </c>
      <c r="H171" s="634" t="s">
        <v>26</v>
      </c>
      <c r="I171" s="635"/>
      <c r="J171" s="807">
        <f>SUM(J149:J170)</f>
        <v>6465</v>
      </c>
      <c r="K171" s="631">
        <f>SUM(K149:K170)</f>
        <v>1064.8800000000001</v>
      </c>
      <c r="M171" s="634" t="s">
        <v>26</v>
      </c>
      <c r="N171" s="635"/>
      <c r="O171" s="808">
        <f>SUM(O149:O170)</f>
        <v>6462</v>
      </c>
      <c r="P171" s="632">
        <f>SUM(P149:P170)</f>
        <v>409.65700000000004</v>
      </c>
      <c r="R171" s="798">
        <f>K171-P171</f>
        <v>655.22300000000007</v>
      </c>
      <c r="S171" s="804"/>
    </row>
    <row r="172" spans="2:19">
      <c r="B172" s="626" t="s">
        <v>1024</v>
      </c>
      <c r="C172" s="625"/>
      <c r="D172" s="625"/>
      <c r="E172" s="625"/>
      <c r="F172" s="625">
        <f t="shared" si="23"/>
        <v>6854.1312000000016</v>
      </c>
    </row>
    <row r="173" spans="2:19">
      <c r="B173" s="626" t="s">
        <v>1025</v>
      </c>
      <c r="C173" s="625"/>
      <c r="D173" s="625"/>
      <c r="E173" s="625"/>
      <c r="F173" s="625">
        <f t="shared" si="23"/>
        <v>6854.1312000000016</v>
      </c>
    </row>
    <row r="174" spans="2:19">
      <c r="B174" s="626" t="s">
        <v>1026</v>
      </c>
      <c r="C174" s="625"/>
      <c r="D174" s="625"/>
      <c r="E174" s="625"/>
      <c r="F174" s="625">
        <f t="shared" si="23"/>
        <v>6854.1312000000016</v>
      </c>
    </row>
    <row r="175" spans="2:19">
      <c r="B175" s="626" t="s">
        <v>1027</v>
      </c>
      <c r="C175" s="625"/>
      <c r="D175" s="625"/>
      <c r="E175" s="625"/>
      <c r="F175" s="625">
        <f t="shared" si="23"/>
        <v>6854.1312000000016</v>
      </c>
    </row>
    <row r="181" spans="2:16" ht="21">
      <c r="B181" s="792" t="s">
        <v>1048</v>
      </c>
    </row>
    <row r="183" spans="2:16" ht="21">
      <c r="B183" s="792" t="s">
        <v>1049</v>
      </c>
      <c r="C183" s="793"/>
      <c r="E183" s="793"/>
      <c r="F183" s="793"/>
      <c r="H183" s="792" t="s">
        <v>1050</v>
      </c>
    </row>
    <row r="184" spans="2:16">
      <c r="B184" s="1158" t="s">
        <v>663</v>
      </c>
      <c r="C184" s="1159"/>
      <c r="D184" s="1159"/>
      <c r="E184" s="1159"/>
      <c r="F184" s="1160"/>
      <c r="H184" s="2" t="s">
        <v>671</v>
      </c>
      <c r="M184" s="2" t="s">
        <v>672</v>
      </c>
    </row>
    <row r="185" spans="2:16" ht="15" customHeight="1">
      <c r="B185" s="745" t="s">
        <v>62</v>
      </c>
      <c r="C185" s="745" t="s">
        <v>664</v>
      </c>
      <c r="D185" s="745" t="s">
        <v>665</v>
      </c>
      <c r="E185" s="745" t="s">
        <v>667</v>
      </c>
      <c r="F185" s="745" t="s">
        <v>666</v>
      </c>
      <c r="H185" s="745" t="s">
        <v>668</v>
      </c>
      <c r="I185" s="745" t="s">
        <v>1033</v>
      </c>
      <c r="J185" s="745" t="s">
        <v>670</v>
      </c>
      <c r="K185" s="745" t="s">
        <v>664</v>
      </c>
      <c r="M185" s="745" t="s">
        <v>668</v>
      </c>
      <c r="N185" s="745" t="s">
        <v>1033</v>
      </c>
      <c r="O185" s="745" t="s">
        <v>670</v>
      </c>
      <c r="P185" s="745" t="s">
        <v>664</v>
      </c>
    </row>
    <row r="186" spans="2:16" ht="32">
      <c r="B186" s="745"/>
      <c r="C186" s="745" t="s">
        <v>673</v>
      </c>
      <c r="D186" s="745" t="s">
        <v>674</v>
      </c>
      <c r="E186" s="745" t="s">
        <v>675</v>
      </c>
      <c r="F186" s="745" t="s">
        <v>676</v>
      </c>
      <c r="H186" s="745"/>
      <c r="I186" s="745" t="s">
        <v>677</v>
      </c>
      <c r="J186" s="745" t="s">
        <v>678</v>
      </c>
      <c r="K186" s="745" t="s">
        <v>1034</v>
      </c>
      <c r="M186" s="745"/>
      <c r="N186" s="745" t="s">
        <v>1010</v>
      </c>
      <c r="O186" s="745" t="s">
        <v>1011</v>
      </c>
      <c r="P186" s="745" t="s">
        <v>1035</v>
      </c>
    </row>
    <row r="187" spans="2:16">
      <c r="B187" s="626">
        <v>42736</v>
      </c>
      <c r="C187" s="631"/>
      <c r="D187" s="629"/>
      <c r="E187" s="625"/>
      <c r="F187" s="625"/>
      <c r="H187" s="625" t="s">
        <v>1051</v>
      </c>
      <c r="I187" s="625">
        <v>200</v>
      </c>
      <c r="J187" s="805">
        <v>567</v>
      </c>
      <c r="K187" s="625">
        <f>J187*I187/1000</f>
        <v>113.4</v>
      </c>
      <c r="M187" s="625" t="s">
        <v>1052</v>
      </c>
      <c r="N187" s="625">
        <v>79</v>
      </c>
      <c r="O187" s="805">
        <v>468</v>
      </c>
      <c r="P187" s="625">
        <f>O187*N187/1000</f>
        <v>36.972000000000001</v>
      </c>
    </row>
    <row r="188" spans="2:16">
      <c r="B188" s="626">
        <v>42767</v>
      </c>
      <c r="C188" s="632"/>
      <c r="D188" s="633"/>
      <c r="E188" s="625"/>
      <c r="F188" s="630">
        <f>D188*E188</f>
        <v>0</v>
      </c>
      <c r="H188" s="625" t="s">
        <v>1053</v>
      </c>
      <c r="I188" s="625">
        <v>250</v>
      </c>
      <c r="J188" s="805">
        <v>738</v>
      </c>
      <c r="K188" s="625">
        <f>J188*I188/1000</f>
        <v>184.5</v>
      </c>
      <c r="M188" s="625" t="s">
        <v>1054</v>
      </c>
      <c r="N188" s="625">
        <v>99</v>
      </c>
      <c r="O188" s="805">
        <v>722</v>
      </c>
      <c r="P188" s="625">
        <f>O188*N188/1000</f>
        <v>71.477999999999994</v>
      </c>
    </row>
    <row r="189" spans="2:16">
      <c r="B189" s="626">
        <v>42795</v>
      </c>
      <c r="C189" s="625"/>
      <c r="D189" s="625"/>
      <c r="E189" s="625"/>
      <c r="F189" s="625"/>
      <c r="H189" s="625" t="s">
        <v>1055</v>
      </c>
      <c r="I189" s="625">
        <v>400</v>
      </c>
      <c r="J189" s="625">
        <v>11</v>
      </c>
      <c r="K189" s="625">
        <f>J189*I189/1000</f>
        <v>4.4000000000000004</v>
      </c>
      <c r="M189" s="625" t="s">
        <v>1056</v>
      </c>
      <c r="N189" s="625">
        <v>107</v>
      </c>
      <c r="O189" s="625">
        <v>91</v>
      </c>
      <c r="P189" s="625">
        <f>O189*N189/1000</f>
        <v>9.7370000000000001</v>
      </c>
    </row>
    <row r="190" spans="2:16">
      <c r="B190" s="626">
        <v>42826</v>
      </c>
      <c r="C190" s="625"/>
      <c r="D190" s="625"/>
      <c r="E190" s="625"/>
      <c r="F190" s="625"/>
      <c r="H190" s="625"/>
      <c r="I190" s="625"/>
      <c r="J190" s="625"/>
      <c r="K190" s="625"/>
      <c r="M190" s="625" t="s">
        <v>1057</v>
      </c>
      <c r="N190" s="625">
        <v>160</v>
      </c>
      <c r="O190" s="625">
        <v>35</v>
      </c>
      <c r="P190" s="625">
        <f>O190*N190/1000</f>
        <v>5.6</v>
      </c>
    </row>
    <row r="191" spans="2:16">
      <c r="B191" s="626">
        <v>42856</v>
      </c>
      <c r="C191" s="625"/>
      <c r="D191" s="625"/>
      <c r="E191" s="625"/>
      <c r="F191" s="625"/>
      <c r="H191" s="625"/>
      <c r="I191" s="625"/>
      <c r="J191" s="625"/>
      <c r="K191" s="625"/>
      <c r="M191" s="625"/>
      <c r="N191" s="625"/>
      <c r="O191" s="625"/>
      <c r="P191" s="625"/>
    </row>
    <row r="192" spans="2:16">
      <c r="B192" s="626">
        <v>42887</v>
      </c>
      <c r="C192" s="625"/>
      <c r="D192" s="625"/>
      <c r="E192" s="625"/>
      <c r="F192" s="625"/>
      <c r="H192" s="625"/>
      <c r="I192" s="625"/>
      <c r="J192" s="625"/>
      <c r="K192" s="625"/>
      <c r="M192" s="625"/>
      <c r="N192" s="625"/>
      <c r="O192" s="625"/>
      <c r="P192" s="625"/>
    </row>
    <row r="193" spans="2:16">
      <c r="B193" s="626">
        <v>42917</v>
      </c>
      <c r="C193" s="625"/>
      <c r="D193" s="625"/>
      <c r="E193" s="625"/>
      <c r="F193" s="625"/>
      <c r="H193" s="625"/>
      <c r="I193" s="625"/>
      <c r="J193" s="625"/>
      <c r="K193" s="625"/>
      <c r="M193" s="625"/>
      <c r="N193" s="625"/>
      <c r="O193" s="625"/>
      <c r="P193" s="625"/>
    </row>
    <row r="194" spans="2:16">
      <c r="B194" s="626">
        <v>42948</v>
      </c>
      <c r="C194" s="625"/>
      <c r="D194" s="625"/>
      <c r="E194" s="625"/>
      <c r="F194" s="625"/>
      <c r="H194" s="625"/>
      <c r="I194" s="625"/>
      <c r="J194" s="625"/>
      <c r="K194" s="625"/>
      <c r="M194" s="625"/>
      <c r="N194" s="625"/>
      <c r="O194" s="625"/>
      <c r="P194" s="625"/>
    </row>
    <row r="195" spans="2:16">
      <c r="B195" s="626">
        <v>42979</v>
      </c>
      <c r="C195" s="625"/>
      <c r="D195" s="625"/>
      <c r="E195" s="625"/>
      <c r="F195" s="625"/>
      <c r="H195" s="625"/>
      <c r="I195" s="625"/>
      <c r="J195" s="625"/>
      <c r="K195" s="625"/>
      <c r="M195" s="625"/>
      <c r="N195" s="625"/>
      <c r="O195" s="625"/>
      <c r="P195" s="625"/>
    </row>
    <row r="196" spans="2:16">
      <c r="B196" s="626">
        <v>43009</v>
      </c>
      <c r="C196" s="625"/>
      <c r="D196" s="625"/>
      <c r="E196" s="625"/>
      <c r="F196" s="625"/>
      <c r="H196" s="625"/>
      <c r="I196" s="625"/>
      <c r="J196" s="625"/>
      <c r="K196" s="625"/>
      <c r="M196" s="625"/>
      <c r="N196" s="625"/>
      <c r="O196" s="625"/>
      <c r="P196" s="625"/>
    </row>
    <row r="197" spans="2:16">
      <c r="B197" s="626">
        <v>43040</v>
      </c>
      <c r="C197" s="625"/>
      <c r="D197" s="625"/>
      <c r="E197" s="625"/>
      <c r="F197" s="625"/>
      <c r="H197" s="625"/>
      <c r="I197" s="625"/>
      <c r="J197" s="625"/>
      <c r="K197" s="625"/>
      <c r="M197" s="625"/>
      <c r="N197" s="625"/>
      <c r="O197" s="625"/>
      <c r="P197" s="625"/>
    </row>
    <row r="198" spans="2:16">
      <c r="B198" s="626">
        <v>43070</v>
      </c>
      <c r="C198" s="795">
        <f>K209</f>
        <v>302.29999999999995</v>
      </c>
      <c r="D198" s="625"/>
      <c r="E198" s="625"/>
      <c r="F198" s="625"/>
      <c r="H198" s="625"/>
      <c r="I198" s="625"/>
      <c r="J198" s="625"/>
      <c r="K198" s="625"/>
      <c r="M198" s="625"/>
      <c r="N198" s="625"/>
      <c r="O198" s="625"/>
      <c r="P198" s="625"/>
    </row>
    <row r="199" spans="2:16">
      <c r="B199" s="634" t="s">
        <v>26</v>
      </c>
      <c r="C199" s="635"/>
      <c r="D199" s="635"/>
      <c r="E199" s="635"/>
      <c r="F199" s="636">
        <f>SUM(F188:F198)</f>
        <v>0</v>
      </c>
      <c r="H199" s="625"/>
      <c r="I199" s="625"/>
      <c r="J199" s="625"/>
      <c r="K199" s="625"/>
      <c r="M199" s="625"/>
      <c r="N199" s="625"/>
      <c r="O199" s="625"/>
      <c r="P199" s="625"/>
    </row>
    <row r="200" spans="2:16">
      <c r="B200" s="626">
        <v>43101</v>
      </c>
      <c r="C200" s="795">
        <f>R209</f>
        <v>178.51299999999998</v>
      </c>
      <c r="D200" s="795">
        <f>C198-C200</f>
        <v>123.78699999999998</v>
      </c>
      <c r="E200" s="796">
        <f>N26</f>
        <v>1.0321612349914238</v>
      </c>
      <c r="F200" s="794">
        <f>E200*D200</f>
        <v>127.76814279588335</v>
      </c>
      <c r="H200" s="625"/>
      <c r="I200" s="625"/>
      <c r="J200" s="625"/>
      <c r="K200" s="625"/>
      <c r="M200" s="625"/>
      <c r="N200" s="625"/>
      <c r="O200" s="625"/>
      <c r="P200" s="625"/>
    </row>
    <row r="201" spans="2:16">
      <c r="B201" s="626" t="s">
        <v>1016</v>
      </c>
      <c r="C201" s="625"/>
      <c r="D201" s="625"/>
      <c r="E201" s="625" t="s">
        <v>1047</v>
      </c>
      <c r="F201" s="794">
        <f>12*F200</f>
        <v>1533.2177135506001</v>
      </c>
      <c r="H201" s="625"/>
      <c r="I201" s="625"/>
      <c r="J201" s="625"/>
      <c r="K201" s="625"/>
      <c r="M201" s="625"/>
      <c r="N201" s="625"/>
      <c r="O201" s="625"/>
      <c r="P201" s="625"/>
    </row>
    <row r="202" spans="2:16">
      <c r="B202" s="626" t="s">
        <v>1017</v>
      </c>
      <c r="C202" s="625"/>
      <c r="D202" s="625"/>
      <c r="E202" s="625"/>
      <c r="F202" s="794">
        <f>F201</f>
        <v>1533.2177135506001</v>
      </c>
      <c r="H202" s="625"/>
      <c r="I202" s="625"/>
      <c r="J202" s="625"/>
      <c r="K202" s="625"/>
      <c r="M202" s="625"/>
      <c r="N202" s="625"/>
      <c r="O202" s="625"/>
      <c r="P202" s="625"/>
    </row>
    <row r="203" spans="2:16">
      <c r="B203" s="626" t="s">
        <v>1018</v>
      </c>
      <c r="C203" s="625"/>
      <c r="D203" s="625"/>
      <c r="E203" s="625"/>
      <c r="F203" s="794">
        <f>F202</f>
        <v>1533.2177135506001</v>
      </c>
      <c r="H203" s="625"/>
      <c r="I203" s="625"/>
      <c r="J203" s="625"/>
      <c r="K203" s="625"/>
      <c r="M203" s="625"/>
      <c r="N203" s="625"/>
      <c r="O203" s="625"/>
      <c r="P203" s="625"/>
    </row>
    <row r="204" spans="2:16">
      <c r="B204" s="626" t="s">
        <v>1019</v>
      </c>
      <c r="C204" s="625"/>
      <c r="D204" s="625"/>
      <c r="E204" s="625"/>
      <c r="F204" s="794">
        <f>F203</f>
        <v>1533.2177135506001</v>
      </c>
      <c r="H204" s="625"/>
      <c r="I204" s="625"/>
      <c r="J204" s="625"/>
      <c r="K204" s="625"/>
      <c r="M204" s="625"/>
      <c r="N204" s="625"/>
      <c r="O204" s="625"/>
      <c r="P204" s="625"/>
    </row>
    <row r="205" spans="2:16">
      <c r="B205" s="626" t="s">
        <v>1021</v>
      </c>
      <c r="C205" s="625"/>
      <c r="D205" s="625"/>
      <c r="E205" s="625"/>
      <c r="F205" s="794">
        <f t="shared" ref="F205:F211" si="24">F204</f>
        <v>1533.2177135506001</v>
      </c>
      <c r="H205" s="625"/>
      <c r="I205" s="625"/>
      <c r="J205" s="625"/>
      <c r="K205" s="625"/>
      <c r="M205" s="625"/>
      <c r="N205" s="625"/>
      <c r="O205" s="625"/>
      <c r="P205" s="625"/>
    </row>
    <row r="206" spans="2:16">
      <c r="B206" s="626" t="s">
        <v>1022</v>
      </c>
      <c r="C206" s="625"/>
      <c r="D206" s="625"/>
      <c r="E206" s="625"/>
      <c r="F206" s="794">
        <f t="shared" si="24"/>
        <v>1533.2177135506001</v>
      </c>
      <c r="H206" s="625"/>
      <c r="I206" s="625"/>
      <c r="J206" s="625"/>
      <c r="K206" s="625"/>
      <c r="M206" s="625"/>
      <c r="N206" s="625"/>
      <c r="O206" s="625"/>
      <c r="P206" s="625"/>
    </row>
    <row r="207" spans="2:16">
      <c r="B207" s="626" t="s">
        <v>1023</v>
      </c>
      <c r="C207" s="625"/>
      <c r="D207" s="625"/>
      <c r="E207" s="625"/>
      <c r="F207" s="794">
        <f t="shared" si="24"/>
        <v>1533.2177135506001</v>
      </c>
      <c r="H207" s="625"/>
      <c r="I207" s="625"/>
      <c r="J207" s="625"/>
      <c r="K207" s="625"/>
      <c r="M207" s="625"/>
      <c r="N207" s="625"/>
      <c r="O207" s="625"/>
      <c r="P207" s="625"/>
    </row>
    <row r="208" spans="2:16">
      <c r="B208" s="626" t="s">
        <v>1024</v>
      </c>
      <c r="C208" s="625"/>
      <c r="D208" s="625"/>
      <c r="E208" s="625"/>
      <c r="F208" s="794">
        <f t="shared" si="24"/>
        <v>1533.2177135506001</v>
      </c>
      <c r="H208" s="625"/>
      <c r="I208" s="625"/>
      <c r="J208" s="625"/>
      <c r="K208" s="625"/>
      <c r="M208" s="625"/>
      <c r="N208" s="625"/>
      <c r="O208" s="625"/>
      <c r="P208" s="625"/>
    </row>
    <row r="209" spans="2:18">
      <c r="B209" s="626" t="s">
        <v>1025</v>
      </c>
      <c r="C209" s="625"/>
      <c r="D209" s="625"/>
      <c r="E209" s="625"/>
      <c r="F209" s="794">
        <f t="shared" si="24"/>
        <v>1533.2177135506001</v>
      </c>
      <c r="H209" s="634" t="s">
        <v>26</v>
      </c>
      <c r="I209" s="635"/>
      <c r="J209" s="635"/>
      <c r="K209" s="631">
        <f>SUM(K187:K208)</f>
        <v>302.29999999999995</v>
      </c>
      <c r="M209" s="634" t="s">
        <v>26</v>
      </c>
      <c r="N209" s="635"/>
      <c r="O209" s="635"/>
      <c r="P209" s="632">
        <f>SUM(P187:P208)</f>
        <v>123.78699999999998</v>
      </c>
      <c r="R209" s="799">
        <f>K209-P209</f>
        <v>178.51299999999998</v>
      </c>
    </row>
    <row r="210" spans="2:18">
      <c r="B210" s="626" t="s">
        <v>1026</v>
      </c>
      <c r="C210" s="625"/>
      <c r="D210" s="625"/>
      <c r="E210" s="625"/>
      <c r="F210" s="794">
        <f t="shared" si="24"/>
        <v>1533.2177135506001</v>
      </c>
    </row>
    <row r="211" spans="2:18">
      <c r="B211" s="626" t="s">
        <v>1027</v>
      </c>
      <c r="C211" s="625"/>
      <c r="D211" s="625"/>
      <c r="E211" s="625"/>
      <c r="F211" s="794">
        <f t="shared" si="24"/>
        <v>1533.2177135506001</v>
      </c>
    </row>
    <row r="215" spans="2:18" ht="21">
      <c r="B215" s="792" t="s">
        <v>1058</v>
      </c>
    </row>
    <row r="217" spans="2:18" ht="21">
      <c r="B217" s="792" t="s">
        <v>1059</v>
      </c>
      <c r="C217" s="793"/>
      <c r="E217" s="793"/>
      <c r="F217" s="793"/>
      <c r="H217" s="792" t="s">
        <v>1060</v>
      </c>
    </row>
    <row r="218" spans="2:18">
      <c r="B218" s="1158" t="s">
        <v>663</v>
      </c>
      <c r="C218" s="1159"/>
      <c r="D218" s="1159"/>
      <c r="E218" s="1159"/>
      <c r="F218" s="1160"/>
      <c r="H218" s="2" t="s">
        <v>671</v>
      </c>
      <c r="M218" s="2" t="s">
        <v>672</v>
      </c>
    </row>
    <row r="219" spans="2:18" ht="15" customHeight="1">
      <c r="B219" s="745" t="s">
        <v>62</v>
      </c>
      <c r="C219" s="745" t="s">
        <v>664</v>
      </c>
      <c r="D219" s="745" t="s">
        <v>665</v>
      </c>
      <c r="E219" s="745" t="s">
        <v>667</v>
      </c>
      <c r="F219" s="745" t="s">
        <v>666</v>
      </c>
      <c r="H219" s="745" t="s">
        <v>668</v>
      </c>
      <c r="I219" s="745" t="s">
        <v>1033</v>
      </c>
      <c r="J219" s="745" t="s">
        <v>670</v>
      </c>
      <c r="K219" s="745" t="s">
        <v>664</v>
      </c>
      <c r="M219" s="745" t="s">
        <v>668</v>
      </c>
      <c r="N219" s="745" t="s">
        <v>1033</v>
      </c>
      <c r="O219" s="745" t="s">
        <v>670</v>
      </c>
      <c r="P219" s="745" t="s">
        <v>664</v>
      </c>
    </row>
    <row r="220" spans="2:18" ht="32">
      <c r="B220" s="745"/>
      <c r="C220" s="745" t="s">
        <v>673</v>
      </c>
      <c r="D220" s="745" t="s">
        <v>674</v>
      </c>
      <c r="E220" s="745" t="s">
        <v>675</v>
      </c>
      <c r="F220" s="745" t="s">
        <v>676</v>
      </c>
      <c r="H220" s="745"/>
      <c r="I220" s="745" t="s">
        <v>677</v>
      </c>
      <c r="J220" s="745" t="s">
        <v>678</v>
      </c>
      <c r="K220" s="745" t="s">
        <v>1034</v>
      </c>
      <c r="M220" s="745"/>
      <c r="N220" s="745" t="s">
        <v>1010</v>
      </c>
      <c r="O220" s="745" t="s">
        <v>1011</v>
      </c>
      <c r="P220" s="745" t="s">
        <v>1061</v>
      </c>
    </row>
    <row r="221" spans="2:18">
      <c r="B221" s="626">
        <v>42736</v>
      </c>
      <c r="C221" s="631"/>
      <c r="D221" s="629"/>
      <c r="E221" s="625"/>
      <c r="F221" s="625"/>
      <c r="H221" s="625" t="s">
        <v>1062</v>
      </c>
      <c r="I221" s="625">
        <v>100</v>
      </c>
      <c r="J221" s="625">
        <v>111</v>
      </c>
      <c r="K221" s="625">
        <f>J221*I221/1000</f>
        <v>11.1</v>
      </c>
      <c r="M221" s="625" t="s">
        <v>1037</v>
      </c>
      <c r="N221" s="625">
        <v>35</v>
      </c>
      <c r="O221" s="625">
        <v>257</v>
      </c>
      <c r="P221" s="625">
        <f>N221*O221/1000</f>
        <v>8.9949999999999992</v>
      </c>
    </row>
    <row r="222" spans="2:18">
      <c r="B222" s="626">
        <v>42767</v>
      </c>
      <c r="C222" s="806"/>
      <c r="D222" s="633">
        <f t="shared" ref="D222:D224" si="25">$C$221-C222</f>
        <v>0</v>
      </c>
      <c r="E222" s="796">
        <f>N28</f>
        <v>1.0321612349914238</v>
      </c>
      <c r="F222" s="630">
        <f t="shared" ref="F222:F232" si="26">D222*E222</f>
        <v>0</v>
      </c>
      <c r="H222" s="625" t="s">
        <v>1063</v>
      </c>
      <c r="I222" s="625">
        <v>130</v>
      </c>
      <c r="J222" s="625">
        <v>2487</v>
      </c>
      <c r="K222" s="625">
        <f>J222*I222/1000</f>
        <v>323.31</v>
      </c>
      <c r="M222" s="625" t="s">
        <v>1037</v>
      </c>
      <c r="N222" s="625">
        <v>54</v>
      </c>
      <c r="O222" s="625">
        <v>1838</v>
      </c>
      <c r="P222" s="625">
        <f t="shared" ref="P222:P226" si="27">N222*O222/1000</f>
        <v>99.251999999999995</v>
      </c>
    </row>
    <row r="223" spans="2:18">
      <c r="B223" s="626">
        <v>42795</v>
      </c>
      <c r="C223" s="806"/>
      <c r="D223" s="633">
        <f t="shared" si="25"/>
        <v>0</v>
      </c>
      <c r="E223" s="796">
        <f>E222</f>
        <v>1.0321612349914238</v>
      </c>
      <c r="F223" s="630">
        <f t="shared" si="26"/>
        <v>0</v>
      </c>
      <c r="H223" s="625" t="s">
        <v>1064</v>
      </c>
      <c r="I223" s="625">
        <v>190</v>
      </c>
      <c r="J223" s="625">
        <v>20</v>
      </c>
      <c r="K223" s="625">
        <f>J223*I223/1000</f>
        <v>3.8</v>
      </c>
      <c r="M223" s="625" t="s">
        <v>1037</v>
      </c>
      <c r="N223" s="625">
        <v>72</v>
      </c>
      <c r="O223" s="625">
        <v>443</v>
      </c>
      <c r="P223" s="625">
        <f t="shared" si="27"/>
        <v>31.896000000000001</v>
      </c>
    </row>
    <row r="224" spans="2:18">
      <c r="B224" s="626">
        <v>42826</v>
      </c>
      <c r="C224" s="806"/>
      <c r="D224" s="633">
        <f t="shared" si="25"/>
        <v>0</v>
      </c>
      <c r="E224" s="796">
        <f t="shared" ref="E224:E232" si="28">E223</f>
        <v>1.0321612349914238</v>
      </c>
      <c r="F224" s="630">
        <f t="shared" si="26"/>
        <v>0</v>
      </c>
      <c r="H224" s="625" t="s">
        <v>1065</v>
      </c>
      <c r="I224" s="625">
        <v>240</v>
      </c>
      <c r="J224" s="625">
        <v>1110</v>
      </c>
      <c r="K224" s="625">
        <f>J224*I224/1000</f>
        <v>266.39999999999998</v>
      </c>
      <c r="M224" s="625" t="s">
        <v>1037</v>
      </c>
      <c r="N224" s="625">
        <v>108</v>
      </c>
      <c r="O224" s="625">
        <v>865</v>
      </c>
      <c r="P224" s="625">
        <f t="shared" si="27"/>
        <v>93.42</v>
      </c>
    </row>
    <row r="225" spans="2:16">
      <c r="B225" s="626">
        <v>42856</v>
      </c>
      <c r="C225" s="806">
        <v>672.45</v>
      </c>
      <c r="D225" s="633">
        <f t="shared" ref="D225:D232" si="29">$C$225-C225</f>
        <v>0</v>
      </c>
      <c r="E225" s="796">
        <f t="shared" si="28"/>
        <v>1.0321612349914238</v>
      </c>
      <c r="F225" s="630">
        <f t="shared" si="26"/>
        <v>0</v>
      </c>
      <c r="H225" s="625" t="s">
        <v>1066</v>
      </c>
      <c r="I225" s="625">
        <v>300</v>
      </c>
      <c r="J225" s="625">
        <v>2</v>
      </c>
      <c r="K225" s="625">
        <f>J225*I225/1000</f>
        <v>0.6</v>
      </c>
      <c r="M225" s="625" t="s">
        <v>1037</v>
      </c>
      <c r="N225" s="625">
        <v>160</v>
      </c>
      <c r="O225" s="625">
        <v>289</v>
      </c>
      <c r="P225" s="625">
        <f t="shared" si="27"/>
        <v>46.24</v>
      </c>
    </row>
    <row r="226" spans="2:16">
      <c r="B226" s="626">
        <v>42887</v>
      </c>
      <c r="C226" s="806">
        <v>672.45</v>
      </c>
      <c r="D226" s="633">
        <f t="shared" si="29"/>
        <v>0</v>
      </c>
      <c r="E226" s="796">
        <f t="shared" si="28"/>
        <v>1.0321612349914238</v>
      </c>
      <c r="F226" s="630">
        <f t="shared" si="26"/>
        <v>0</v>
      </c>
      <c r="H226" s="625"/>
      <c r="I226" s="625"/>
      <c r="J226" s="625"/>
      <c r="K226" s="625"/>
      <c r="M226" s="625" t="s">
        <v>1037</v>
      </c>
      <c r="N226" s="625">
        <v>241</v>
      </c>
      <c r="O226" s="625">
        <v>38</v>
      </c>
      <c r="P226" s="625">
        <f t="shared" si="27"/>
        <v>9.1579999999999995</v>
      </c>
    </row>
    <row r="227" spans="2:16">
      <c r="B227" s="626">
        <v>42917</v>
      </c>
      <c r="C227" s="806">
        <v>607.9</v>
      </c>
      <c r="D227" s="633">
        <f t="shared" si="29"/>
        <v>64.550000000000068</v>
      </c>
      <c r="E227" s="796">
        <f t="shared" si="28"/>
        <v>1.0321612349914238</v>
      </c>
      <c r="F227" s="809">
        <f t="shared" si="26"/>
        <v>66.626007718696471</v>
      </c>
      <c r="H227" s="625"/>
      <c r="I227" s="625"/>
      <c r="J227" s="625"/>
      <c r="K227" s="625"/>
      <c r="M227" s="625"/>
      <c r="N227" s="625"/>
      <c r="O227" s="625"/>
      <c r="P227" s="625"/>
    </row>
    <row r="228" spans="2:16">
      <c r="B228" s="626">
        <v>42948</v>
      </c>
      <c r="C228" s="806">
        <v>582.20000000000005</v>
      </c>
      <c r="D228" s="633">
        <f t="shared" si="29"/>
        <v>90.25</v>
      </c>
      <c r="E228" s="796">
        <f t="shared" si="28"/>
        <v>1.0321612349914238</v>
      </c>
      <c r="F228" s="809">
        <f t="shared" si="26"/>
        <v>93.152551457975989</v>
      </c>
      <c r="H228" s="625"/>
      <c r="I228" s="625"/>
      <c r="J228" s="625"/>
      <c r="K228" s="625"/>
      <c r="M228" s="625"/>
      <c r="N228" s="625"/>
      <c r="O228" s="625"/>
      <c r="P228" s="625"/>
    </row>
    <row r="229" spans="2:16">
      <c r="B229" s="626">
        <v>42979</v>
      </c>
      <c r="C229" s="806">
        <v>492.58</v>
      </c>
      <c r="D229" s="633">
        <f t="shared" si="29"/>
        <v>179.87000000000006</v>
      </c>
      <c r="E229" s="796">
        <f t="shared" si="28"/>
        <v>1.0321612349914238</v>
      </c>
      <c r="F229" s="809">
        <f t="shared" si="26"/>
        <v>185.65484133790744</v>
      </c>
      <c r="H229" s="625"/>
      <c r="I229" s="625"/>
      <c r="J229" s="625"/>
      <c r="K229" s="625"/>
      <c r="M229" s="625"/>
      <c r="N229" s="625"/>
      <c r="O229" s="625"/>
      <c r="P229" s="625"/>
    </row>
    <row r="230" spans="2:16">
      <c r="B230" s="626">
        <v>43009</v>
      </c>
      <c r="C230" s="806">
        <v>374.61</v>
      </c>
      <c r="D230" s="633">
        <f t="shared" si="29"/>
        <v>297.84000000000003</v>
      </c>
      <c r="E230" s="796">
        <f t="shared" si="28"/>
        <v>1.0321612349914238</v>
      </c>
      <c r="F230" s="809">
        <f t="shared" si="26"/>
        <v>307.41890222984568</v>
      </c>
      <c r="H230" s="625"/>
      <c r="I230" s="625"/>
      <c r="J230" s="625"/>
      <c r="K230" s="625"/>
      <c r="M230" s="625"/>
      <c r="N230" s="625"/>
      <c r="O230" s="625"/>
      <c r="P230" s="625"/>
    </row>
    <row r="231" spans="2:16">
      <c r="B231" s="626">
        <v>43040</v>
      </c>
      <c r="C231" s="806">
        <v>375.77</v>
      </c>
      <c r="D231" s="633">
        <f t="shared" si="29"/>
        <v>296.68000000000006</v>
      </c>
      <c r="E231" s="796">
        <f t="shared" si="28"/>
        <v>1.0321612349914238</v>
      </c>
      <c r="F231" s="809">
        <f t="shared" si="26"/>
        <v>306.22159519725568</v>
      </c>
      <c r="H231" s="625"/>
      <c r="I231" s="625"/>
      <c r="J231" s="625"/>
      <c r="K231" s="625"/>
      <c r="M231" s="625"/>
      <c r="N231" s="625"/>
      <c r="O231" s="625"/>
      <c r="P231" s="625"/>
    </row>
    <row r="232" spans="2:16">
      <c r="B232" s="626">
        <v>43070</v>
      </c>
      <c r="C232" s="806">
        <v>375.77</v>
      </c>
      <c r="D232" s="633">
        <f t="shared" si="29"/>
        <v>296.68000000000006</v>
      </c>
      <c r="E232" s="796">
        <f t="shared" si="28"/>
        <v>1.0321612349914238</v>
      </c>
      <c r="F232" s="809">
        <f t="shared" si="26"/>
        <v>306.22159519725568</v>
      </c>
      <c r="H232" s="625"/>
      <c r="I232" s="625"/>
      <c r="J232" s="625"/>
      <c r="K232" s="625"/>
      <c r="M232" s="625"/>
      <c r="N232" s="625"/>
      <c r="O232" s="625"/>
      <c r="P232" s="625"/>
    </row>
    <row r="233" spans="2:16">
      <c r="B233" s="634" t="s">
        <v>26</v>
      </c>
      <c r="C233" s="635"/>
      <c r="D233" s="635"/>
      <c r="E233" s="635"/>
      <c r="F233" s="797">
        <f>SUM(F221:F232)</f>
        <v>1265.295493138937</v>
      </c>
      <c r="H233" s="625"/>
      <c r="I233" s="625"/>
      <c r="J233" s="625"/>
      <c r="K233" s="625"/>
      <c r="M233" s="625"/>
      <c r="N233" s="625"/>
      <c r="O233" s="625"/>
      <c r="P233" s="625"/>
    </row>
    <row r="234" spans="2:16">
      <c r="B234" s="626">
        <v>43101</v>
      </c>
      <c r="C234" s="806">
        <v>369.41</v>
      </c>
      <c r="D234" s="633">
        <f>$C$225-C234</f>
        <v>303.04000000000002</v>
      </c>
      <c r="E234" s="794">
        <f>E232</f>
        <v>1.0321612349914238</v>
      </c>
      <c r="F234" s="794">
        <f>E234*D234</f>
        <v>312.78614065180108</v>
      </c>
      <c r="H234" s="625"/>
      <c r="I234" s="625"/>
      <c r="J234" s="625"/>
      <c r="K234" s="625"/>
      <c r="M234" s="625"/>
      <c r="N234" s="625"/>
      <c r="O234" s="625"/>
      <c r="P234" s="625"/>
    </row>
    <row r="235" spans="2:16">
      <c r="B235" s="626">
        <v>43132</v>
      </c>
      <c r="C235" s="806">
        <v>369.02</v>
      </c>
      <c r="D235" s="633">
        <f>$C$225-C235</f>
        <v>303.43000000000006</v>
      </c>
      <c r="E235" s="794">
        <f>E234</f>
        <v>1.0321612349914238</v>
      </c>
      <c r="F235" s="794">
        <f>E235*D235</f>
        <v>313.18868353344777</v>
      </c>
      <c r="H235" s="625"/>
      <c r="I235" s="625"/>
      <c r="J235" s="625"/>
      <c r="K235" s="625"/>
      <c r="M235" s="625"/>
      <c r="N235" s="625"/>
      <c r="O235" s="625"/>
      <c r="P235" s="625"/>
    </row>
    <row r="236" spans="2:16">
      <c r="B236" s="626">
        <v>43160</v>
      </c>
      <c r="C236" s="806">
        <v>355.42</v>
      </c>
      <c r="D236" s="633">
        <f>$C$225-C236</f>
        <v>317.03000000000003</v>
      </c>
      <c r="E236" s="794">
        <f>E234</f>
        <v>1.0321612349914238</v>
      </c>
      <c r="F236" s="794">
        <f>E236*D236</f>
        <v>327.22607632933108</v>
      </c>
      <c r="H236" s="625"/>
      <c r="I236" s="625"/>
      <c r="J236" s="625"/>
      <c r="K236" s="625"/>
      <c r="M236" s="625"/>
      <c r="N236" s="625"/>
      <c r="O236" s="625"/>
      <c r="P236" s="625"/>
    </row>
    <row r="237" spans="2:16">
      <c r="B237" s="626" t="s">
        <v>1016</v>
      </c>
      <c r="C237" s="625"/>
      <c r="D237" s="625"/>
      <c r="E237" s="625"/>
      <c r="F237" s="794">
        <f>10*F236+F235+F234</f>
        <v>3898.2355874785594</v>
      </c>
      <c r="H237" s="625"/>
      <c r="I237" s="625"/>
      <c r="J237" s="625"/>
      <c r="K237" s="625"/>
      <c r="M237" s="625"/>
      <c r="N237" s="625"/>
      <c r="O237" s="625"/>
      <c r="P237" s="625"/>
    </row>
    <row r="238" spans="2:16">
      <c r="B238" s="626" t="s">
        <v>1017</v>
      </c>
      <c r="C238" s="625"/>
      <c r="D238" s="625"/>
      <c r="E238" s="625"/>
      <c r="F238" s="794">
        <f>F236*12</f>
        <v>3926.7129159519727</v>
      </c>
      <c r="H238" s="625"/>
      <c r="I238" s="625"/>
      <c r="J238" s="625"/>
      <c r="K238" s="625"/>
      <c r="M238" s="625"/>
      <c r="N238" s="625"/>
      <c r="O238" s="625"/>
      <c r="P238" s="625"/>
    </row>
    <row r="239" spans="2:16">
      <c r="B239" s="626" t="s">
        <v>1018</v>
      </c>
      <c r="C239" s="625"/>
      <c r="D239" s="625"/>
      <c r="E239" s="625"/>
      <c r="F239" s="794">
        <f>F238</f>
        <v>3926.7129159519727</v>
      </c>
      <c r="H239" s="625"/>
      <c r="I239" s="625"/>
      <c r="J239" s="625"/>
      <c r="K239" s="625"/>
      <c r="M239" s="625"/>
      <c r="N239" s="625"/>
      <c r="O239" s="625"/>
      <c r="P239" s="625"/>
    </row>
    <row r="240" spans="2:16">
      <c r="B240" s="626" t="s">
        <v>1019</v>
      </c>
      <c r="C240" s="625"/>
      <c r="D240" s="625"/>
      <c r="E240" s="625"/>
      <c r="F240" s="794">
        <f>F239</f>
        <v>3926.7129159519727</v>
      </c>
      <c r="H240" s="625"/>
      <c r="I240" s="625"/>
      <c r="J240" s="625"/>
      <c r="K240" s="625"/>
      <c r="M240" s="625"/>
      <c r="N240" s="625"/>
      <c r="O240" s="625"/>
      <c r="P240" s="625"/>
    </row>
    <row r="241" spans="2:18">
      <c r="B241" s="626" t="s">
        <v>1021</v>
      </c>
      <c r="C241" s="625"/>
      <c r="D241" s="625"/>
      <c r="E241" s="625"/>
      <c r="F241" s="794">
        <f t="shared" ref="F241:F247" si="30">F240</f>
        <v>3926.7129159519727</v>
      </c>
      <c r="H241" s="625"/>
      <c r="I241" s="625"/>
      <c r="J241" s="625"/>
      <c r="K241" s="625"/>
      <c r="M241" s="625"/>
      <c r="N241" s="625"/>
      <c r="O241" s="625"/>
      <c r="P241" s="625"/>
    </row>
    <row r="242" spans="2:18">
      <c r="B242" s="626" t="s">
        <v>1022</v>
      </c>
      <c r="C242" s="625"/>
      <c r="D242" s="625"/>
      <c r="E242" s="625"/>
      <c r="F242" s="794">
        <f t="shared" si="30"/>
        <v>3926.7129159519727</v>
      </c>
      <c r="H242" s="625"/>
      <c r="I242" s="625"/>
      <c r="J242" s="625"/>
      <c r="K242" s="625"/>
      <c r="M242" s="625"/>
      <c r="N242" s="625"/>
      <c r="O242" s="625"/>
      <c r="P242" s="625"/>
    </row>
    <row r="243" spans="2:18">
      <c r="B243" s="626" t="s">
        <v>1023</v>
      </c>
      <c r="C243" s="625"/>
      <c r="D243" s="625"/>
      <c r="E243" s="625"/>
      <c r="F243" s="794">
        <f t="shared" si="30"/>
        <v>3926.7129159519727</v>
      </c>
      <c r="H243" s="634" t="s">
        <v>26</v>
      </c>
      <c r="I243" s="635"/>
      <c r="J243" s="635"/>
      <c r="K243" s="631">
        <f>SUM(K221:K225)</f>
        <v>605.21</v>
      </c>
      <c r="M243" s="634" t="s">
        <v>26</v>
      </c>
      <c r="N243" s="635"/>
      <c r="O243" s="635"/>
      <c r="P243" s="632">
        <f>SUM(P221:P242)</f>
        <v>288.96100000000001</v>
      </c>
      <c r="R243" s="799">
        <f>K243-P243</f>
        <v>316.24900000000002</v>
      </c>
    </row>
    <row r="244" spans="2:18">
      <c r="B244" s="626" t="s">
        <v>1024</v>
      </c>
      <c r="C244" s="625"/>
      <c r="D244" s="625"/>
      <c r="E244" s="625"/>
      <c r="F244" s="794">
        <f t="shared" si="30"/>
        <v>3926.7129159519727</v>
      </c>
    </row>
    <row r="245" spans="2:18">
      <c r="B245" s="626" t="s">
        <v>1025</v>
      </c>
      <c r="C245" s="625"/>
      <c r="D245" s="625"/>
      <c r="E245" s="625"/>
      <c r="F245" s="794">
        <f t="shared" si="30"/>
        <v>3926.7129159519727</v>
      </c>
    </row>
    <row r="246" spans="2:18">
      <c r="B246" s="626" t="s">
        <v>1026</v>
      </c>
      <c r="C246" s="625"/>
      <c r="D246" s="625"/>
      <c r="E246" s="625"/>
      <c r="F246" s="794">
        <f t="shared" si="30"/>
        <v>3926.7129159519727</v>
      </c>
    </row>
    <row r="247" spans="2:18">
      <c r="B247" s="626" t="s">
        <v>1027</v>
      </c>
      <c r="C247" s="625"/>
      <c r="D247" s="625"/>
      <c r="E247" s="625"/>
      <c r="F247" s="794">
        <f t="shared" si="30"/>
        <v>3926.7129159519727</v>
      </c>
    </row>
    <row r="250" spans="2:18" ht="21">
      <c r="B250" s="792" t="s">
        <v>1067</v>
      </c>
    </row>
    <row r="252" spans="2:18" ht="21">
      <c r="B252" s="792" t="s">
        <v>1068</v>
      </c>
      <c r="C252" s="793"/>
      <c r="E252" s="793"/>
      <c r="F252" s="793"/>
      <c r="H252" s="792" t="s">
        <v>1069</v>
      </c>
    </row>
    <row r="253" spans="2:18">
      <c r="B253" s="1158" t="s">
        <v>663</v>
      </c>
      <c r="C253" s="1159"/>
      <c r="D253" s="1159"/>
      <c r="E253" s="1159"/>
      <c r="F253" s="1160"/>
      <c r="H253" s="2" t="s">
        <v>671</v>
      </c>
      <c r="M253" s="2" t="s">
        <v>672</v>
      </c>
    </row>
    <row r="254" spans="2:18" ht="15" customHeight="1">
      <c r="B254" s="745" t="s">
        <v>62</v>
      </c>
      <c r="C254" s="745" t="s">
        <v>664</v>
      </c>
      <c r="D254" s="745" t="s">
        <v>665</v>
      </c>
      <c r="E254" s="745" t="s">
        <v>667</v>
      </c>
      <c r="F254" s="745" t="s">
        <v>666</v>
      </c>
      <c r="H254" s="745" t="s">
        <v>668</v>
      </c>
      <c r="I254" s="745" t="s">
        <v>1033</v>
      </c>
      <c r="J254" s="745" t="s">
        <v>670</v>
      </c>
      <c r="K254" s="745" t="s">
        <v>664</v>
      </c>
      <c r="M254" s="745" t="s">
        <v>668</v>
      </c>
      <c r="N254" s="745" t="s">
        <v>1033</v>
      </c>
      <c r="O254" s="745" t="s">
        <v>670</v>
      </c>
      <c r="P254" s="745" t="s">
        <v>664</v>
      </c>
    </row>
    <row r="255" spans="2:18" ht="32">
      <c r="B255" s="745"/>
      <c r="C255" s="745" t="s">
        <v>673</v>
      </c>
      <c r="D255" s="745" t="s">
        <v>674</v>
      </c>
      <c r="E255" s="745" t="s">
        <v>675</v>
      </c>
      <c r="F255" s="745" t="s">
        <v>676</v>
      </c>
      <c r="H255" s="745"/>
      <c r="I255" s="745" t="s">
        <v>677</v>
      </c>
      <c r="J255" s="745" t="s">
        <v>678</v>
      </c>
      <c r="K255" s="745" t="s">
        <v>1034</v>
      </c>
      <c r="M255" s="745"/>
      <c r="N255" s="745" t="s">
        <v>1010</v>
      </c>
      <c r="O255" s="745" t="s">
        <v>1011</v>
      </c>
      <c r="P255" s="745" t="s">
        <v>1061</v>
      </c>
    </row>
    <row r="256" spans="2:18">
      <c r="B256" s="626">
        <v>43466</v>
      </c>
      <c r="C256" s="631"/>
      <c r="D256" s="629"/>
      <c r="E256" s="625"/>
      <c r="F256" s="625"/>
      <c r="H256" s="625" t="s">
        <v>1062</v>
      </c>
      <c r="I256" s="625">
        <v>100</v>
      </c>
      <c r="J256" s="625">
        <v>68</v>
      </c>
      <c r="K256" s="625">
        <f>J256*I256/1000</f>
        <v>6.8</v>
      </c>
      <c r="M256" s="625" t="s">
        <v>1037</v>
      </c>
      <c r="N256" s="625">
        <v>31</v>
      </c>
      <c r="O256" s="625">
        <v>2180</v>
      </c>
      <c r="P256" s="625">
        <f>N256*O256/1000</f>
        <v>67.58</v>
      </c>
    </row>
    <row r="257" spans="2:16">
      <c r="B257" s="626">
        <v>43497</v>
      </c>
      <c r="C257" s="806"/>
      <c r="D257" s="633"/>
      <c r="E257" s="796">
        <f>N29</f>
        <v>1.0321612349914238</v>
      </c>
      <c r="F257" s="630">
        <f t="shared" ref="F257:F267" si="31">D257*E257</f>
        <v>0</v>
      </c>
      <c r="H257" s="625" t="s">
        <v>1063</v>
      </c>
      <c r="I257" s="625">
        <v>130</v>
      </c>
      <c r="J257" s="625">
        <v>2113</v>
      </c>
      <c r="K257" s="625">
        <f t="shared" ref="K257:K262" si="32">J257*I257/1000</f>
        <v>274.69</v>
      </c>
      <c r="M257" s="625" t="s">
        <v>1037</v>
      </c>
      <c r="N257" s="625">
        <v>38</v>
      </c>
      <c r="O257" s="625">
        <v>1</v>
      </c>
      <c r="P257" s="625">
        <f t="shared" ref="P257:P264" si="33">N257*O257/1000</f>
        <v>3.7999999999999999E-2</v>
      </c>
    </row>
    <row r="258" spans="2:16">
      <c r="B258" s="626">
        <v>43525</v>
      </c>
      <c r="C258" s="806"/>
      <c r="D258" s="633"/>
      <c r="E258" s="796">
        <f>E257</f>
        <v>1.0321612349914238</v>
      </c>
      <c r="F258" s="630">
        <f t="shared" si="31"/>
        <v>0</v>
      </c>
      <c r="H258" s="625" t="s">
        <v>1064</v>
      </c>
      <c r="I258" s="625">
        <v>190</v>
      </c>
      <c r="J258" s="625">
        <v>21</v>
      </c>
      <c r="K258" s="625">
        <f t="shared" si="32"/>
        <v>3.99</v>
      </c>
      <c r="M258" s="625" t="s">
        <v>1037</v>
      </c>
      <c r="N258" s="625">
        <v>47</v>
      </c>
      <c r="O258" s="625">
        <v>192</v>
      </c>
      <c r="P258" s="625">
        <f t="shared" si="33"/>
        <v>9.0239999999999991</v>
      </c>
    </row>
    <row r="259" spans="2:16">
      <c r="B259" s="626">
        <v>43556</v>
      </c>
      <c r="C259" s="806"/>
      <c r="D259" s="633"/>
      <c r="E259" s="796">
        <f t="shared" ref="E259:E267" si="34">E258</f>
        <v>1.0321612349914238</v>
      </c>
      <c r="F259" s="630">
        <f t="shared" si="31"/>
        <v>0</v>
      </c>
      <c r="H259" s="625" t="s">
        <v>2921</v>
      </c>
      <c r="I259" s="625">
        <v>200</v>
      </c>
      <c r="J259" s="625">
        <v>213</v>
      </c>
      <c r="K259" s="625">
        <f t="shared" si="32"/>
        <v>42.6</v>
      </c>
      <c r="M259" s="625" t="s">
        <v>1037</v>
      </c>
      <c r="N259" s="625">
        <v>79</v>
      </c>
      <c r="O259" s="625">
        <v>2</v>
      </c>
      <c r="P259" s="625">
        <f t="shared" si="33"/>
        <v>0.158</v>
      </c>
    </row>
    <row r="260" spans="2:16">
      <c r="B260" s="626">
        <v>43586</v>
      </c>
      <c r="C260" s="806"/>
      <c r="D260" s="633"/>
      <c r="E260" s="796">
        <f t="shared" si="34"/>
        <v>1.0321612349914238</v>
      </c>
      <c r="F260" s="630">
        <f t="shared" si="31"/>
        <v>0</v>
      </c>
      <c r="H260" s="625" t="s">
        <v>1065</v>
      </c>
      <c r="I260" s="625">
        <v>240</v>
      </c>
      <c r="J260" s="625">
        <v>23</v>
      </c>
      <c r="K260" s="625">
        <f t="shared" si="32"/>
        <v>5.52</v>
      </c>
      <c r="M260" s="625" t="s">
        <v>1037</v>
      </c>
      <c r="N260" s="625">
        <v>82</v>
      </c>
      <c r="O260" s="625">
        <v>3</v>
      </c>
      <c r="P260" s="625">
        <f t="shared" si="33"/>
        <v>0.246</v>
      </c>
    </row>
    <row r="261" spans="2:16">
      <c r="B261" s="626">
        <v>43617</v>
      </c>
      <c r="C261" s="806"/>
      <c r="D261" s="633"/>
      <c r="E261" s="796">
        <f t="shared" si="34"/>
        <v>1.0321612349914238</v>
      </c>
      <c r="F261" s="630">
        <f t="shared" si="31"/>
        <v>0</v>
      </c>
      <c r="H261" s="625" t="s">
        <v>1066</v>
      </c>
      <c r="I261" s="625">
        <v>300</v>
      </c>
      <c r="J261" s="625">
        <v>45</v>
      </c>
      <c r="K261" s="625">
        <f t="shared" si="32"/>
        <v>13.5</v>
      </c>
      <c r="M261" s="625" t="s">
        <v>1037</v>
      </c>
      <c r="N261" s="625">
        <v>84</v>
      </c>
      <c r="O261" s="625">
        <v>19</v>
      </c>
      <c r="P261" s="625">
        <f t="shared" si="33"/>
        <v>1.5960000000000001</v>
      </c>
    </row>
    <row r="262" spans="2:16">
      <c r="B262" s="626">
        <v>43647</v>
      </c>
      <c r="C262" s="806"/>
      <c r="D262" s="633"/>
      <c r="E262" s="796">
        <f t="shared" si="34"/>
        <v>1.0321612349914238</v>
      </c>
      <c r="F262" s="809">
        <f t="shared" si="31"/>
        <v>0</v>
      </c>
      <c r="H262" s="625" t="s">
        <v>1251</v>
      </c>
      <c r="I262" s="625">
        <v>450</v>
      </c>
      <c r="J262" s="625">
        <v>4</v>
      </c>
      <c r="K262" s="625">
        <f t="shared" si="32"/>
        <v>1.8</v>
      </c>
      <c r="M262" s="625" t="s">
        <v>1037</v>
      </c>
      <c r="N262" s="625">
        <v>99</v>
      </c>
      <c r="O262" s="625">
        <v>4</v>
      </c>
      <c r="P262" s="625">
        <f t="shared" si="33"/>
        <v>0.39600000000000002</v>
      </c>
    </row>
    <row r="263" spans="2:16">
      <c r="B263" s="626">
        <v>43678</v>
      </c>
      <c r="C263" s="806">
        <v>1302.6099999999999</v>
      </c>
      <c r="D263" s="633">
        <f>$C$263-C263</f>
        <v>0</v>
      </c>
      <c r="E263" s="796">
        <f t="shared" si="34"/>
        <v>1.0321612349914238</v>
      </c>
      <c r="F263" s="809">
        <f t="shared" si="31"/>
        <v>0</v>
      </c>
      <c r="H263" s="625"/>
      <c r="I263" s="625"/>
      <c r="J263" s="625"/>
      <c r="K263" s="625"/>
      <c r="M263" s="625" t="s">
        <v>1070</v>
      </c>
      <c r="N263" s="625">
        <v>39</v>
      </c>
      <c r="O263" s="625">
        <v>20</v>
      </c>
      <c r="P263" s="625">
        <f t="shared" si="33"/>
        <v>0.78</v>
      </c>
    </row>
    <row r="264" spans="2:16">
      <c r="B264" s="626">
        <v>43709</v>
      </c>
      <c r="C264" s="806">
        <v>1258.46</v>
      </c>
      <c r="D264" s="633">
        <f>$C$263-C264</f>
        <v>44.149999999999864</v>
      </c>
      <c r="E264" s="796">
        <f t="shared" si="34"/>
        <v>1.0321612349914238</v>
      </c>
      <c r="F264" s="809">
        <f t="shared" si="31"/>
        <v>45.56991852487122</v>
      </c>
      <c r="H264" s="625"/>
      <c r="I264" s="625"/>
      <c r="J264" s="625"/>
      <c r="K264" s="625"/>
      <c r="M264" s="625" t="s">
        <v>1071</v>
      </c>
      <c r="N264" s="625">
        <v>58</v>
      </c>
      <c r="O264" s="625">
        <v>66</v>
      </c>
      <c r="P264" s="625">
        <f t="shared" si="33"/>
        <v>3.8279999999999998</v>
      </c>
    </row>
    <row r="265" spans="2:16">
      <c r="B265" s="626">
        <v>43739</v>
      </c>
      <c r="C265" s="806">
        <v>1169.02</v>
      </c>
      <c r="D265" s="633">
        <f>$C$263-C265</f>
        <v>133.58999999999992</v>
      </c>
      <c r="E265" s="796">
        <f t="shared" si="34"/>
        <v>1.0321612349914238</v>
      </c>
      <c r="F265" s="809">
        <f t="shared" si="31"/>
        <v>137.88641938250422</v>
      </c>
      <c r="H265" s="625"/>
      <c r="I265" s="625"/>
      <c r="J265" s="625"/>
      <c r="K265" s="625"/>
      <c r="M265" s="625"/>
      <c r="N265" s="625"/>
      <c r="O265" s="625"/>
      <c r="P265" s="625"/>
    </row>
    <row r="266" spans="2:16">
      <c r="B266" s="626">
        <v>43770</v>
      </c>
      <c r="C266" s="806">
        <v>1098.22</v>
      </c>
      <c r="D266" s="633">
        <f>$C$263-C266</f>
        <v>204.38999999999987</v>
      </c>
      <c r="E266" s="796">
        <f t="shared" si="34"/>
        <v>1.0321612349914238</v>
      </c>
      <c r="F266" s="809">
        <f t="shared" si="31"/>
        <v>210.96343481989697</v>
      </c>
      <c r="H266" s="625"/>
      <c r="I266" s="625"/>
      <c r="J266" s="625"/>
      <c r="K266" s="625"/>
      <c r="M266" s="625"/>
      <c r="N266" s="625"/>
      <c r="O266" s="625"/>
      <c r="P266" s="625"/>
    </row>
    <row r="267" spans="2:16">
      <c r="B267" s="626">
        <v>43800</v>
      </c>
      <c r="C267" s="806">
        <v>1098.4100000000001</v>
      </c>
      <c r="D267" s="633">
        <f>$C$263-C267</f>
        <v>204.19999999999982</v>
      </c>
      <c r="E267" s="796">
        <f t="shared" si="34"/>
        <v>1.0321612349914238</v>
      </c>
      <c r="F267" s="809">
        <f t="shared" si="31"/>
        <v>210.76732418524855</v>
      </c>
      <c r="H267" s="625"/>
      <c r="I267" s="625"/>
      <c r="J267" s="625"/>
      <c r="K267" s="625"/>
      <c r="M267" s="625"/>
      <c r="N267" s="625"/>
      <c r="O267" s="625"/>
      <c r="P267" s="625"/>
    </row>
    <row r="268" spans="2:16">
      <c r="B268" s="634" t="s">
        <v>26</v>
      </c>
      <c r="C268" s="806"/>
      <c r="D268" s="633"/>
      <c r="E268" s="635"/>
      <c r="F268" s="797">
        <f>SUM(F256:F267)</f>
        <v>605.18709691252093</v>
      </c>
      <c r="H268" s="625"/>
      <c r="I268" s="625"/>
      <c r="J268" s="625"/>
      <c r="K268" s="625"/>
      <c r="M268" s="625"/>
      <c r="N268" s="625"/>
      <c r="O268" s="625"/>
      <c r="P268" s="625"/>
    </row>
    <row r="269" spans="2:16">
      <c r="B269" s="626">
        <v>43831</v>
      </c>
      <c r="C269" s="806">
        <v>1052.57</v>
      </c>
      <c r="D269" s="633">
        <f>$C$263-C269</f>
        <v>250.03999999999996</v>
      </c>
      <c r="E269" s="796">
        <f>E267</f>
        <v>1.0321612349914238</v>
      </c>
      <c r="F269" s="794">
        <f>E269*D269</f>
        <v>258.08159519725558</v>
      </c>
      <c r="H269" s="625"/>
      <c r="I269" s="625"/>
      <c r="J269" s="625"/>
      <c r="K269" s="625"/>
      <c r="M269" s="625"/>
      <c r="N269" s="625"/>
      <c r="O269" s="625"/>
      <c r="P269" s="625"/>
    </row>
    <row r="270" spans="2:16">
      <c r="B270" s="626">
        <v>43862</v>
      </c>
      <c r="C270" s="806">
        <v>1052</v>
      </c>
      <c r="D270" s="633">
        <f>$C$263-C270</f>
        <v>250.6099999999999</v>
      </c>
      <c r="E270" s="796">
        <f>E269</f>
        <v>1.0321612349914238</v>
      </c>
      <c r="F270" s="794">
        <f>E270*D270</f>
        <v>258.66992710120059</v>
      </c>
      <c r="H270" s="625"/>
      <c r="I270" s="625"/>
      <c r="J270" s="625"/>
      <c r="K270" s="625"/>
      <c r="M270" s="625"/>
      <c r="N270" s="625"/>
      <c r="O270" s="625"/>
      <c r="P270" s="625"/>
    </row>
    <row r="271" spans="2:16">
      <c r="B271" s="626">
        <v>43891</v>
      </c>
      <c r="C271" s="806">
        <v>1049.52</v>
      </c>
      <c r="D271" s="633">
        <f>$C$263-C271</f>
        <v>253.08999999999992</v>
      </c>
      <c r="E271" s="796">
        <f>E270</f>
        <v>1.0321612349914238</v>
      </c>
      <c r="F271" s="794">
        <f>E271*D271</f>
        <v>261.22968696397936</v>
      </c>
      <c r="H271" s="625"/>
      <c r="I271" s="625"/>
      <c r="J271" s="625"/>
      <c r="K271" s="625"/>
      <c r="M271" s="625"/>
      <c r="N271" s="625"/>
      <c r="O271" s="625"/>
      <c r="P271" s="625"/>
    </row>
    <row r="272" spans="2:16">
      <c r="B272" s="626" t="s">
        <v>1018</v>
      </c>
      <c r="C272" s="625"/>
      <c r="D272" s="625"/>
      <c r="E272" s="625"/>
      <c r="F272" s="794">
        <f>10*F271+F270+F269</f>
        <v>3129.04839193825</v>
      </c>
      <c r="H272" s="625"/>
      <c r="I272" s="625"/>
      <c r="J272" s="625"/>
      <c r="K272" s="625"/>
      <c r="M272" s="625"/>
      <c r="N272" s="625"/>
      <c r="O272" s="625"/>
      <c r="P272" s="625"/>
    </row>
    <row r="273" spans="2:18">
      <c r="B273" s="626" t="s">
        <v>1019</v>
      </c>
      <c r="C273" s="625"/>
      <c r="D273" s="625"/>
      <c r="E273" s="625"/>
      <c r="F273" s="794">
        <f>F271*12</f>
        <v>3134.7562435677523</v>
      </c>
      <c r="H273" s="625"/>
      <c r="I273" s="625"/>
      <c r="J273" s="625"/>
      <c r="K273" s="625"/>
      <c r="M273" s="625"/>
      <c r="N273" s="625"/>
      <c r="O273" s="625"/>
      <c r="P273" s="625"/>
    </row>
    <row r="274" spans="2:18">
      <c r="B274" s="626" t="s">
        <v>1021</v>
      </c>
      <c r="C274" s="625"/>
      <c r="D274" s="625"/>
      <c r="E274" s="625"/>
      <c r="F274" s="794">
        <f>F273</f>
        <v>3134.7562435677523</v>
      </c>
      <c r="H274" s="625"/>
      <c r="I274" s="625"/>
      <c r="J274" s="625"/>
      <c r="K274" s="625"/>
      <c r="M274" s="625"/>
      <c r="N274" s="625"/>
      <c r="O274" s="625"/>
      <c r="P274" s="625"/>
    </row>
    <row r="275" spans="2:18">
      <c r="B275" s="626" t="s">
        <v>1022</v>
      </c>
      <c r="C275" s="625"/>
      <c r="D275" s="625"/>
      <c r="E275" s="625"/>
      <c r="F275" s="794">
        <f>F274</f>
        <v>3134.7562435677523</v>
      </c>
      <c r="H275" s="625"/>
      <c r="I275" s="625"/>
      <c r="J275" s="625"/>
      <c r="K275" s="625"/>
      <c r="M275" s="625"/>
      <c r="N275" s="625"/>
      <c r="O275" s="625"/>
      <c r="P275" s="625"/>
    </row>
    <row r="276" spans="2:18">
      <c r="B276" s="626" t="s">
        <v>1023</v>
      </c>
      <c r="C276" s="625"/>
      <c r="D276" s="625"/>
      <c r="E276" s="625"/>
      <c r="F276" s="794">
        <f t="shared" ref="F276:F280" si="35">F275</f>
        <v>3134.7562435677523</v>
      </c>
      <c r="H276" s="625"/>
      <c r="I276" s="625"/>
      <c r="J276" s="625"/>
      <c r="K276" s="625"/>
      <c r="M276" s="625"/>
      <c r="N276" s="625"/>
      <c r="O276" s="625"/>
      <c r="P276" s="625"/>
    </row>
    <row r="277" spans="2:18">
      <c r="B277" s="626" t="s">
        <v>1024</v>
      </c>
      <c r="C277" s="625"/>
      <c r="D277" s="625"/>
      <c r="E277" s="625"/>
      <c r="F277" s="794">
        <f t="shared" si="35"/>
        <v>3134.7562435677523</v>
      </c>
      <c r="H277" s="625"/>
      <c r="I277" s="625"/>
      <c r="J277" s="625"/>
      <c r="K277" s="625"/>
      <c r="M277" s="625"/>
      <c r="N277" s="625"/>
      <c r="O277" s="625"/>
      <c r="P277" s="625"/>
    </row>
    <row r="278" spans="2:18">
      <c r="B278" s="626" t="s">
        <v>1025</v>
      </c>
      <c r="C278" s="625"/>
      <c r="D278" s="625"/>
      <c r="E278" s="625"/>
      <c r="F278" s="794">
        <f t="shared" si="35"/>
        <v>3134.7562435677523</v>
      </c>
      <c r="H278" s="634" t="s">
        <v>26</v>
      </c>
      <c r="I278" s="635"/>
      <c r="J278" s="635"/>
      <c r="K278" s="631">
        <f>SUM(K256:K277)</f>
        <v>348.90000000000003</v>
      </c>
      <c r="M278" s="634" t="s">
        <v>26</v>
      </c>
      <c r="N278" s="635"/>
      <c r="O278" s="635"/>
      <c r="P278" s="632">
        <f>SUM(P256:P277)</f>
        <v>83.646000000000001</v>
      </c>
      <c r="R278" s="799">
        <f>K278-P278</f>
        <v>265.25400000000002</v>
      </c>
    </row>
    <row r="279" spans="2:18">
      <c r="B279" s="626" t="s">
        <v>1026</v>
      </c>
      <c r="C279" s="625"/>
      <c r="D279" s="625"/>
      <c r="E279" s="625"/>
      <c r="F279" s="794">
        <f t="shared" si="35"/>
        <v>3134.7562435677523</v>
      </c>
    </row>
    <row r="280" spans="2:18">
      <c r="B280" s="626" t="s">
        <v>1027</v>
      </c>
      <c r="C280" s="625"/>
      <c r="D280" s="625"/>
      <c r="E280" s="625"/>
      <c r="F280" s="794">
        <f t="shared" si="35"/>
        <v>3134.7562435677523</v>
      </c>
    </row>
    <row r="284" spans="2:18" ht="21">
      <c r="B284" s="792" t="s">
        <v>1072</v>
      </c>
    </row>
    <row r="286" spans="2:18" ht="21">
      <c r="B286" s="792" t="s">
        <v>1073</v>
      </c>
      <c r="C286" s="793"/>
      <c r="E286" s="793"/>
      <c r="F286" s="793"/>
      <c r="H286" s="792" t="s">
        <v>1074</v>
      </c>
    </row>
    <row r="287" spans="2:18">
      <c r="B287" s="1158" t="s">
        <v>663</v>
      </c>
      <c r="C287" s="1159"/>
      <c r="D287" s="1159"/>
      <c r="E287" s="1159"/>
      <c r="F287" s="1160"/>
      <c r="H287" s="2" t="s">
        <v>671</v>
      </c>
      <c r="M287" s="2" t="s">
        <v>672</v>
      </c>
    </row>
    <row r="288" spans="2:18" ht="15" customHeight="1">
      <c r="B288" s="745" t="s">
        <v>62</v>
      </c>
      <c r="C288" s="745" t="s">
        <v>664</v>
      </c>
      <c r="D288" s="745" t="s">
        <v>665</v>
      </c>
      <c r="E288" s="745" t="s">
        <v>667</v>
      </c>
      <c r="F288" s="745" t="s">
        <v>666</v>
      </c>
      <c r="H288" s="745" t="s">
        <v>668</v>
      </c>
      <c r="I288" s="745" t="s">
        <v>1033</v>
      </c>
      <c r="J288" s="745" t="s">
        <v>670</v>
      </c>
      <c r="K288" s="745" t="s">
        <v>664</v>
      </c>
      <c r="M288" s="745" t="s">
        <v>668</v>
      </c>
      <c r="N288" s="745" t="s">
        <v>1033</v>
      </c>
      <c r="O288" s="745" t="s">
        <v>670</v>
      </c>
      <c r="P288" s="745" t="s">
        <v>664</v>
      </c>
    </row>
    <row r="289" spans="2:16" ht="32">
      <c r="B289" s="745"/>
      <c r="C289" s="745" t="s">
        <v>673</v>
      </c>
      <c r="D289" s="745" t="s">
        <v>674</v>
      </c>
      <c r="E289" s="745" t="s">
        <v>675</v>
      </c>
      <c r="F289" s="745" t="s">
        <v>676</v>
      </c>
      <c r="H289" s="745"/>
      <c r="I289" s="745" t="s">
        <v>677</v>
      </c>
      <c r="J289" s="745" t="s">
        <v>678</v>
      </c>
      <c r="K289" s="745" t="s">
        <v>1034</v>
      </c>
      <c r="M289" s="745"/>
      <c r="N289" s="745" t="s">
        <v>1010</v>
      </c>
      <c r="O289" s="745" t="s">
        <v>1011</v>
      </c>
      <c r="P289" s="745" t="s">
        <v>1061</v>
      </c>
    </row>
    <row r="290" spans="2:16">
      <c r="B290" s="626">
        <v>43466</v>
      </c>
      <c r="C290" s="810"/>
      <c r="D290" s="811"/>
      <c r="E290" s="625"/>
      <c r="F290" s="625"/>
      <c r="H290" s="625" t="s">
        <v>1063</v>
      </c>
      <c r="I290" s="625">
        <v>130</v>
      </c>
      <c r="J290" s="625">
        <v>1735</v>
      </c>
      <c r="K290" s="625">
        <f>J290*I290/1000</f>
        <v>225.55</v>
      </c>
      <c r="M290" s="625" t="s">
        <v>1037</v>
      </c>
      <c r="N290" s="625">
        <v>31</v>
      </c>
      <c r="O290" s="625">
        <v>2173</v>
      </c>
      <c r="P290" s="625">
        <f>N290*O290/1000</f>
        <v>67.363</v>
      </c>
    </row>
    <row r="291" spans="2:16">
      <c r="B291" s="626">
        <v>43497</v>
      </c>
      <c r="C291" s="806">
        <v>613.4</v>
      </c>
      <c r="D291" s="811">
        <f>$C$291-C291</f>
        <v>0</v>
      </c>
      <c r="E291" s="796">
        <f>N30</f>
        <v>1.0321612349914238</v>
      </c>
      <c r="F291" s="809">
        <f t="shared" ref="F291:F301" si="36">D291*E291</f>
        <v>0</v>
      </c>
      <c r="H291" s="625" t="s">
        <v>1064</v>
      </c>
      <c r="I291" s="625">
        <v>190</v>
      </c>
      <c r="J291" s="625">
        <v>772</v>
      </c>
      <c r="K291" s="625">
        <f t="shared" ref="K291:K293" si="37">J291*I291/1000</f>
        <v>146.68</v>
      </c>
      <c r="M291" s="625" t="s">
        <v>1037</v>
      </c>
      <c r="N291" s="625">
        <v>39</v>
      </c>
      <c r="O291" s="625">
        <v>12</v>
      </c>
      <c r="P291" s="625">
        <f t="shared" ref="P291:P297" si="38">N291*O291/1000</f>
        <v>0.46800000000000003</v>
      </c>
    </row>
    <row r="292" spans="2:16">
      <c r="B292" s="626">
        <v>43525</v>
      </c>
      <c r="C292" s="806">
        <v>479.29</v>
      </c>
      <c r="D292" s="811">
        <f t="shared" ref="D292:D301" si="39">$C$291-C292</f>
        <v>134.10999999999996</v>
      </c>
      <c r="E292" s="796">
        <f>E291</f>
        <v>1.0321612349914238</v>
      </c>
      <c r="F292" s="809">
        <f t="shared" si="36"/>
        <v>138.4231432246998</v>
      </c>
      <c r="H292" s="625" t="s">
        <v>1065</v>
      </c>
      <c r="I292" s="625">
        <v>240</v>
      </c>
      <c r="J292" s="625">
        <v>66</v>
      </c>
      <c r="K292" s="625">
        <f t="shared" si="37"/>
        <v>15.84</v>
      </c>
      <c r="M292" s="625" t="s">
        <v>1037</v>
      </c>
      <c r="N292" s="625">
        <v>47</v>
      </c>
      <c r="O292" s="625">
        <v>257</v>
      </c>
      <c r="P292" s="625">
        <f t="shared" si="38"/>
        <v>12.079000000000001</v>
      </c>
    </row>
    <row r="293" spans="2:16">
      <c r="B293" s="626">
        <v>43556</v>
      </c>
      <c r="C293" s="806">
        <v>314.54000000000002</v>
      </c>
      <c r="D293" s="811">
        <f t="shared" si="39"/>
        <v>298.85999999999996</v>
      </c>
      <c r="E293" s="796">
        <f t="shared" ref="E293:E301" si="40">E292</f>
        <v>1.0321612349914238</v>
      </c>
      <c r="F293" s="809">
        <f t="shared" si="36"/>
        <v>308.47170668953686</v>
      </c>
      <c r="H293" s="625" t="s">
        <v>1066</v>
      </c>
      <c r="I293" s="625">
        <v>300</v>
      </c>
      <c r="J293" s="625">
        <v>255</v>
      </c>
      <c r="K293" s="625">
        <f t="shared" si="37"/>
        <v>76.5</v>
      </c>
      <c r="M293" s="625" t="s">
        <v>1037</v>
      </c>
      <c r="N293" s="625">
        <v>58</v>
      </c>
      <c r="O293" s="625">
        <v>240</v>
      </c>
      <c r="P293" s="625">
        <f t="shared" si="38"/>
        <v>13.92</v>
      </c>
    </row>
    <row r="294" spans="2:16">
      <c r="B294" s="626">
        <v>43586</v>
      </c>
      <c r="C294" s="806">
        <v>282.17</v>
      </c>
      <c r="D294" s="811">
        <f t="shared" si="39"/>
        <v>331.22999999999996</v>
      </c>
      <c r="E294" s="796">
        <f t="shared" si="40"/>
        <v>1.0321612349914238</v>
      </c>
      <c r="F294" s="809">
        <f t="shared" si="36"/>
        <v>341.88276586620924</v>
      </c>
      <c r="H294" s="625"/>
      <c r="I294" s="625"/>
      <c r="J294" s="625"/>
      <c r="K294" s="625"/>
      <c r="M294" s="625" t="s">
        <v>1037</v>
      </c>
      <c r="N294" s="625">
        <v>71</v>
      </c>
      <c r="O294" s="625">
        <v>76</v>
      </c>
      <c r="P294" s="625">
        <f t="shared" si="38"/>
        <v>5.3959999999999999</v>
      </c>
    </row>
    <row r="295" spans="2:16">
      <c r="B295" s="626">
        <v>43617</v>
      </c>
      <c r="C295" s="806">
        <v>282.04000000000002</v>
      </c>
      <c r="D295" s="811">
        <f t="shared" si="39"/>
        <v>331.35999999999996</v>
      </c>
      <c r="E295" s="796">
        <f t="shared" si="40"/>
        <v>1.0321612349914238</v>
      </c>
      <c r="F295" s="809">
        <f t="shared" si="36"/>
        <v>342.01694682675816</v>
      </c>
      <c r="H295" s="625"/>
      <c r="I295" s="625"/>
      <c r="J295" s="625"/>
      <c r="K295" s="625"/>
      <c r="M295" s="625" t="s">
        <v>1037</v>
      </c>
      <c r="N295" s="625">
        <v>71</v>
      </c>
      <c r="O295" s="625">
        <v>16</v>
      </c>
      <c r="P295" s="625">
        <f t="shared" si="38"/>
        <v>1.1359999999999999</v>
      </c>
    </row>
    <row r="296" spans="2:16">
      <c r="B296" s="626">
        <v>43647</v>
      </c>
      <c r="C296" s="806">
        <v>279.56</v>
      </c>
      <c r="D296" s="811">
        <f t="shared" si="39"/>
        <v>333.84</v>
      </c>
      <c r="E296" s="796">
        <f t="shared" si="40"/>
        <v>1.0321612349914238</v>
      </c>
      <c r="F296" s="809">
        <f t="shared" si="36"/>
        <v>344.57670668953688</v>
      </c>
      <c r="H296" s="625"/>
      <c r="I296" s="625"/>
      <c r="J296" s="625"/>
      <c r="K296" s="625"/>
      <c r="M296" s="625" t="s">
        <v>1037</v>
      </c>
      <c r="N296" s="625">
        <v>84</v>
      </c>
      <c r="O296" s="625">
        <v>26</v>
      </c>
      <c r="P296" s="625">
        <f t="shared" si="38"/>
        <v>2.1840000000000002</v>
      </c>
    </row>
    <row r="297" spans="2:16">
      <c r="B297" s="626">
        <v>43678</v>
      </c>
      <c r="C297" s="806">
        <v>279.56</v>
      </c>
      <c r="D297" s="811">
        <f t="shared" si="39"/>
        <v>333.84</v>
      </c>
      <c r="E297" s="796">
        <f t="shared" si="40"/>
        <v>1.0321612349914238</v>
      </c>
      <c r="F297" s="809">
        <f t="shared" si="36"/>
        <v>344.57670668953688</v>
      </c>
      <c r="H297" s="625"/>
      <c r="I297" s="625"/>
      <c r="J297" s="625"/>
      <c r="K297" s="625"/>
      <c r="M297" s="625" t="s">
        <v>1037</v>
      </c>
      <c r="N297" s="625">
        <v>120</v>
      </c>
      <c r="O297" s="625">
        <v>28</v>
      </c>
      <c r="P297" s="625">
        <f t="shared" si="38"/>
        <v>3.36</v>
      </c>
    </row>
    <row r="298" spans="2:16">
      <c r="B298" s="626">
        <v>43709</v>
      </c>
      <c r="C298" s="806">
        <v>267.06</v>
      </c>
      <c r="D298" s="811">
        <f t="shared" si="39"/>
        <v>346.34</v>
      </c>
      <c r="E298" s="796">
        <f t="shared" si="40"/>
        <v>1.0321612349914238</v>
      </c>
      <c r="F298" s="809">
        <f t="shared" si="36"/>
        <v>357.47872212692965</v>
      </c>
      <c r="H298" s="625"/>
      <c r="I298" s="625"/>
      <c r="J298" s="625"/>
      <c r="K298" s="625"/>
      <c r="M298" s="625"/>
      <c r="N298" s="625"/>
      <c r="O298" s="625"/>
      <c r="P298" s="625"/>
    </row>
    <row r="299" spans="2:16">
      <c r="B299" s="626">
        <v>43739</v>
      </c>
      <c r="C299" s="806">
        <v>268.20999999999998</v>
      </c>
      <c r="D299" s="811">
        <f t="shared" si="39"/>
        <v>345.19</v>
      </c>
      <c r="E299" s="796">
        <f t="shared" si="40"/>
        <v>1.0321612349914238</v>
      </c>
      <c r="F299" s="809">
        <f t="shared" si="36"/>
        <v>356.29173670668956</v>
      </c>
      <c r="H299" s="625"/>
      <c r="I299" s="625"/>
      <c r="J299" s="625"/>
      <c r="K299" s="625"/>
      <c r="M299" s="625"/>
      <c r="N299" s="625"/>
      <c r="O299" s="625"/>
      <c r="P299" s="625"/>
    </row>
    <row r="300" spans="2:16">
      <c r="B300" s="626">
        <v>43770</v>
      </c>
      <c r="C300" s="806">
        <v>267.82</v>
      </c>
      <c r="D300" s="811">
        <f t="shared" si="39"/>
        <v>345.58</v>
      </c>
      <c r="E300" s="796">
        <f t="shared" si="40"/>
        <v>1.0321612349914238</v>
      </c>
      <c r="F300" s="809">
        <f t="shared" si="36"/>
        <v>356.6942795883362</v>
      </c>
      <c r="H300" s="625"/>
      <c r="I300" s="625"/>
      <c r="J300" s="625"/>
      <c r="K300" s="625"/>
      <c r="M300" s="625"/>
      <c r="N300" s="625"/>
      <c r="O300" s="625"/>
      <c r="P300" s="625"/>
    </row>
    <row r="301" spans="2:16">
      <c r="B301" s="626">
        <v>43800</v>
      </c>
      <c r="C301" s="806">
        <v>267.77</v>
      </c>
      <c r="D301" s="811">
        <f t="shared" si="39"/>
        <v>345.63</v>
      </c>
      <c r="E301" s="796">
        <f t="shared" si="40"/>
        <v>1.0321612349914238</v>
      </c>
      <c r="F301" s="809">
        <f t="shared" si="36"/>
        <v>356.74588765008576</v>
      </c>
      <c r="H301" s="625"/>
      <c r="I301" s="625"/>
      <c r="J301" s="625"/>
      <c r="K301" s="625"/>
      <c r="M301" s="625"/>
      <c r="N301" s="625"/>
      <c r="O301" s="625"/>
      <c r="P301" s="625"/>
    </row>
    <row r="302" spans="2:16">
      <c r="B302" s="634" t="s">
        <v>26</v>
      </c>
      <c r="C302" s="806"/>
      <c r="D302" s="633"/>
      <c r="E302" s="635"/>
      <c r="F302" s="797">
        <f>SUM(F290:F301)</f>
        <v>3247.158602058319</v>
      </c>
      <c r="H302" s="625"/>
      <c r="I302" s="625"/>
      <c r="J302" s="625"/>
      <c r="K302" s="625"/>
      <c r="M302" s="625"/>
      <c r="N302" s="625"/>
      <c r="O302" s="625"/>
      <c r="P302" s="625"/>
    </row>
    <row r="303" spans="2:16">
      <c r="B303" s="626" t="s">
        <v>1018</v>
      </c>
      <c r="C303" s="625"/>
      <c r="D303" s="625"/>
      <c r="E303" s="625"/>
      <c r="F303" s="794">
        <f>$F$301*12</f>
        <v>4280.9506518010294</v>
      </c>
      <c r="H303" s="625"/>
      <c r="I303" s="625"/>
      <c r="J303" s="625"/>
      <c r="K303" s="625"/>
      <c r="M303" s="625"/>
      <c r="N303" s="625"/>
      <c r="O303" s="625"/>
      <c r="P303" s="625"/>
    </row>
    <row r="304" spans="2:16">
      <c r="B304" s="626" t="s">
        <v>1019</v>
      </c>
      <c r="C304" s="625"/>
      <c r="D304" s="625"/>
      <c r="E304" s="625"/>
      <c r="F304" s="794">
        <f>$F$301*12</f>
        <v>4280.9506518010294</v>
      </c>
      <c r="H304" s="625"/>
      <c r="I304" s="625"/>
      <c r="J304" s="625"/>
      <c r="K304" s="625"/>
      <c r="M304" s="625"/>
      <c r="N304" s="625"/>
      <c r="O304" s="625"/>
      <c r="P304" s="625"/>
    </row>
    <row r="305" spans="2:18">
      <c r="B305" s="626" t="s">
        <v>1021</v>
      </c>
      <c r="C305" s="625"/>
      <c r="D305" s="625"/>
      <c r="E305" s="625"/>
      <c r="F305" s="794">
        <f>$F$301*12</f>
        <v>4280.9506518010294</v>
      </c>
      <c r="H305" s="625"/>
      <c r="I305" s="625"/>
      <c r="J305" s="625"/>
      <c r="K305" s="625"/>
      <c r="M305" s="625"/>
      <c r="N305" s="625"/>
      <c r="O305" s="625"/>
      <c r="P305" s="625"/>
    </row>
    <row r="306" spans="2:18">
      <c r="B306" s="626" t="s">
        <v>1022</v>
      </c>
      <c r="C306" s="625"/>
      <c r="D306" s="625"/>
      <c r="E306" s="625"/>
      <c r="F306" s="794">
        <f>F305</f>
        <v>4280.9506518010294</v>
      </c>
      <c r="H306" s="625"/>
      <c r="I306" s="625"/>
      <c r="J306" s="625"/>
      <c r="K306" s="625"/>
      <c r="M306" s="625"/>
      <c r="N306" s="625"/>
      <c r="O306" s="625"/>
      <c r="P306" s="625"/>
    </row>
    <row r="307" spans="2:18">
      <c r="B307" s="626" t="s">
        <v>1023</v>
      </c>
      <c r="C307" s="625"/>
      <c r="D307" s="625"/>
      <c r="E307" s="625"/>
      <c r="F307" s="794">
        <f t="shared" ref="F307" si="41">$F$301*12</f>
        <v>4280.9506518010294</v>
      </c>
      <c r="H307" s="625"/>
      <c r="I307" s="625"/>
      <c r="J307" s="625"/>
      <c r="K307" s="625"/>
      <c r="M307" s="625"/>
      <c r="N307" s="625"/>
      <c r="O307" s="625"/>
      <c r="P307" s="625"/>
    </row>
    <row r="308" spans="2:18">
      <c r="B308" s="626" t="s">
        <v>1024</v>
      </c>
      <c r="C308" s="625"/>
      <c r="D308" s="625"/>
      <c r="E308" s="625"/>
      <c r="F308" s="794">
        <f t="shared" ref="F308" si="42">F307</f>
        <v>4280.9506518010294</v>
      </c>
      <c r="H308" s="625"/>
      <c r="I308" s="625"/>
      <c r="J308" s="625"/>
      <c r="K308" s="625"/>
      <c r="M308" s="625"/>
      <c r="N308" s="625"/>
      <c r="O308" s="625"/>
      <c r="P308" s="625"/>
    </row>
    <row r="309" spans="2:18">
      <c r="B309" s="626" t="s">
        <v>1025</v>
      </c>
      <c r="C309" s="625"/>
      <c r="D309" s="625"/>
      <c r="E309" s="625"/>
      <c r="F309" s="794">
        <f t="shared" ref="F309" si="43">$F$301*12</f>
        <v>4280.9506518010294</v>
      </c>
      <c r="H309" s="634" t="s">
        <v>26</v>
      </c>
      <c r="I309" s="635"/>
      <c r="J309" s="635"/>
      <c r="K309" s="631">
        <f>SUM(K290:K308)</f>
        <v>464.57</v>
      </c>
      <c r="M309" s="634" t="s">
        <v>26</v>
      </c>
      <c r="N309" s="635"/>
      <c r="O309" s="635"/>
      <c r="P309" s="632">
        <f>SUM(P290:P308)</f>
        <v>105.90599999999999</v>
      </c>
      <c r="R309" s="799">
        <f>K309-P309</f>
        <v>358.66399999999999</v>
      </c>
    </row>
    <row r="310" spans="2:18">
      <c r="B310" s="626" t="s">
        <v>1026</v>
      </c>
      <c r="C310" s="625"/>
      <c r="D310" s="625"/>
      <c r="E310" s="625"/>
      <c r="F310" s="794">
        <f t="shared" ref="F310" si="44">F309</f>
        <v>4280.9506518010294</v>
      </c>
    </row>
    <row r="311" spans="2:18">
      <c r="B311" s="626" t="s">
        <v>1027</v>
      </c>
      <c r="C311" s="625"/>
      <c r="D311" s="625"/>
      <c r="E311" s="625"/>
      <c r="F311" s="794">
        <f>$F$301*12</f>
        <v>4280.9506518010294</v>
      </c>
    </row>
    <row r="313" spans="2:18" ht="21">
      <c r="B313" s="792" t="s">
        <v>1075</v>
      </c>
    </row>
    <row r="315" spans="2:18" ht="21">
      <c r="B315" s="792" t="s">
        <v>1076</v>
      </c>
      <c r="C315" s="793"/>
      <c r="E315" s="793"/>
      <c r="F315" s="793"/>
      <c r="H315" s="792" t="s">
        <v>1077</v>
      </c>
    </row>
    <row r="316" spans="2:18">
      <c r="B316" s="1158" t="s">
        <v>663</v>
      </c>
      <c r="C316" s="1159"/>
      <c r="D316" s="1159"/>
      <c r="E316" s="1159"/>
      <c r="F316" s="1160"/>
      <c r="H316" s="2" t="s">
        <v>671</v>
      </c>
      <c r="M316" s="2" t="s">
        <v>672</v>
      </c>
    </row>
    <row r="317" spans="2:18" ht="15" customHeight="1">
      <c r="B317" s="745" t="s">
        <v>62</v>
      </c>
      <c r="C317" s="745" t="s">
        <v>664</v>
      </c>
      <c r="D317" s="745" t="s">
        <v>665</v>
      </c>
      <c r="E317" s="745" t="s">
        <v>667</v>
      </c>
      <c r="F317" s="745" t="s">
        <v>666</v>
      </c>
      <c r="H317" s="745" t="s">
        <v>668</v>
      </c>
      <c r="I317" s="745" t="s">
        <v>1033</v>
      </c>
      <c r="J317" s="745" t="s">
        <v>670</v>
      </c>
      <c r="K317" s="745" t="s">
        <v>664</v>
      </c>
      <c r="M317" s="745" t="s">
        <v>668</v>
      </c>
      <c r="N317" s="745" t="s">
        <v>1033</v>
      </c>
      <c r="O317" s="745" t="s">
        <v>670</v>
      </c>
      <c r="P317" s="745" t="s">
        <v>664</v>
      </c>
    </row>
    <row r="318" spans="2:18" ht="32">
      <c r="B318" s="745"/>
      <c r="C318" s="745" t="s">
        <v>673</v>
      </c>
      <c r="D318" s="745" t="s">
        <v>674</v>
      </c>
      <c r="E318" s="745" t="s">
        <v>675</v>
      </c>
      <c r="F318" s="745" t="s">
        <v>676</v>
      </c>
      <c r="H318" s="745"/>
      <c r="I318" s="745" t="s">
        <v>677</v>
      </c>
      <c r="J318" s="745" t="s">
        <v>678</v>
      </c>
      <c r="K318" s="745" t="s">
        <v>1034</v>
      </c>
      <c r="M318" s="745"/>
      <c r="N318" s="745" t="s">
        <v>1010</v>
      </c>
      <c r="O318" s="745" t="s">
        <v>1011</v>
      </c>
      <c r="P318" s="745" t="s">
        <v>1061</v>
      </c>
    </row>
    <row r="319" spans="2:18">
      <c r="B319" s="626">
        <v>43466</v>
      </c>
      <c r="C319" s="810">
        <v>99.37</v>
      </c>
      <c r="D319" s="812"/>
      <c r="E319" s="625"/>
      <c r="F319" s="625"/>
      <c r="H319" s="625" t="s">
        <v>1596</v>
      </c>
      <c r="I319" s="625">
        <v>100</v>
      </c>
      <c r="J319" s="625">
        <v>9</v>
      </c>
      <c r="K319" s="794">
        <f>J319*I319/1000</f>
        <v>0.9</v>
      </c>
      <c r="M319" s="625" t="s">
        <v>1597</v>
      </c>
      <c r="N319" s="625">
        <v>16</v>
      </c>
      <c r="O319" s="625">
        <v>50</v>
      </c>
      <c r="P319" s="794">
        <f>N319*O319/1000</f>
        <v>0.8</v>
      </c>
    </row>
    <row r="320" spans="2:18">
      <c r="B320" s="626">
        <v>43497</v>
      </c>
      <c r="C320" s="810">
        <v>120.92</v>
      </c>
      <c r="D320" s="810"/>
      <c r="E320" s="796">
        <f>N31</f>
        <v>1.0321612349914238</v>
      </c>
      <c r="F320" s="630">
        <f t="shared" ref="F320:F330" si="45">D320*E320</f>
        <v>0</v>
      </c>
      <c r="H320" s="625" t="s">
        <v>1598</v>
      </c>
      <c r="I320" s="625">
        <v>130</v>
      </c>
      <c r="J320" s="625">
        <v>1361</v>
      </c>
      <c r="K320" s="794">
        <f t="shared" ref="K320:K330" si="46">J320*I320/1000</f>
        <v>176.93</v>
      </c>
      <c r="M320" s="625" t="s">
        <v>1599</v>
      </c>
      <c r="N320" s="625">
        <v>22</v>
      </c>
      <c r="O320" s="625">
        <v>25</v>
      </c>
      <c r="P320" s="794">
        <f t="shared" ref="P320:P336" si="47">N320*O320/1000</f>
        <v>0.55000000000000004</v>
      </c>
    </row>
    <row r="321" spans="2:16">
      <c r="B321" s="626">
        <v>43525</v>
      </c>
      <c r="C321" s="810">
        <v>99.37</v>
      </c>
      <c r="D321" s="810"/>
      <c r="E321" s="796">
        <f>E320</f>
        <v>1.0321612349914238</v>
      </c>
      <c r="F321" s="630">
        <f t="shared" si="45"/>
        <v>0</v>
      </c>
      <c r="H321" s="625" t="s">
        <v>1600</v>
      </c>
      <c r="I321" s="625">
        <v>190</v>
      </c>
      <c r="J321" s="625">
        <v>9</v>
      </c>
      <c r="K321" s="794">
        <f t="shared" si="46"/>
        <v>1.71</v>
      </c>
      <c r="M321" s="625" t="s">
        <v>1601</v>
      </c>
      <c r="N321" s="625">
        <v>33</v>
      </c>
      <c r="O321" s="625">
        <v>837</v>
      </c>
      <c r="P321" s="794">
        <f t="shared" si="47"/>
        <v>27.620999999999999</v>
      </c>
    </row>
    <row r="322" spans="2:16">
      <c r="B322" s="626">
        <v>43556</v>
      </c>
      <c r="C322" s="810">
        <v>99.37</v>
      </c>
      <c r="D322" s="810"/>
      <c r="E322" s="796">
        <f t="shared" ref="E322:E330" si="48">E321</f>
        <v>1.0321612349914238</v>
      </c>
      <c r="F322" s="630">
        <f t="shared" si="45"/>
        <v>0</v>
      </c>
      <c r="H322" s="625" t="s">
        <v>1602</v>
      </c>
      <c r="I322" s="625">
        <v>210</v>
      </c>
      <c r="J322" s="625">
        <v>6</v>
      </c>
      <c r="K322" s="794">
        <f t="shared" si="46"/>
        <v>1.26</v>
      </c>
      <c r="M322" s="625" t="s">
        <v>1603</v>
      </c>
      <c r="N322" s="625">
        <v>38</v>
      </c>
      <c r="O322" s="625">
        <v>245</v>
      </c>
      <c r="P322" s="794">
        <f t="shared" si="47"/>
        <v>9.31</v>
      </c>
    </row>
    <row r="323" spans="2:16">
      <c r="B323" s="626">
        <v>43586</v>
      </c>
      <c r="C323" s="810">
        <v>99.37</v>
      </c>
      <c r="D323" s="810"/>
      <c r="E323" s="796">
        <f t="shared" si="48"/>
        <v>1.0321612349914238</v>
      </c>
      <c r="F323" s="630">
        <f t="shared" si="45"/>
        <v>0</v>
      </c>
      <c r="H323" s="625" t="s">
        <v>1604</v>
      </c>
      <c r="I323" s="625">
        <v>250</v>
      </c>
      <c r="J323" s="625">
        <v>64</v>
      </c>
      <c r="K323" s="794">
        <f t="shared" si="46"/>
        <v>16</v>
      </c>
      <c r="M323" s="625" t="s">
        <v>1605</v>
      </c>
      <c r="N323" s="625">
        <v>43</v>
      </c>
      <c r="O323" s="625">
        <v>146</v>
      </c>
      <c r="P323" s="794">
        <f t="shared" si="47"/>
        <v>6.2779999999999996</v>
      </c>
    </row>
    <row r="324" spans="2:16">
      <c r="B324" s="626">
        <v>43617</v>
      </c>
      <c r="C324" s="810">
        <v>99.37</v>
      </c>
      <c r="D324" s="810"/>
      <c r="E324" s="796">
        <f t="shared" si="48"/>
        <v>1.0321612349914238</v>
      </c>
      <c r="F324" s="630">
        <f t="shared" si="45"/>
        <v>0</v>
      </c>
      <c r="H324" s="625" t="s">
        <v>1606</v>
      </c>
      <c r="I324" s="625">
        <v>305</v>
      </c>
      <c r="J324" s="625">
        <v>62</v>
      </c>
      <c r="K324" s="794">
        <f t="shared" si="46"/>
        <v>18.91</v>
      </c>
      <c r="M324" s="625" t="s">
        <v>1607</v>
      </c>
      <c r="N324" s="625">
        <v>61</v>
      </c>
      <c r="O324" s="625">
        <v>36</v>
      </c>
      <c r="P324" s="794">
        <f t="shared" si="47"/>
        <v>2.1960000000000002</v>
      </c>
    </row>
    <row r="325" spans="2:16">
      <c r="B325" s="626">
        <v>43647</v>
      </c>
      <c r="C325" s="810">
        <v>99.37</v>
      </c>
      <c r="D325" s="810"/>
      <c r="E325" s="796">
        <f t="shared" si="48"/>
        <v>1.0321612349914238</v>
      </c>
      <c r="F325" s="809">
        <f t="shared" si="45"/>
        <v>0</v>
      </c>
      <c r="H325" s="625" t="s">
        <v>1608</v>
      </c>
      <c r="I325" s="625">
        <v>100</v>
      </c>
      <c r="J325" s="625">
        <v>3</v>
      </c>
      <c r="K325" s="794">
        <f t="shared" si="46"/>
        <v>0.3</v>
      </c>
      <c r="M325" s="625" t="s">
        <v>1609</v>
      </c>
      <c r="N325" s="625">
        <v>62</v>
      </c>
      <c r="O325" s="625">
        <v>52</v>
      </c>
      <c r="P325" s="794">
        <f t="shared" si="47"/>
        <v>3.2240000000000002</v>
      </c>
    </row>
    <row r="326" spans="2:16">
      <c r="B326" s="626">
        <v>43678</v>
      </c>
      <c r="C326" s="810">
        <v>99.37</v>
      </c>
      <c r="D326" s="810"/>
      <c r="E326" s="796">
        <f t="shared" si="48"/>
        <v>1.0321612349914238</v>
      </c>
      <c r="F326" s="809">
        <f t="shared" si="45"/>
        <v>0</v>
      </c>
      <c r="H326" s="625" t="s">
        <v>1610</v>
      </c>
      <c r="I326" s="625">
        <v>130</v>
      </c>
      <c r="J326" s="625">
        <v>36</v>
      </c>
      <c r="K326" s="794">
        <f t="shared" si="46"/>
        <v>4.68</v>
      </c>
      <c r="M326" s="625" t="s">
        <v>1611</v>
      </c>
      <c r="N326" s="625">
        <v>79</v>
      </c>
      <c r="O326" s="625">
        <v>7</v>
      </c>
      <c r="P326" s="794">
        <f t="shared" si="47"/>
        <v>0.55300000000000005</v>
      </c>
    </row>
    <row r="327" spans="2:16">
      <c r="B327" s="626">
        <v>43709</v>
      </c>
      <c r="C327" s="810">
        <v>50.28</v>
      </c>
      <c r="D327" s="810">
        <f>C326-C327</f>
        <v>49.09</v>
      </c>
      <c r="E327" s="796">
        <f t="shared" si="48"/>
        <v>1.0321612349914238</v>
      </c>
      <c r="F327" s="809">
        <f t="shared" si="45"/>
        <v>50.668795025728997</v>
      </c>
      <c r="H327" s="625" t="s">
        <v>1612</v>
      </c>
      <c r="I327" s="625">
        <v>130</v>
      </c>
      <c r="J327" s="625">
        <v>2</v>
      </c>
      <c r="K327" s="794">
        <f t="shared" si="46"/>
        <v>0.26</v>
      </c>
      <c r="M327" s="625" t="s">
        <v>1613</v>
      </c>
      <c r="N327" s="625">
        <v>88</v>
      </c>
      <c r="O327" s="625">
        <v>27</v>
      </c>
      <c r="P327" s="794">
        <f t="shared" si="47"/>
        <v>2.3759999999999999</v>
      </c>
    </row>
    <row r="328" spans="2:16">
      <c r="B328" s="626">
        <v>43739</v>
      </c>
      <c r="C328" s="810">
        <v>50.28</v>
      </c>
      <c r="D328" s="810">
        <f>D327</f>
        <v>49.09</v>
      </c>
      <c r="E328" s="796">
        <f t="shared" si="48"/>
        <v>1.0321612349914238</v>
      </c>
      <c r="F328" s="809">
        <f t="shared" si="45"/>
        <v>50.668795025728997</v>
      </c>
      <c r="H328" s="625" t="s">
        <v>1614</v>
      </c>
      <c r="I328" s="625">
        <v>460</v>
      </c>
      <c r="J328" s="625">
        <v>20</v>
      </c>
      <c r="K328" s="794">
        <f t="shared" si="46"/>
        <v>9.1999999999999993</v>
      </c>
      <c r="M328" s="625" t="s">
        <v>1615</v>
      </c>
      <c r="N328" s="625">
        <v>99</v>
      </c>
      <c r="O328" s="625">
        <v>33</v>
      </c>
      <c r="P328" s="794">
        <f t="shared" si="47"/>
        <v>3.2669999999999999</v>
      </c>
    </row>
    <row r="329" spans="2:16">
      <c r="B329" s="626">
        <v>43770</v>
      </c>
      <c r="C329" s="810">
        <v>50.28</v>
      </c>
      <c r="D329" s="810">
        <f>D328</f>
        <v>49.09</v>
      </c>
      <c r="E329" s="796">
        <f t="shared" si="48"/>
        <v>1.0321612349914238</v>
      </c>
      <c r="F329" s="809">
        <f t="shared" si="45"/>
        <v>50.668795025728997</v>
      </c>
      <c r="H329" s="625" t="s">
        <v>1616</v>
      </c>
      <c r="I329" s="625">
        <v>305</v>
      </c>
      <c r="J329" s="625">
        <v>1</v>
      </c>
      <c r="K329" s="794">
        <f t="shared" si="46"/>
        <v>0.30499999999999999</v>
      </c>
      <c r="M329" s="625" t="s">
        <v>1617</v>
      </c>
      <c r="N329" s="625">
        <v>107</v>
      </c>
      <c r="O329" s="625">
        <v>39</v>
      </c>
      <c r="P329" s="794">
        <f t="shared" si="47"/>
        <v>4.173</v>
      </c>
    </row>
    <row r="330" spans="2:16">
      <c r="B330" s="626">
        <v>43800</v>
      </c>
      <c r="C330" s="810">
        <v>50.35</v>
      </c>
      <c r="D330" s="810">
        <f>D329</f>
        <v>49.09</v>
      </c>
      <c r="E330" s="796">
        <f t="shared" si="48"/>
        <v>1.0321612349914238</v>
      </c>
      <c r="F330" s="809">
        <f t="shared" si="45"/>
        <v>50.668795025728997</v>
      </c>
      <c r="H330" s="625" t="s">
        <v>1618</v>
      </c>
      <c r="I330" s="625">
        <v>250</v>
      </c>
      <c r="J330" s="625">
        <v>3</v>
      </c>
      <c r="K330" s="794">
        <f t="shared" si="46"/>
        <v>0.75</v>
      </c>
      <c r="M330" s="625" t="s">
        <v>1619</v>
      </c>
      <c r="N330" s="625">
        <v>112</v>
      </c>
      <c r="O330" s="625">
        <v>1</v>
      </c>
      <c r="P330" s="794">
        <f t="shared" si="47"/>
        <v>0.112</v>
      </c>
    </row>
    <row r="331" spans="2:16">
      <c r="B331" s="634" t="s">
        <v>26</v>
      </c>
      <c r="C331" s="806"/>
      <c r="D331" s="633"/>
      <c r="E331" s="635"/>
      <c r="F331" s="797">
        <f>SUM(F319:F330)</f>
        <v>202.67518010291599</v>
      </c>
      <c r="H331" s="625"/>
      <c r="I331" s="625"/>
      <c r="J331" s="625"/>
      <c r="K331" s="625"/>
      <c r="M331" s="625" t="s">
        <v>1620</v>
      </c>
      <c r="N331" s="625">
        <v>160</v>
      </c>
      <c r="O331" s="625">
        <v>13</v>
      </c>
      <c r="P331" s="794">
        <f t="shared" si="47"/>
        <v>2.08</v>
      </c>
    </row>
    <row r="332" spans="2:16">
      <c r="B332" s="626" t="s">
        <v>1018</v>
      </c>
      <c r="C332" s="625"/>
      <c r="D332" s="625"/>
      <c r="E332" s="625"/>
      <c r="F332" s="794">
        <f>F330*12</f>
        <v>608.02554030874796</v>
      </c>
      <c r="H332" s="625"/>
      <c r="I332" s="625"/>
      <c r="J332" s="625"/>
      <c r="K332" s="625"/>
      <c r="M332" s="625" t="s">
        <v>1621</v>
      </c>
      <c r="N332" s="625">
        <v>35</v>
      </c>
      <c r="O332" s="625">
        <v>3</v>
      </c>
      <c r="P332" s="794">
        <f t="shared" si="47"/>
        <v>0.105</v>
      </c>
    </row>
    <row r="333" spans="2:16">
      <c r="B333" s="626" t="s">
        <v>1019</v>
      </c>
      <c r="C333" s="625"/>
      <c r="D333" s="625"/>
      <c r="E333" s="625"/>
      <c r="F333" s="794">
        <f>F332</f>
        <v>608.02554030874796</v>
      </c>
      <c r="H333" s="625"/>
      <c r="I333" s="625"/>
      <c r="J333" s="625"/>
      <c r="K333" s="625"/>
      <c r="M333" s="625" t="s">
        <v>1622</v>
      </c>
      <c r="N333" s="625">
        <v>40</v>
      </c>
      <c r="O333" s="625">
        <v>36</v>
      </c>
      <c r="P333" s="794">
        <f t="shared" si="47"/>
        <v>1.44</v>
      </c>
    </row>
    <row r="334" spans="2:16">
      <c r="B334" s="626" t="s">
        <v>1021</v>
      </c>
      <c r="C334" s="625"/>
      <c r="D334" s="625"/>
      <c r="E334" s="625"/>
      <c r="F334" s="794">
        <f>F333</f>
        <v>608.02554030874796</v>
      </c>
      <c r="H334" s="625"/>
      <c r="I334" s="625"/>
      <c r="J334" s="625"/>
      <c r="K334" s="625"/>
      <c r="M334" s="625" t="s">
        <v>1623</v>
      </c>
      <c r="N334" s="625">
        <v>69</v>
      </c>
      <c r="O334" s="625">
        <v>1</v>
      </c>
      <c r="P334" s="794">
        <f t="shared" si="47"/>
        <v>6.9000000000000006E-2</v>
      </c>
    </row>
    <row r="335" spans="2:16">
      <c r="B335" s="626" t="s">
        <v>1022</v>
      </c>
      <c r="C335" s="625"/>
      <c r="D335" s="625"/>
      <c r="E335" s="625"/>
      <c r="F335" s="794">
        <f>F334</f>
        <v>608.02554030874796</v>
      </c>
      <c r="H335" s="625"/>
      <c r="I335" s="625"/>
      <c r="J335" s="625"/>
      <c r="K335" s="625"/>
      <c r="M335" s="625" t="s">
        <v>1624</v>
      </c>
      <c r="N335" s="625">
        <v>86</v>
      </c>
      <c r="O335" s="625">
        <v>4</v>
      </c>
      <c r="P335" s="794">
        <f t="shared" si="47"/>
        <v>0.34399999999999997</v>
      </c>
    </row>
    <row r="336" spans="2:16">
      <c r="B336" s="626" t="s">
        <v>1023</v>
      </c>
      <c r="C336" s="625"/>
      <c r="D336" s="625"/>
      <c r="E336" s="625"/>
      <c r="F336" s="794">
        <f t="shared" ref="F336:F340" si="49">F335</f>
        <v>608.02554030874796</v>
      </c>
      <c r="H336" s="625"/>
      <c r="I336" s="625"/>
      <c r="J336" s="625"/>
      <c r="K336" s="625"/>
      <c r="M336" s="625" t="s">
        <v>1625</v>
      </c>
      <c r="N336" s="625">
        <v>94</v>
      </c>
      <c r="O336" s="625">
        <v>21</v>
      </c>
      <c r="P336" s="794">
        <f t="shared" si="47"/>
        <v>1.974</v>
      </c>
    </row>
    <row r="337" spans="2:18">
      <c r="B337" s="626" t="s">
        <v>1024</v>
      </c>
      <c r="C337" s="625"/>
      <c r="D337" s="625"/>
      <c r="E337" s="625"/>
      <c r="F337" s="794">
        <f t="shared" si="49"/>
        <v>608.02554030874796</v>
      </c>
      <c r="H337" s="625"/>
      <c r="I337" s="625"/>
      <c r="J337" s="625"/>
      <c r="K337" s="625"/>
      <c r="M337" s="625"/>
      <c r="N337" s="625"/>
      <c r="O337" s="625"/>
      <c r="P337" s="625"/>
    </row>
    <row r="338" spans="2:18">
      <c r="B338" s="626" t="s">
        <v>1025</v>
      </c>
      <c r="C338" s="625"/>
      <c r="D338" s="625"/>
      <c r="E338" s="625"/>
      <c r="F338" s="794">
        <f t="shared" si="49"/>
        <v>608.02554030874796</v>
      </c>
      <c r="H338" s="625"/>
      <c r="I338" s="625"/>
      <c r="J338" s="625"/>
      <c r="K338" s="625"/>
      <c r="M338" s="625"/>
      <c r="N338" s="625"/>
      <c r="O338" s="625"/>
      <c r="P338" s="625"/>
    </row>
    <row r="339" spans="2:18">
      <c r="B339" s="626" t="s">
        <v>1026</v>
      </c>
      <c r="C339" s="625"/>
      <c r="D339" s="625"/>
      <c r="E339" s="625"/>
      <c r="F339" s="794">
        <f t="shared" si="49"/>
        <v>608.02554030874796</v>
      </c>
      <c r="H339" s="625"/>
      <c r="I339" s="625"/>
      <c r="J339" s="625"/>
      <c r="K339" s="625"/>
      <c r="M339" s="625"/>
      <c r="N339" s="625"/>
      <c r="O339" s="625"/>
      <c r="P339" s="625"/>
    </row>
    <row r="340" spans="2:18">
      <c r="B340" s="626" t="s">
        <v>1027</v>
      </c>
      <c r="C340" s="625"/>
      <c r="D340" s="625"/>
      <c r="E340" s="625"/>
      <c r="F340" s="794">
        <f t="shared" si="49"/>
        <v>608.02554030874796</v>
      </c>
      <c r="H340" s="625"/>
      <c r="I340" s="625"/>
      <c r="J340" s="625"/>
      <c r="K340" s="625"/>
      <c r="M340" s="625"/>
      <c r="N340" s="625"/>
      <c r="O340" s="625"/>
      <c r="P340" s="625"/>
    </row>
    <row r="341" spans="2:18">
      <c r="H341" s="634" t="s">
        <v>26</v>
      </c>
      <c r="I341" s="635"/>
      <c r="J341" s="813">
        <f>SUM(J319:J340)</f>
        <v>1576</v>
      </c>
      <c r="K341" s="631">
        <f>SUM(K319:K340)</f>
        <v>231.20500000000001</v>
      </c>
      <c r="M341" s="634" t="s">
        <v>26</v>
      </c>
      <c r="N341" s="635"/>
      <c r="O341" s="813">
        <f>SUM(O319:O340)</f>
        <v>1576</v>
      </c>
      <c r="P341" s="632">
        <f>SUM(P319:P340)</f>
        <v>66.471999999999994</v>
      </c>
      <c r="R341" s="799">
        <f>K341-P341</f>
        <v>164.733</v>
      </c>
    </row>
    <row r="347" spans="2:18" ht="21">
      <c r="B347" s="792"/>
    </row>
  </sheetData>
  <mergeCells count="25">
    <mergeCell ref="B253:F253"/>
    <mergeCell ref="B287:F287"/>
    <mergeCell ref="B316:F316"/>
    <mergeCell ref="B20:B21"/>
    <mergeCell ref="C20:C21"/>
    <mergeCell ref="D20:D21"/>
    <mergeCell ref="E20:E21"/>
    <mergeCell ref="F20:F21"/>
    <mergeCell ref="B49:F49"/>
    <mergeCell ref="B115:F115"/>
    <mergeCell ref="B146:F146"/>
    <mergeCell ref="B184:F184"/>
    <mergeCell ref="B218:F218"/>
    <mergeCell ref="J20:J21"/>
    <mergeCell ref="K20:K21"/>
    <mergeCell ref="L20:L21"/>
    <mergeCell ref="B85:F85"/>
    <mergeCell ref="B18:U18"/>
    <mergeCell ref="M20:M21"/>
    <mergeCell ref="N20:N21"/>
    <mergeCell ref="O20:O21"/>
    <mergeCell ref="P20:AD20"/>
    <mergeCell ref="G20:G21"/>
    <mergeCell ref="H20:H21"/>
    <mergeCell ref="I20:I21"/>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B7906-8B78-8E4C-A0E2-7F3E326BBFE1}">
  <sheetPr codeName="Sheet16"/>
  <dimension ref="A12:Z245"/>
  <sheetViews>
    <sheetView showGridLines="0" topLeftCell="A83" zoomScale="90" zoomScaleNormal="90" workbookViewId="0">
      <selection activeCell="AJ124" sqref="AJ124"/>
    </sheetView>
  </sheetViews>
  <sheetFormatPr baseColWidth="10" defaultColWidth="9" defaultRowHeight="15"/>
  <cols>
    <col min="1" max="1" width="9" style="2"/>
    <col min="2" max="2" width="10" style="2" customWidth="1"/>
    <col min="3" max="3" width="11.33203125" style="2" customWidth="1"/>
    <col min="4" max="4" width="13.33203125" style="2" customWidth="1"/>
    <col min="5" max="5" width="12.83203125" style="2" customWidth="1"/>
    <col min="6" max="6" width="12" style="2" customWidth="1"/>
    <col min="7" max="7" width="9" style="2"/>
    <col min="8" max="8" width="10.6640625" style="2" customWidth="1"/>
    <col min="9" max="9" width="11" style="2" customWidth="1"/>
    <col min="10" max="10" width="9" style="2"/>
    <col min="11" max="11" width="11.5" style="2" customWidth="1"/>
    <col min="12" max="12" width="9" style="2"/>
    <col min="13" max="13" width="11" style="2" customWidth="1"/>
    <col min="14" max="14" width="10" style="2" customWidth="1"/>
    <col min="15" max="15" width="9" style="2"/>
    <col min="16" max="16" width="9.83203125" style="2" customWidth="1"/>
    <col min="17" max="18" width="9" style="2"/>
    <col min="19" max="19" width="9.6640625" style="2" bestFit="1" customWidth="1"/>
    <col min="20" max="22" width="9" style="2"/>
    <col min="23" max="23" width="12.83203125" style="2" customWidth="1"/>
    <col min="24" max="24" width="12" style="2" customWidth="1"/>
    <col min="25" max="25" width="11.33203125" style="2" customWidth="1"/>
    <col min="26" max="16384" width="9" style="2"/>
  </cols>
  <sheetData>
    <row r="12" spans="1:17" ht="24" customHeight="1" thickBot="1"/>
    <row r="13" spans="1:17" ht="23.5" customHeight="1" thickBot="1">
      <c r="A13" s="497"/>
      <c r="B13" s="497" t="s">
        <v>171</v>
      </c>
      <c r="D13" s="98" t="s">
        <v>175</v>
      </c>
      <c r="E13" s="954"/>
      <c r="F13" s="146"/>
      <c r="G13" s="147"/>
      <c r="H13" s="148"/>
      <c r="K13" s="148"/>
      <c r="L13" s="146"/>
      <c r="M13" s="146"/>
      <c r="N13" s="146"/>
      <c r="O13" s="146"/>
      <c r="P13" s="146"/>
      <c r="Q13" s="149"/>
    </row>
    <row r="14" spans="1:17" ht="15.75" customHeight="1">
      <c r="B14" s="89"/>
      <c r="D14" s="955"/>
      <c r="E14" s="955"/>
      <c r="F14" s="146"/>
      <c r="G14" s="147"/>
      <c r="H14" s="148"/>
      <c r="K14" s="148"/>
      <c r="L14" s="146"/>
      <c r="M14" s="146"/>
      <c r="N14" s="146"/>
      <c r="O14" s="146"/>
      <c r="P14" s="146"/>
      <c r="Q14" s="149"/>
    </row>
    <row r="15" spans="1:17" ht="16">
      <c r="B15" s="497" t="s">
        <v>502</v>
      </c>
    </row>
    <row r="16" spans="1:17" ht="16">
      <c r="B16" s="497"/>
    </row>
    <row r="17" spans="2:21" s="25" customFormat="1" ht="20.5" customHeight="1">
      <c r="B17" s="565" t="s">
        <v>648</v>
      </c>
      <c r="C17" s="475"/>
      <c r="D17" s="475"/>
      <c r="E17" s="475"/>
      <c r="F17" s="475"/>
      <c r="G17" s="475"/>
      <c r="H17" s="475"/>
      <c r="I17" s="475"/>
      <c r="J17" s="475"/>
      <c r="K17" s="475"/>
      <c r="L17" s="475"/>
      <c r="M17" s="475"/>
      <c r="N17" s="475"/>
      <c r="O17" s="475"/>
      <c r="P17" s="475"/>
      <c r="Q17" s="475"/>
      <c r="R17" s="475"/>
      <c r="S17" s="475"/>
      <c r="T17" s="475"/>
      <c r="U17" s="475"/>
    </row>
    <row r="18" spans="2:21" ht="60" customHeight="1">
      <c r="B18" s="1087" t="s">
        <v>681</v>
      </c>
      <c r="C18" s="1087"/>
      <c r="D18" s="1087"/>
      <c r="E18" s="1087"/>
      <c r="F18" s="1087"/>
      <c r="G18" s="1087"/>
      <c r="H18" s="1087"/>
      <c r="I18" s="1087"/>
      <c r="J18" s="1087"/>
      <c r="K18" s="1087"/>
      <c r="L18" s="1087"/>
      <c r="M18" s="1087"/>
      <c r="N18" s="1087"/>
      <c r="O18" s="1087"/>
      <c r="P18" s="1087"/>
      <c r="Q18" s="1087"/>
      <c r="R18" s="1087"/>
      <c r="S18" s="1087"/>
      <c r="T18" s="1087"/>
      <c r="U18" s="1087"/>
    </row>
    <row r="20" spans="2:21" ht="21">
      <c r="B20" s="956" t="s">
        <v>1234</v>
      </c>
    </row>
    <row r="22" spans="2:21" ht="29" customHeight="1">
      <c r="B22" s="1163" t="s">
        <v>234</v>
      </c>
      <c r="C22" s="1165" t="s">
        <v>1235</v>
      </c>
      <c r="D22" s="1165"/>
      <c r="E22" s="1165"/>
      <c r="F22" s="1165"/>
      <c r="G22" s="1165"/>
      <c r="H22" s="1165"/>
      <c r="I22" s="1165"/>
      <c r="J22" s="1165"/>
      <c r="K22" s="1165"/>
      <c r="L22" s="1165"/>
      <c r="M22" s="1165"/>
      <c r="N22" s="1165"/>
      <c r="O22" s="1165"/>
      <c r="P22" s="1165"/>
    </row>
    <row r="23" spans="2:21">
      <c r="B23" s="1164"/>
      <c r="C23" s="957">
        <v>2015</v>
      </c>
      <c r="D23" s="957">
        <v>2016</v>
      </c>
      <c r="E23" s="957">
        <v>2017</v>
      </c>
      <c r="F23" s="957">
        <v>2018</v>
      </c>
      <c r="G23" s="957">
        <v>2019</v>
      </c>
      <c r="H23" s="957">
        <v>2020</v>
      </c>
      <c r="I23" s="957">
        <v>2021</v>
      </c>
      <c r="J23" s="957">
        <v>2022</v>
      </c>
      <c r="K23" s="957">
        <v>2023</v>
      </c>
      <c r="L23" s="957">
        <v>2024</v>
      </c>
      <c r="M23" s="957">
        <v>2025</v>
      </c>
      <c r="N23" s="957">
        <v>2026</v>
      </c>
      <c r="O23" s="957">
        <v>2027</v>
      </c>
      <c r="P23" s="957">
        <v>2028</v>
      </c>
    </row>
    <row r="24" spans="2:21">
      <c r="B24" s="958">
        <v>2015</v>
      </c>
      <c r="C24" s="959" cm="1">
        <f t="array" ref="C24">INDEX($I$46:$I$59,C23-2014)</f>
        <v>76.346871584699471</v>
      </c>
      <c r="D24" s="959" cm="1">
        <f t="array" ref="D24">INDEX($I$46:$I$59,D23-2014)</f>
        <v>245.38945901639343</v>
      </c>
      <c r="E24" s="959" cm="1">
        <f t="array" ref="E24">INDEX($I$46:$I$59,E23-2014)</f>
        <v>245.38945901639343</v>
      </c>
      <c r="F24" s="959" cm="1">
        <f t="array" ref="F24">INDEX($I$46:$I$59,F23-2014)</f>
        <v>245.38945901639343</v>
      </c>
      <c r="G24" s="959" cm="1">
        <f t="array" ref="G24">INDEX($I$46:$I$59,G23-2014)</f>
        <v>245.38945901639343</v>
      </c>
      <c r="H24" s="959" cm="1">
        <f t="array" ref="H24">INDEX($I$46:$I$59,H23-2014)</f>
        <v>245.38945901639343</v>
      </c>
      <c r="I24" s="959" cm="1">
        <f t="array" ref="I24">INDEX($I$46:$I$59,I23-2014)</f>
        <v>245.38945901639343</v>
      </c>
      <c r="J24" s="959" cm="1">
        <f t="array" ref="J24">INDEX($I$46:$I$59,J23-2014)</f>
        <v>245.38945901639343</v>
      </c>
      <c r="K24" s="959" cm="1">
        <f t="array" ref="K24">INDEX($I$46:$I$59,K23-2014)</f>
        <v>245.38945901639343</v>
      </c>
      <c r="L24" s="959" cm="1">
        <f t="array" ref="L24">INDEX($I$46:$I$59,L23-2014)</f>
        <v>245.38945901639343</v>
      </c>
      <c r="M24" s="959" cm="1">
        <f t="array" ref="M24">INDEX($I$46:$I$59,M23-2014)</f>
        <v>245.38945901639343</v>
      </c>
      <c r="N24" s="959" cm="1">
        <f t="array" ref="N24">INDEX($I$46:$I$59,N23-2014)</f>
        <v>245.38945901639343</v>
      </c>
      <c r="O24" s="959" cm="1">
        <f t="array" ref="O24">INDEX($I$46:$I$59,O23-2014)</f>
        <v>169.04258743169399</v>
      </c>
      <c r="P24" s="960" cm="1">
        <f t="array" ref="P24">INDEX($I$46:$I$59,P23-2014)</f>
        <v>0</v>
      </c>
    </row>
    <row r="25" spans="2:21">
      <c r="B25" s="961">
        <v>2016</v>
      </c>
      <c r="C25" s="939"/>
      <c r="D25" s="939" cm="1">
        <f t="array" ref="D25">INDEX($I$75:$I$87,D23-2015)</f>
        <v>218.9929240412979</v>
      </c>
      <c r="E25" s="939" cm="1">
        <f t="array" ref="E25">INDEX($I$75:$I$87,E23-2015)</f>
        <v>322.79040707964595</v>
      </c>
      <c r="F25" s="939" cm="1">
        <f t="array" ref="F25">INDEX($I$75:$I$87,F23-2015)</f>
        <v>322.79040707964595</v>
      </c>
      <c r="G25" s="939" cm="1">
        <f t="array" ref="G25">INDEX($I$75:$I$87,G23-2015)</f>
        <v>322.79040707964595</v>
      </c>
      <c r="H25" s="939" cm="1">
        <f t="array" ref="H25">INDEX($I$75:$I$87,H23-2015)</f>
        <v>322.79040707964595</v>
      </c>
      <c r="I25" s="939" cm="1">
        <f t="array" ref="I25">INDEX($I$75:$I$87,I23-2015)</f>
        <v>322.79040707964595</v>
      </c>
      <c r="J25" s="939" cm="1">
        <f t="array" ref="J25">INDEX($I$75:$I$87,J23-2015)</f>
        <v>322.79040707964595</v>
      </c>
      <c r="K25" s="939" cm="1">
        <f t="array" ref="K25">INDEX($I$75:$I$87,K23-2015)</f>
        <v>322.79040707964595</v>
      </c>
      <c r="L25" s="939" cm="1">
        <f t="array" ref="L25">INDEX($I$75:$I$87,L23-2015)</f>
        <v>322.79040707964595</v>
      </c>
      <c r="M25" s="939" cm="1">
        <f t="array" ref="M25">INDEX($I$75:$I$87,M23-2015)</f>
        <v>322.79040707964595</v>
      </c>
      <c r="N25" s="939" cm="1">
        <f t="array" ref="N25">INDEX($I$75:$I$87,N23-2015)</f>
        <v>322.79040707964595</v>
      </c>
      <c r="O25" s="939" cm="1">
        <f t="array" ref="O25">INDEX($I$75:$I$87,O23-2015)</f>
        <v>322.79040707964595</v>
      </c>
      <c r="P25" s="962" cm="1">
        <f t="array" ref="P25">INDEX($I$75:$I$87,P23-2015)</f>
        <v>103.79748303834805</v>
      </c>
    </row>
    <row r="26" spans="2:21">
      <c r="B26" s="963">
        <v>2017</v>
      </c>
      <c r="C26" s="939"/>
      <c r="D26" s="939"/>
      <c r="E26" s="939" cm="1">
        <f t="array" ref="E26">INDEX($I$123:$I$134,E23-2016)</f>
        <v>31.791716990533136</v>
      </c>
      <c r="F26" s="939" cm="1">
        <f t="array" ref="F26">INDEX($I$123:$I$134,F23-2016)</f>
        <v>199.43296113602395</v>
      </c>
      <c r="G26" s="939" cm="1">
        <f t="array" ref="G26">INDEX($I$123:$I$134,G23-2016)</f>
        <v>199.43296113602395</v>
      </c>
      <c r="H26" s="939" cm="1">
        <f t="array" ref="H26">INDEX($I$123:$I$134,H23-2016)</f>
        <v>199.43296113602395</v>
      </c>
      <c r="I26" s="939" cm="1">
        <f t="array" ref="I26">INDEX($I$123:$I$134,I23-2016)</f>
        <v>199.43296113602395</v>
      </c>
      <c r="J26" s="939" cm="1">
        <f t="array" ref="J26">INDEX($I$123:$I$134,J23-2016)</f>
        <v>199.43296113602395</v>
      </c>
      <c r="K26" s="939" cm="1">
        <f t="array" ref="K26">INDEX($I$123:$I$134,K23-2016)</f>
        <v>199.43296113602395</v>
      </c>
      <c r="L26" s="939" cm="1">
        <f t="array" ref="L26">INDEX($I$123:$I$134,L23-2016)</f>
        <v>199.43296113602395</v>
      </c>
      <c r="M26" s="939" cm="1">
        <f t="array" ref="M26">INDEX($I$123:$I$134,M23-2016)</f>
        <v>199.43296113602395</v>
      </c>
      <c r="N26" s="939" cm="1">
        <f t="array" ref="N26">INDEX($I$123:$I$134,N23-2016)</f>
        <v>199.43296113602395</v>
      </c>
      <c r="O26" s="939" cm="1">
        <f t="array" ref="O26">INDEX($I$123:$I$134,O23-2016)</f>
        <v>199.43296113602395</v>
      </c>
      <c r="P26" s="962" cm="1">
        <f t="array" ref="P26">INDEX($I$123:$I$134,P23-2016)</f>
        <v>199.43296113602395</v>
      </c>
    </row>
    <row r="27" spans="2:21">
      <c r="B27" s="963">
        <v>2018</v>
      </c>
      <c r="C27" s="939"/>
      <c r="D27" s="939"/>
      <c r="E27" s="939"/>
      <c r="F27" s="939" cm="1">
        <f t="array" ref="F27">INDEX($I$154:$I$164,F23-2017)</f>
        <v>130.13616641753865</v>
      </c>
      <c r="G27" s="939" cm="1">
        <f t="array" ref="G27">INDEX($I$154:$I$164,G23-2017)</f>
        <v>173.24046786248135</v>
      </c>
      <c r="H27" s="939" cm="1">
        <f t="array" ref="H27">INDEX($I$154:$I$164,H23-2017)</f>
        <v>173.24046786248135</v>
      </c>
      <c r="I27" s="939" cm="1">
        <f t="array" ref="I27">INDEX($I$154:$I$164,I23-2017)</f>
        <v>173.24046786248135</v>
      </c>
      <c r="J27" s="939" cm="1">
        <f t="array" ref="J27">INDEX($I$154:$I$164,J23-2017)</f>
        <v>173.24046786248135</v>
      </c>
      <c r="K27" s="939" cm="1">
        <f t="array" ref="K27">INDEX($I$154:$I$164,K23-2017)</f>
        <v>173.24046786248135</v>
      </c>
      <c r="L27" s="939" cm="1">
        <f t="array" ref="L27">INDEX($I$154:$I$164,L23-2017)</f>
        <v>173.24046786248135</v>
      </c>
      <c r="M27" s="939" cm="1">
        <f t="array" ref="M27">INDEX($I$154:$I$164,M23-2017)</f>
        <v>173.24046786248135</v>
      </c>
      <c r="N27" s="939" cm="1">
        <f t="array" ref="N27">INDEX($I$154:$I$164,N23-2017)</f>
        <v>173.24046786248135</v>
      </c>
      <c r="O27" s="939" cm="1">
        <f t="array" ref="O27">INDEX($I$154:$I$164,O23-2017)</f>
        <v>173.24046786248135</v>
      </c>
      <c r="P27" s="962" cm="1">
        <f t="array" ref="P27">INDEX($I$154:$I$164,P23-2017)</f>
        <v>173.24046786248135</v>
      </c>
    </row>
    <row r="28" spans="2:21">
      <c r="B28" s="964">
        <v>2019</v>
      </c>
      <c r="C28" s="948"/>
      <c r="D28" s="948"/>
      <c r="E28" s="948"/>
      <c r="F28" s="948"/>
      <c r="G28" s="948" cm="1">
        <f t="array" ref="G28">INDEX($I$226:$I$236,G23-2018)</f>
        <v>25.824585824613859</v>
      </c>
      <c r="H28" s="948" cm="1">
        <f t="array" ref="H28">INDEX($I$226:$I$236,H23-2018)</f>
        <v>28.783360239162931</v>
      </c>
      <c r="I28" s="948" cm="1">
        <f t="array" ref="I28">INDEX($I$226:$I$236,I23-2018)</f>
        <v>28.783360239162931</v>
      </c>
      <c r="J28" s="948" cm="1">
        <f t="array" ref="J28">INDEX($I$226:$I$236,J23-2018)</f>
        <v>28.783360239162931</v>
      </c>
      <c r="K28" s="948" cm="1">
        <f t="array" ref="K28">INDEX($I$226:$I$236,K23-2018)</f>
        <v>28.783360239162931</v>
      </c>
      <c r="L28" s="948" cm="1">
        <f t="array" ref="L28">INDEX($I$226:$I$236,L23-2018)</f>
        <v>28.783360239162931</v>
      </c>
      <c r="M28" s="948" cm="1">
        <f t="array" ref="M28">INDEX($I$226:$I$236,M23-2018)</f>
        <v>28.783360239162931</v>
      </c>
      <c r="N28" s="948" cm="1">
        <f t="array" ref="N28">INDEX($I$226:$I$236,N23-2018)</f>
        <v>28.783360239162931</v>
      </c>
      <c r="O28" s="948" cm="1">
        <f t="array" ref="O28">INDEX($I$226:$I$236,O23-2018)</f>
        <v>28.783360239162931</v>
      </c>
      <c r="P28" s="965" cm="1">
        <f t="array" ref="P28">INDEX($I$226:$I$236,P23-2018)</f>
        <v>28.783360239162931</v>
      </c>
    </row>
    <row r="30" spans="2:21" ht="21">
      <c r="B30" s="956" t="s">
        <v>1236</v>
      </c>
    </row>
    <row r="31" spans="2:21" ht="21">
      <c r="B31"/>
      <c r="C31"/>
      <c r="D31"/>
      <c r="E31"/>
      <c r="F31"/>
      <c r="G31"/>
      <c r="H31"/>
      <c r="I31"/>
      <c r="J31"/>
      <c r="K31"/>
      <c r="L31" s="956" t="s">
        <v>1237</v>
      </c>
    </row>
    <row r="32" spans="2:21" ht="18.75" customHeight="1">
      <c r="B32" s="956" t="s">
        <v>1238</v>
      </c>
      <c r="J32"/>
      <c r="K32"/>
      <c r="L32" s="2" t="s">
        <v>671</v>
      </c>
      <c r="Q32" s="2" t="s">
        <v>672</v>
      </c>
    </row>
    <row r="33" spans="2:20" ht="64">
      <c r="B33" s="966" t="s">
        <v>62</v>
      </c>
      <c r="C33" s="967" t="s">
        <v>1239</v>
      </c>
      <c r="D33" s="967" t="s">
        <v>1240</v>
      </c>
      <c r="E33" s="967" t="s">
        <v>1241</v>
      </c>
      <c r="F33" s="967" t="s">
        <v>1242</v>
      </c>
      <c r="G33" s="968" t="s">
        <v>1243</v>
      </c>
      <c r="H33" s="968" t="s">
        <v>981</v>
      </c>
      <c r="I33" s="969" t="s">
        <v>1244</v>
      </c>
      <c r="J33"/>
      <c r="K33"/>
      <c r="L33" s="970" t="s">
        <v>668</v>
      </c>
      <c r="M33" s="970" t="s">
        <v>669</v>
      </c>
      <c r="N33" s="970" t="s">
        <v>670</v>
      </c>
      <c r="O33" s="970" t="s">
        <v>664</v>
      </c>
      <c r="Q33" s="970" t="s">
        <v>668</v>
      </c>
      <c r="R33" s="970" t="s">
        <v>669</v>
      </c>
      <c r="S33" s="970" t="s">
        <v>670</v>
      </c>
      <c r="T33" s="970" t="s">
        <v>664</v>
      </c>
    </row>
    <row r="34" spans="2:20" ht="18">
      <c r="B34" s="971">
        <v>42005</v>
      </c>
      <c r="C34" s="940">
        <f t="shared" ref="C34:E39" si="0">_xlfn.SINGLE(_xlfn.XLOOKUP($B34,$W$35:$W$151,X$35:X$151,0,0))</f>
        <v>0</v>
      </c>
      <c r="D34" s="940">
        <f t="shared" si="0"/>
        <v>0</v>
      </c>
      <c r="E34" s="940">
        <f t="shared" si="0"/>
        <v>0</v>
      </c>
      <c r="F34" s="972"/>
      <c r="G34" s="973"/>
      <c r="H34" s="974"/>
      <c r="I34" s="975"/>
      <c r="J34"/>
      <c r="K34"/>
      <c r="L34" s="970"/>
      <c r="M34" s="970" t="s">
        <v>677</v>
      </c>
      <c r="N34" s="970" t="s">
        <v>678</v>
      </c>
      <c r="O34" s="970" t="s">
        <v>679</v>
      </c>
      <c r="Q34" s="970"/>
      <c r="R34" s="970" t="s">
        <v>1245</v>
      </c>
      <c r="S34" s="970" t="s">
        <v>1246</v>
      </c>
      <c r="T34" s="970" t="s">
        <v>1247</v>
      </c>
    </row>
    <row r="35" spans="2:20" ht="15.75" customHeight="1">
      <c r="B35" s="971">
        <v>42036</v>
      </c>
      <c r="C35" s="940">
        <f t="shared" si="0"/>
        <v>0</v>
      </c>
      <c r="D35" s="940">
        <f t="shared" si="0"/>
        <v>0</v>
      </c>
      <c r="E35" s="940">
        <f t="shared" si="0"/>
        <v>0</v>
      </c>
      <c r="F35" s="972">
        <f>F34+E35</f>
        <v>0</v>
      </c>
      <c r="G35" s="976"/>
      <c r="I35" s="977"/>
      <c r="J35"/>
      <c r="K35"/>
      <c r="L35" s="978">
        <v>42186</v>
      </c>
      <c r="M35" s="625"/>
      <c r="N35" s="625"/>
      <c r="O35" s="979"/>
      <c r="Q35" s="978">
        <v>42186</v>
      </c>
      <c r="R35" s="625"/>
      <c r="S35" s="625"/>
      <c r="T35" s="979"/>
    </row>
    <row r="36" spans="2:20" ht="15.75" customHeight="1">
      <c r="B36" s="971">
        <v>42064</v>
      </c>
      <c r="C36" s="940">
        <f t="shared" si="0"/>
        <v>0</v>
      </c>
      <c r="D36" s="940">
        <f t="shared" si="0"/>
        <v>0</v>
      </c>
      <c r="E36" s="940">
        <f t="shared" si="0"/>
        <v>0</v>
      </c>
      <c r="F36" s="972">
        <f t="shared" ref="F36:F45" si="1">F35+E36</f>
        <v>0</v>
      </c>
      <c r="G36" s="976"/>
      <c r="I36" s="977"/>
      <c r="J36"/>
      <c r="K36"/>
      <c r="L36" s="980" t="s">
        <v>1063</v>
      </c>
      <c r="M36" s="981">
        <v>0.13</v>
      </c>
      <c r="N36" s="625">
        <v>257</v>
      </c>
      <c r="O36" s="982">
        <f>+M36*N36</f>
        <v>33.410000000000004</v>
      </c>
      <c r="Q36" s="980">
        <v>28</v>
      </c>
      <c r="R36" s="981">
        <v>2.8000000000000001E-2</v>
      </c>
      <c r="S36" s="625">
        <v>36</v>
      </c>
      <c r="T36" s="982">
        <f>+R36*S36</f>
        <v>1.008</v>
      </c>
    </row>
    <row r="37" spans="2:20" ht="15.75" customHeight="1">
      <c r="B37" s="971">
        <v>42095</v>
      </c>
      <c r="C37" s="940">
        <f t="shared" si="0"/>
        <v>0</v>
      </c>
      <c r="D37" s="940">
        <f t="shared" si="0"/>
        <v>0</v>
      </c>
      <c r="E37" s="940">
        <f t="shared" si="0"/>
        <v>0</v>
      </c>
      <c r="F37" s="972">
        <f t="shared" si="1"/>
        <v>0</v>
      </c>
      <c r="G37" s="976"/>
      <c r="I37" s="977"/>
      <c r="J37"/>
      <c r="K37"/>
      <c r="L37" s="980" t="s">
        <v>1066</v>
      </c>
      <c r="M37" s="981">
        <v>0.32</v>
      </c>
      <c r="N37" s="625">
        <v>309</v>
      </c>
      <c r="O37" s="982">
        <f>+M37*N37</f>
        <v>98.88</v>
      </c>
      <c r="Q37" s="980">
        <v>35</v>
      </c>
      <c r="R37" s="981">
        <v>3.5000000000000003E-2</v>
      </c>
      <c r="S37" s="625">
        <v>102</v>
      </c>
      <c r="T37" s="982">
        <f t="shared" ref="T37:T55" si="2">+R37*S37</f>
        <v>3.5700000000000003</v>
      </c>
    </row>
    <row r="38" spans="2:20" ht="15.75" customHeight="1">
      <c r="B38" s="971">
        <v>42125</v>
      </c>
      <c r="C38" s="940">
        <f t="shared" si="0"/>
        <v>0</v>
      </c>
      <c r="D38" s="940">
        <f t="shared" si="0"/>
        <v>0</v>
      </c>
      <c r="E38" s="940">
        <f t="shared" si="0"/>
        <v>0</v>
      </c>
      <c r="F38" s="972">
        <f t="shared" si="1"/>
        <v>0</v>
      </c>
      <c r="G38" s="976"/>
      <c r="I38" s="977"/>
      <c r="J38"/>
      <c r="K38"/>
      <c r="L38" s="978">
        <v>42217</v>
      </c>
      <c r="M38" s="981"/>
      <c r="N38" s="625"/>
      <c r="O38" s="982"/>
      <c r="Q38" s="980">
        <v>41</v>
      </c>
      <c r="R38" s="981">
        <v>4.1000000000000002E-2</v>
      </c>
      <c r="S38" s="625">
        <v>119</v>
      </c>
      <c r="T38" s="982">
        <f t="shared" si="2"/>
        <v>4.8790000000000004</v>
      </c>
    </row>
    <row r="39" spans="2:20" ht="15.75" customHeight="1">
      <c r="B39" s="971">
        <v>42156</v>
      </c>
      <c r="C39" s="940">
        <f t="shared" si="0"/>
        <v>0</v>
      </c>
      <c r="D39" s="940">
        <f t="shared" si="0"/>
        <v>0</v>
      </c>
      <c r="E39" s="940">
        <f t="shared" si="0"/>
        <v>0</v>
      </c>
      <c r="F39" s="972">
        <f t="shared" si="1"/>
        <v>0</v>
      </c>
      <c r="G39" s="976"/>
      <c r="I39" s="977"/>
      <c r="J39"/>
      <c r="K39"/>
      <c r="L39" s="980" t="s">
        <v>1063</v>
      </c>
      <c r="M39" s="981">
        <v>0.13</v>
      </c>
      <c r="N39" s="625">
        <v>626</v>
      </c>
      <c r="O39" s="982">
        <f>+M39*N39</f>
        <v>81.38000000000001</v>
      </c>
      <c r="Q39" s="980">
        <v>113</v>
      </c>
      <c r="R39" s="981">
        <v>0.113</v>
      </c>
      <c r="S39" s="625">
        <v>309</v>
      </c>
      <c r="T39" s="982">
        <f t="shared" si="2"/>
        <v>34.917000000000002</v>
      </c>
    </row>
    <row r="40" spans="2:20" ht="15.75" customHeight="1">
      <c r="B40" s="971">
        <v>42186</v>
      </c>
      <c r="C40" s="940">
        <f>SUM(O36:O37)</f>
        <v>132.29</v>
      </c>
      <c r="D40" s="940">
        <f>SUM(T36:T39)</f>
        <v>44.374000000000002</v>
      </c>
      <c r="E40" s="940">
        <f>C40-D40</f>
        <v>87.915999999999997</v>
      </c>
      <c r="F40" s="972">
        <f t="shared" si="1"/>
        <v>87.915999999999997</v>
      </c>
      <c r="G40" s="976"/>
      <c r="I40" s="977"/>
      <c r="J40"/>
      <c r="K40"/>
      <c r="L40" s="980" t="s">
        <v>1066</v>
      </c>
      <c r="M40" s="981">
        <v>0.32</v>
      </c>
      <c r="N40" s="625">
        <v>12</v>
      </c>
      <c r="O40" s="982">
        <f>+M40*N40</f>
        <v>3.84</v>
      </c>
      <c r="Q40" s="978">
        <v>42217</v>
      </c>
      <c r="R40" s="981"/>
      <c r="S40" s="625"/>
      <c r="T40" s="982"/>
    </row>
    <row r="41" spans="2:20" ht="15.75" customHeight="1">
      <c r="B41" s="971">
        <v>42217</v>
      </c>
      <c r="C41" s="940">
        <f>SUM(O39:O40)</f>
        <v>85.220000000000013</v>
      </c>
      <c r="D41" s="940">
        <f>SUM(T41:T43)</f>
        <v>25.318000000000005</v>
      </c>
      <c r="E41" s="940">
        <f>C41-D41</f>
        <v>59.902000000000008</v>
      </c>
      <c r="F41" s="972">
        <f t="shared" si="1"/>
        <v>147.81800000000001</v>
      </c>
      <c r="G41" s="976"/>
      <c r="I41" s="977"/>
      <c r="J41"/>
      <c r="K41"/>
      <c r="L41" s="978">
        <v>42248</v>
      </c>
      <c r="M41" s="981"/>
      <c r="N41" s="625"/>
      <c r="O41" s="982"/>
      <c r="Q41" s="980">
        <v>35</v>
      </c>
      <c r="R41" s="981">
        <v>3.5000000000000003E-2</v>
      </c>
      <c r="S41" s="625">
        <v>284</v>
      </c>
      <c r="T41" s="982">
        <f t="shared" si="2"/>
        <v>9.9400000000000013</v>
      </c>
    </row>
    <row r="42" spans="2:20" ht="15.75" customHeight="1">
      <c r="B42" s="971">
        <v>42248</v>
      </c>
      <c r="C42" s="940">
        <f>SUM(O42:O43)</f>
        <v>117.71</v>
      </c>
      <c r="D42" s="940">
        <f>SUM(T45:T46)</f>
        <v>31.718000000000004</v>
      </c>
      <c r="E42" s="940">
        <f t="shared" ref="E42:E45" si="3">C42-D42</f>
        <v>85.99199999999999</v>
      </c>
      <c r="F42" s="972">
        <f t="shared" si="1"/>
        <v>233.81</v>
      </c>
      <c r="G42" s="976"/>
      <c r="I42" s="977"/>
      <c r="J42"/>
      <c r="K42"/>
      <c r="L42" s="980" t="s">
        <v>1063</v>
      </c>
      <c r="M42" s="981">
        <v>0.13</v>
      </c>
      <c r="N42" s="625">
        <v>903</v>
      </c>
      <c r="O42" s="982">
        <f>+M42*N42</f>
        <v>117.39</v>
      </c>
      <c r="Q42" s="980">
        <v>41</v>
      </c>
      <c r="R42" s="981">
        <v>4.1000000000000002E-2</v>
      </c>
      <c r="S42" s="625">
        <v>342</v>
      </c>
      <c r="T42" s="982">
        <f t="shared" si="2"/>
        <v>14.022</v>
      </c>
    </row>
    <row r="43" spans="2:20" ht="15.75" customHeight="1">
      <c r="B43" s="971">
        <v>42278</v>
      </c>
      <c r="C43" s="940">
        <f>SUM(O45:O45)</f>
        <v>57.07</v>
      </c>
      <c r="D43" s="940">
        <f>SUM(T48:T49)</f>
        <v>15.515000000000002</v>
      </c>
      <c r="E43" s="940">
        <f t="shared" si="3"/>
        <v>41.555</v>
      </c>
      <c r="F43" s="972">
        <f t="shared" si="1"/>
        <v>275.36500000000001</v>
      </c>
      <c r="G43" s="976"/>
      <c r="I43" s="977"/>
      <c r="J43"/>
      <c r="K43"/>
      <c r="L43" s="980" t="s">
        <v>1066</v>
      </c>
      <c r="M43" s="981">
        <v>0.32</v>
      </c>
      <c r="N43" s="625">
        <v>1</v>
      </c>
      <c r="O43" s="982">
        <f>+M43*N43</f>
        <v>0.32</v>
      </c>
      <c r="Q43" s="980">
        <v>113</v>
      </c>
      <c r="R43" s="981">
        <v>0.113</v>
      </c>
      <c r="S43" s="625">
        <v>12</v>
      </c>
      <c r="T43" s="982">
        <f t="shared" si="2"/>
        <v>1.3560000000000001</v>
      </c>
    </row>
    <row r="44" spans="2:20" ht="15.75" customHeight="1">
      <c r="B44" s="971">
        <v>42309</v>
      </c>
      <c r="C44" s="940">
        <f>SUM(O47)</f>
        <v>117.13000000000001</v>
      </c>
      <c r="D44" s="940">
        <f>SUM(T51)</f>
        <v>31.535000000000004</v>
      </c>
      <c r="E44" s="940">
        <f t="shared" si="3"/>
        <v>85.594999999999999</v>
      </c>
      <c r="F44" s="972">
        <f t="shared" si="1"/>
        <v>360.96000000000004</v>
      </c>
      <c r="G44" s="976"/>
      <c r="I44" s="977"/>
      <c r="J44"/>
      <c r="K44"/>
      <c r="L44" s="978">
        <v>42278</v>
      </c>
      <c r="M44" s="981"/>
      <c r="N44" s="625"/>
      <c r="O44" s="982"/>
      <c r="Q44" s="978">
        <v>42248</v>
      </c>
      <c r="R44" s="981"/>
      <c r="S44" s="625"/>
      <c r="T44" s="982"/>
    </row>
    <row r="45" spans="2:20" ht="15.75" customHeight="1">
      <c r="B45" s="983">
        <v>42339</v>
      </c>
      <c r="C45" s="940">
        <f>SUM(O49:O50)</f>
        <v>60.15</v>
      </c>
      <c r="D45" s="940">
        <f>SUM(T53:T55)</f>
        <v>16.549000000000003</v>
      </c>
      <c r="E45" s="940">
        <f t="shared" si="3"/>
        <v>43.600999999999999</v>
      </c>
      <c r="F45" s="984">
        <f t="shared" si="1"/>
        <v>404.56100000000004</v>
      </c>
      <c r="G45" s="985"/>
      <c r="H45" s="986"/>
      <c r="I45" s="987"/>
      <c r="J45"/>
      <c r="K45"/>
      <c r="L45" s="980" t="s">
        <v>1063</v>
      </c>
      <c r="M45" s="981">
        <v>0.13</v>
      </c>
      <c r="N45" s="625">
        <v>439</v>
      </c>
      <c r="O45" s="982">
        <f>+M45*N45</f>
        <v>57.07</v>
      </c>
      <c r="Q45" s="980">
        <v>35</v>
      </c>
      <c r="R45" s="981">
        <v>3.5000000000000003E-2</v>
      </c>
      <c r="S45" s="625">
        <v>903</v>
      </c>
      <c r="T45" s="982">
        <f t="shared" si="2"/>
        <v>31.605000000000004</v>
      </c>
    </row>
    <row r="46" spans="2:20" ht="15.75" customHeight="1">
      <c r="B46" s="988" t="s">
        <v>1248</v>
      </c>
      <c r="C46" s="989"/>
      <c r="D46" s="989"/>
      <c r="E46" s="989"/>
      <c r="F46" s="990">
        <f>SUM(F35:F45)</f>
        <v>1510.4300000000003</v>
      </c>
      <c r="G46" s="991">
        <f>F46/12</f>
        <v>125.86916666666669</v>
      </c>
      <c r="H46" s="992">
        <v>0.60655737704918034</v>
      </c>
      <c r="I46" s="993">
        <f>H46*G46</f>
        <v>76.346871584699471</v>
      </c>
      <c r="J46"/>
      <c r="K46"/>
      <c r="L46" s="978">
        <v>42309</v>
      </c>
      <c r="M46" s="981"/>
      <c r="N46" s="625"/>
      <c r="O46" s="982"/>
      <c r="Q46" s="980">
        <v>113</v>
      </c>
      <c r="R46" s="981">
        <v>0.113</v>
      </c>
      <c r="S46" s="625">
        <v>1</v>
      </c>
      <c r="T46" s="982">
        <f t="shared" si="2"/>
        <v>0.113</v>
      </c>
    </row>
    <row r="47" spans="2:20" ht="16.25" customHeight="1">
      <c r="B47" s="963" t="s">
        <v>1014</v>
      </c>
      <c r="C47" s="940"/>
      <c r="D47" s="940"/>
      <c r="E47" s="940"/>
      <c r="F47" s="939">
        <f>F45*12</f>
        <v>4854.732</v>
      </c>
      <c r="G47" s="939">
        <f t="shared" ref="G47:G58" si="4">F47/12</f>
        <v>404.56099999999998</v>
      </c>
      <c r="H47" s="994">
        <f>H46</f>
        <v>0.60655737704918034</v>
      </c>
      <c r="I47" s="962">
        <f t="shared" ref="I47:I59" si="5">H47*G47</f>
        <v>245.38945901639343</v>
      </c>
      <c r="J47"/>
      <c r="K47"/>
      <c r="L47" s="980" t="s">
        <v>1063</v>
      </c>
      <c r="M47" s="981">
        <v>0.13</v>
      </c>
      <c r="N47" s="625">
        <v>901</v>
      </c>
      <c r="O47" s="982">
        <f>+M47*N47</f>
        <v>117.13000000000001</v>
      </c>
      <c r="Q47" s="978">
        <v>42278</v>
      </c>
      <c r="R47" s="981"/>
      <c r="S47" s="625"/>
      <c r="T47" s="982"/>
    </row>
    <row r="48" spans="2:20">
      <c r="B48" s="963" t="s">
        <v>1015</v>
      </c>
      <c r="C48" s="940"/>
      <c r="D48" s="940"/>
      <c r="E48" s="940"/>
      <c r="F48" s="939">
        <f>F47</f>
        <v>4854.732</v>
      </c>
      <c r="G48" s="939">
        <f t="shared" si="4"/>
        <v>404.56099999999998</v>
      </c>
      <c r="H48" s="994">
        <f t="shared" ref="H48:H58" si="6">H47</f>
        <v>0.60655737704918034</v>
      </c>
      <c r="I48" s="962">
        <f t="shared" si="5"/>
        <v>245.38945901639343</v>
      </c>
      <c r="J48"/>
      <c r="K48"/>
      <c r="L48" s="978">
        <v>42339</v>
      </c>
      <c r="M48" s="981"/>
      <c r="N48" s="625"/>
      <c r="O48" s="982"/>
      <c r="Q48" s="980">
        <v>35</v>
      </c>
      <c r="R48" s="981">
        <v>3.5000000000000003E-2</v>
      </c>
      <c r="S48" s="625">
        <v>414</v>
      </c>
      <c r="T48" s="982">
        <f t="shared" si="2"/>
        <v>14.490000000000002</v>
      </c>
    </row>
    <row r="49" spans="2:22">
      <c r="B49" s="963" t="s">
        <v>1016</v>
      </c>
      <c r="C49" s="940"/>
      <c r="D49" s="940"/>
      <c r="E49" s="940"/>
      <c r="F49" s="939">
        <f t="shared" ref="F49:F57" si="7">F48</f>
        <v>4854.732</v>
      </c>
      <c r="G49" s="939">
        <f t="shared" si="4"/>
        <v>404.56099999999998</v>
      </c>
      <c r="H49" s="994">
        <f t="shared" si="6"/>
        <v>0.60655737704918034</v>
      </c>
      <c r="I49" s="962">
        <f t="shared" si="5"/>
        <v>245.38945901639343</v>
      </c>
      <c r="J49"/>
      <c r="K49"/>
      <c r="L49" s="980" t="s">
        <v>1063</v>
      </c>
      <c r="M49" s="981">
        <v>0.13</v>
      </c>
      <c r="N49" s="625">
        <v>455</v>
      </c>
      <c r="O49" s="982">
        <f>+M49*N49</f>
        <v>59.15</v>
      </c>
      <c r="Q49" s="980">
        <v>41</v>
      </c>
      <c r="R49" s="981">
        <v>4.1000000000000002E-2</v>
      </c>
      <c r="S49" s="625">
        <v>25</v>
      </c>
      <c r="T49" s="982">
        <f t="shared" si="2"/>
        <v>1.0250000000000001</v>
      </c>
    </row>
    <row r="50" spans="2:22">
      <c r="B50" s="963" t="s">
        <v>1017</v>
      </c>
      <c r="C50" s="940"/>
      <c r="D50" s="940"/>
      <c r="E50" s="940"/>
      <c r="F50" s="939">
        <f t="shared" si="7"/>
        <v>4854.732</v>
      </c>
      <c r="G50" s="939">
        <f t="shared" si="4"/>
        <v>404.56099999999998</v>
      </c>
      <c r="H50" s="994">
        <f t="shared" si="6"/>
        <v>0.60655737704918034</v>
      </c>
      <c r="I50" s="962">
        <f t="shared" si="5"/>
        <v>245.38945901639343</v>
      </c>
      <c r="J50"/>
      <c r="K50"/>
      <c r="L50" s="980" t="s">
        <v>1065</v>
      </c>
      <c r="M50" s="981">
        <v>0.25</v>
      </c>
      <c r="N50" s="625">
        <v>4</v>
      </c>
      <c r="O50" s="982">
        <f>+M50*N50</f>
        <v>1</v>
      </c>
      <c r="Q50" s="978">
        <v>42309</v>
      </c>
      <c r="R50" s="981"/>
      <c r="S50" s="625"/>
      <c r="T50" s="982"/>
    </row>
    <row r="51" spans="2:22">
      <c r="B51" s="963" t="s">
        <v>1018</v>
      </c>
      <c r="C51" s="940"/>
      <c r="D51" s="940"/>
      <c r="E51" s="940"/>
      <c r="F51" s="939">
        <f t="shared" si="7"/>
        <v>4854.732</v>
      </c>
      <c r="G51" s="939">
        <f t="shared" si="4"/>
        <v>404.56099999999998</v>
      </c>
      <c r="H51" s="994">
        <f t="shared" si="6"/>
        <v>0.60655737704918034</v>
      </c>
      <c r="I51" s="962">
        <f t="shared" si="5"/>
        <v>245.38945901639343</v>
      </c>
      <c r="J51"/>
      <c r="K51"/>
      <c r="L51" s="995" t="s">
        <v>26</v>
      </c>
      <c r="M51" s="996"/>
      <c r="N51" s="997">
        <f>SUM(N36:N50)</f>
        <v>3907</v>
      </c>
      <c r="O51" s="997">
        <f>SUM(O36:O50)</f>
        <v>569.57000000000005</v>
      </c>
      <c r="Q51" s="980">
        <v>35</v>
      </c>
      <c r="R51" s="981">
        <v>3.5000000000000003E-2</v>
      </c>
      <c r="S51" s="625">
        <v>901</v>
      </c>
      <c r="T51" s="982">
        <f t="shared" si="2"/>
        <v>31.535000000000004</v>
      </c>
    </row>
    <row r="52" spans="2:22">
      <c r="B52" s="963" t="s">
        <v>1019</v>
      </c>
      <c r="C52" s="940"/>
      <c r="D52" s="940"/>
      <c r="E52" s="940"/>
      <c r="F52" s="939">
        <f t="shared" si="7"/>
        <v>4854.732</v>
      </c>
      <c r="G52" s="939">
        <f t="shared" si="4"/>
        <v>404.56099999999998</v>
      </c>
      <c r="H52" s="994">
        <f t="shared" si="6"/>
        <v>0.60655737704918034</v>
      </c>
      <c r="I52" s="962">
        <f t="shared" si="5"/>
        <v>245.38945901639343</v>
      </c>
      <c r="J52"/>
      <c r="K52"/>
      <c r="Q52" s="978">
        <v>42339</v>
      </c>
      <c r="R52" s="981"/>
      <c r="S52" s="625"/>
      <c r="T52" s="982"/>
    </row>
    <row r="53" spans="2:22">
      <c r="B53" s="963" t="s">
        <v>1021</v>
      </c>
      <c r="C53" s="940"/>
      <c r="D53" s="940"/>
      <c r="E53" s="940"/>
      <c r="F53" s="939">
        <f t="shared" si="7"/>
        <v>4854.732</v>
      </c>
      <c r="G53" s="939">
        <f t="shared" si="4"/>
        <v>404.56099999999998</v>
      </c>
      <c r="H53" s="994">
        <f t="shared" si="6"/>
        <v>0.60655737704918034</v>
      </c>
      <c r="I53" s="962">
        <f t="shared" si="5"/>
        <v>245.38945901639343</v>
      </c>
      <c r="J53"/>
      <c r="K53"/>
      <c r="Q53" s="980">
        <v>35</v>
      </c>
      <c r="R53" s="981">
        <v>3.5000000000000003E-2</v>
      </c>
      <c r="S53" s="625">
        <v>443</v>
      </c>
      <c r="T53" s="982">
        <f t="shared" si="2"/>
        <v>15.505000000000001</v>
      </c>
    </row>
    <row r="54" spans="2:22">
      <c r="B54" s="963" t="s">
        <v>1022</v>
      </c>
      <c r="C54" s="940"/>
      <c r="D54" s="940"/>
      <c r="E54" s="940"/>
      <c r="F54" s="939">
        <f t="shared" si="7"/>
        <v>4854.732</v>
      </c>
      <c r="G54" s="939">
        <f t="shared" si="4"/>
        <v>404.56099999999998</v>
      </c>
      <c r="H54" s="994">
        <f t="shared" si="6"/>
        <v>0.60655737704918034</v>
      </c>
      <c r="I54" s="962">
        <f t="shared" si="5"/>
        <v>245.38945901639343</v>
      </c>
      <c r="J54"/>
      <c r="K54"/>
      <c r="Q54" s="980">
        <v>54</v>
      </c>
      <c r="R54" s="981">
        <v>5.3999999999999999E-2</v>
      </c>
      <c r="S54" s="625">
        <v>12</v>
      </c>
      <c r="T54" s="982">
        <f t="shared" si="2"/>
        <v>0.64800000000000002</v>
      </c>
    </row>
    <row r="55" spans="2:22">
      <c r="B55" s="963" t="s">
        <v>1023</v>
      </c>
      <c r="C55" s="940"/>
      <c r="D55" s="940"/>
      <c r="E55" s="940"/>
      <c r="F55" s="939">
        <f t="shared" si="7"/>
        <v>4854.732</v>
      </c>
      <c r="G55" s="939">
        <f t="shared" si="4"/>
        <v>404.56099999999998</v>
      </c>
      <c r="H55" s="994">
        <f t="shared" si="6"/>
        <v>0.60655737704918034</v>
      </c>
      <c r="I55" s="962">
        <f t="shared" si="5"/>
        <v>245.38945901639343</v>
      </c>
      <c r="J55"/>
      <c r="K55"/>
      <c r="Q55" s="980">
        <v>99</v>
      </c>
      <c r="R55" s="981">
        <v>9.9000000000000005E-2</v>
      </c>
      <c r="S55" s="625">
        <v>4</v>
      </c>
      <c r="T55" s="982">
        <f t="shared" si="2"/>
        <v>0.39600000000000002</v>
      </c>
    </row>
    <row r="56" spans="2:22">
      <c r="B56" s="963" t="s">
        <v>1024</v>
      </c>
      <c r="C56" s="940"/>
      <c r="D56" s="940"/>
      <c r="E56" s="940"/>
      <c r="F56" s="939">
        <f t="shared" si="7"/>
        <v>4854.732</v>
      </c>
      <c r="G56" s="939">
        <f t="shared" si="4"/>
        <v>404.56099999999998</v>
      </c>
      <c r="H56" s="994">
        <f t="shared" si="6"/>
        <v>0.60655737704918034</v>
      </c>
      <c r="I56" s="962">
        <f t="shared" si="5"/>
        <v>245.38945901639343</v>
      </c>
      <c r="J56"/>
      <c r="K56"/>
      <c r="Q56" s="995" t="s">
        <v>26</v>
      </c>
      <c r="R56" s="996"/>
      <c r="S56" s="997">
        <f>SUM(S36:S55)</f>
        <v>3907</v>
      </c>
      <c r="T56" s="997">
        <f>SUM(T36:T55)</f>
        <v>165.00899999999999</v>
      </c>
      <c r="V56" s="2">
        <f>O51-T56</f>
        <v>404.56100000000004</v>
      </c>
    </row>
    <row r="57" spans="2:22">
      <c r="B57" s="963" t="s">
        <v>1025</v>
      </c>
      <c r="C57" s="940"/>
      <c r="D57" s="940"/>
      <c r="E57" s="940"/>
      <c r="F57" s="939">
        <f t="shared" si="7"/>
        <v>4854.732</v>
      </c>
      <c r="G57" s="939">
        <f t="shared" si="4"/>
        <v>404.56099999999998</v>
      </c>
      <c r="H57" s="994">
        <f t="shared" si="6"/>
        <v>0.60655737704918034</v>
      </c>
      <c r="I57" s="962">
        <f t="shared" si="5"/>
        <v>245.38945901639343</v>
      </c>
      <c r="J57"/>
      <c r="K57"/>
    </row>
    <row r="58" spans="2:22">
      <c r="B58" s="963" t="s">
        <v>1026</v>
      </c>
      <c r="C58" s="940"/>
      <c r="D58" s="940"/>
      <c r="E58" s="940"/>
      <c r="F58" s="939">
        <f>F57-F46</f>
        <v>3344.3019999999997</v>
      </c>
      <c r="G58" s="939">
        <f t="shared" si="4"/>
        <v>278.69183333333331</v>
      </c>
      <c r="H58" s="994">
        <f t="shared" si="6"/>
        <v>0.60655737704918034</v>
      </c>
      <c r="I58" s="962">
        <f t="shared" si="5"/>
        <v>169.04258743169399</v>
      </c>
      <c r="J58"/>
      <c r="K58"/>
    </row>
    <row r="59" spans="2:22">
      <c r="B59" s="964" t="s">
        <v>1027</v>
      </c>
      <c r="C59" s="952"/>
      <c r="D59" s="952"/>
      <c r="E59" s="952"/>
      <c r="F59" s="948">
        <v>0</v>
      </c>
      <c r="G59" s="948">
        <f>F59/12</f>
        <v>0</v>
      </c>
      <c r="H59" s="998">
        <f>H50</f>
        <v>0.60655737704918034</v>
      </c>
      <c r="I59" s="965">
        <f t="shared" si="5"/>
        <v>0</v>
      </c>
      <c r="J59"/>
      <c r="K59"/>
    </row>
    <row r="60" spans="2:22">
      <c r="J60"/>
      <c r="K60"/>
    </row>
    <row r="61" spans="2:22" ht="21">
      <c r="B61" s="956" t="s">
        <v>1249</v>
      </c>
      <c r="C61" s="821"/>
      <c r="D61" s="821"/>
      <c r="E61" s="821"/>
      <c r="J61"/>
      <c r="K61"/>
      <c r="L61" s="2" t="s">
        <v>671</v>
      </c>
      <c r="Q61" s="2" t="s">
        <v>672</v>
      </c>
    </row>
    <row r="62" spans="2:22" ht="64">
      <c r="B62" s="999" t="s">
        <v>62</v>
      </c>
      <c r="C62" s="1000" t="s">
        <v>1239</v>
      </c>
      <c r="D62" s="1000" t="s">
        <v>1240</v>
      </c>
      <c r="E62" s="1000" t="s">
        <v>1241</v>
      </c>
      <c r="F62" s="1000" t="s">
        <v>1242</v>
      </c>
      <c r="G62" s="1001" t="s">
        <v>1243</v>
      </c>
      <c r="H62" s="1001" t="s">
        <v>1250</v>
      </c>
      <c r="I62" s="1002" t="s">
        <v>1244</v>
      </c>
      <c r="J62"/>
      <c r="K62"/>
      <c r="L62" s="970" t="s">
        <v>668</v>
      </c>
      <c r="M62" s="970" t="s">
        <v>669</v>
      </c>
      <c r="N62" s="970" t="s">
        <v>670</v>
      </c>
      <c r="O62" s="970" t="s">
        <v>664</v>
      </c>
      <c r="Q62" s="970" t="s">
        <v>668</v>
      </c>
      <c r="R62" s="970" t="s">
        <v>669</v>
      </c>
      <c r="S62" s="970" t="s">
        <v>670</v>
      </c>
      <c r="T62" s="970" t="s">
        <v>664</v>
      </c>
    </row>
    <row r="63" spans="2:22" ht="18">
      <c r="B63" s="971">
        <v>42370</v>
      </c>
      <c r="C63" s="940">
        <f>SUM(O65:O67)</f>
        <v>36.195</v>
      </c>
      <c r="D63" s="940">
        <f>SUM(T65:T68)</f>
        <v>12.717000000000001</v>
      </c>
      <c r="E63" s="940">
        <f>C63-D63</f>
        <v>23.478000000000002</v>
      </c>
      <c r="F63" s="972">
        <f>E63</f>
        <v>23.478000000000002</v>
      </c>
      <c r="G63" s="973"/>
      <c r="H63" s="974"/>
      <c r="I63" s="975"/>
      <c r="J63"/>
      <c r="K63"/>
      <c r="L63" s="970"/>
      <c r="M63" s="970" t="s">
        <v>677</v>
      </c>
      <c r="N63" s="970" t="s">
        <v>678</v>
      </c>
      <c r="O63" s="970" t="s">
        <v>679</v>
      </c>
      <c r="Q63" s="970"/>
      <c r="R63" s="970" t="s">
        <v>1245</v>
      </c>
      <c r="S63" s="970" t="s">
        <v>1246</v>
      </c>
      <c r="T63" s="970" t="s">
        <v>1247</v>
      </c>
    </row>
    <row r="64" spans="2:22">
      <c r="B64" s="971">
        <v>42401</v>
      </c>
      <c r="C64" s="940">
        <f>SUM(O69:O71)</f>
        <v>107.11999999999999</v>
      </c>
      <c r="D64" s="940">
        <f>SUM(T70:T73)</f>
        <v>38.134999999999998</v>
      </c>
      <c r="E64" s="940">
        <f t="shared" ref="E64:E74" si="8">C64-D64</f>
        <v>68.984999999999985</v>
      </c>
      <c r="F64" s="972">
        <f>F63+E64</f>
        <v>92.462999999999994</v>
      </c>
      <c r="G64" s="976"/>
      <c r="I64" s="977"/>
      <c r="J64"/>
      <c r="K64"/>
      <c r="L64" s="978">
        <v>42370</v>
      </c>
      <c r="M64" s="981"/>
      <c r="N64" s="625"/>
      <c r="O64" s="982"/>
      <c r="Q64" s="978">
        <v>42370</v>
      </c>
      <c r="R64" s="981"/>
      <c r="S64" s="625"/>
      <c r="T64" s="982"/>
    </row>
    <row r="65" spans="2:20">
      <c r="B65" s="971">
        <v>42430</v>
      </c>
      <c r="C65" s="940">
        <f>SUM(O73:O74)</f>
        <v>281.99</v>
      </c>
      <c r="D65" s="940">
        <f>SUM(T75:T76)</f>
        <v>99.195999999999998</v>
      </c>
      <c r="E65" s="940">
        <f t="shared" si="8"/>
        <v>182.79400000000001</v>
      </c>
      <c r="F65" s="972">
        <f t="shared" ref="F65:F74" si="9">F64+E65</f>
        <v>275.25700000000001</v>
      </c>
      <c r="G65" s="976"/>
      <c r="I65" s="977"/>
      <c r="J65"/>
      <c r="K65"/>
      <c r="L65" s="980" t="s">
        <v>1063</v>
      </c>
      <c r="M65" s="981">
        <v>0.13</v>
      </c>
      <c r="N65" s="625">
        <v>90</v>
      </c>
      <c r="O65" s="982">
        <f>+M65*N65</f>
        <v>11.700000000000001</v>
      </c>
      <c r="Q65" s="980">
        <v>35</v>
      </c>
      <c r="R65" s="981">
        <v>3.5000000000000003E-2</v>
      </c>
      <c r="S65" s="625">
        <v>76</v>
      </c>
      <c r="T65" s="982">
        <f>+R65*S65</f>
        <v>2.66</v>
      </c>
    </row>
    <row r="66" spans="2:20">
      <c r="B66" s="971">
        <v>42461</v>
      </c>
      <c r="C66" s="940">
        <f>SUM(O76:O77)</f>
        <v>136.30000000000001</v>
      </c>
      <c r="D66" s="940">
        <f>SUM(T78:T79)</f>
        <v>45.797000000000004</v>
      </c>
      <c r="E66" s="940">
        <f t="shared" si="8"/>
        <v>90.503000000000014</v>
      </c>
      <c r="F66" s="972">
        <f t="shared" si="9"/>
        <v>365.76</v>
      </c>
      <c r="G66" s="976"/>
      <c r="I66" s="977"/>
      <c r="J66"/>
      <c r="K66"/>
      <c r="L66" s="980" t="s">
        <v>1066</v>
      </c>
      <c r="M66" s="981">
        <v>0.32</v>
      </c>
      <c r="N66" s="625">
        <v>72</v>
      </c>
      <c r="O66" s="982">
        <f>+M66*N66</f>
        <v>23.04</v>
      </c>
      <c r="Q66" s="980">
        <v>113</v>
      </c>
      <c r="R66" s="981">
        <v>0.113</v>
      </c>
      <c r="S66" s="625">
        <v>14</v>
      </c>
      <c r="T66" s="982">
        <f>+R66*S66</f>
        <v>1.5820000000000001</v>
      </c>
    </row>
    <row r="67" spans="2:20">
      <c r="B67" s="971">
        <v>42491</v>
      </c>
      <c r="C67" s="940">
        <f>SUM(O79:O80)</f>
        <v>86.52</v>
      </c>
      <c r="D67" s="940">
        <f>SUM(T81:T83)</f>
        <v>26.486000000000001</v>
      </c>
      <c r="E67" s="940">
        <f t="shared" si="8"/>
        <v>60.033999999999992</v>
      </c>
      <c r="F67" s="972">
        <f t="shared" si="9"/>
        <v>425.79399999999998</v>
      </c>
      <c r="G67" s="976"/>
      <c r="I67" s="977"/>
      <c r="J67"/>
      <c r="K67"/>
      <c r="L67" s="980" t="s">
        <v>1251</v>
      </c>
      <c r="M67" s="981">
        <v>0.48499999999999999</v>
      </c>
      <c r="N67" s="625">
        <v>3</v>
      </c>
      <c r="O67" s="982">
        <f>+M67*N67</f>
        <v>1.4550000000000001</v>
      </c>
      <c r="Q67" s="980">
        <v>113</v>
      </c>
      <c r="R67" s="981">
        <v>0.113</v>
      </c>
      <c r="S67" s="625">
        <v>72</v>
      </c>
      <c r="T67" s="982">
        <f>+R67*S67</f>
        <v>8.136000000000001</v>
      </c>
    </row>
    <row r="68" spans="2:20">
      <c r="B68" s="971">
        <v>42522</v>
      </c>
      <c r="C68" s="940">
        <f>SUM(O82:O86)</f>
        <v>64.584999999999994</v>
      </c>
      <c r="D68" s="940">
        <f>SUM(T85:T90)</f>
        <v>21.865000000000002</v>
      </c>
      <c r="E68" s="940">
        <f t="shared" si="8"/>
        <v>42.719999999999992</v>
      </c>
      <c r="F68" s="972">
        <f t="shared" si="9"/>
        <v>468.51399999999995</v>
      </c>
      <c r="G68" s="976"/>
      <c r="I68" s="977"/>
      <c r="J68"/>
      <c r="K68"/>
      <c r="L68" s="978">
        <v>42401</v>
      </c>
      <c r="M68" s="981"/>
      <c r="N68" s="625"/>
      <c r="O68" s="982"/>
      <c r="Q68" s="980">
        <v>113</v>
      </c>
      <c r="R68" s="981">
        <v>0.113</v>
      </c>
      <c r="S68" s="625">
        <v>3</v>
      </c>
      <c r="T68" s="982">
        <f>+R68*S68</f>
        <v>0.33900000000000002</v>
      </c>
    </row>
    <row r="69" spans="2:20">
      <c r="B69" s="971">
        <v>42552</v>
      </c>
      <c r="C69" s="940">
        <f t="shared" ref="C69:D74" si="10">_xlfn.SINGLE(_xlfn.XLOOKUP($B69,$W$35:$W$151,X$35:X$151,0,0))</f>
        <v>0</v>
      </c>
      <c r="D69" s="940">
        <f t="shared" si="10"/>
        <v>0</v>
      </c>
      <c r="E69" s="940">
        <f t="shared" si="8"/>
        <v>0</v>
      </c>
      <c r="F69" s="972">
        <f t="shared" si="9"/>
        <v>468.51399999999995</v>
      </c>
      <c r="G69" s="976"/>
      <c r="I69" s="977"/>
      <c r="J69"/>
      <c r="K69"/>
      <c r="L69" s="980" t="s">
        <v>1252</v>
      </c>
      <c r="M69" s="981">
        <v>9.5000000000000001E-2</v>
      </c>
      <c r="N69" s="625">
        <v>24</v>
      </c>
      <c r="O69" s="982">
        <f>+M69*N69</f>
        <v>2.2800000000000002</v>
      </c>
      <c r="Q69" s="978">
        <v>42401</v>
      </c>
      <c r="R69" s="981"/>
      <c r="S69" s="625"/>
      <c r="T69" s="982"/>
    </row>
    <row r="70" spans="2:20">
      <c r="B70" s="971">
        <v>42583</v>
      </c>
      <c r="C70" s="940">
        <f>SUM(O88:O88)</f>
        <v>18.330000000000002</v>
      </c>
      <c r="D70" s="940">
        <f>SUM(T92:T93)</f>
        <v>5.7330000000000005</v>
      </c>
      <c r="E70" s="940">
        <f t="shared" si="8"/>
        <v>12.597000000000001</v>
      </c>
      <c r="F70" s="972">
        <f t="shared" si="9"/>
        <v>481.11099999999993</v>
      </c>
      <c r="G70" s="976"/>
      <c r="I70" s="977"/>
      <c r="J70"/>
      <c r="K70"/>
      <c r="L70" s="980" t="s">
        <v>1063</v>
      </c>
      <c r="M70" s="981">
        <v>0.13</v>
      </c>
      <c r="N70" s="625">
        <v>36</v>
      </c>
      <c r="O70" s="982">
        <f>+M70*N70</f>
        <v>4.68</v>
      </c>
      <c r="Q70" s="980">
        <v>53</v>
      </c>
      <c r="R70" s="981">
        <v>5.2999999999999999E-2</v>
      </c>
      <c r="S70" s="625">
        <v>24</v>
      </c>
      <c r="T70" s="982">
        <f>+R70*S70</f>
        <v>1.272</v>
      </c>
    </row>
    <row r="71" spans="2:20">
      <c r="B71" s="971">
        <v>42614</v>
      </c>
      <c r="C71" s="940">
        <f>SUM(O90:O90)</f>
        <v>46.410000000000004</v>
      </c>
      <c r="D71" s="940">
        <f>SUM(T95:T96)</f>
        <v>13.73</v>
      </c>
      <c r="E71" s="940">
        <f t="shared" si="8"/>
        <v>32.680000000000007</v>
      </c>
      <c r="F71" s="972">
        <f t="shared" si="9"/>
        <v>513.79099999999994</v>
      </c>
      <c r="G71" s="976"/>
      <c r="I71" s="977"/>
      <c r="J71"/>
      <c r="K71"/>
      <c r="L71" s="980" t="s">
        <v>1066</v>
      </c>
      <c r="M71" s="981">
        <v>0.32</v>
      </c>
      <c r="N71" s="625">
        <v>313</v>
      </c>
      <c r="O71" s="982">
        <f>+M71*N71</f>
        <v>100.16</v>
      </c>
      <c r="Q71" s="980">
        <v>35</v>
      </c>
      <c r="R71" s="981">
        <v>3.5000000000000003E-2</v>
      </c>
      <c r="S71" s="625">
        <v>33</v>
      </c>
      <c r="T71" s="982">
        <f>+R71*S71</f>
        <v>1.155</v>
      </c>
    </row>
    <row r="72" spans="2:20">
      <c r="B72" s="971">
        <v>42644</v>
      </c>
      <c r="C72" s="940">
        <f>SUM(O92:O92)</f>
        <v>93.600000000000009</v>
      </c>
      <c r="D72" s="940">
        <f>SUM(T98:T100)</f>
        <v>26.402000000000001</v>
      </c>
      <c r="E72" s="940">
        <f t="shared" si="8"/>
        <v>67.198000000000008</v>
      </c>
      <c r="F72" s="972">
        <f t="shared" si="9"/>
        <v>580.98899999999992</v>
      </c>
      <c r="G72" s="976"/>
      <c r="I72" s="977"/>
      <c r="J72"/>
      <c r="K72"/>
      <c r="L72" s="978">
        <v>42430</v>
      </c>
      <c r="M72" s="981"/>
      <c r="N72" s="625"/>
      <c r="O72" s="982"/>
      <c r="Q72" s="980">
        <v>113</v>
      </c>
      <c r="R72" s="981">
        <v>0.113</v>
      </c>
      <c r="S72" s="625">
        <v>3</v>
      </c>
      <c r="T72" s="982">
        <f>+R72*S72</f>
        <v>0.33900000000000002</v>
      </c>
    </row>
    <row r="73" spans="2:20">
      <c r="B73" s="971">
        <v>42675</v>
      </c>
      <c r="C73" s="940">
        <f>O94</f>
        <v>24.7</v>
      </c>
      <c r="D73" s="940">
        <f>SUM(T102:T103)</f>
        <v>7.7330000000000005</v>
      </c>
      <c r="E73" s="940">
        <f t="shared" si="8"/>
        <v>16.966999999999999</v>
      </c>
      <c r="F73" s="972">
        <f t="shared" si="9"/>
        <v>597.9559999999999</v>
      </c>
      <c r="G73" s="976"/>
      <c r="I73" s="977"/>
      <c r="J73"/>
      <c r="K73"/>
      <c r="L73" s="980" t="s">
        <v>1063</v>
      </c>
      <c r="M73" s="981">
        <v>0.13</v>
      </c>
      <c r="N73" s="625">
        <v>35</v>
      </c>
      <c r="O73" s="982">
        <f>+M73*N73</f>
        <v>4.55</v>
      </c>
      <c r="Q73" s="980">
        <v>113</v>
      </c>
      <c r="R73" s="981">
        <v>0.113</v>
      </c>
      <c r="S73" s="625">
        <v>313</v>
      </c>
      <c r="T73" s="982">
        <f>+R73*S73</f>
        <v>35.369</v>
      </c>
    </row>
    <row r="74" spans="2:20">
      <c r="B74" s="983">
        <v>42705</v>
      </c>
      <c r="C74" s="940">
        <f t="shared" si="10"/>
        <v>0</v>
      </c>
      <c r="D74" s="940">
        <f t="shared" si="10"/>
        <v>0</v>
      </c>
      <c r="E74" s="940">
        <f t="shared" si="8"/>
        <v>0</v>
      </c>
      <c r="F74" s="984">
        <f t="shared" si="9"/>
        <v>597.9559999999999</v>
      </c>
      <c r="G74" s="985"/>
      <c r="H74" s="986"/>
      <c r="I74" s="987"/>
      <c r="J74"/>
      <c r="K74"/>
      <c r="L74" s="980" t="s">
        <v>1066</v>
      </c>
      <c r="M74" s="981">
        <v>0.32</v>
      </c>
      <c r="N74" s="625">
        <v>867</v>
      </c>
      <c r="O74" s="982">
        <f>+M74*N74</f>
        <v>277.44</v>
      </c>
      <c r="Q74" s="978">
        <v>42430</v>
      </c>
      <c r="R74" s="981"/>
      <c r="S74" s="625"/>
      <c r="T74" s="982"/>
    </row>
    <row r="75" spans="2:20">
      <c r="B75" s="988" t="s">
        <v>1253</v>
      </c>
      <c r="C75" s="989"/>
      <c r="D75" s="989"/>
      <c r="E75" s="989"/>
      <c r="F75" s="990">
        <f>SUM(F64:F74)</f>
        <v>4868.1049999999996</v>
      </c>
      <c r="G75" s="990">
        <f>F75/12</f>
        <v>405.67541666666665</v>
      </c>
      <c r="H75" s="1003">
        <v>0.53982300884955747</v>
      </c>
      <c r="I75" s="1004">
        <f>H75*G75</f>
        <v>218.9929240412979</v>
      </c>
      <c r="J75"/>
      <c r="K75"/>
      <c r="L75" s="978">
        <v>42461</v>
      </c>
      <c r="M75" s="981"/>
      <c r="N75" s="625"/>
      <c r="O75" s="982"/>
      <c r="Q75" s="980">
        <v>35</v>
      </c>
      <c r="R75" s="981">
        <v>3.5000000000000003E-2</v>
      </c>
      <c r="S75" s="625">
        <v>35</v>
      </c>
      <c r="T75" s="982">
        <f>+R75*S75</f>
        <v>1.2250000000000001</v>
      </c>
    </row>
    <row r="76" spans="2:20">
      <c r="B76" s="963" t="s">
        <v>1015</v>
      </c>
      <c r="C76" s="940"/>
      <c r="D76" s="940"/>
      <c r="E76" s="940"/>
      <c r="F76" s="939">
        <f>F74*12</f>
        <v>7175.4719999999988</v>
      </c>
      <c r="G76" s="939">
        <f t="shared" ref="G76:G86" si="11">F76/12</f>
        <v>597.9559999999999</v>
      </c>
      <c r="H76" s="994">
        <f>H75</f>
        <v>0.53982300884955747</v>
      </c>
      <c r="I76" s="962">
        <f t="shared" ref="I76:I86" si="12">H76*G76</f>
        <v>322.79040707964595</v>
      </c>
      <c r="J76"/>
      <c r="K76"/>
      <c r="L76" s="980" t="s">
        <v>1063</v>
      </c>
      <c r="M76" s="981">
        <v>0.13</v>
      </c>
      <c r="N76" s="625">
        <v>214</v>
      </c>
      <c r="O76" s="982">
        <f>+M76*N76</f>
        <v>27.82</v>
      </c>
      <c r="Q76" s="980">
        <v>113</v>
      </c>
      <c r="R76" s="981">
        <v>0.113</v>
      </c>
      <c r="S76" s="625">
        <v>867</v>
      </c>
      <c r="T76" s="982">
        <f>+R76*S76</f>
        <v>97.971000000000004</v>
      </c>
    </row>
    <row r="77" spans="2:20">
      <c r="B77" s="963" t="s">
        <v>1016</v>
      </c>
      <c r="C77" s="940"/>
      <c r="D77" s="940"/>
      <c r="E77" s="940"/>
      <c r="F77" s="939">
        <f>F76</f>
        <v>7175.4719999999988</v>
      </c>
      <c r="G77" s="939">
        <f t="shared" si="11"/>
        <v>597.9559999999999</v>
      </c>
      <c r="H77" s="994">
        <f t="shared" ref="H77:H86" si="13">H76</f>
        <v>0.53982300884955747</v>
      </c>
      <c r="I77" s="962">
        <f t="shared" si="12"/>
        <v>322.79040707964595</v>
      </c>
      <c r="J77"/>
      <c r="K77"/>
      <c r="L77" s="980" t="s">
        <v>1066</v>
      </c>
      <c r="M77" s="981">
        <v>0.32</v>
      </c>
      <c r="N77" s="625">
        <v>339</v>
      </c>
      <c r="O77" s="982">
        <f>+M77*N77</f>
        <v>108.48</v>
      </c>
      <c r="Q77" s="978">
        <v>42461</v>
      </c>
      <c r="R77" s="981"/>
      <c r="S77" s="625"/>
      <c r="T77" s="982"/>
    </row>
    <row r="78" spans="2:20">
      <c r="B78" s="963" t="s">
        <v>1017</v>
      </c>
      <c r="C78" s="940"/>
      <c r="D78" s="940"/>
      <c r="E78" s="940"/>
      <c r="F78" s="939">
        <f t="shared" ref="F78:F86" si="14">F77</f>
        <v>7175.4719999999988</v>
      </c>
      <c r="G78" s="939">
        <f t="shared" si="11"/>
        <v>597.9559999999999</v>
      </c>
      <c r="H78" s="994">
        <f t="shared" si="13"/>
        <v>0.53982300884955747</v>
      </c>
      <c r="I78" s="962">
        <f t="shared" si="12"/>
        <v>322.79040707964595</v>
      </c>
      <c r="J78"/>
      <c r="K78"/>
      <c r="L78" s="978">
        <v>42491</v>
      </c>
      <c r="M78" s="981"/>
      <c r="N78" s="625"/>
      <c r="O78" s="982"/>
      <c r="Q78" s="980">
        <v>35</v>
      </c>
      <c r="R78" s="981">
        <v>3.5000000000000003E-2</v>
      </c>
      <c r="S78" s="625">
        <v>214</v>
      </c>
      <c r="T78" s="982">
        <f>+R78*S78</f>
        <v>7.4900000000000011</v>
      </c>
    </row>
    <row r="79" spans="2:20">
      <c r="B79" s="963" t="s">
        <v>1018</v>
      </c>
      <c r="C79" s="940"/>
      <c r="D79" s="940"/>
      <c r="E79" s="940"/>
      <c r="F79" s="939">
        <f t="shared" si="14"/>
        <v>7175.4719999999988</v>
      </c>
      <c r="G79" s="939">
        <f t="shared" si="11"/>
        <v>597.9559999999999</v>
      </c>
      <c r="H79" s="994">
        <f t="shared" si="13"/>
        <v>0.53982300884955747</v>
      </c>
      <c r="I79" s="962">
        <f t="shared" si="12"/>
        <v>322.79040707964595</v>
      </c>
      <c r="J79"/>
      <c r="K79"/>
      <c r="L79" s="980" t="s">
        <v>1063</v>
      </c>
      <c r="M79" s="981">
        <v>0.13</v>
      </c>
      <c r="N79" s="625">
        <v>380</v>
      </c>
      <c r="O79" s="982">
        <f>+M79*N79</f>
        <v>49.4</v>
      </c>
      <c r="Q79" s="980">
        <v>113</v>
      </c>
      <c r="R79" s="981">
        <v>0.113</v>
      </c>
      <c r="S79" s="625">
        <v>339</v>
      </c>
      <c r="T79" s="982">
        <f>+R79*S79</f>
        <v>38.307000000000002</v>
      </c>
    </row>
    <row r="80" spans="2:20">
      <c r="B80" s="963" t="s">
        <v>1019</v>
      </c>
      <c r="C80" s="940"/>
      <c r="D80" s="940"/>
      <c r="E80" s="940"/>
      <c r="F80" s="939">
        <f t="shared" si="14"/>
        <v>7175.4719999999988</v>
      </c>
      <c r="G80" s="939">
        <f t="shared" si="11"/>
        <v>597.9559999999999</v>
      </c>
      <c r="H80" s="994">
        <f t="shared" si="13"/>
        <v>0.53982300884955747</v>
      </c>
      <c r="I80" s="962">
        <f t="shared" si="12"/>
        <v>322.79040707964595</v>
      </c>
      <c r="J80"/>
      <c r="K80"/>
      <c r="L80" s="980" t="s">
        <v>1066</v>
      </c>
      <c r="M80" s="981">
        <v>0.32</v>
      </c>
      <c r="N80" s="625">
        <v>116</v>
      </c>
      <c r="O80" s="982">
        <f>+M80*N80</f>
        <v>37.119999999999997</v>
      </c>
      <c r="Q80" s="978">
        <v>42491</v>
      </c>
      <c r="R80" s="981"/>
      <c r="S80" s="625"/>
      <c r="T80" s="982"/>
    </row>
    <row r="81" spans="2:20">
      <c r="B81" s="963" t="s">
        <v>1021</v>
      </c>
      <c r="C81" s="940"/>
      <c r="D81" s="940"/>
      <c r="E81" s="940"/>
      <c r="F81" s="939">
        <f t="shared" si="14"/>
        <v>7175.4719999999988</v>
      </c>
      <c r="G81" s="939">
        <f t="shared" si="11"/>
        <v>597.9559999999999</v>
      </c>
      <c r="H81" s="994">
        <f t="shared" si="13"/>
        <v>0.53982300884955747</v>
      </c>
      <c r="I81" s="962">
        <f t="shared" si="12"/>
        <v>322.79040707964595</v>
      </c>
      <c r="J81"/>
      <c r="K81"/>
      <c r="L81" s="978">
        <v>42522</v>
      </c>
      <c r="M81" s="981"/>
      <c r="N81" s="625"/>
      <c r="O81" s="982"/>
      <c r="Q81" s="980">
        <v>35</v>
      </c>
      <c r="R81" s="981">
        <v>3.5000000000000003E-2</v>
      </c>
      <c r="S81" s="625">
        <v>379</v>
      </c>
      <c r="T81" s="982">
        <f>+R81*S81</f>
        <v>13.265000000000001</v>
      </c>
    </row>
    <row r="82" spans="2:20">
      <c r="B82" s="963" t="s">
        <v>1022</v>
      </c>
      <c r="C82" s="940"/>
      <c r="D82" s="940"/>
      <c r="E82" s="940"/>
      <c r="F82" s="939">
        <f t="shared" si="14"/>
        <v>7175.4719999999988</v>
      </c>
      <c r="G82" s="939">
        <f t="shared" si="11"/>
        <v>597.9559999999999</v>
      </c>
      <c r="H82" s="994">
        <f t="shared" si="13"/>
        <v>0.53982300884955747</v>
      </c>
      <c r="I82" s="962">
        <f t="shared" si="12"/>
        <v>322.79040707964595</v>
      </c>
      <c r="L82" s="980" t="s">
        <v>1063</v>
      </c>
      <c r="M82" s="981">
        <v>0.13</v>
      </c>
      <c r="N82" s="625">
        <v>136</v>
      </c>
      <c r="O82" s="982">
        <f>+M82*N82</f>
        <v>17.68</v>
      </c>
      <c r="Q82" s="980">
        <v>113</v>
      </c>
      <c r="R82" s="981">
        <v>0.113</v>
      </c>
      <c r="S82" s="625">
        <v>1</v>
      </c>
      <c r="T82" s="982">
        <f>+R82*S82</f>
        <v>0.113</v>
      </c>
    </row>
    <row r="83" spans="2:20">
      <c r="B83" s="963" t="s">
        <v>1023</v>
      </c>
      <c r="C83" s="940"/>
      <c r="D83" s="940"/>
      <c r="E83" s="940"/>
      <c r="F83" s="939">
        <f t="shared" si="14"/>
        <v>7175.4719999999988</v>
      </c>
      <c r="G83" s="939">
        <f t="shared" si="11"/>
        <v>597.9559999999999</v>
      </c>
      <c r="H83" s="994">
        <f t="shared" si="13"/>
        <v>0.53982300884955747</v>
      </c>
      <c r="I83" s="962">
        <f t="shared" si="12"/>
        <v>322.79040707964595</v>
      </c>
      <c r="L83" s="980" t="s">
        <v>1065</v>
      </c>
      <c r="M83" s="981">
        <v>0.25</v>
      </c>
      <c r="N83" s="625">
        <v>2</v>
      </c>
      <c r="O83" s="982">
        <f>+M83*N83</f>
        <v>0.5</v>
      </c>
      <c r="Q83" s="980">
        <v>113</v>
      </c>
      <c r="R83" s="981">
        <v>0.113</v>
      </c>
      <c r="S83" s="625">
        <v>116</v>
      </c>
      <c r="T83" s="982">
        <f>+R83*S83</f>
        <v>13.108000000000001</v>
      </c>
    </row>
    <row r="84" spans="2:20">
      <c r="B84" s="963" t="s">
        <v>1024</v>
      </c>
      <c r="C84" s="940"/>
      <c r="D84" s="940"/>
      <c r="E84" s="940"/>
      <c r="F84" s="939">
        <f t="shared" si="14"/>
        <v>7175.4719999999988</v>
      </c>
      <c r="G84" s="939">
        <f t="shared" si="11"/>
        <v>597.9559999999999</v>
      </c>
      <c r="H84" s="994">
        <f t="shared" si="13"/>
        <v>0.53982300884955747</v>
      </c>
      <c r="I84" s="962">
        <f t="shared" si="12"/>
        <v>322.79040707964595</v>
      </c>
      <c r="L84" s="980" t="s">
        <v>1066</v>
      </c>
      <c r="M84" s="981">
        <v>0.32</v>
      </c>
      <c r="N84" s="625">
        <v>76</v>
      </c>
      <c r="O84" s="982">
        <f>+M84*N84</f>
        <v>24.32</v>
      </c>
      <c r="Q84" s="978">
        <v>42522</v>
      </c>
      <c r="R84" s="981"/>
      <c r="S84" s="625"/>
      <c r="T84" s="982"/>
    </row>
    <row r="85" spans="2:20">
      <c r="B85" s="963" t="s">
        <v>1025</v>
      </c>
      <c r="C85" s="940"/>
      <c r="D85" s="940"/>
      <c r="E85" s="940"/>
      <c r="F85" s="939">
        <f t="shared" si="14"/>
        <v>7175.4719999999988</v>
      </c>
      <c r="G85" s="939">
        <f t="shared" si="11"/>
        <v>597.9559999999999</v>
      </c>
      <c r="H85" s="994">
        <f t="shared" si="13"/>
        <v>0.53982300884955747</v>
      </c>
      <c r="I85" s="962">
        <f t="shared" si="12"/>
        <v>322.79040707964595</v>
      </c>
      <c r="L85" s="980" t="s">
        <v>1254</v>
      </c>
      <c r="M85" s="981">
        <v>0.3</v>
      </c>
      <c r="N85" s="625">
        <v>72</v>
      </c>
      <c r="O85" s="982">
        <f>+M85*N85</f>
        <v>21.599999999999998</v>
      </c>
      <c r="Q85" s="980">
        <v>35</v>
      </c>
      <c r="R85" s="981">
        <v>3.5000000000000003E-2</v>
      </c>
      <c r="S85" s="625">
        <v>129</v>
      </c>
      <c r="T85" s="982">
        <f t="shared" ref="T85:T90" si="15">+R85*S85</f>
        <v>4.5150000000000006</v>
      </c>
    </row>
    <row r="86" spans="2:20">
      <c r="B86" s="963" t="s">
        <v>1026</v>
      </c>
      <c r="C86" s="940"/>
      <c r="D86" s="940"/>
      <c r="E86" s="940"/>
      <c r="F86" s="939">
        <f t="shared" si="14"/>
        <v>7175.4719999999988</v>
      </c>
      <c r="G86" s="939">
        <f t="shared" si="11"/>
        <v>597.9559999999999</v>
      </c>
      <c r="H86" s="994">
        <f t="shared" si="13"/>
        <v>0.53982300884955747</v>
      </c>
      <c r="I86" s="962">
        <f t="shared" si="12"/>
        <v>322.79040707964595</v>
      </c>
      <c r="L86" s="980" t="s">
        <v>1251</v>
      </c>
      <c r="M86" s="981">
        <v>0.48499999999999999</v>
      </c>
      <c r="N86" s="625">
        <v>1</v>
      </c>
      <c r="O86" s="982">
        <f>+M86*N86</f>
        <v>0.48499999999999999</v>
      </c>
      <c r="Q86" s="980">
        <v>41</v>
      </c>
      <c r="R86" s="981">
        <v>4.1000000000000002E-2</v>
      </c>
      <c r="S86" s="625">
        <v>7</v>
      </c>
      <c r="T86" s="982">
        <f t="shared" si="15"/>
        <v>0.28700000000000003</v>
      </c>
    </row>
    <row r="87" spans="2:20">
      <c r="B87" s="964" t="s">
        <v>1027</v>
      </c>
      <c r="C87" s="952"/>
      <c r="D87" s="952"/>
      <c r="E87" s="952"/>
      <c r="F87" s="948">
        <f>F79-F75</f>
        <v>2307.3669999999993</v>
      </c>
      <c r="G87" s="948">
        <f>F87/12</f>
        <v>192.28058333333328</v>
      </c>
      <c r="H87" s="998">
        <f>H79</f>
        <v>0.53982300884955747</v>
      </c>
      <c r="I87" s="965">
        <f>H87*G87</f>
        <v>103.79748303834805</v>
      </c>
      <c r="L87" s="978">
        <v>42583</v>
      </c>
      <c r="M87" s="981"/>
      <c r="N87" s="625"/>
      <c r="O87" s="982"/>
      <c r="Q87" s="980">
        <v>113</v>
      </c>
      <c r="R87" s="981">
        <v>0.113</v>
      </c>
      <c r="S87" s="625">
        <v>2</v>
      </c>
      <c r="T87" s="982">
        <f t="shared" si="15"/>
        <v>0.22600000000000001</v>
      </c>
    </row>
    <row r="88" spans="2:20">
      <c r="L88" s="980" t="s">
        <v>1063</v>
      </c>
      <c r="M88" s="981">
        <v>0.13</v>
      </c>
      <c r="N88" s="625">
        <v>141</v>
      </c>
      <c r="O88" s="982">
        <f>+M88*N88</f>
        <v>18.330000000000002</v>
      </c>
      <c r="Q88" s="980">
        <v>113</v>
      </c>
      <c r="R88" s="981">
        <v>0.113</v>
      </c>
      <c r="S88" s="625">
        <v>76</v>
      </c>
      <c r="T88" s="982">
        <f t="shared" si="15"/>
        <v>8.588000000000001</v>
      </c>
    </row>
    <row r="89" spans="2:20">
      <c r="L89" s="978">
        <v>42614</v>
      </c>
      <c r="M89" s="981"/>
      <c r="N89" s="625"/>
      <c r="O89" s="982"/>
      <c r="Q89" s="980">
        <v>113</v>
      </c>
      <c r="R89" s="981">
        <v>0.113</v>
      </c>
      <c r="S89" s="625">
        <v>72</v>
      </c>
      <c r="T89" s="982">
        <f t="shared" si="15"/>
        <v>8.136000000000001</v>
      </c>
    </row>
    <row r="90" spans="2:20">
      <c r="L90" s="980" t="s">
        <v>1063</v>
      </c>
      <c r="M90" s="981">
        <v>0.13</v>
      </c>
      <c r="N90" s="625">
        <v>357</v>
      </c>
      <c r="O90" s="982">
        <f>+M90*N90</f>
        <v>46.410000000000004</v>
      </c>
      <c r="Q90" s="980">
        <v>113</v>
      </c>
      <c r="R90" s="981">
        <v>0.113</v>
      </c>
      <c r="S90" s="625">
        <v>1</v>
      </c>
      <c r="T90" s="982">
        <f t="shared" si="15"/>
        <v>0.113</v>
      </c>
    </row>
    <row r="91" spans="2:20">
      <c r="L91" s="978">
        <v>42644</v>
      </c>
      <c r="M91" s="981"/>
      <c r="N91" s="625"/>
      <c r="O91" s="982"/>
      <c r="Q91" s="978">
        <v>42583</v>
      </c>
      <c r="R91" s="981"/>
      <c r="S91" s="625"/>
      <c r="T91" s="982"/>
    </row>
    <row r="92" spans="2:20">
      <c r="L92" s="980" t="s">
        <v>1063</v>
      </c>
      <c r="M92" s="981">
        <v>0.13</v>
      </c>
      <c r="N92" s="625">
        <v>720</v>
      </c>
      <c r="O92" s="982">
        <f>+M92*N92</f>
        <v>93.600000000000009</v>
      </c>
      <c r="Q92" s="980">
        <v>35</v>
      </c>
      <c r="R92" s="981">
        <v>3.5000000000000003E-2</v>
      </c>
      <c r="S92" s="625">
        <v>99</v>
      </c>
      <c r="T92" s="982">
        <f>+R92*S92</f>
        <v>3.4650000000000003</v>
      </c>
    </row>
    <row r="93" spans="2:20">
      <c r="L93" s="978">
        <v>42675</v>
      </c>
      <c r="M93" s="981"/>
      <c r="N93" s="625"/>
      <c r="O93" s="982"/>
      <c r="Q93" s="980">
        <v>54</v>
      </c>
      <c r="R93" s="981">
        <v>5.3999999999999999E-2</v>
      </c>
      <c r="S93" s="625">
        <v>42</v>
      </c>
      <c r="T93" s="982">
        <f>+R93*S93</f>
        <v>2.2679999999999998</v>
      </c>
    </row>
    <row r="94" spans="2:20">
      <c r="L94" s="980" t="s">
        <v>1063</v>
      </c>
      <c r="M94" s="981">
        <v>0.13</v>
      </c>
      <c r="N94" s="625">
        <v>190</v>
      </c>
      <c r="O94" s="982">
        <f>+M94*N94</f>
        <v>24.7</v>
      </c>
      <c r="Q94" s="978">
        <v>42614</v>
      </c>
      <c r="R94" s="981"/>
      <c r="S94" s="625"/>
      <c r="T94" s="982"/>
    </row>
    <row r="95" spans="2:20">
      <c r="L95" s="995" t="s">
        <v>26</v>
      </c>
      <c r="M95" s="1005"/>
      <c r="N95" s="1006">
        <f>SUM(N65:N94)</f>
        <v>4184</v>
      </c>
      <c r="O95" s="1006">
        <f>SUM(O65:O94)</f>
        <v>895.75000000000011</v>
      </c>
      <c r="Q95" s="980">
        <v>35</v>
      </c>
      <c r="R95" s="981">
        <v>3.5000000000000003E-2</v>
      </c>
      <c r="S95" s="625">
        <v>292</v>
      </c>
      <c r="T95" s="982">
        <f>+R95*S95</f>
        <v>10.220000000000001</v>
      </c>
    </row>
    <row r="96" spans="2:20">
      <c r="Q96" s="980">
        <v>54</v>
      </c>
      <c r="R96" s="981">
        <v>5.3999999999999999E-2</v>
      </c>
      <c r="S96" s="625">
        <v>65</v>
      </c>
      <c r="T96" s="982">
        <f>+R96*S96</f>
        <v>3.51</v>
      </c>
    </row>
    <row r="97" spans="2:22">
      <c r="Q97" s="978">
        <v>42644</v>
      </c>
      <c r="R97" s="981"/>
      <c r="S97" s="625"/>
      <c r="T97" s="982"/>
    </row>
    <row r="98" spans="2:22">
      <c r="Q98" s="980">
        <v>28</v>
      </c>
      <c r="R98" s="981">
        <v>2.8000000000000001E-2</v>
      </c>
      <c r="S98" s="625">
        <v>2</v>
      </c>
      <c r="T98" s="982">
        <f>+R98*S98</f>
        <v>5.6000000000000001E-2</v>
      </c>
    </row>
    <row r="99" spans="2:22">
      <c r="Q99" s="980">
        <v>35</v>
      </c>
      <c r="R99" s="981">
        <v>3.5000000000000003E-2</v>
      </c>
      <c r="S99" s="625">
        <v>654</v>
      </c>
      <c r="T99" s="982">
        <f>+R99*S99</f>
        <v>22.89</v>
      </c>
    </row>
    <row r="100" spans="2:22">
      <c r="Q100" s="980">
        <v>54</v>
      </c>
      <c r="R100" s="981">
        <v>5.3999999999999999E-2</v>
      </c>
      <c r="S100" s="625">
        <v>64</v>
      </c>
      <c r="T100" s="982">
        <f>+R100*S100</f>
        <v>3.456</v>
      </c>
    </row>
    <row r="101" spans="2:22">
      <c r="Q101" s="978">
        <v>42675</v>
      </c>
      <c r="R101" s="981"/>
      <c r="S101" s="625"/>
      <c r="T101" s="982"/>
    </row>
    <row r="102" spans="2:22">
      <c r="Q102" s="980">
        <v>35</v>
      </c>
      <c r="R102" s="981">
        <v>3.5000000000000003E-2</v>
      </c>
      <c r="S102" s="625">
        <v>133</v>
      </c>
      <c r="T102" s="982">
        <f>+R102*S102</f>
        <v>4.6550000000000002</v>
      </c>
    </row>
    <row r="103" spans="2:22">
      <c r="Q103" s="980">
        <v>54</v>
      </c>
      <c r="R103" s="981">
        <v>5.3999999999999999E-2</v>
      </c>
      <c r="S103" s="625">
        <v>57</v>
      </c>
      <c r="T103" s="982">
        <f>+R103*S103</f>
        <v>3.0779999999999998</v>
      </c>
    </row>
    <row r="104" spans="2:22">
      <c r="Q104" s="995" t="s">
        <v>26</v>
      </c>
      <c r="R104" s="1005"/>
      <c r="S104" s="1006">
        <f>SUM(S64:S103)</f>
        <v>4184</v>
      </c>
      <c r="T104" s="1006">
        <f>SUM(T64:T103)</f>
        <v>297.79399999999993</v>
      </c>
      <c r="V104" s="2">
        <f>O95-T104</f>
        <v>597.95600000000013</v>
      </c>
    </row>
    <row r="109" spans="2:22" ht="21">
      <c r="B109" s="956" t="s">
        <v>1255</v>
      </c>
      <c r="C109" s="821"/>
      <c r="D109" s="821"/>
      <c r="E109" s="821"/>
      <c r="L109" s="2" t="s">
        <v>671</v>
      </c>
      <c r="Q109" s="2" t="s">
        <v>672</v>
      </c>
    </row>
    <row r="110" spans="2:22" ht="64">
      <c r="B110" s="999" t="s">
        <v>62</v>
      </c>
      <c r="C110" s="1000" t="s">
        <v>1239</v>
      </c>
      <c r="D110" s="1000" t="s">
        <v>1240</v>
      </c>
      <c r="E110" s="1000" t="s">
        <v>1241</v>
      </c>
      <c r="F110" s="1000" t="s">
        <v>1242</v>
      </c>
      <c r="G110" s="1001" t="s">
        <v>1243</v>
      </c>
      <c r="H110" s="1007" t="s">
        <v>981</v>
      </c>
      <c r="I110" s="1002" t="s">
        <v>1244</v>
      </c>
      <c r="L110" s="970" t="s">
        <v>668</v>
      </c>
      <c r="M110" s="970" t="s">
        <v>669</v>
      </c>
      <c r="N110" s="970" t="s">
        <v>670</v>
      </c>
      <c r="O110" s="970" t="s">
        <v>664</v>
      </c>
      <c r="Q110" s="970" t="s">
        <v>668</v>
      </c>
      <c r="R110" s="970" t="s">
        <v>669</v>
      </c>
      <c r="S110" s="970" t="s">
        <v>670</v>
      </c>
      <c r="T110" s="970" t="s">
        <v>664</v>
      </c>
    </row>
    <row r="111" spans="2:22" ht="18">
      <c r="B111" s="971">
        <v>42736</v>
      </c>
      <c r="C111" s="940"/>
      <c r="D111" s="940"/>
      <c r="E111" s="940"/>
      <c r="F111" s="972"/>
      <c r="G111" s="973"/>
      <c r="H111" s="974"/>
      <c r="I111" s="975"/>
      <c r="L111" s="970"/>
      <c r="M111" s="970" t="s">
        <v>677</v>
      </c>
      <c r="N111" s="970" t="s">
        <v>678</v>
      </c>
      <c r="O111" s="970" t="s">
        <v>679</v>
      </c>
      <c r="Q111" s="970"/>
      <c r="R111" s="970" t="s">
        <v>1245</v>
      </c>
      <c r="S111" s="970" t="s">
        <v>1246</v>
      </c>
      <c r="T111" s="970" t="s">
        <v>1247</v>
      </c>
    </row>
    <row r="112" spans="2:22">
      <c r="B112" s="971">
        <v>42767</v>
      </c>
      <c r="C112" s="940"/>
      <c r="D112" s="940"/>
      <c r="E112" s="940"/>
      <c r="F112" s="972">
        <f>F111+E112</f>
        <v>0</v>
      </c>
      <c r="G112" s="976"/>
      <c r="I112" s="977"/>
      <c r="L112" s="978">
        <v>43009</v>
      </c>
      <c r="M112" s="981"/>
      <c r="N112" s="625"/>
      <c r="O112" s="982"/>
      <c r="Q112" s="1008" t="s">
        <v>2922</v>
      </c>
      <c r="R112" s="981"/>
      <c r="S112" s="625"/>
      <c r="T112" s="982"/>
    </row>
    <row r="113" spans="2:22">
      <c r="B113" s="971">
        <v>42795</v>
      </c>
      <c r="C113" s="940"/>
      <c r="D113" s="940"/>
      <c r="E113" s="940"/>
      <c r="F113" s="972">
        <f t="shared" ref="F113:F122" si="16">F112+E113</f>
        <v>0</v>
      </c>
      <c r="G113" s="976"/>
      <c r="I113" s="977"/>
      <c r="L113" s="980" t="s">
        <v>1063</v>
      </c>
      <c r="M113" s="981">
        <v>0.13</v>
      </c>
      <c r="N113" s="625">
        <v>382</v>
      </c>
      <c r="O113" s="982">
        <f>+M113*N113</f>
        <v>49.660000000000004</v>
      </c>
      <c r="Q113" s="1009" t="s">
        <v>2923</v>
      </c>
      <c r="R113" s="981">
        <v>5.1999999999999998E-2</v>
      </c>
      <c r="S113" s="625">
        <v>382</v>
      </c>
      <c r="T113" s="982">
        <f>+R113*S113</f>
        <v>19.864000000000001</v>
      </c>
    </row>
    <row r="114" spans="2:22">
      <c r="B114" s="971">
        <v>42826</v>
      </c>
      <c r="C114" s="940"/>
      <c r="D114" s="940"/>
      <c r="E114" s="940"/>
      <c r="F114" s="972">
        <f t="shared" si="16"/>
        <v>0</v>
      </c>
      <c r="G114" s="976"/>
      <c r="I114" s="977"/>
      <c r="L114" s="978">
        <v>43040</v>
      </c>
      <c r="M114" s="981"/>
      <c r="N114" s="625"/>
      <c r="O114" s="982"/>
      <c r="Q114" s="1008" t="s">
        <v>2924</v>
      </c>
      <c r="R114" s="981"/>
      <c r="S114" s="625"/>
      <c r="T114" s="982"/>
    </row>
    <row r="115" spans="2:22">
      <c r="B115" s="971">
        <v>42856</v>
      </c>
      <c r="C115" s="940"/>
      <c r="D115" s="940"/>
      <c r="E115" s="940"/>
      <c r="F115" s="972">
        <f t="shared" si="16"/>
        <v>0</v>
      </c>
      <c r="G115" s="976"/>
      <c r="I115" s="977"/>
      <c r="L115" s="980" t="s">
        <v>1063</v>
      </c>
      <c r="M115" s="981">
        <v>0.13</v>
      </c>
      <c r="N115" s="625">
        <v>944</v>
      </c>
      <c r="O115" s="982">
        <f>+M115*N115</f>
        <v>122.72</v>
      </c>
      <c r="Q115" s="1009" t="s">
        <v>2892</v>
      </c>
      <c r="R115" s="981">
        <v>4.5999999999999999E-2</v>
      </c>
      <c r="S115" s="625">
        <v>29</v>
      </c>
      <c r="T115" s="982">
        <f t="shared" ref="T115:T127" si="17">+R115*S115</f>
        <v>1.3340000000000001</v>
      </c>
    </row>
    <row r="116" spans="2:22">
      <c r="B116" s="971">
        <v>42887</v>
      </c>
      <c r="C116" s="940"/>
      <c r="D116" s="940"/>
      <c r="E116" s="940"/>
      <c r="F116" s="972">
        <f t="shared" si="16"/>
        <v>0</v>
      </c>
      <c r="G116" s="976"/>
      <c r="I116" s="977"/>
      <c r="L116" s="980" t="s">
        <v>1066</v>
      </c>
      <c r="M116" s="981">
        <v>0.32</v>
      </c>
      <c r="N116" s="625">
        <v>44</v>
      </c>
      <c r="O116" s="982">
        <f>+M116*N116</f>
        <v>14.08</v>
      </c>
      <c r="Q116" s="1009" t="s">
        <v>2923</v>
      </c>
      <c r="R116" s="981">
        <v>5.1999999999999998E-2</v>
      </c>
      <c r="S116" s="625">
        <v>808</v>
      </c>
      <c r="T116" s="982">
        <f t="shared" si="17"/>
        <v>42.015999999999998</v>
      </c>
    </row>
    <row r="117" spans="2:22">
      <c r="B117" s="971">
        <v>42917</v>
      </c>
      <c r="C117" s="940"/>
      <c r="D117" s="940"/>
      <c r="E117" s="940"/>
      <c r="F117" s="972">
        <f t="shared" si="16"/>
        <v>0</v>
      </c>
      <c r="G117" s="976"/>
      <c r="I117" s="977"/>
      <c r="L117" s="978">
        <v>43070</v>
      </c>
      <c r="M117" s="981"/>
      <c r="N117" s="625"/>
      <c r="O117" s="982"/>
      <c r="Q117" s="1009" t="s">
        <v>2904</v>
      </c>
      <c r="R117" s="981">
        <v>6.9000000000000006E-2</v>
      </c>
      <c r="S117" s="625">
        <v>15</v>
      </c>
      <c r="T117" s="982">
        <f t="shared" si="17"/>
        <v>1.0350000000000001</v>
      </c>
    </row>
    <row r="118" spans="2:22">
      <c r="B118" s="971">
        <v>42948</v>
      </c>
      <c r="C118" s="940"/>
      <c r="D118" s="940"/>
      <c r="E118" s="940"/>
      <c r="F118" s="972">
        <f t="shared" si="16"/>
        <v>0</v>
      </c>
      <c r="G118" s="976"/>
      <c r="I118" s="977"/>
      <c r="L118" s="980" t="s">
        <v>1063</v>
      </c>
      <c r="M118" s="981">
        <v>0.13</v>
      </c>
      <c r="N118" s="625">
        <v>458</v>
      </c>
      <c r="O118" s="982">
        <f>+M118*N118</f>
        <v>59.54</v>
      </c>
      <c r="Q118" s="1009" t="s">
        <v>1259</v>
      </c>
      <c r="R118" s="981">
        <v>0.08</v>
      </c>
      <c r="S118" s="625">
        <v>85</v>
      </c>
      <c r="T118" s="982">
        <f t="shared" si="17"/>
        <v>6.8</v>
      </c>
    </row>
    <row r="119" spans="2:22">
      <c r="B119" s="971">
        <v>42979</v>
      </c>
      <c r="C119" s="940"/>
      <c r="D119" s="940"/>
      <c r="E119" s="940"/>
      <c r="F119" s="972">
        <f t="shared" si="16"/>
        <v>0</v>
      </c>
      <c r="G119" s="976"/>
      <c r="I119" s="977"/>
      <c r="L119" s="980" t="s">
        <v>1064</v>
      </c>
      <c r="M119" s="981">
        <v>0.19</v>
      </c>
      <c r="N119" s="625">
        <v>2</v>
      </c>
      <c r="O119" s="982">
        <f>+M119*N119</f>
        <v>0.38</v>
      </c>
      <c r="Q119" s="1009" t="s">
        <v>2925</v>
      </c>
      <c r="R119" s="981">
        <v>9.1999999999999998E-2</v>
      </c>
      <c r="S119" s="625">
        <v>9</v>
      </c>
      <c r="T119" s="982">
        <f t="shared" si="17"/>
        <v>0.82799999999999996</v>
      </c>
    </row>
    <row r="120" spans="2:22">
      <c r="B120" s="971">
        <v>43009</v>
      </c>
      <c r="C120" s="940">
        <f>O113</f>
        <v>49.660000000000004</v>
      </c>
      <c r="D120" s="940">
        <f>T113</f>
        <v>19.864000000000001</v>
      </c>
      <c r="E120" s="940">
        <f>C120-D120</f>
        <v>29.796000000000003</v>
      </c>
      <c r="F120" s="972">
        <f t="shared" si="16"/>
        <v>29.796000000000003</v>
      </c>
      <c r="G120" s="976"/>
      <c r="I120" s="977"/>
      <c r="L120" s="980" t="s">
        <v>1066</v>
      </c>
      <c r="M120" s="981">
        <v>0.32</v>
      </c>
      <c r="N120" s="625">
        <v>33</v>
      </c>
      <c r="O120" s="982">
        <f>+M120*N120</f>
        <v>10.56</v>
      </c>
      <c r="Q120" s="1009" t="s">
        <v>2926</v>
      </c>
      <c r="R120" s="981">
        <v>0.108</v>
      </c>
      <c r="S120" s="625">
        <v>42</v>
      </c>
      <c r="T120" s="982">
        <f t="shared" si="17"/>
        <v>4.5359999999999996</v>
      </c>
    </row>
    <row r="121" spans="2:22">
      <c r="B121" s="971">
        <v>43040</v>
      </c>
      <c r="C121" s="940">
        <f>SUM(O115:O116)</f>
        <v>136.80000000000001</v>
      </c>
      <c r="D121" s="940">
        <f>SUM(T115:T120)</f>
        <v>56.549000000000007</v>
      </c>
      <c r="E121" s="940">
        <f t="shared" ref="E121:E122" si="18">C121-D121</f>
        <v>80.251000000000005</v>
      </c>
      <c r="F121" s="972">
        <f t="shared" si="16"/>
        <v>110.04700000000001</v>
      </c>
      <c r="G121" s="976"/>
      <c r="I121" s="977"/>
      <c r="L121" s="995" t="s">
        <v>26</v>
      </c>
      <c r="M121" s="1005"/>
      <c r="N121" s="1006">
        <f>SUM(N113:N120)</f>
        <v>1863</v>
      </c>
      <c r="O121" s="1006">
        <f>SUM(O113:O120)</f>
        <v>256.94</v>
      </c>
      <c r="Q121" s="1008" t="s">
        <v>2927</v>
      </c>
      <c r="R121" s="981"/>
      <c r="S121" s="625"/>
      <c r="T121" s="982"/>
    </row>
    <row r="122" spans="2:22">
      <c r="B122" s="983">
        <v>43070</v>
      </c>
      <c r="C122" s="940">
        <f>SUM(O118:O120)</f>
        <v>70.48</v>
      </c>
      <c r="D122" s="940">
        <f>SUM(T122:T127)</f>
        <v>27.346000000000004</v>
      </c>
      <c r="E122" s="940">
        <f t="shared" si="18"/>
        <v>43.134</v>
      </c>
      <c r="F122" s="984">
        <f t="shared" si="16"/>
        <v>153.18100000000001</v>
      </c>
      <c r="G122" s="985"/>
      <c r="H122" s="986"/>
      <c r="I122" s="987"/>
      <c r="Q122" s="1009" t="s">
        <v>2892</v>
      </c>
      <c r="R122" s="981">
        <v>4.5999999999999999E-2</v>
      </c>
      <c r="S122" s="625">
        <v>4</v>
      </c>
      <c r="T122" s="982">
        <f t="shared" si="17"/>
        <v>0.184</v>
      </c>
    </row>
    <row r="123" spans="2:22">
      <c r="B123" s="988" t="s">
        <v>1256</v>
      </c>
      <c r="C123" s="989"/>
      <c r="D123" s="989"/>
      <c r="E123" s="989"/>
      <c r="F123" s="990">
        <f>SUM(F112:F122)</f>
        <v>293.024</v>
      </c>
      <c r="G123" s="990">
        <f>F123/12</f>
        <v>24.418666666666667</v>
      </c>
      <c r="H123" s="1003">
        <v>1.3019431988041854</v>
      </c>
      <c r="I123" s="1004">
        <f>H123*G123</f>
        <v>31.791716990533136</v>
      </c>
      <c r="Q123" s="1009" t="s">
        <v>2923</v>
      </c>
      <c r="R123" s="981">
        <v>5.1999999999999998E-2</v>
      </c>
      <c r="S123" s="625">
        <v>416</v>
      </c>
      <c r="T123" s="982">
        <f t="shared" si="17"/>
        <v>21.631999999999998</v>
      </c>
    </row>
    <row r="124" spans="2:22">
      <c r="B124" s="963" t="s">
        <v>1016</v>
      </c>
      <c r="C124" s="940"/>
      <c r="D124" s="940"/>
      <c r="E124" s="940"/>
      <c r="F124" s="939">
        <f>F122*12</f>
        <v>1838.172</v>
      </c>
      <c r="G124" s="939">
        <f t="shared" ref="G124:G133" si="19">F124/12</f>
        <v>153.18100000000001</v>
      </c>
      <c r="H124" s="994">
        <f>H123</f>
        <v>1.3019431988041854</v>
      </c>
      <c r="I124" s="962">
        <f t="shared" ref="I124:I133" si="20">H124*G124</f>
        <v>199.43296113602395</v>
      </c>
      <c r="Q124" s="1009" t="s">
        <v>2928</v>
      </c>
      <c r="R124" s="981">
        <v>5.3999999999999999E-2</v>
      </c>
      <c r="S124" s="625">
        <v>20</v>
      </c>
      <c r="T124" s="982">
        <f t="shared" si="17"/>
        <v>1.08</v>
      </c>
    </row>
    <row r="125" spans="2:22">
      <c r="B125" s="963" t="s">
        <v>1017</v>
      </c>
      <c r="C125" s="940"/>
      <c r="D125" s="940"/>
      <c r="E125" s="940"/>
      <c r="F125" s="939">
        <f>F124</f>
        <v>1838.172</v>
      </c>
      <c r="G125" s="939">
        <f t="shared" si="19"/>
        <v>153.18100000000001</v>
      </c>
      <c r="H125" s="994">
        <f t="shared" ref="H125:H133" si="21">H124</f>
        <v>1.3019431988041854</v>
      </c>
      <c r="I125" s="962">
        <f t="shared" si="20"/>
        <v>199.43296113602395</v>
      </c>
      <c r="Q125" s="1009" t="s">
        <v>2904</v>
      </c>
      <c r="R125" s="981">
        <v>6.9000000000000006E-2</v>
      </c>
      <c r="S125" s="625">
        <v>6</v>
      </c>
      <c r="T125" s="982">
        <f t="shared" si="17"/>
        <v>0.41400000000000003</v>
      </c>
    </row>
    <row r="126" spans="2:22">
      <c r="B126" s="963" t="s">
        <v>1018</v>
      </c>
      <c r="C126" s="940"/>
      <c r="D126" s="940"/>
      <c r="E126" s="940"/>
      <c r="F126" s="939">
        <f t="shared" ref="F126:F133" si="22">F125</f>
        <v>1838.172</v>
      </c>
      <c r="G126" s="939">
        <f t="shared" si="19"/>
        <v>153.18100000000001</v>
      </c>
      <c r="H126" s="994">
        <f t="shared" si="21"/>
        <v>1.3019431988041854</v>
      </c>
      <c r="I126" s="962">
        <f t="shared" si="20"/>
        <v>199.43296113602395</v>
      </c>
      <c r="Q126" s="1009" t="s">
        <v>1259</v>
      </c>
      <c r="R126" s="981">
        <v>0.08</v>
      </c>
      <c r="S126" s="625">
        <v>24</v>
      </c>
      <c r="T126" s="982">
        <f t="shared" si="17"/>
        <v>1.92</v>
      </c>
    </row>
    <row r="127" spans="2:22">
      <c r="B127" s="963" t="s">
        <v>1019</v>
      </c>
      <c r="C127" s="940"/>
      <c r="D127" s="940"/>
      <c r="E127" s="940"/>
      <c r="F127" s="939">
        <f t="shared" si="22"/>
        <v>1838.172</v>
      </c>
      <c r="G127" s="939">
        <f t="shared" si="19"/>
        <v>153.18100000000001</v>
      </c>
      <c r="H127" s="994">
        <f t="shared" si="21"/>
        <v>1.3019431988041854</v>
      </c>
      <c r="I127" s="962">
        <f t="shared" si="20"/>
        <v>199.43296113602395</v>
      </c>
      <c r="Q127" s="1009" t="s">
        <v>2925</v>
      </c>
      <c r="R127" s="981">
        <v>9.1999999999999998E-2</v>
      </c>
      <c r="S127" s="625">
        <v>23</v>
      </c>
      <c r="T127" s="982">
        <f t="shared" si="17"/>
        <v>2.1160000000000001</v>
      </c>
    </row>
    <row r="128" spans="2:22">
      <c r="B128" s="963" t="s">
        <v>1021</v>
      </c>
      <c r="C128" s="940"/>
      <c r="D128" s="940"/>
      <c r="E128" s="940"/>
      <c r="F128" s="939">
        <f t="shared" si="22"/>
        <v>1838.172</v>
      </c>
      <c r="G128" s="939">
        <f t="shared" si="19"/>
        <v>153.18100000000001</v>
      </c>
      <c r="H128" s="994">
        <f t="shared" si="21"/>
        <v>1.3019431988041854</v>
      </c>
      <c r="I128" s="962">
        <f t="shared" si="20"/>
        <v>199.43296113602395</v>
      </c>
      <c r="Q128" s="1010" t="s">
        <v>26</v>
      </c>
      <c r="R128" s="1011"/>
      <c r="S128" s="1012">
        <f>SUM(S113:S127)</f>
        <v>1863</v>
      </c>
      <c r="T128" s="1013">
        <f>SUM(T113:T127)</f>
        <v>103.75899999999999</v>
      </c>
      <c r="V128" s="791">
        <f>O121-T128</f>
        <v>153.18100000000001</v>
      </c>
    </row>
    <row r="129" spans="2:20">
      <c r="B129" s="963" t="s">
        <v>1022</v>
      </c>
      <c r="C129" s="940"/>
      <c r="D129" s="940"/>
      <c r="E129" s="940"/>
      <c r="F129" s="939">
        <f t="shared" si="22"/>
        <v>1838.172</v>
      </c>
      <c r="G129" s="939">
        <f t="shared" si="19"/>
        <v>153.18100000000001</v>
      </c>
      <c r="H129" s="994">
        <f t="shared" si="21"/>
        <v>1.3019431988041854</v>
      </c>
      <c r="I129" s="962">
        <f t="shared" si="20"/>
        <v>199.43296113602395</v>
      </c>
    </row>
    <row r="130" spans="2:20">
      <c r="B130" s="963" t="s">
        <v>1023</v>
      </c>
      <c r="C130" s="940"/>
      <c r="D130" s="940"/>
      <c r="E130" s="940"/>
      <c r="F130" s="939">
        <f t="shared" si="22"/>
        <v>1838.172</v>
      </c>
      <c r="G130" s="939">
        <f t="shared" si="19"/>
        <v>153.18100000000001</v>
      </c>
      <c r="H130" s="994">
        <f t="shared" si="21"/>
        <v>1.3019431988041854</v>
      </c>
      <c r="I130" s="962">
        <f t="shared" si="20"/>
        <v>199.43296113602395</v>
      </c>
    </row>
    <row r="131" spans="2:20">
      <c r="B131" s="963" t="s">
        <v>1024</v>
      </c>
      <c r="C131" s="940"/>
      <c r="D131" s="940"/>
      <c r="E131" s="940"/>
      <c r="F131" s="939">
        <f t="shared" si="22"/>
        <v>1838.172</v>
      </c>
      <c r="G131" s="939">
        <f t="shared" si="19"/>
        <v>153.18100000000001</v>
      </c>
      <c r="H131" s="994">
        <f t="shared" si="21"/>
        <v>1.3019431988041854</v>
      </c>
      <c r="I131" s="962">
        <f t="shared" si="20"/>
        <v>199.43296113602395</v>
      </c>
    </row>
    <row r="132" spans="2:20">
      <c r="B132" s="963" t="s">
        <v>1025</v>
      </c>
      <c r="C132" s="940"/>
      <c r="D132" s="940"/>
      <c r="E132" s="940"/>
      <c r="F132" s="939">
        <f t="shared" si="22"/>
        <v>1838.172</v>
      </c>
      <c r="G132" s="939">
        <f t="shared" si="19"/>
        <v>153.18100000000001</v>
      </c>
      <c r="H132" s="994">
        <f t="shared" si="21"/>
        <v>1.3019431988041854</v>
      </c>
      <c r="I132" s="962">
        <f t="shared" si="20"/>
        <v>199.43296113602395</v>
      </c>
    </row>
    <row r="133" spans="2:20">
      <c r="B133" s="963" t="s">
        <v>1026</v>
      </c>
      <c r="C133" s="940"/>
      <c r="D133" s="940"/>
      <c r="E133" s="940"/>
      <c r="F133" s="939">
        <f t="shared" si="22"/>
        <v>1838.172</v>
      </c>
      <c r="G133" s="939">
        <f t="shared" si="19"/>
        <v>153.18100000000001</v>
      </c>
      <c r="H133" s="994">
        <f t="shared" si="21"/>
        <v>1.3019431988041854</v>
      </c>
      <c r="I133" s="962">
        <f t="shared" si="20"/>
        <v>199.43296113602395</v>
      </c>
    </row>
    <row r="134" spans="2:20">
      <c r="B134" s="964" t="s">
        <v>1027</v>
      </c>
      <c r="C134" s="952"/>
      <c r="D134" s="952"/>
      <c r="E134" s="952"/>
      <c r="F134" s="948">
        <f>F127</f>
        <v>1838.172</v>
      </c>
      <c r="G134" s="948">
        <f>F134/12</f>
        <v>153.18100000000001</v>
      </c>
      <c r="H134" s="998">
        <f>H127</f>
        <v>1.3019431988041854</v>
      </c>
      <c r="I134" s="965">
        <f>H134*G134</f>
        <v>199.43296113602395</v>
      </c>
    </row>
    <row r="140" spans="2:20" ht="21">
      <c r="B140" s="956" t="s">
        <v>1257</v>
      </c>
      <c r="C140" s="821"/>
      <c r="D140" s="821"/>
      <c r="E140" s="821"/>
      <c r="L140" s="2" t="s">
        <v>671</v>
      </c>
      <c r="Q140" s="2" t="s">
        <v>672</v>
      </c>
    </row>
    <row r="141" spans="2:20" ht="64">
      <c r="B141" s="999" t="s">
        <v>62</v>
      </c>
      <c r="C141" s="1000" t="s">
        <v>1239</v>
      </c>
      <c r="D141" s="1000" t="s">
        <v>1240</v>
      </c>
      <c r="E141" s="1000" t="s">
        <v>1241</v>
      </c>
      <c r="F141" s="1000" t="s">
        <v>1242</v>
      </c>
      <c r="G141" s="1001" t="s">
        <v>1243</v>
      </c>
      <c r="H141" s="1001" t="s">
        <v>1250</v>
      </c>
      <c r="I141" s="1002" t="s">
        <v>1244</v>
      </c>
      <c r="L141" s="970" t="s">
        <v>668</v>
      </c>
      <c r="M141" s="970" t="s">
        <v>669</v>
      </c>
      <c r="N141" s="970" t="s">
        <v>670</v>
      </c>
      <c r="O141" s="970" t="s">
        <v>664</v>
      </c>
      <c r="Q141" s="970" t="s">
        <v>668</v>
      </c>
      <c r="R141" s="970" t="s">
        <v>669</v>
      </c>
      <c r="S141" s="970" t="s">
        <v>670</v>
      </c>
      <c r="T141" s="970" t="s">
        <v>664</v>
      </c>
    </row>
    <row r="142" spans="2:20" ht="18">
      <c r="B142" s="971">
        <v>43101</v>
      </c>
      <c r="C142" s="940">
        <f>SUM(O144:O145)</f>
        <v>74.22</v>
      </c>
      <c r="D142" s="940">
        <f>SUM(T144:T153)</f>
        <v>28.611999999999995</v>
      </c>
      <c r="E142" s="940">
        <f>C142-D142</f>
        <v>45.608000000000004</v>
      </c>
      <c r="F142" s="972">
        <f>E142</f>
        <v>45.608000000000004</v>
      </c>
      <c r="G142" s="973"/>
      <c r="H142" s="974"/>
      <c r="I142" s="975"/>
      <c r="L142" s="970"/>
      <c r="M142" s="970" t="s">
        <v>677</v>
      </c>
      <c r="N142" s="970" t="s">
        <v>678</v>
      </c>
      <c r="O142" s="970" t="s">
        <v>679</v>
      </c>
      <c r="Q142" s="970"/>
      <c r="R142" s="970" t="s">
        <v>1245</v>
      </c>
      <c r="S142" s="970" t="s">
        <v>1246</v>
      </c>
      <c r="T142" s="970" t="s">
        <v>1247</v>
      </c>
    </row>
    <row r="143" spans="2:20">
      <c r="B143" s="971">
        <v>43132</v>
      </c>
      <c r="C143" s="940">
        <f>SUM(O147:O148)</f>
        <v>37.99</v>
      </c>
      <c r="D143" s="940">
        <f>SUM(T155:T164)</f>
        <v>15.588000000000001</v>
      </c>
      <c r="E143" s="940">
        <f t="shared" ref="E143:E153" si="23">C143-D143</f>
        <v>22.402000000000001</v>
      </c>
      <c r="F143" s="972">
        <f>F142+E143</f>
        <v>68.010000000000005</v>
      </c>
      <c r="G143" s="976"/>
      <c r="I143" s="977"/>
      <c r="L143" s="978">
        <v>43101</v>
      </c>
      <c r="M143" s="981" t="s">
        <v>1205</v>
      </c>
      <c r="N143" s="625" t="s">
        <v>1205</v>
      </c>
      <c r="O143" s="982" t="s">
        <v>1205</v>
      </c>
      <c r="Q143" s="1014" t="s">
        <v>1262</v>
      </c>
      <c r="R143" s="981"/>
      <c r="S143" s="625"/>
      <c r="T143" s="982"/>
    </row>
    <row r="144" spans="2:20">
      <c r="B144" s="971">
        <v>43160</v>
      </c>
      <c r="C144" s="940">
        <f>SUM(O150:O151)</f>
        <v>52.080000000000005</v>
      </c>
      <c r="D144" s="940">
        <f>SUM(T166:T175)</f>
        <v>18.464000000000002</v>
      </c>
      <c r="E144" s="940">
        <f t="shared" si="23"/>
        <v>33.616</v>
      </c>
      <c r="F144" s="972">
        <f t="shared" ref="F144:F153" si="24">F143+E144</f>
        <v>101.626</v>
      </c>
      <c r="G144" s="976"/>
      <c r="I144" s="977"/>
      <c r="L144" s="980" t="s">
        <v>1063</v>
      </c>
      <c r="M144" s="981">
        <v>0.13</v>
      </c>
      <c r="N144" s="625">
        <v>406</v>
      </c>
      <c r="O144" s="982">
        <f>+M144*N144</f>
        <v>52.78</v>
      </c>
      <c r="Q144" s="1009" t="s">
        <v>2929</v>
      </c>
      <c r="R144" s="981">
        <v>4.1000000000000002E-2</v>
      </c>
      <c r="S144" s="625">
        <v>11</v>
      </c>
      <c r="T144" s="982">
        <f>+R144*S144</f>
        <v>0.45100000000000001</v>
      </c>
    </row>
    <row r="145" spans="2:20">
      <c r="B145" s="971">
        <v>43191</v>
      </c>
      <c r="C145" s="940">
        <f>SUM(O153:O154)</f>
        <v>7.19</v>
      </c>
      <c r="D145" s="940">
        <f>SUM(T177:T180)</f>
        <v>2.7129999999999996</v>
      </c>
      <c r="E145" s="940">
        <f t="shared" si="23"/>
        <v>4.4770000000000003</v>
      </c>
      <c r="F145" s="972">
        <f t="shared" si="24"/>
        <v>106.10300000000001</v>
      </c>
      <c r="G145" s="976"/>
      <c r="I145" s="977"/>
      <c r="L145" s="980" t="s">
        <v>1066</v>
      </c>
      <c r="M145" s="981">
        <v>0.32</v>
      </c>
      <c r="N145" s="625">
        <v>67</v>
      </c>
      <c r="O145" s="982">
        <f>+M145*N145</f>
        <v>21.44</v>
      </c>
      <c r="Q145" s="1009" t="s">
        <v>2930</v>
      </c>
      <c r="R145" s="981">
        <v>4.2000000000000003E-2</v>
      </c>
      <c r="S145" s="625">
        <v>34</v>
      </c>
      <c r="T145" s="982">
        <f>+R145*S145</f>
        <v>1.4280000000000002</v>
      </c>
    </row>
    <row r="146" spans="2:20">
      <c r="B146" s="971">
        <v>43221</v>
      </c>
      <c r="C146" s="940"/>
      <c r="D146" s="940"/>
      <c r="E146" s="940">
        <f t="shared" si="23"/>
        <v>0</v>
      </c>
      <c r="F146" s="972">
        <f t="shared" si="24"/>
        <v>106.10300000000001</v>
      </c>
      <c r="G146" s="976"/>
      <c r="I146" s="977"/>
      <c r="L146" s="978">
        <v>43132</v>
      </c>
      <c r="M146" s="981" t="s">
        <v>1205</v>
      </c>
      <c r="N146" s="625" t="s">
        <v>1205</v>
      </c>
      <c r="O146" s="982" t="s">
        <v>1205</v>
      </c>
      <c r="Q146" s="1009" t="s">
        <v>2931</v>
      </c>
      <c r="R146" s="981">
        <v>4.8000000000000001E-2</v>
      </c>
      <c r="S146" s="625">
        <v>19</v>
      </c>
      <c r="T146" s="982">
        <f>+R146*S146</f>
        <v>0.91200000000000003</v>
      </c>
    </row>
    <row r="147" spans="2:20">
      <c r="B147" s="971">
        <v>43252</v>
      </c>
      <c r="C147" s="940">
        <f>O156</f>
        <v>0.13</v>
      </c>
      <c r="D147" s="940">
        <f>T182</f>
        <v>0.113</v>
      </c>
      <c r="E147" s="940">
        <f t="shared" si="23"/>
        <v>1.7000000000000001E-2</v>
      </c>
      <c r="F147" s="972">
        <f t="shared" si="24"/>
        <v>106.12</v>
      </c>
      <c r="G147" s="976"/>
      <c r="I147" s="977"/>
      <c r="L147" s="980" t="s">
        <v>1063</v>
      </c>
      <c r="M147" s="981">
        <v>0.13</v>
      </c>
      <c r="N147" s="625">
        <v>211</v>
      </c>
      <c r="O147" s="982">
        <f>+M147*N147</f>
        <v>27.43</v>
      </c>
      <c r="Q147" s="1009" t="s">
        <v>2923</v>
      </c>
      <c r="R147" s="981">
        <v>5.1999999999999998E-2</v>
      </c>
      <c r="S147" s="625">
        <v>217</v>
      </c>
      <c r="T147" s="982">
        <f>+R147*S147</f>
        <v>11.283999999999999</v>
      </c>
    </row>
    <row r="148" spans="2:20">
      <c r="B148" s="971">
        <v>43282</v>
      </c>
      <c r="C148" s="940"/>
      <c r="D148" s="940"/>
      <c r="E148" s="940">
        <f t="shared" si="23"/>
        <v>0</v>
      </c>
      <c r="F148" s="972">
        <f t="shared" si="24"/>
        <v>106.12</v>
      </c>
      <c r="G148" s="976"/>
      <c r="I148" s="977"/>
      <c r="L148" s="980" t="s">
        <v>1066</v>
      </c>
      <c r="M148" s="981">
        <v>0.32</v>
      </c>
      <c r="N148" s="625">
        <v>33</v>
      </c>
      <c r="O148" s="982">
        <f>+M148*N148</f>
        <v>10.56</v>
      </c>
      <c r="Q148" s="1009" t="s">
        <v>2928</v>
      </c>
      <c r="R148" s="981">
        <v>5.3999999999999999E-2</v>
      </c>
      <c r="S148" s="625">
        <v>78</v>
      </c>
      <c r="T148" s="982">
        <f>+R148*S148</f>
        <v>4.2119999999999997</v>
      </c>
    </row>
    <row r="149" spans="2:20">
      <c r="B149" s="971">
        <v>43313</v>
      </c>
      <c r="C149" s="940">
        <f>O158</f>
        <v>2.99</v>
      </c>
      <c r="D149" s="940">
        <f>T184</f>
        <v>1.196</v>
      </c>
      <c r="E149" s="940">
        <f t="shared" si="23"/>
        <v>1.7940000000000003</v>
      </c>
      <c r="F149" s="972">
        <f t="shared" si="24"/>
        <v>107.914</v>
      </c>
      <c r="G149" s="976"/>
      <c r="I149" s="977"/>
      <c r="L149" s="978">
        <v>43160</v>
      </c>
      <c r="M149" s="981" t="s">
        <v>1205</v>
      </c>
      <c r="N149" s="625" t="s">
        <v>1205</v>
      </c>
      <c r="O149" s="982" t="s">
        <v>1205</v>
      </c>
      <c r="Q149" s="1009" t="s">
        <v>2932</v>
      </c>
      <c r="R149" s="981">
        <v>0.06</v>
      </c>
      <c r="S149" s="625">
        <v>26</v>
      </c>
      <c r="T149" s="982">
        <f t="shared" ref="T149:T203" si="25">+R149*S149</f>
        <v>1.56</v>
      </c>
    </row>
    <row r="150" spans="2:20">
      <c r="B150" s="971">
        <v>43344</v>
      </c>
      <c r="C150" s="940">
        <f>SUM(O160:O161)</f>
        <v>3.44</v>
      </c>
      <c r="D150" s="940">
        <f>SUM(T186:T188)</f>
        <v>1.9</v>
      </c>
      <c r="E150" s="940">
        <f t="shared" si="23"/>
        <v>1.54</v>
      </c>
      <c r="F150" s="972">
        <f t="shared" si="24"/>
        <v>109.45400000000001</v>
      </c>
      <c r="G150" s="976"/>
      <c r="I150" s="977"/>
      <c r="L150" s="980" t="s">
        <v>1063</v>
      </c>
      <c r="M150" s="981">
        <v>0.13</v>
      </c>
      <c r="N150" s="625">
        <v>376</v>
      </c>
      <c r="O150" s="982">
        <f>+M150*N150</f>
        <v>48.88</v>
      </c>
      <c r="Q150" s="1009" t="s">
        <v>2904</v>
      </c>
      <c r="R150" s="981">
        <v>6.9000000000000006E-2</v>
      </c>
      <c r="S150" s="625">
        <v>13</v>
      </c>
      <c r="T150" s="982">
        <f t="shared" si="25"/>
        <v>0.89700000000000002</v>
      </c>
    </row>
    <row r="151" spans="2:20">
      <c r="B151" s="971">
        <v>43374</v>
      </c>
      <c r="C151" s="940">
        <f>SUM(O163:O164)</f>
        <v>19.579999999999998</v>
      </c>
      <c r="D151" s="940">
        <f>SUM(T190:T197)</f>
        <v>7.1460000000000008</v>
      </c>
      <c r="E151" s="940">
        <f t="shared" si="23"/>
        <v>12.433999999999997</v>
      </c>
      <c r="F151" s="972">
        <f t="shared" si="24"/>
        <v>121.88800000000001</v>
      </c>
      <c r="G151" s="976"/>
      <c r="I151" s="977"/>
      <c r="L151" s="980" t="s">
        <v>1066</v>
      </c>
      <c r="M151" s="981">
        <v>0.32</v>
      </c>
      <c r="N151" s="625">
        <v>10</v>
      </c>
      <c r="O151" s="982">
        <f>+M151*N151</f>
        <v>3.2</v>
      </c>
      <c r="Q151" s="1009" t="s">
        <v>1259</v>
      </c>
      <c r="R151" s="981">
        <v>0.08</v>
      </c>
      <c r="S151" s="625">
        <v>6</v>
      </c>
      <c r="T151" s="982">
        <f t="shared" si="25"/>
        <v>0.48</v>
      </c>
    </row>
    <row r="152" spans="2:20">
      <c r="B152" s="971">
        <v>43405</v>
      </c>
      <c r="C152" s="940">
        <f>SUM(O166:O168)</f>
        <v>14.910000000000002</v>
      </c>
      <c r="D152" s="940">
        <f>SUM(T199:T203)</f>
        <v>3.7350000000000003</v>
      </c>
      <c r="E152" s="940">
        <f t="shared" si="23"/>
        <v>11.175000000000001</v>
      </c>
      <c r="F152" s="972">
        <f t="shared" si="24"/>
        <v>133.06300000000002</v>
      </c>
      <c r="G152" s="976"/>
      <c r="I152" s="977"/>
      <c r="L152" s="978">
        <v>43191</v>
      </c>
      <c r="M152" s="981" t="s">
        <v>1205</v>
      </c>
      <c r="N152" s="625" t="s">
        <v>1205</v>
      </c>
      <c r="O152" s="982" t="s">
        <v>1205</v>
      </c>
      <c r="Q152" s="1009" t="s">
        <v>2925</v>
      </c>
      <c r="R152" s="981">
        <v>9.1999999999999998E-2</v>
      </c>
      <c r="S152" s="625">
        <v>4</v>
      </c>
      <c r="T152" s="982">
        <f t="shared" si="25"/>
        <v>0.36799999999999999</v>
      </c>
    </row>
    <row r="153" spans="2:20">
      <c r="B153" s="983">
        <v>43435</v>
      </c>
      <c r="C153" s="940"/>
      <c r="D153" s="940"/>
      <c r="E153" s="940">
        <f t="shared" si="23"/>
        <v>0</v>
      </c>
      <c r="F153" s="984">
        <f t="shared" si="24"/>
        <v>133.06300000000002</v>
      </c>
      <c r="G153" s="985"/>
      <c r="H153" s="986"/>
      <c r="I153" s="987"/>
      <c r="L153" s="980" t="s">
        <v>1063</v>
      </c>
      <c r="M153" s="981">
        <v>0.13</v>
      </c>
      <c r="N153" s="625">
        <v>48</v>
      </c>
      <c r="O153" s="982">
        <f>+M153*N153</f>
        <v>6.24</v>
      </c>
      <c r="Q153" s="1009" t="s">
        <v>2926</v>
      </c>
      <c r="R153" s="981">
        <v>0.108</v>
      </c>
      <c r="S153" s="625">
        <v>65</v>
      </c>
      <c r="T153" s="982">
        <f t="shared" si="25"/>
        <v>7.02</v>
      </c>
    </row>
    <row r="154" spans="2:20">
      <c r="B154" s="988" t="s">
        <v>1258</v>
      </c>
      <c r="C154" s="989"/>
      <c r="D154" s="989"/>
      <c r="E154" s="989"/>
      <c r="F154" s="990">
        <f>SUM(F143:F153)</f>
        <v>1199.4640000000002</v>
      </c>
      <c r="G154" s="990">
        <f>F154/12</f>
        <v>99.955333333333343</v>
      </c>
      <c r="H154" s="1003">
        <f>H123</f>
        <v>1.3019431988041854</v>
      </c>
      <c r="I154" s="1004">
        <f>H154*G154</f>
        <v>130.13616641753865</v>
      </c>
      <c r="L154" s="980" t="s">
        <v>1064</v>
      </c>
      <c r="M154" s="981">
        <v>0.19</v>
      </c>
      <c r="N154" s="625">
        <v>5</v>
      </c>
      <c r="O154" s="982">
        <f>+M154*N154</f>
        <v>0.95</v>
      </c>
      <c r="Q154" s="1014" t="s">
        <v>1263</v>
      </c>
      <c r="R154" s="981"/>
      <c r="S154" s="625"/>
      <c r="T154" s="982"/>
    </row>
    <row r="155" spans="2:20">
      <c r="B155" s="963" t="s">
        <v>1017</v>
      </c>
      <c r="C155" s="940"/>
      <c r="D155" s="940"/>
      <c r="E155" s="940"/>
      <c r="F155" s="939">
        <f>F153*12</f>
        <v>1596.7560000000003</v>
      </c>
      <c r="G155" s="939">
        <f>F155/12</f>
        <v>133.06300000000002</v>
      </c>
      <c r="H155" s="994">
        <f>H154</f>
        <v>1.3019431988041854</v>
      </c>
      <c r="I155" s="962">
        <f>H155*G155</f>
        <v>173.24046786248135</v>
      </c>
      <c r="L155" s="978">
        <v>43252</v>
      </c>
      <c r="M155" s="981" t="s">
        <v>1205</v>
      </c>
      <c r="N155" s="625" t="s">
        <v>1205</v>
      </c>
      <c r="O155" s="982" t="s">
        <v>1205</v>
      </c>
      <c r="Q155" s="1009" t="s">
        <v>2929</v>
      </c>
      <c r="R155" s="981">
        <v>4.1000000000000002E-2</v>
      </c>
      <c r="S155" s="625">
        <v>16</v>
      </c>
      <c r="T155" s="982">
        <f t="shared" si="25"/>
        <v>0.65600000000000003</v>
      </c>
    </row>
    <row r="156" spans="2:20">
      <c r="B156" s="963" t="s">
        <v>1018</v>
      </c>
      <c r="C156" s="940"/>
      <c r="D156" s="940"/>
      <c r="E156" s="940"/>
      <c r="F156" s="939">
        <f>F155</f>
        <v>1596.7560000000003</v>
      </c>
      <c r="G156" s="939">
        <f>F156/12</f>
        <v>133.06300000000002</v>
      </c>
      <c r="H156" s="994">
        <f>H155</f>
        <v>1.3019431988041854</v>
      </c>
      <c r="I156" s="962">
        <f>H156*G156</f>
        <v>173.24046786248135</v>
      </c>
      <c r="L156" s="980" t="s">
        <v>1063</v>
      </c>
      <c r="M156" s="981">
        <v>0.13</v>
      </c>
      <c r="N156" s="625">
        <v>1</v>
      </c>
      <c r="O156" s="982">
        <f>+M156*N156</f>
        <v>0.13</v>
      </c>
      <c r="Q156" s="1009" t="s">
        <v>2930</v>
      </c>
      <c r="R156" s="981">
        <v>4.2000000000000003E-2</v>
      </c>
      <c r="S156" s="625">
        <v>8</v>
      </c>
      <c r="T156" s="982">
        <f t="shared" si="25"/>
        <v>0.33600000000000002</v>
      </c>
    </row>
    <row r="157" spans="2:20">
      <c r="B157" s="963" t="s">
        <v>1019</v>
      </c>
      <c r="C157" s="940"/>
      <c r="D157" s="940"/>
      <c r="E157" s="940"/>
      <c r="F157" s="939">
        <f t="shared" ref="F157:F163" si="26">F156</f>
        <v>1596.7560000000003</v>
      </c>
      <c r="G157" s="939">
        <f t="shared" ref="G157:G163" si="27">F157/12</f>
        <v>133.06300000000002</v>
      </c>
      <c r="H157" s="994">
        <f t="shared" ref="H157:H163" si="28">H156</f>
        <v>1.3019431988041854</v>
      </c>
      <c r="I157" s="962">
        <f t="shared" ref="I157:I163" si="29">H157*G157</f>
        <v>173.24046786248135</v>
      </c>
      <c r="L157" s="978">
        <v>43313</v>
      </c>
      <c r="M157" s="981" t="s">
        <v>1205</v>
      </c>
      <c r="N157" s="625" t="s">
        <v>1205</v>
      </c>
      <c r="O157" s="982" t="s">
        <v>1205</v>
      </c>
      <c r="Q157" s="1009" t="s">
        <v>2892</v>
      </c>
      <c r="R157" s="981">
        <v>4.5999999999999999E-2</v>
      </c>
      <c r="S157" s="625">
        <v>35</v>
      </c>
      <c r="T157" s="982">
        <f t="shared" si="25"/>
        <v>1.6099999999999999</v>
      </c>
    </row>
    <row r="158" spans="2:20">
      <c r="B158" s="963" t="s">
        <v>1021</v>
      </c>
      <c r="C158" s="940"/>
      <c r="D158" s="940"/>
      <c r="E158" s="940"/>
      <c r="F158" s="939">
        <f t="shared" si="26"/>
        <v>1596.7560000000003</v>
      </c>
      <c r="G158" s="939">
        <f t="shared" si="27"/>
        <v>133.06300000000002</v>
      </c>
      <c r="H158" s="994">
        <f t="shared" si="28"/>
        <v>1.3019431988041854</v>
      </c>
      <c r="I158" s="962">
        <f t="shared" si="29"/>
        <v>173.24046786248135</v>
      </c>
      <c r="L158" s="980" t="s">
        <v>1063</v>
      </c>
      <c r="M158" s="981">
        <v>0.13</v>
      </c>
      <c r="N158" s="625">
        <v>23</v>
      </c>
      <c r="O158" s="982">
        <f>+M158*N158</f>
        <v>2.99</v>
      </c>
      <c r="Q158" s="1009" t="s">
        <v>2931</v>
      </c>
      <c r="R158" s="981">
        <v>4.8000000000000001E-2</v>
      </c>
      <c r="S158" s="625">
        <v>22</v>
      </c>
      <c r="T158" s="982">
        <f t="shared" si="25"/>
        <v>1.056</v>
      </c>
    </row>
    <row r="159" spans="2:20">
      <c r="B159" s="963" t="s">
        <v>1022</v>
      </c>
      <c r="C159" s="940"/>
      <c r="D159" s="940"/>
      <c r="E159" s="940"/>
      <c r="F159" s="939">
        <f t="shared" si="26"/>
        <v>1596.7560000000003</v>
      </c>
      <c r="G159" s="939">
        <f t="shared" si="27"/>
        <v>133.06300000000002</v>
      </c>
      <c r="H159" s="994">
        <f t="shared" si="28"/>
        <v>1.3019431988041854</v>
      </c>
      <c r="I159" s="962">
        <f t="shared" si="29"/>
        <v>173.24046786248135</v>
      </c>
      <c r="L159" s="978">
        <v>43344</v>
      </c>
      <c r="M159" s="981" t="s">
        <v>1205</v>
      </c>
      <c r="N159" s="625" t="s">
        <v>1205</v>
      </c>
      <c r="O159" s="982" t="s">
        <v>1205</v>
      </c>
      <c r="Q159" s="1009" t="s">
        <v>2923</v>
      </c>
      <c r="R159" s="981">
        <v>5.1999999999999998E-2</v>
      </c>
      <c r="S159" s="625">
        <v>56</v>
      </c>
      <c r="T159" s="982">
        <f t="shared" si="25"/>
        <v>2.9119999999999999</v>
      </c>
    </row>
    <row r="160" spans="2:20">
      <c r="B160" s="963" t="s">
        <v>1023</v>
      </c>
      <c r="C160" s="940"/>
      <c r="D160" s="940"/>
      <c r="E160" s="940"/>
      <c r="F160" s="939">
        <f t="shared" si="26"/>
        <v>1596.7560000000003</v>
      </c>
      <c r="G160" s="939">
        <f t="shared" si="27"/>
        <v>133.06300000000002</v>
      </c>
      <c r="H160" s="994">
        <f t="shared" si="28"/>
        <v>1.3019431988041854</v>
      </c>
      <c r="I160" s="962">
        <f t="shared" si="29"/>
        <v>173.24046786248135</v>
      </c>
      <c r="L160" s="980" t="s">
        <v>1063</v>
      </c>
      <c r="M160" s="981">
        <v>0.13</v>
      </c>
      <c r="N160" s="625">
        <v>25</v>
      </c>
      <c r="O160" s="982">
        <f>+M160*N160</f>
        <v>3.25</v>
      </c>
      <c r="Q160" s="1009" t="s">
        <v>2904</v>
      </c>
      <c r="R160" s="981">
        <v>6.9000000000000006E-2</v>
      </c>
      <c r="S160" s="625">
        <v>20</v>
      </c>
      <c r="T160" s="982">
        <f t="shared" si="25"/>
        <v>1.3800000000000001</v>
      </c>
    </row>
    <row r="161" spans="2:20">
      <c r="B161" s="963" t="s">
        <v>1024</v>
      </c>
      <c r="C161" s="940"/>
      <c r="D161" s="940"/>
      <c r="E161" s="940"/>
      <c r="F161" s="939">
        <f t="shared" si="26"/>
        <v>1596.7560000000003</v>
      </c>
      <c r="G161" s="939">
        <f t="shared" si="27"/>
        <v>133.06300000000002</v>
      </c>
      <c r="H161" s="994">
        <f t="shared" si="28"/>
        <v>1.3019431988041854</v>
      </c>
      <c r="I161" s="962">
        <f t="shared" si="29"/>
        <v>173.24046786248135</v>
      </c>
      <c r="L161" s="980" t="s">
        <v>1064</v>
      </c>
      <c r="M161" s="981">
        <v>0.19</v>
      </c>
      <c r="N161" s="625">
        <v>1</v>
      </c>
      <c r="O161" s="982">
        <f>+M161*N161</f>
        <v>0.19</v>
      </c>
      <c r="Q161" s="1009" t="s">
        <v>1259</v>
      </c>
      <c r="R161" s="981">
        <v>0.08</v>
      </c>
      <c r="S161" s="625">
        <v>49</v>
      </c>
      <c r="T161" s="982">
        <f t="shared" si="25"/>
        <v>3.92</v>
      </c>
    </row>
    <row r="162" spans="2:20">
      <c r="B162" s="963" t="s">
        <v>1025</v>
      </c>
      <c r="C162" s="940"/>
      <c r="D162" s="940"/>
      <c r="E162" s="940"/>
      <c r="F162" s="939">
        <f t="shared" si="26"/>
        <v>1596.7560000000003</v>
      </c>
      <c r="G162" s="939">
        <f t="shared" si="27"/>
        <v>133.06300000000002</v>
      </c>
      <c r="H162" s="994">
        <f t="shared" si="28"/>
        <v>1.3019431988041854</v>
      </c>
      <c r="I162" s="962">
        <f t="shared" si="29"/>
        <v>173.24046786248135</v>
      </c>
      <c r="L162" s="978">
        <v>43374</v>
      </c>
      <c r="M162" s="981" t="s">
        <v>1205</v>
      </c>
      <c r="N162" s="625" t="s">
        <v>1205</v>
      </c>
      <c r="O162" s="982" t="s">
        <v>1205</v>
      </c>
      <c r="Q162" s="1009" t="s">
        <v>2925</v>
      </c>
      <c r="R162" s="981">
        <v>9.1999999999999998E-2</v>
      </c>
      <c r="S162" s="625">
        <v>16</v>
      </c>
      <c r="T162" s="982">
        <f t="shared" si="25"/>
        <v>1.472</v>
      </c>
    </row>
    <row r="163" spans="2:20">
      <c r="B163" s="963" t="s">
        <v>1026</v>
      </c>
      <c r="C163" s="940"/>
      <c r="D163" s="940"/>
      <c r="E163" s="940"/>
      <c r="F163" s="939">
        <f t="shared" si="26"/>
        <v>1596.7560000000003</v>
      </c>
      <c r="G163" s="939">
        <f t="shared" si="27"/>
        <v>133.06300000000002</v>
      </c>
      <c r="H163" s="994">
        <f t="shared" si="28"/>
        <v>1.3019431988041854</v>
      </c>
      <c r="I163" s="962">
        <f t="shared" si="29"/>
        <v>173.24046786248135</v>
      </c>
      <c r="L163" s="980" t="s">
        <v>1063</v>
      </c>
      <c r="M163" s="981">
        <v>0.13</v>
      </c>
      <c r="N163" s="625">
        <v>30</v>
      </c>
      <c r="O163" s="982">
        <f>+M163*N163</f>
        <v>3.9000000000000004</v>
      </c>
      <c r="Q163" s="1009" t="s">
        <v>2914</v>
      </c>
      <c r="R163" s="981">
        <v>9.9000000000000005E-2</v>
      </c>
      <c r="S163" s="625">
        <v>20</v>
      </c>
      <c r="T163" s="982">
        <f t="shared" si="25"/>
        <v>1.98</v>
      </c>
    </row>
    <row r="164" spans="2:20">
      <c r="B164" s="964" t="s">
        <v>1027</v>
      </c>
      <c r="C164" s="952"/>
      <c r="D164" s="952"/>
      <c r="E164" s="952"/>
      <c r="F164" s="948">
        <f>F158</f>
        <v>1596.7560000000003</v>
      </c>
      <c r="G164" s="948">
        <f>F164/12</f>
        <v>133.06300000000002</v>
      </c>
      <c r="H164" s="998">
        <f>H158</f>
        <v>1.3019431988041854</v>
      </c>
      <c r="I164" s="965">
        <f>H164*G164</f>
        <v>173.24046786248135</v>
      </c>
      <c r="L164" s="980" t="s">
        <v>1066</v>
      </c>
      <c r="M164" s="981">
        <v>0.32</v>
      </c>
      <c r="N164" s="625">
        <v>49</v>
      </c>
      <c r="O164" s="982">
        <f t="shared" ref="O164" si="30">+M164*N164</f>
        <v>15.68</v>
      </c>
      <c r="Q164" s="1009" t="s">
        <v>2933</v>
      </c>
      <c r="R164" s="981">
        <v>0.13300000000000001</v>
      </c>
      <c r="S164" s="625">
        <v>2</v>
      </c>
      <c r="T164" s="982">
        <f t="shared" si="25"/>
        <v>0.26600000000000001</v>
      </c>
    </row>
    <row r="165" spans="2:20">
      <c r="C165" s="821"/>
      <c r="D165" s="821"/>
      <c r="E165" s="821"/>
      <c r="L165" s="978">
        <v>43405</v>
      </c>
      <c r="M165" s="981" t="s">
        <v>1205</v>
      </c>
      <c r="N165" s="625" t="s">
        <v>1205</v>
      </c>
      <c r="O165" s="982" t="s">
        <v>1205</v>
      </c>
      <c r="Q165" s="1014" t="s">
        <v>1264</v>
      </c>
      <c r="R165" s="981"/>
      <c r="S165" s="625"/>
      <c r="T165" s="982"/>
    </row>
    <row r="166" spans="2:20">
      <c r="C166" s="821"/>
      <c r="D166" s="821"/>
      <c r="E166" s="821"/>
      <c r="L166" s="980" t="s">
        <v>1066</v>
      </c>
      <c r="M166" s="981">
        <v>0.32</v>
      </c>
      <c r="N166" s="625">
        <v>33</v>
      </c>
      <c r="O166" s="982">
        <f>+M166*N166</f>
        <v>10.56</v>
      </c>
      <c r="Q166" s="1009" t="s">
        <v>2934</v>
      </c>
      <c r="R166" s="981">
        <v>3.5000000000000003E-2</v>
      </c>
      <c r="S166" s="625">
        <v>22</v>
      </c>
      <c r="T166" s="982">
        <f t="shared" si="25"/>
        <v>0.77</v>
      </c>
    </row>
    <row r="167" spans="2:20">
      <c r="L167" s="980" t="s">
        <v>1063</v>
      </c>
      <c r="M167" s="981">
        <v>0.13</v>
      </c>
      <c r="N167" s="625">
        <v>26</v>
      </c>
      <c r="O167" s="982">
        <f>+M167*N167</f>
        <v>3.38</v>
      </c>
      <c r="Q167" s="1009" t="s">
        <v>2930</v>
      </c>
      <c r="R167" s="981">
        <v>4.2000000000000003E-2</v>
      </c>
      <c r="S167" s="625">
        <v>243</v>
      </c>
      <c r="T167" s="982">
        <f t="shared" si="25"/>
        <v>10.206000000000001</v>
      </c>
    </row>
    <row r="168" spans="2:20">
      <c r="L168" s="980" t="s">
        <v>1251</v>
      </c>
      <c r="M168" s="981">
        <v>0.48499999999999999</v>
      </c>
      <c r="N168" s="625">
        <v>2</v>
      </c>
      <c r="O168" s="982">
        <f>+M168*N168</f>
        <v>0.97</v>
      </c>
      <c r="Q168" s="1009" t="s">
        <v>2892</v>
      </c>
      <c r="R168" s="981">
        <v>4.5999999999999999E-2</v>
      </c>
      <c r="S168" s="625">
        <v>19</v>
      </c>
      <c r="T168" s="982">
        <f t="shared" si="25"/>
        <v>0.874</v>
      </c>
    </row>
    <row r="169" spans="2:20">
      <c r="L169" s="995" t="s">
        <v>26</v>
      </c>
      <c r="M169" s="1015"/>
      <c r="N169" s="1016">
        <f>SUM(N144:N168)</f>
        <v>1346</v>
      </c>
      <c r="O169" s="1017">
        <f>SUM(O144:O168)</f>
        <v>212.53</v>
      </c>
      <c r="Q169" s="1009" t="s">
        <v>2931</v>
      </c>
      <c r="R169" s="981">
        <v>4.8000000000000001E-2</v>
      </c>
      <c r="S169" s="625">
        <v>19</v>
      </c>
      <c r="T169" s="982">
        <f t="shared" si="25"/>
        <v>0.91200000000000003</v>
      </c>
    </row>
    <row r="170" spans="2:20">
      <c r="Q170" s="1009" t="s">
        <v>2923</v>
      </c>
      <c r="R170" s="981">
        <v>5.1999999999999998E-2</v>
      </c>
      <c r="S170" s="625">
        <v>22</v>
      </c>
      <c r="T170" s="982">
        <f t="shared" si="25"/>
        <v>1.1439999999999999</v>
      </c>
    </row>
    <row r="171" spans="2:20">
      <c r="Q171" s="1009" t="s">
        <v>2928</v>
      </c>
      <c r="R171" s="981">
        <v>5.3999999999999999E-2</v>
      </c>
      <c r="S171" s="625">
        <v>21</v>
      </c>
      <c r="T171" s="982">
        <f t="shared" si="25"/>
        <v>1.1339999999999999</v>
      </c>
    </row>
    <row r="172" spans="2:20">
      <c r="Q172" s="1009" t="s">
        <v>2904</v>
      </c>
      <c r="R172" s="981">
        <v>6.9000000000000006E-2</v>
      </c>
      <c r="S172" s="625">
        <v>11</v>
      </c>
      <c r="T172" s="982">
        <f t="shared" si="25"/>
        <v>0.75900000000000012</v>
      </c>
    </row>
    <row r="173" spans="2:20">
      <c r="Q173" s="1009" t="s">
        <v>1259</v>
      </c>
      <c r="R173" s="981">
        <v>0.08</v>
      </c>
      <c r="S173" s="625">
        <v>2</v>
      </c>
      <c r="T173" s="982">
        <f t="shared" si="25"/>
        <v>0.16</v>
      </c>
    </row>
    <row r="174" spans="2:20">
      <c r="Q174" s="1009" t="s">
        <v>2925</v>
      </c>
      <c r="R174" s="981">
        <v>9.1999999999999998E-2</v>
      </c>
      <c r="S174" s="625">
        <v>26</v>
      </c>
      <c r="T174" s="982">
        <f t="shared" si="25"/>
        <v>2.3919999999999999</v>
      </c>
    </row>
    <row r="175" spans="2:20">
      <c r="Q175" s="1009" t="s">
        <v>2935</v>
      </c>
      <c r="R175" s="981">
        <v>0.113</v>
      </c>
      <c r="S175" s="625">
        <v>1</v>
      </c>
      <c r="T175" s="982">
        <f t="shared" si="25"/>
        <v>0.113</v>
      </c>
    </row>
    <row r="176" spans="2:20">
      <c r="Q176" s="1014" t="s">
        <v>1265</v>
      </c>
      <c r="R176" s="981"/>
      <c r="S176" s="625"/>
      <c r="T176" s="982"/>
    </row>
    <row r="177" spans="17:22">
      <c r="Q177" s="1009" t="s">
        <v>2934</v>
      </c>
      <c r="R177" s="981">
        <v>3.5000000000000003E-2</v>
      </c>
      <c r="S177" s="625">
        <v>19</v>
      </c>
      <c r="T177" s="982">
        <f t="shared" si="25"/>
        <v>0.66500000000000004</v>
      </c>
    </row>
    <row r="178" spans="17:22">
      <c r="Q178" s="1009" t="s">
        <v>2923</v>
      </c>
      <c r="R178" s="981">
        <v>5.1999999999999998E-2</v>
      </c>
      <c r="S178" s="625">
        <v>27</v>
      </c>
      <c r="T178" s="982">
        <f t="shared" si="25"/>
        <v>1.4039999999999999</v>
      </c>
    </row>
    <row r="179" spans="17:22">
      <c r="Q179" s="1009" t="s">
        <v>1259</v>
      </c>
      <c r="R179" s="981">
        <v>0.08</v>
      </c>
      <c r="S179" s="625">
        <v>4</v>
      </c>
      <c r="T179" s="982">
        <f t="shared" si="25"/>
        <v>0.32</v>
      </c>
    </row>
    <row r="180" spans="17:22">
      <c r="Q180" s="1009" t="s">
        <v>2926</v>
      </c>
      <c r="R180" s="981">
        <v>0.108</v>
      </c>
      <c r="S180" s="625">
        <v>3</v>
      </c>
      <c r="T180" s="982">
        <f t="shared" si="25"/>
        <v>0.32400000000000001</v>
      </c>
    </row>
    <row r="181" spans="17:22">
      <c r="Q181" s="1014" t="s">
        <v>1267</v>
      </c>
      <c r="R181" s="981"/>
      <c r="S181" s="625"/>
      <c r="T181" s="982"/>
    </row>
    <row r="182" spans="17:22">
      <c r="Q182" s="1009" t="s">
        <v>2935</v>
      </c>
      <c r="R182" s="981">
        <v>0.113</v>
      </c>
      <c r="S182" s="625">
        <v>1</v>
      </c>
      <c r="T182" s="982">
        <f t="shared" si="25"/>
        <v>0.113</v>
      </c>
    </row>
    <row r="183" spans="17:22">
      <c r="Q183" s="1014" t="s">
        <v>2936</v>
      </c>
      <c r="R183" s="981"/>
      <c r="S183" s="625"/>
      <c r="T183" s="982"/>
    </row>
    <row r="184" spans="17:22">
      <c r="Q184" s="1009" t="s">
        <v>2923</v>
      </c>
      <c r="R184" s="981">
        <v>5.1999999999999998E-2</v>
      </c>
      <c r="S184" s="625">
        <v>23</v>
      </c>
      <c r="T184" s="982">
        <f t="shared" si="25"/>
        <v>1.196</v>
      </c>
    </row>
    <row r="185" spans="17:22">
      <c r="Q185" s="1014" t="s">
        <v>2937</v>
      </c>
      <c r="R185" s="981"/>
      <c r="S185" s="625"/>
      <c r="T185" s="982"/>
    </row>
    <row r="186" spans="17:22">
      <c r="Q186" s="1009" t="s">
        <v>1259</v>
      </c>
      <c r="R186" s="981">
        <v>0.08</v>
      </c>
      <c r="S186" s="625">
        <v>1</v>
      </c>
      <c r="T186" s="982">
        <f t="shared" si="25"/>
        <v>0.08</v>
      </c>
    </row>
    <row r="187" spans="17:22">
      <c r="Q187" s="1009" t="s">
        <v>2923</v>
      </c>
      <c r="R187" s="981">
        <v>5.1999999999999998E-2</v>
      </c>
      <c r="S187" s="625">
        <v>12</v>
      </c>
      <c r="T187" s="982">
        <f t="shared" si="25"/>
        <v>0.624</v>
      </c>
    </row>
    <row r="188" spans="17:22">
      <c r="Q188" s="1009" t="s">
        <v>2925</v>
      </c>
      <c r="R188" s="981">
        <v>9.1999999999999998E-2</v>
      </c>
      <c r="S188" s="625">
        <v>13</v>
      </c>
      <c r="T188" s="982">
        <f t="shared" si="25"/>
        <v>1.196</v>
      </c>
    </row>
    <row r="189" spans="17:22">
      <c r="Q189" s="1014" t="s">
        <v>2922</v>
      </c>
      <c r="R189" s="981"/>
      <c r="S189" s="625"/>
      <c r="T189" s="982"/>
    </row>
    <row r="190" spans="17:22">
      <c r="Q190" s="1009" t="s">
        <v>2934</v>
      </c>
      <c r="R190" s="981">
        <v>3.5000000000000003E-2</v>
      </c>
      <c r="S190" s="625">
        <v>14</v>
      </c>
      <c r="T190" s="982">
        <f t="shared" si="25"/>
        <v>0.49000000000000005</v>
      </c>
    </row>
    <row r="191" spans="17:22">
      <c r="Q191" s="1009" t="s">
        <v>2892</v>
      </c>
      <c r="R191" s="981">
        <v>4.5999999999999999E-2</v>
      </c>
      <c r="S191" s="625">
        <v>13</v>
      </c>
      <c r="T191" s="982">
        <f t="shared" si="25"/>
        <v>0.59799999999999998</v>
      </c>
      <c r="V191" s="791"/>
    </row>
    <row r="192" spans="17:22">
      <c r="Q192" s="1009" t="s">
        <v>2928</v>
      </c>
      <c r="R192" s="981">
        <v>5.3999999999999999E-2</v>
      </c>
      <c r="S192" s="625">
        <v>1</v>
      </c>
      <c r="T192" s="982">
        <f t="shared" si="25"/>
        <v>5.3999999999999999E-2</v>
      </c>
    </row>
    <row r="193" spans="17:26">
      <c r="Q193" s="1009" t="s">
        <v>2932</v>
      </c>
      <c r="R193" s="981">
        <v>0.06</v>
      </c>
      <c r="S193" s="625">
        <v>6</v>
      </c>
      <c r="T193" s="982">
        <f t="shared" si="25"/>
        <v>0.36</v>
      </c>
    </row>
    <row r="194" spans="17:26">
      <c r="Q194" s="1009" t="s">
        <v>2938</v>
      </c>
      <c r="R194" s="981">
        <v>6.5000000000000002E-2</v>
      </c>
      <c r="S194" s="625">
        <v>7</v>
      </c>
      <c r="T194" s="982">
        <f t="shared" si="25"/>
        <v>0.45500000000000002</v>
      </c>
    </row>
    <row r="195" spans="17:26">
      <c r="Q195" s="1009" t="s">
        <v>2935</v>
      </c>
      <c r="R195" s="981">
        <v>0.113</v>
      </c>
      <c r="S195" s="625">
        <v>12</v>
      </c>
      <c r="T195" s="982">
        <f t="shared" si="25"/>
        <v>1.3560000000000001</v>
      </c>
    </row>
    <row r="196" spans="17:26">
      <c r="Q196" s="1009" t="s">
        <v>2933</v>
      </c>
      <c r="R196" s="981">
        <v>0.13300000000000001</v>
      </c>
      <c r="S196" s="625">
        <v>11</v>
      </c>
      <c r="T196" s="982">
        <f t="shared" si="25"/>
        <v>1.4630000000000001</v>
      </c>
    </row>
    <row r="197" spans="17:26">
      <c r="Q197" s="1009" t="s">
        <v>2939</v>
      </c>
      <c r="R197" s="981">
        <v>0.158</v>
      </c>
      <c r="S197" s="625">
        <v>15</v>
      </c>
      <c r="T197" s="982">
        <f t="shared" si="25"/>
        <v>2.37</v>
      </c>
    </row>
    <row r="198" spans="17:26">
      <c r="Q198" s="1014" t="s">
        <v>2924</v>
      </c>
      <c r="R198" s="981"/>
      <c r="S198" s="625"/>
      <c r="T198" s="982"/>
    </row>
    <row r="199" spans="17:26">
      <c r="Q199" s="1009" t="s">
        <v>2938</v>
      </c>
      <c r="R199" s="981">
        <v>6.5000000000000002E-2</v>
      </c>
      <c r="S199" s="625">
        <v>31</v>
      </c>
      <c r="T199" s="982">
        <f t="shared" si="25"/>
        <v>2.0150000000000001</v>
      </c>
    </row>
    <row r="200" spans="17:26">
      <c r="Q200" s="1009" t="s">
        <v>2904</v>
      </c>
      <c r="R200" s="981">
        <v>6.9000000000000006E-2</v>
      </c>
      <c r="S200" s="625">
        <v>4</v>
      </c>
      <c r="T200" s="982">
        <f t="shared" si="25"/>
        <v>0.27600000000000002</v>
      </c>
    </row>
    <row r="201" spans="17:26">
      <c r="Q201" s="1009" t="s">
        <v>2935</v>
      </c>
      <c r="R201" s="981">
        <v>0.113</v>
      </c>
      <c r="S201" s="625">
        <v>2</v>
      </c>
      <c r="T201" s="982">
        <f t="shared" si="25"/>
        <v>0.22600000000000001</v>
      </c>
    </row>
    <row r="202" spans="17:26">
      <c r="Q202" s="1009" t="s">
        <v>2939</v>
      </c>
      <c r="R202" s="981">
        <v>0.158</v>
      </c>
      <c r="S202" s="625">
        <v>2</v>
      </c>
      <c r="T202" s="982">
        <f t="shared" si="25"/>
        <v>0.316</v>
      </c>
    </row>
    <row r="203" spans="17:26">
      <c r="Q203" s="1009" t="s">
        <v>2929</v>
      </c>
      <c r="R203" s="981">
        <v>4.1000000000000002E-2</v>
      </c>
      <c r="S203" s="625">
        <v>22</v>
      </c>
      <c r="T203" s="982">
        <f t="shared" si="25"/>
        <v>0.90200000000000002</v>
      </c>
    </row>
    <row r="204" spans="17:26">
      <c r="Q204" s="1018" t="s">
        <v>26</v>
      </c>
      <c r="R204" s="1005"/>
      <c r="S204" s="1006">
        <f>SUM(S144:S203)</f>
        <v>1346</v>
      </c>
      <c r="T204" s="1006">
        <f>SUM(T144:T203)</f>
        <v>79.466999999999956</v>
      </c>
      <c r="V204" s="791">
        <f>O169-T204</f>
        <v>133.06300000000005</v>
      </c>
    </row>
    <row r="207" spans="17:26">
      <c r="W207" s="1019"/>
      <c r="X207" s="1020"/>
      <c r="Y207" s="1020"/>
      <c r="Z207" s="1021"/>
    </row>
    <row r="208" spans="17:26">
      <c r="W208" s="1019"/>
      <c r="X208" s="1020"/>
      <c r="Y208" s="1020"/>
      <c r="Z208" s="1021"/>
    </row>
    <row r="209" spans="2:26">
      <c r="L209" s="2" t="s">
        <v>1260</v>
      </c>
      <c r="W209" s="1019"/>
      <c r="X209" s="1020"/>
      <c r="Y209" s="1020"/>
      <c r="Z209" s="1021"/>
    </row>
    <row r="210" spans="2:26">
      <c r="W210" s="1019"/>
      <c r="X210" s="1020"/>
      <c r="Y210" s="1020"/>
      <c r="Z210" s="1021"/>
    </row>
    <row r="211" spans="2:26">
      <c r="W211" s="1019"/>
      <c r="X211" s="1020"/>
      <c r="Y211" s="1020"/>
      <c r="Z211" s="1021"/>
    </row>
    <row r="212" spans="2:26" ht="21">
      <c r="B212" s="956" t="s">
        <v>1261</v>
      </c>
      <c r="C212" s="821"/>
      <c r="D212" s="821"/>
      <c r="E212" s="821"/>
      <c r="L212" s="2" t="s">
        <v>671</v>
      </c>
      <c r="Q212" s="2" t="s">
        <v>672</v>
      </c>
      <c r="W212" s="1019"/>
      <c r="X212" s="1020"/>
      <c r="Y212" s="1020"/>
      <c r="Z212" s="1021"/>
    </row>
    <row r="213" spans="2:26" ht="64">
      <c r="B213" s="1022" t="s">
        <v>62</v>
      </c>
      <c r="C213" s="1001" t="s">
        <v>1239</v>
      </c>
      <c r="D213" s="1001" t="s">
        <v>1240</v>
      </c>
      <c r="E213" s="1001" t="s">
        <v>1241</v>
      </c>
      <c r="F213" s="1001" t="s">
        <v>1242</v>
      </c>
      <c r="G213" s="1001" t="s">
        <v>1243</v>
      </c>
      <c r="H213" s="1001" t="s">
        <v>1250</v>
      </c>
      <c r="I213" s="1002" t="s">
        <v>1244</v>
      </c>
      <c r="L213" s="970" t="s">
        <v>668</v>
      </c>
      <c r="M213" s="970" t="s">
        <v>669</v>
      </c>
      <c r="N213" s="970" t="s">
        <v>670</v>
      </c>
      <c r="O213" s="970" t="s">
        <v>664</v>
      </c>
      <c r="Q213" s="970" t="s">
        <v>668</v>
      </c>
      <c r="R213" s="970" t="s">
        <v>669</v>
      </c>
      <c r="S213" s="970" t="s">
        <v>670</v>
      </c>
      <c r="T213" s="970" t="s">
        <v>664</v>
      </c>
      <c r="W213" s="1019"/>
      <c r="X213" s="1020"/>
      <c r="Y213" s="1020"/>
      <c r="Z213" s="1021"/>
    </row>
    <row r="214" spans="2:26" ht="18">
      <c r="B214" s="971" t="s">
        <v>1262</v>
      </c>
      <c r="C214" s="940"/>
      <c r="D214" s="940"/>
      <c r="E214" s="940">
        <f>C214-D214</f>
        <v>0</v>
      </c>
      <c r="F214" s="972">
        <f>E214</f>
        <v>0</v>
      </c>
      <c r="G214" s="976"/>
      <c r="I214" s="600"/>
      <c r="L214" s="970"/>
      <c r="M214" s="970" t="s">
        <v>677</v>
      </c>
      <c r="N214" s="970" t="s">
        <v>678</v>
      </c>
      <c r="O214" s="970" t="s">
        <v>679</v>
      </c>
      <c r="Q214" s="970"/>
      <c r="R214" s="970" t="s">
        <v>1245</v>
      </c>
      <c r="S214" s="970" t="s">
        <v>1246</v>
      </c>
      <c r="T214" s="970" t="s">
        <v>1247</v>
      </c>
      <c r="W214" s="1019"/>
      <c r="X214" s="1020"/>
      <c r="Y214" s="1020"/>
      <c r="Z214" s="1021"/>
    </row>
    <row r="215" spans="2:26">
      <c r="B215" s="971" t="s">
        <v>1263</v>
      </c>
      <c r="C215" s="940">
        <f>SUM(O216:O217)</f>
        <v>27.4</v>
      </c>
      <c r="D215" s="940">
        <f>SUM(T216:T218)</f>
        <v>10.455</v>
      </c>
      <c r="E215" s="940">
        <f t="shared" ref="E215:E225" si="31">C215-D215</f>
        <v>16.945</v>
      </c>
      <c r="F215" s="1023">
        <f t="shared" ref="F215:F225" si="32">F214+E215</f>
        <v>16.945</v>
      </c>
      <c r="G215" s="1024"/>
      <c r="I215" s="600"/>
      <c r="L215" s="978">
        <v>43497</v>
      </c>
      <c r="M215" s="1025"/>
      <c r="N215" s="625"/>
      <c r="O215" s="979"/>
      <c r="Q215" s="1014" t="s">
        <v>1263</v>
      </c>
      <c r="R215" s="981"/>
      <c r="S215" s="625"/>
      <c r="T215" s="982"/>
      <c r="W215" s="1019"/>
      <c r="X215" s="1020"/>
      <c r="Y215" s="1020"/>
      <c r="Z215" s="1021"/>
    </row>
    <row r="216" spans="2:26">
      <c r="B216" s="971" t="s">
        <v>1264</v>
      </c>
      <c r="C216" s="940">
        <f>O219</f>
        <v>8.06</v>
      </c>
      <c r="D216" s="940">
        <f>SUM(T220:T223)</f>
        <v>2.8969999999999998</v>
      </c>
      <c r="E216" s="940">
        <f t="shared" si="31"/>
        <v>5.1630000000000003</v>
      </c>
      <c r="F216" s="1023">
        <f t="shared" si="32"/>
        <v>22.108000000000001</v>
      </c>
      <c r="G216" s="1024"/>
      <c r="I216" s="600"/>
      <c r="L216" s="978" t="s">
        <v>1063</v>
      </c>
      <c r="M216" s="1025">
        <v>0.13</v>
      </c>
      <c r="N216" s="625">
        <v>164</v>
      </c>
      <c r="O216" s="982">
        <f t="shared" ref="O216" si="33">+M216*N216</f>
        <v>21.32</v>
      </c>
      <c r="Q216" s="1009" t="s">
        <v>2930</v>
      </c>
      <c r="R216" s="981">
        <v>4.2000000000000003E-2</v>
      </c>
      <c r="S216" s="625">
        <v>22</v>
      </c>
      <c r="T216" s="982">
        <f>+R216*S216</f>
        <v>0.92400000000000004</v>
      </c>
      <c r="W216" s="1019"/>
      <c r="X216" s="1020"/>
      <c r="Y216" s="1020"/>
      <c r="Z216" s="1021"/>
    </row>
    <row r="217" spans="2:26">
      <c r="B217" s="971" t="s">
        <v>1265</v>
      </c>
      <c r="C217" s="940"/>
      <c r="D217" s="940"/>
      <c r="E217" s="940">
        <f t="shared" si="31"/>
        <v>0</v>
      </c>
      <c r="F217" s="1023">
        <f t="shared" si="32"/>
        <v>22.108000000000001</v>
      </c>
      <c r="G217" s="1024"/>
      <c r="I217" s="600"/>
      <c r="L217" s="978" t="s">
        <v>1066</v>
      </c>
      <c r="M217" s="1025">
        <v>0.32</v>
      </c>
      <c r="N217" s="625">
        <v>19</v>
      </c>
      <c r="O217" s="982">
        <f>+M217*N217</f>
        <v>6.08</v>
      </c>
      <c r="Q217" s="1009" t="s">
        <v>2923</v>
      </c>
      <c r="R217" s="981">
        <v>5.1999999999999998E-2</v>
      </c>
      <c r="S217" s="625">
        <v>142</v>
      </c>
      <c r="T217" s="982">
        <f>+R217*S217</f>
        <v>7.3839999999999995</v>
      </c>
      <c r="W217" s="1019"/>
      <c r="X217" s="1020"/>
      <c r="Y217" s="1020"/>
      <c r="Z217" s="1021"/>
    </row>
    <row r="218" spans="2:26">
      <c r="B218" s="971" t="s">
        <v>1266</v>
      </c>
      <c r="C218" s="940"/>
      <c r="D218" s="940"/>
      <c r="E218" s="940">
        <f t="shared" si="31"/>
        <v>0</v>
      </c>
      <c r="F218" s="1023">
        <f t="shared" si="32"/>
        <v>22.108000000000001</v>
      </c>
      <c r="G218" s="1024"/>
      <c r="I218" s="600"/>
      <c r="L218" s="978">
        <v>43525</v>
      </c>
      <c r="M218" s="1025"/>
      <c r="N218" s="625"/>
      <c r="O218" s="979"/>
      <c r="Q218" s="1009" t="s">
        <v>2935</v>
      </c>
      <c r="R218" s="981">
        <v>0.113</v>
      </c>
      <c r="S218" s="625">
        <v>19</v>
      </c>
      <c r="T218" s="982">
        <f>+R218*S218</f>
        <v>2.1470000000000002</v>
      </c>
      <c r="W218" s="1019"/>
      <c r="X218" s="1020"/>
      <c r="Y218" s="1020"/>
      <c r="Z218" s="1021"/>
    </row>
    <row r="219" spans="2:26">
      <c r="B219" s="971" t="s">
        <v>1267</v>
      </c>
      <c r="C219" s="940"/>
      <c r="D219" s="940"/>
      <c r="E219" s="940">
        <f t="shared" si="31"/>
        <v>0</v>
      </c>
      <c r="F219" s="1023">
        <f t="shared" si="32"/>
        <v>22.108000000000001</v>
      </c>
      <c r="G219" s="1024"/>
      <c r="I219" s="600"/>
      <c r="L219" s="978" t="s">
        <v>1063</v>
      </c>
      <c r="M219" s="1025">
        <v>0.13</v>
      </c>
      <c r="N219" s="625">
        <v>62</v>
      </c>
      <c r="O219" s="982">
        <f t="shared" ref="O219" si="34">+M219*N219</f>
        <v>8.06</v>
      </c>
      <c r="Q219" s="1014" t="s">
        <v>1264</v>
      </c>
      <c r="R219" s="981"/>
      <c r="S219" s="625"/>
      <c r="T219" s="982"/>
    </row>
    <row r="220" spans="2:26">
      <c r="B220" s="971" t="s">
        <v>1268</v>
      </c>
      <c r="C220" s="940"/>
      <c r="D220" s="940"/>
      <c r="E220" s="940">
        <f t="shared" si="31"/>
        <v>0</v>
      </c>
      <c r="F220" s="1023">
        <f t="shared" si="32"/>
        <v>22.108000000000001</v>
      </c>
      <c r="G220" s="1024"/>
      <c r="I220" s="600"/>
      <c r="L220" s="995" t="s">
        <v>26</v>
      </c>
      <c r="M220" s="995" t="s">
        <v>1205</v>
      </c>
      <c r="N220" s="1016">
        <f>SUM(N216:N219)</f>
        <v>245</v>
      </c>
      <c r="O220" s="1017">
        <f>SUM(O216:O219)</f>
        <v>35.46</v>
      </c>
      <c r="Q220" s="1009" t="s">
        <v>2929</v>
      </c>
      <c r="R220" s="981">
        <v>4.1000000000000002E-2</v>
      </c>
      <c r="S220" s="625">
        <v>29</v>
      </c>
      <c r="T220" s="982">
        <f>+R220*S220</f>
        <v>1.1890000000000001</v>
      </c>
    </row>
    <row r="221" spans="2:26">
      <c r="B221" s="971">
        <v>43313</v>
      </c>
      <c r="C221" s="940"/>
      <c r="D221" s="940"/>
      <c r="E221" s="940">
        <f t="shared" si="31"/>
        <v>0</v>
      </c>
      <c r="F221" s="1023">
        <f t="shared" si="32"/>
        <v>22.108000000000001</v>
      </c>
      <c r="G221" s="1026"/>
      <c r="I221" s="600"/>
      <c r="Q221" s="1009" t="s">
        <v>2892</v>
      </c>
      <c r="R221" s="981">
        <v>4.5999999999999999E-2</v>
      </c>
      <c r="S221" s="625">
        <v>3</v>
      </c>
      <c r="T221" s="982">
        <f>+R221*S221</f>
        <v>0.13800000000000001</v>
      </c>
    </row>
    <row r="222" spans="2:26">
      <c r="B222" s="971">
        <v>43344</v>
      </c>
      <c r="C222" s="940"/>
      <c r="D222" s="940"/>
      <c r="E222" s="940">
        <f t="shared" si="31"/>
        <v>0</v>
      </c>
      <c r="F222" s="1023">
        <f t="shared" si="32"/>
        <v>22.108000000000001</v>
      </c>
      <c r="G222" s="1026"/>
      <c r="I222" s="600"/>
      <c r="Q222" s="1009" t="s">
        <v>2923</v>
      </c>
      <c r="R222" s="981">
        <v>5.1999999999999998E-2</v>
      </c>
      <c r="S222" s="625">
        <v>25</v>
      </c>
      <c r="T222" s="982">
        <f>+R222*S222</f>
        <v>1.3</v>
      </c>
    </row>
    <row r="223" spans="2:26">
      <c r="B223" s="971">
        <v>43374</v>
      </c>
      <c r="C223" s="940"/>
      <c r="D223" s="940"/>
      <c r="E223" s="940">
        <f t="shared" si="31"/>
        <v>0</v>
      </c>
      <c r="F223" s="1023">
        <f t="shared" si="32"/>
        <v>22.108000000000001</v>
      </c>
      <c r="G223" s="1026"/>
      <c r="I223" s="600"/>
      <c r="Q223" s="1009" t="s">
        <v>2928</v>
      </c>
      <c r="R223" s="981">
        <v>5.3999999999999999E-2</v>
      </c>
      <c r="S223" s="625">
        <v>5</v>
      </c>
      <c r="T223" s="982">
        <f t="shared" ref="T223" si="35">+R223*S223</f>
        <v>0.27</v>
      </c>
    </row>
    <row r="224" spans="2:26">
      <c r="B224" s="971">
        <v>43405</v>
      </c>
      <c r="C224" s="940"/>
      <c r="D224" s="940"/>
      <c r="E224" s="940">
        <f t="shared" si="31"/>
        <v>0</v>
      </c>
      <c r="F224" s="1023">
        <f t="shared" si="32"/>
        <v>22.108000000000001</v>
      </c>
      <c r="G224" s="1026"/>
      <c r="I224" s="600"/>
      <c r="Q224" s="995" t="s">
        <v>26</v>
      </c>
      <c r="R224" s="995" t="s">
        <v>1205</v>
      </c>
      <c r="S224" s="1016">
        <f>SUM(S216:S223)</f>
        <v>245</v>
      </c>
      <c r="T224" s="1017">
        <f>SUM(T216:T223)</f>
        <v>13.352</v>
      </c>
    </row>
    <row r="225" spans="2:22">
      <c r="B225" s="983">
        <v>43435</v>
      </c>
      <c r="C225" s="940"/>
      <c r="D225" s="940"/>
      <c r="E225" s="940">
        <f t="shared" si="31"/>
        <v>0</v>
      </c>
      <c r="F225" s="1027">
        <f t="shared" si="32"/>
        <v>22.108000000000001</v>
      </c>
      <c r="G225" s="1028"/>
      <c r="H225" s="1029"/>
      <c r="I225" s="1030"/>
      <c r="V225" s="791">
        <f>O220-T224</f>
        <v>22.108000000000001</v>
      </c>
    </row>
    <row r="226" spans="2:22">
      <c r="B226" s="988" t="s">
        <v>1269</v>
      </c>
      <c r="C226" s="989"/>
      <c r="D226" s="989"/>
      <c r="E226" s="989"/>
      <c r="F226" s="989">
        <f>SUM(F214:F225)</f>
        <v>238.02500000000003</v>
      </c>
      <c r="G226" s="989">
        <f>F226/12</f>
        <v>19.835416666666671</v>
      </c>
      <c r="H226" s="1003">
        <f>H123</f>
        <v>1.3019431988041854</v>
      </c>
      <c r="I226" s="1031">
        <f>H226*G226</f>
        <v>25.824585824613859</v>
      </c>
    </row>
    <row r="227" spans="2:22">
      <c r="B227" s="963" t="s">
        <v>1018</v>
      </c>
      <c r="C227" s="940"/>
      <c r="D227" s="940"/>
      <c r="E227" s="940"/>
      <c r="F227" s="940">
        <f>F225*12</f>
        <v>265.29599999999999</v>
      </c>
      <c r="G227" s="940">
        <f>F227/12</f>
        <v>22.108000000000001</v>
      </c>
      <c r="H227" s="994">
        <f>H226</f>
        <v>1.3019431988041854</v>
      </c>
      <c r="I227" s="947">
        <f>H227*G227</f>
        <v>28.783360239162931</v>
      </c>
    </row>
    <row r="228" spans="2:22">
      <c r="B228" s="963" t="s">
        <v>1019</v>
      </c>
      <c r="C228" s="940"/>
      <c r="D228" s="940"/>
      <c r="E228" s="940"/>
      <c r="F228" s="940">
        <f>F227</f>
        <v>265.29599999999999</v>
      </c>
      <c r="G228" s="940">
        <f>F228/12</f>
        <v>22.108000000000001</v>
      </c>
      <c r="H228" s="994">
        <f>H227</f>
        <v>1.3019431988041854</v>
      </c>
      <c r="I228" s="947">
        <f>H228*G228</f>
        <v>28.783360239162931</v>
      </c>
    </row>
    <row r="229" spans="2:22">
      <c r="B229" s="963" t="s">
        <v>1021</v>
      </c>
      <c r="C229" s="940"/>
      <c r="D229" s="940"/>
      <c r="E229" s="940"/>
      <c r="F229" s="940">
        <f t="shared" ref="F229:F235" si="36">F228</f>
        <v>265.29599999999999</v>
      </c>
      <c r="G229" s="940">
        <f t="shared" ref="G229:G235" si="37">F229/12</f>
        <v>22.108000000000001</v>
      </c>
      <c r="H229" s="994">
        <f t="shared" ref="H229:H235" si="38">H228</f>
        <v>1.3019431988041854</v>
      </c>
      <c r="I229" s="947">
        <f t="shared" ref="I229:I235" si="39">H229*G229</f>
        <v>28.783360239162931</v>
      </c>
    </row>
    <row r="230" spans="2:22">
      <c r="B230" s="963" t="s">
        <v>1022</v>
      </c>
      <c r="C230" s="940"/>
      <c r="D230" s="940"/>
      <c r="E230" s="940"/>
      <c r="F230" s="940">
        <f t="shared" si="36"/>
        <v>265.29599999999999</v>
      </c>
      <c r="G230" s="940">
        <f t="shared" si="37"/>
        <v>22.108000000000001</v>
      </c>
      <c r="H230" s="994">
        <f t="shared" si="38"/>
        <v>1.3019431988041854</v>
      </c>
      <c r="I230" s="947">
        <f t="shared" si="39"/>
        <v>28.783360239162931</v>
      </c>
    </row>
    <row r="231" spans="2:22">
      <c r="B231" s="963" t="s">
        <v>1023</v>
      </c>
      <c r="C231" s="940"/>
      <c r="D231" s="940"/>
      <c r="E231" s="940"/>
      <c r="F231" s="940">
        <f t="shared" si="36"/>
        <v>265.29599999999999</v>
      </c>
      <c r="G231" s="940">
        <f t="shared" si="37"/>
        <v>22.108000000000001</v>
      </c>
      <c r="H231" s="994">
        <f t="shared" si="38"/>
        <v>1.3019431988041854</v>
      </c>
      <c r="I231" s="947">
        <f t="shared" si="39"/>
        <v>28.783360239162931</v>
      </c>
    </row>
    <row r="232" spans="2:22">
      <c r="B232" s="963" t="s">
        <v>1024</v>
      </c>
      <c r="C232" s="940"/>
      <c r="D232" s="940"/>
      <c r="E232" s="940"/>
      <c r="F232" s="940">
        <f t="shared" si="36"/>
        <v>265.29599999999999</v>
      </c>
      <c r="G232" s="940">
        <f t="shared" si="37"/>
        <v>22.108000000000001</v>
      </c>
      <c r="H232" s="994">
        <f t="shared" si="38"/>
        <v>1.3019431988041854</v>
      </c>
      <c r="I232" s="947">
        <f t="shared" si="39"/>
        <v>28.783360239162931</v>
      </c>
    </row>
    <row r="233" spans="2:22">
      <c r="B233" s="963" t="s">
        <v>1025</v>
      </c>
      <c r="C233" s="940"/>
      <c r="D233" s="940"/>
      <c r="E233" s="940"/>
      <c r="F233" s="940">
        <f t="shared" si="36"/>
        <v>265.29599999999999</v>
      </c>
      <c r="G233" s="940">
        <f t="shared" si="37"/>
        <v>22.108000000000001</v>
      </c>
      <c r="H233" s="994">
        <f t="shared" si="38"/>
        <v>1.3019431988041854</v>
      </c>
      <c r="I233" s="947">
        <f t="shared" si="39"/>
        <v>28.783360239162931</v>
      </c>
    </row>
    <row r="234" spans="2:22">
      <c r="B234" s="963" t="s">
        <v>1026</v>
      </c>
      <c r="C234" s="940"/>
      <c r="D234" s="940"/>
      <c r="E234" s="940"/>
      <c r="F234" s="940">
        <f t="shared" si="36"/>
        <v>265.29599999999999</v>
      </c>
      <c r="G234" s="940">
        <f t="shared" si="37"/>
        <v>22.108000000000001</v>
      </c>
      <c r="H234" s="994">
        <f t="shared" si="38"/>
        <v>1.3019431988041854</v>
      </c>
      <c r="I234" s="947">
        <f t="shared" si="39"/>
        <v>28.783360239162931</v>
      </c>
    </row>
    <row r="235" spans="2:22">
      <c r="B235" s="963" t="s">
        <v>1027</v>
      </c>
      <c r="C235" s="940"/>
      <c r="D235" s="940"/>
      <c r="E235" s="940"/>
      <c r="F235" s="940">
        <f t="shared" si="36"/>
        <v>265.29599999999999</v>
      </c>
      <c r="G235" s="940">
        <f t="shared" si="37"/>
        <v>22.108000000000001</v>
      </c>
      <c r="H235" s="994">
        <f t="shared" si="38"/>
        <v>1.3019431988041854</v>
      </c>
      <c r="I235" s="947">
        <f t="shared" si="39"/>
        <v>28.783360239162931</v>
      </c>
    </row>
    <row r="236" spans="2:22">
      <c r="B236" s="964" t="s">
        <v>1270</v>
      </c>
      <c r="C236" s="952"/>
      <c r="D236" s="952"/>
      <c r="E236" s="952"/>
      <c r="F236" s="952">
        <f>F230</f>
        <v>265.29599999999999</v>
      </c>
      <c r="G236" s="952">
        <f>F236/12</f>
        <v>22.108000000000001</v>
      </c>
      <c r="H236" s="998">
        <f>H230</f>
        <v>1.3019431988041854</v>
      </c>
      <c r="I236" s="949">
        <f>H236*G236</f>
        <v>28.783360239162931</v>
      </c>
    </row>
    <row r="245" spans="16:16">
      <c r="P245" s="2" t="s">
        <v>1205</v>
      </c>
    </row>
  </sheetData>
  <mergeCells count="3">
    <mergeCell ref="B18:U18"/>
    <mergeCell ref="B22:B23"/>
    <mergeCell ref="C22:P22"/>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58"/>
  <sheetViews>
    <sheetView zoomScale="70" zoomScaleNormal="70" workbookViewId="0">
      <pane ySplit="16" topLeftCell="A17" activePane="bottomLeft" state="frozen"/>
      <selection pane="bottomLeft" activeCell="B17" sqref="B17"/>
    </sheetView>
  </sheetViews>
  <sheetFormatPr baseColWidth="10" defaultColWidth="9" defaultRowHeight="15"/>
  <cols>
    <col min="1" max="1" width="9" style="2"/>
    <col min="2" max="2" width="37" style="596" customWidth="1"/>
    <col min="3" max="3" width="9" style="10"/>
    <col min="4" max="16384" width="9" style="2"/>
  </cols>
  <sheetData>
    <row r="16" spans="2:21" ht="26.25" customHeight="1">
      <c r="B16" s="597" t="s">
        <v>558</v>
      </c>
      <c r="C16" s="1062" t="s">
        <v>502</v>
      </c>
      <c r="D16" s="1063"/>
      <c r="E16" s="1063"/>
      <c r="F16" s="1063"/>
      <c r="G16" s="1063"/>
      <c r="H16" s="1063"/>
      <c r="I16" s="1063"/>
      <c r="J16" s="1063"/>
      <c r="K16" s="1063"/>
      <c r="L16" s="1063"/>
      <c r="M16" s="1063"/>
      <c r="N16" s="1063"/>
      <c r="O16" s="1063"/>
      <c r="P16" s="1063"/>
      <c r="Q16" s="1063"/>
      <c r="R16" s="1063"/>
      <c r="S16" s="1063"/>
      <c r="T16" s="1063"/>
      <c r="U16" s="1063"/>
    </row>
    <row r="17" spans="2:21" ht="55.5" customHeight="1">
      <c r="B17" s="598" t="s">
        <v>624</v>
      </c>
      <c r="C17" s="1064" t="s">
        <v>696</v>
      </c>
      <c r="D17" s="1064"/>
      <c r="E17" s="1064"/>
      <c r="F17" s="1064"/>
      <c r="G17" s="1064"/>
      <c r="H17" s="1064"/>
      <c r="I17" s="1064"/>
      <c r="J17" s="1064"/>
      <c r="K17" s="1064"/>
      <c r="L17" s="1064"/>
      <c r="M17" s="1064"/>
      <c r="N17" s="1064"/>
      <c r="O17" s="1064"/>
      <c r="P17" s="1064"/>
      <c r="Q17" s="1064"/>
      <c r="R17" s="1064"/>
      <c r="S17" s="1064"/>
      <c r="T17" s="1064"/>
      <c r="U17" s="1065"/>
    </row>
    <row r="18" spans="2:21" ht="16">
      <c r="B18" s="599"/>
      <c r="C18" s="460"/>
      <c r="U18" s="600"/>
    </row>
    <row r="19" spans="2:21" ht="16">
      <c r="B19" s="599"/>
      <c r="C19" s="460" t="s">
        <v>628</v>
      </c>
      <c r="U19" s="600"/>
    </row>
    <row r="20" spans="2:21" ht="16">
      <c r="B20" s="599"/>
      <c r="C20" s="460"/>
      <c r="U20" s="600"/>
    </row>
    <row r="21" spans="2:21" ht="16">
      <c r="B21" s="599"/>
      <c r="C21" s="460" t="s">
        <v>625</v>
      </c>
      <c r="U21" s="600"/>
    </row>
    <row r="22" spans="2:21" ht="16">
      <c r="B22" s="599"/>
      <c r="C22" s="460"/>
      <c r="U22" s="600"/>
    </row>
    <row r="23" spans="2:21" ht="30" customHeight="1">
      <c r="B23" s="599"/>
      <c r="C23" s="1061" t="s">
        <v>626</v>
      </c>
      <c r="D23" s="1061"/>
      <c r="E23" s="1061"/>
      <c r="F23" s="1061"/>
      <c r="G23" s="1061"/>
      <c r="H23" s="1061"/>
      <c r="I23" s="1061"/>
      <c r="J23" s="1061"/>
      <c r="K23" s="1061"/>
      <c r="L23" s="1061"/>
      <c r="M23" s="1061"/>
      <c r="N23" s="1061"/>
      <c r="O23" s="1061"/>
      <c r="P23" s="1061"/>
      <c r="Q23" s="1061"/>
      <c r="R23" s="1061"/>
      <c r="S23" s="1061"/>
      <c r="U23" s="600"/>
    </row>
    <row r="24" spans="2:21" ht="16">
      <c r="B24" s="599"/>
      <c r="C24" s="460"/>
      <c r="U24" s="600"/>
    </row>
    <row r="25" spans="2:21" ht="16">
      <c r="B25" s="599"/>
      <c r="C25" s="460" t="s">
        <v>629</v>
      </c>
      <c r="U25" s="600"/>
    </row>
    <row r="26" spans="2:21" ht="16">
      <c r="B26" s="599"/>
      <c r="C26" s="460"/>
      <c r="U26" s="600"/>
    </row>
    <row r="27" spans="2:21" ht="31.5" customHeight="1">
      <c r="B27" s="599"/>
      <c r="C27" s="1061" t="s">
        <v>627</v>
      </c>
      <c r="D27" s="1061"/>
      <c r="E27" s="1061"/>
      <c r="F27" s="1061"/>
      <c r="G27" s="1061"/>
      <c r="H27" s="1061"/>
      <c r="I27" s="1061"/>
      <c r="J27" s="1061"/>
      <c r="K27" s="1061"/>
      <c r="L27" s="1061"/>
      <c r="M27" s="1061"/>
      <c r="N27" s="1061"/>
      <c r="O27" s="1061"/>
      <c r="P27" s="1061"/>
      <c r="Q27" s="1061"/>
      <c r="R27" s="1061"/>
      <c r="S27" s="1061"/>
      <c r="T27" s="1061"/>
      <c r="U27" s="1066"/>
    </row>
    <row r="28" spans="2:21" ht="16">
      <c r="B28" s="599"/>
      <c r="C28" s="460"/>
      <c r="U28" s="600"/>
    </row>
    <row r="29" spans="2:21" ht="31.5" customHeight="1">
      <c r="B29" s="599"/>
      <c r="C29" s="1061" t="s">
        <v>630</v>
      </c>
      <c r="D29" s="1061"/>
      <c r="E29" s="1061"/>
      <c r="F29" s="1061"/>
      <c r="G29" s="1061"/>
      <c r="H29" s="1061"/>
      <c r="I29" s="1061"/>
      <c r="J29" s="1061"/>
      <c r="K29" s="1061"/>
      <c r="L29" s="1061"/>
      <c r="M29" s="1061"/>
      <c r="N29" s="1061"/>
      <c r="O29" s="1061"/>
      <c r="P29" s="1061"/>
      <c r="Q29" s="1061"/>
      <c r="R29" s="1061"/>
      <c r="S29" s="1061"/>
      <c r="T29" s="1061"/>
      <c r="U29" s="1066"/>
    </row>
    <row r="30" spans="2:21" ht="16">
      <c r="B30" s="599"/>
      <c r="C30" s="460"/>
      <c r="U30" s="600"/>
    </row>
    <row r="31" spans="2:21" ht="16">
      <c r="B31" s="599"/>
      <c r="C31" s="460" t="s">
        <v>631</v>
      </c>
      <c r="U31" s="600"/>
    </row>
    <row r="32" spans="2:21" ht="16">
      <c r="B32" s="601"/>
      <c r="C32" s="602"/>
      <c r="D32" s="603"/>
      <c r="E32" s="603"/>
      <c r="F32" s="603"/>
      <c r="G32" s="603"/>
      <c r="H32" s="603"/>
      <c r="I32" s="603"/>
      <c r="J32" s="603"/>
      <c r="K32" s="603"/>
      <c r="L32" s="603"/>
      <c r="M32" s="603"/>
      <c r="N32" s="603"/>
      <c r="O32" s="603"/>
      <c r="P32" s="603"/>
      <c r="Q32" s="603"/>
      <c r="R32" s="603"/>
      <c r="S32" s="603"/>
      <c r="T32" s="603"/>
      <c r="U32" s="604"/>
    </row>
    <row r="33" spans="2:21" ht="51" customHeight="1">
      <c r="B33" s="605" t="s">
        <v>632</v>
      </c>
      <c r="C33" s="1067" t="s">
        <v>939</v>
      </c>
      <c r="D33" s="1067"/>
      <c r="E33" s="1067"/>
      <c r="F33" s="1067"/>
      <c r="G33" s="1067"/>
      <c r="H33" s="1067"/>
      <c r="I33" s="1067"/>
      <c r="J33" s="1067"/>
      <c r="K33" s="1067"/>
      <c r="L33" s="1067"/>
      <c r="M33" s="1067"/>
      <c r="N33" s="1067"/>
      <c r="O33" s="1067"/>
      <c r="P33" s="1067"/>
      <c r="Q33" s="1067"/>
      <c r="R33" s="1067"/>
      <c r="S33" s="1067"/>
      <c r="T33" s="1067"/>
      <c r="U33" s="1068"/>
    </row>
    <row r="34" spans="2:21">
      <c r="B34" s="606"/>
      <c r="C34" s="607"/>
      <c r="D34" s="607"/>
      <c r="E34" s="607"/>
      <c r="F34" s="607"/>
      <c r="G34" s="607"/>
      <c r="H34" s="607"/>
      <c r="I34" s="607"/>
      <c r="J34" s="607"/>
      <c r="K34" s="607"/>
      <c r="L34" s="607"/>
      <c r="M34" s="607"/>
      <c r="N34" s="607"/>
      <c r="O34" s="607"/>
      <c r="P34" s="607"/>
      <c r="Q34" s="607"/>
      <c r="R34" s="607"/>
      <c r="S34" s="607"/>
      <c r="T34" s="607"/>
      <c r="U34" s="608"/>
    </row>
    <row r="35" spans="2:21" ht="17">
      <c r="B35" s="609" t="s">
        <v>633</v>
      </c>
      <c r="C35" s="31" t="s">
        <v>634</v>
      </c>
      <c r="U35" s="600"/>
    </row>
    <row r="36" spans="2:21">
      <c r="B36" s="610"/>
      <c r="C36" s="603"/>
      <c r="D36" s="603"/>
      <c r="E36" s="603"/>
      <c r="F36" s="603"/>
      <c r="G36" s="603"/>
      <c r="H36" s="603"/>
      <c r="I36" s="603"/>
      <c r="J36" s="603"/>
      <c r="K36" s="603"/>
      <c r="L36" s="603"/>
      <c r="M36" s="603"/>
      <c r="N36" s="603"/>
      <c r="O36" s="603"/>
      <c r="P36" s="603"/>
      <c r="Q36" s="603"/>
      <c r="R36" s="603"/>
      <c r="S36" s="603"/>
      <c r="T36" s="603"/>
      <c r="U36" s="604"/>
    </row>
    <row r="37" spans="2:21" ht="34.5" customHeight="1">
      <c r="B37" s="598" t="s">
        <v>635</v>
      </c>
      <c r="C37" s="1069" t="s">
        <v>636</v>
      </c>
      <c r="D37" s="1069"/>
      <c r="E37" s="1069"/>
      <c r="F37" s="1069"/>
      <c r="G37" s="1069"/>
      <c r="H37" s="1069"/>
      <c r="I37" s="1069"/>
      <c r="J37" s="1069"/>
      <c r="K37" s="1069"/>
      <c r="L37" s="1069"/>
      <c r="M37" s="1069"/>
      <c r="N37" s="1069"/>
      <c r="O37" s="1069"/>
      <c r="P37" s="1069"/>
      <c r="Q37" s="1069"/>
      <c r="R37" s="1069"/>
      <c r="S37" s="1069"/>
      <c r="T37" s="1069"/>
      <c r="U37" s="1070"/>
    </row>
    <row r="38" spans="2:21">
      <c r="B38" s="610"/>
      <c r="C38" s="603"/>
      <c r="D38" s="603"/>
      <c r="E38" s="603"/>
      <c r="F38" s="603"/>
      <c r="G38" s="603"/>
      <c r="H38" s="603"/>
      <c r="I38" s="603"/>
      <c r="J38" s="603"/>
      <c r="K38" s="603"/>
      <c r="L38" s="603"/>
      <c r="M38" s="603"/>
      <c r="N38" s="603"/>
      <c r="O38" s="603"/>
      <c r="P38" s="603"/>
      <c r="Q38" s="603"/>
      <c r="R38" s="603"/>
      <c r="S38" s="603"/>
      <c r="T38" s="603"/>
      <c r="U38" s="604"/>
    </row>
    <row r="39" spans="2:21" ht="17">
      <c r="B39" s="598" t="s">
        <v>637</v>
      </c>
      <c r="C39" s="611" t="s">
        <v>638</v>
      </c>
      <c r="D39" s="607"/>
      <c r="E39" s="607"/>
      <c r="F39" s="607"/>
      <c r="G39" s="607"/>
      <c r="H39" s="607"/>
      <c r="I39" s="607"/>
      <c r="J39" s="607"/>
      <c r="K39" s="607"/>
      <c r="L39" s="607"/>
      <c r="M39" s="607"/>
      <c r="N39" s="607"/>
      <c r="O39" s="607"/>
      <c r="P39" s="607"/>
      <c r="Q39" s="607"/>
      <c r="R39" s="607"/>
      <c r="S39" s="607"/>
      <c r="T39" s="607"/>
      <c r="U39" s="608"/>
    </row>
    <row r="40" spans="2:21">
      <c r="B40" s="610"/>
      <c r="C40" s="603"/>
      <c r="D40" s="603"/>
      <c r="E40" s="603"/>
      <c r="F40" s="603"/>
      <c r="G40" s="603"/>
      <c r="H40" s="603"/>
      <c r="I40" s="603"/>
      <c r="J40" s="603"/>
      <c r="K40" s="603"/>
      <c r="L40" s="603"/>
      <c r="M40" s="603"/>
      <c r="N40" s="603"/>
      <c r="O40" s="603"/>
      <c r="P40" s="603"/>
      <c r="Q40" s="603"/>
      <c r="R40" s="603"/>
      <c r="S40" s="603"/>
      <c r="T40" s="603"/>
      <c r="U40" s="604"/>
    </row>
    <row r="41" spans="2:21">
      <c r="B41" s="612"/>
      <c r="C41" s="607"/>
      <c r="D41" s="607"/>
      <c r="E41" s="607"/>
      <c r="F41" s="607"/>
      <c r="G41" s="607"/>
      <c r="H41" s="607"/>
      <c r="I41" s="607"/>
      <c r="J41" s="607"/>
      <c r="K41" s="607"/>
      <c r="L41" s="607"/>
      <c r="M41" s="607"/>
      <c r="N41" s="607"/>
      <c r="O41" s="607"/>
      <c r="P41" s="607"/>
      <c r="Q41" s="607"/>
      <c r="R41" s="607"/>
      <c r="S41" s="607"/>
      <c r="T41" s="607"/>
      <c r="U41" s="608"/>
    </row>
    <row r="42" spans="2:21" ht="37.5" customHeight="1">
      <c r="B42" s="609" t="s">
        <v>698</v>
      </c>
      <c r="C42" s="1071" t="s">
        <v>940</v>
      </c>
      <c r="D42" s="1071"/>
      <c r="E42" s="1071"/>
      <c r="F42" s="1071"/>
      <c r="G42" s="1071"/>
      <c r="H42" s="1071"/>
      <c r="I42" s="1071"/>
      <c r="J42" s="1071"/>
      <c r="K42" s="1071"/>
      <c r="L42" s="1071"/>
      <c r="M42" s="1071"/>
      <c r="N42" s="1071"/>
      <c r="O42" s="1071"/>
      <c r="P42" s="1071"/>
      <c r="Q42" s="1071"/>
      <c r="R42" s="1071"/>
      <c r="S42" s="1071"/>
      <c r="T42" s="1071"/>
      <c r="U42" s="1072"/>
    </row>
    <row r="43" spans="2:21">
      <c r="B43" s="613"/>
      <c r="C43" s="2"/>
      <c r="U43" s="600"/>
    </row>
    <row r="44" spans="2:21" ht="36" customHeight="1">
      <c r="B44" s="613"/>
      <c r="C44" s="1059" t="s">
        <v>653</v>
      </c>
      <c r="D44" s="1059"/>
      <c r="E44" s="1059"/>
      <c r="F44" s="1059"/>
      <c r="G44" s="1059"/>
      <c r="H44" s="1059"/>
      <c r="I44" s="1059"/>
      <c r="J44" s="1059"/>
      <c r="K44" s="1059"/>
      <c r="L44" s="1059"/>
      <c r="M44" s="1059"/>
      <c r="N44" s="1059"/>
      <c r="O44" s="1059"/>
      <c r="P44" s="1059"/>
      <c r="Q44" s="1059"/>
      <c r="R44" s="1059"/>
      <c r="S44" s="1059"/>
      <c r="T44" s="1059"/>
      <c r="U44" s="1060"/>
    </row>
    <row r="45" spans="2:21">
      <c r="B45" s="613"/>
      <c r="C45" s="6"/>
      <c r="U45" s="600"/>
    </row>
    <row r="46" spans="2:21" ht="35.25" customHeight="1">
      <c r="B46" s="613"/>
      <c r="C46" s="1059" t="s">
        <v>639</v>
      </c>
      <c r="D46" s="1059"/>
      <c r="E46" s="1059"/>
      <c r="F46" s="1059"/>
      <c r="G46" s="1059"/>
      <c r="H46" s="1059"/>
      <c r="I46" s="1059"/>
      <c r="J46" s="1059"/>
      <c r="K46" s="1059"/>
      <c r="L46" s="1059"/>
      <c r="M46" s="1059"/>
      <c r="N46" s="1059"/>
      <c r="O46" s="1059"/>
      <c r="P46" s="1059"/>
      <c r="Q46" s="1059"/>
      <c r="R46" s="1059"/>
      <c r="S46" s="1059"/>
      <c r="T46" s="1059"/>
      <c r="U46" s="1060"/>
    </row>
    <row r="47" spans="2:21">
      <c r="B47" s="613"/>
      <c r="C47" s="6"/>
      <c r="U47" s="600"/>
    </row>
    <row r="48" spans="2:21" ht="40.5" customHeight="1">
      <c r="B48" s="613"/>
      <c r="C48" s="1059" t="s">
        <v>640</v>
      </c>
      <c r="D48" s="1059"/>
      <c r="E48" s="1059"/>
      <c r="F48" s="1059"/>
      <c r="G48" s="1059"/>
      <c r="H48" s="1059"/>
      <c r="I48" s="1059"/>
      <c r="J48" s="1059"/>
      <c r="K48" s="1059"/>
      <c r="L48" s="1059"/>
      <c r="M48" s="1059"/>
      <c r="N48" s="1059"/>
      <c r="O48" s="1059"/>
      <c r="P48" s="1059"/>
      <c r="Q48" s="1059"/>
      <c r="R48" s="1059"/>
      <c r="S48" s="1059"/>
      <c r="T48" s="1059"/>
      <c r="U48" s="1060"/>
    </row>
    <row r="49" spans="2:21">
      <c r="B49" s="613"/>
      <c r="C49" s="6"/>
      <c r="U49" s="600"/>
    </row>
    <row r="50" spans="2:21" ht="30" customHeight="1">
      <c r="B50" s="613"/>
      <c r="C50" s="1059" t="s">
        <v>641</v>
      </c>
      <c r="D50" s="1059"/>
      <c r="E50" s="1059"/>
      <c r="F50" s="1059"/>
      <c r="G50" s="1059"/>
      <c r="H50" s="1059"/>
      <c r="I50" s="1059"/>
      <c r="J50" s="1059"/>
      <c r="K50" s="1059"/>
      <c r="L50" s="1059"/>
      <c r="M50" s="1059"/>
      <c r="N50" s="1059"/>
      <c r="O50" s="1059"/>
      <c r="P50" s="1059"/>
      <c r="Q50" s="1059"/>
      <c r="R50" s="1059"/>
      <c r="S50" s="1059"/>
      <c r="T50" s="1059"/>
      <c r="U50" s="1060"/>
    </row>
    <row r="51" spans="2:21" ht="16">
      <c r="B51" s="613"/>
      <c r="C51" s="460"/>
      <c r="U51" s="600"/>
    </row>
    <row r="52" spans="2:21" ht="31.5" customHeight="1">
      <c r="B52" s="613"/>
      <c r="C52" s="1061" t="s">
        <v>652</v>
      </c>
      <c r="D52" s="1061"/>
      <c r="E52" s="1061"/>
      <c r="F52" s="1061"/>
      <c r="G52" s="1061"/>
      <c r="H52" s="1061"/>
      <c r="I52" s="1061"/>
      <c r="J52" s="1061"/>
      <c r="K52" s="1061"/>
      <c r="L52" s="1061"/>
      <c r="M52" s="1061"/>
      <c r="N52" s="1061"/>
      <c r="O52" s="1061"/>
      <c r="P52" s="1061"/>
      <c r="Q52" s="1061"/>
      <c r="R52" s="1061"/>
      <c r="S52" s="1061"/>
      <c r="T52" s="1061"/>
      <c r="U52" s="1066"/>
    </row>
    <row r="53" spans="2:21">
      <c r="B53" s="610"/>
      <c r="C53" s="603"/>
      <c r="D53" s="603"/>
      <c r="E53" s="603"/>
      <c r="F53" s="603"/>
      <c r="G53" s="603"/>
      <c r="H53" s="603"/>
      <c r="I53" s="603"/>
      <c r="J53" s="603"/>
      <c r="K53" s="603"/>
      <c r="L53" s="603"/>
      <c r="M53" s="603"/>
      <c r="N53" s="603"/>
      <c r="O53" s="603"/>
      <c r="P53" s="603"/>
      <c r="Q53" s="603"/>
      <c r="R53" s="603"/>
      <c r="S53" s="603"/>
      <c r="T53" s="603"/>
      <c r="U53" s="604"/>
    </row>
    <row r="54" spans="2:21" ht="66.5" customHeight="1">
      <c r="B54" s="708" t="s">
        <v>642</v>
      </c>
      <c r="C54" s="1069" t="s">
        <v>941</v>
      </c>
      <c r="D54" s="1069"/>
      <c r="E54" s="1069"/>
      <c r="F54" s="1069"/>
      <c r="G54" s="1069"/>
      <c r="H54" s="1069"/>
      <c r="I54" s="1069"/>
      <c r="J54" s="1069"/>
      <c r="K54" s="1069"/>
      <c r="L54" s="1069"/>
      <c r="M54" s="1069"/>
      <c r="N54" s="1069"/>
      <c r="O54" s="1069"/>
      <c r="P54" s="1069"/>
      <c r="Q54" s="1069"/>
      <c r="R54" s="1069"/>
      <c r="S54" s="1069"/>
      <c r="T54" s="1069"/>
      <c r="U54" s="1070"/>
    </row>
    <row r="55" spans="2:21">
      <c r="B55" s="610"/>
      <c r="C55" s="603"/>
      <c r="D55" s="603"/>
      <c r="E55" s="603"/>
      <c r="F55" s="603"/>
      <c r="G55" s="603"/>
      <c r="H55" s="603"/>
      <c r="I55" s="603"/>
      <c r="J55" s="603"/>
      <c r="K55" s="603"/>
      <c r="L55" s="603"/>
      <c r="M55" s="603"/>
      <c r="N55" s="603"/>
      <c r="O55" s="603"/>
      <c r="P55" s="603"/>
      <c r="Q55" s="603"/>
      <c r="R55" s="603"/>
      <c r="S55" s="603"/>
      <c r="T55" s="603"/>
      <c r="U55" s="604"/>
    </row>
    <row r="56" spans="2:21" ht="34.5" customHeight="1">
      <c r="B56" s="598" t="s">
        <v>643</v>
      </c>
      <c r="C56" s="1069" t="s">
        <v>644</v>
      </c>
      <c r="D56" s="1069"/>
      <c r="E56" s="1069"/>
      <c r="F56" s="1069"/>
      <c r="G56" s="1069"/>
      <c r="H56" s="1069"/>
      <c r="I56" s="1069"/>
      <c r="J56" s="1069"/>
      <c r="K56" s="1069"/>
      <c r="L56" s="1069"/>
      <c r="M56" s="1069"/>
      <c r="N56" s="1069"/>
      <c r="O56" s="1069"/>
      <c r="P56" s="1069"/>
      <c r="Q56" s="1069"/>
      <c r="R56" s="1069"/>
      <c r="S56" s="1069"/>
      <c r="T56" s="1069"/>
      <c r="U56" s="1070"/>
    </row>
    <row r="57" spans="2:21">
      <c r="B57" s="614"/>
      <c r="C57" s="603"/>
      <c r="D57" s="603"/>
      <c r="E57" s="603"/>
      <c r="F57" s="603"/>
      <c r="G57" s="603"/>
      <c r="H57" s="603"/>
      <c r="I57" s="603"/>
      <c r="J57" s="603"/>
      <c r="K57" s="603"/>
      <c r="L57" s="603"/>
      <c r="M57" s="603"/>
      <c r="N57" s="603"/>
      <c r="O57" s="603"/>
      <c r="P57" s="603"/>
      <c r="Q57" s="603"/>
      <c r="R57" s="603"/>
      <c r="S57" s="603"/>
      <c r="T57" s="603"/>
      <c r="U57" s="604"/>
    </row>
    <row r="58" spans="2:21" ht="30.75" customHeight="1">
      <c r="B58" s="605" t="s">
        <v>645</v>
      </c>
      <c r="C58" s="615" t="s">
        <v>646</v>
      </c>
      <c r="D58" s="616"/>
      <c r="E58" s="616"/>
      <c r="F58" s="616"/>
      <c r="G58" s="616"/>
      <c r="H58" s="616"/>
      <c r="I58" s="616"/>
      <c r="J58" s="616"/>
      <c r="K58" s="616"/>
      <c r="L58" s="616"/>
      <c r="M58" s="616"/>
      <c r="N58" s="616"/>
      <c r="O58" s="616"/>
      <c r="P58" s="616"/>
      <c r="Q58" s="616"/>
      <c r="R58" s="616"/>
      <c r="S58" s="616"/>
      <c r="T58" s="616"/>
      <c r="U58" s="617"/>
    </row>
  </sheetData>
  <mergeCells count="15">
    <mergeCell ref="C48:U48"/>
    <mergeCell ref="C50:U50"/>
    <mergeCell ref="C52:U52"/>
    <mergeCell ref="C54:U54"/>
    <mergeCell ref="C56:U56"/>
    <mergeCell ref="C46:U46"/>
    <mergeCell ref="C23:S23"/>
    <mergeCell ref="C16:U16"/>
    <mergeCell ref="C17:U17"/>
    <mergeCell ref="C27:U27"/>
    <mergeCell ref="C29:U29"/>
    <mergeCell ref="C33:U33"/>
    <mergeCell ref="C37:U37"/>
    <mergeCell ref="C44:U44"/>
    <mergeCell ref="C42:U42"/>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zoomScale="70" zoomScaleNormal="70" workbookViewId="0">
      <selection activeCell="B3" sqref="B3:F6"/>
    </sheetView>
  </sheetViews>
  <sheetFormatPr baseColWidth="10" defaultColWidth="9" defaultRowHeight="16"/>
  <cols>
    <col min="1" max="1" width="3" style="2" customWidth="1"/>
    <col min="2" max="2" width="61.6640625" style="10" customWidth="1"/>
    <col min="3" max="3" width="58.6640625" style="2" customWidth="1"/>
    <col min="4" max="4" width="62.6640625" style="2" customWidth="1"/>
    <col min="5" max="5" width="42" style="2" customWidth="1"/>
    <col min="6" max="6" width="45.1640625" style="2" customWidth="1"/>
    <col min="7" max="10" width="9" style="2"/>
    <col min="11" max="11" width="26" style="2" customWidth="1"/>
    <col min="12" max="12" width="60" style="14" customWidth="1"/>
    <col min="13" max="13" width="14.6640625" style="20" customWidth="1"/>
    <col min="14" max="14" width="29.6640625" style="14" customWidth="1"/>
    <col min="15" max="16384" width="9" style="2"/>
  </cols>
  <sheetData>
    <row r="1" spans="2:20" ht="146.25" customHeight="1"/>
    <row r="3" spans="2:20" ht="25.5" customHeight="1">
      <c r="B3" s="1074" t="s">
        <v>937</v>
      </c>
      <c r="C3" s="1075"/>
      <c r="D3" s="1075"/>
      <c r="E3" s="1075"/>
      <c r="F3" s="1076"/>
      <c r="G3" s="95"/>
    </row>
    <row r="4" spans="2:20" ht="16.5" customHeight="1">
      <c r="B4" s="1077"/>
      <c r="C4" s="1078"/>
      <c r="D4" s="1078"/>
      <c r="E4" s="1078"/>
      <c r="F4" s="1079"/>
      <c r="G4" s="95"/>
    </row>
    <row r="5" spans="2:20" ht="71.25" customHeight="1">
      <c r="B5" s="1077"/>
      <c r="C5" s="1078"/>
      <c r="D5" s="1078"/>
      <c r="E5" s="1078"/>
      <c r="F5" s="1079"/>
      <c r="G5" s="95"/>
    </row>
    <row r="6" spans="2:20" ht="21.75" customHeight="1">
      <c r="B6" s="1080"/>
      <c r="C6" s="1081"/>
      <c r="D6" s="1081"/>
      <c r="E6" s="1081"/>
      <c r="F6" s="1082"/>
      <c r="G6" s="95"/>
    </row>
    <row r="8" spans="2:20" ht="20">
      <c r="B8" s="1073" t="s">
        <v>478</v>
      </c>
      <c r="C8" s="1073"/>
      <c r="D8" s="1073"/>
      <c r="E8" s="1073"/>
      <c r="F8" s="1073"/>
      <c r="G8" s="1073"/>
    </row>
    <row r="9" spans="2:20" ht="24.75" customHeight="1" thickBot="1">
      <c r="B9" s="89"/>
      <c r="C9" s="89"/>
      <c r="D9" s="89"/>
      <c r="E9" s="89"/>
      <c r="F9" s="89"/>
      <c r="G9" s="89"/>
    </row>
    <row r="10" spans="2:20" ht="27.75" customHeight="1" thickBot="1">
      <c r="B10" s="91" t="s">
        <v>171</v>
      </c>
      <c r="C10" s="81" t="s">
        <v>405</v>
      </c>
      <c r="D10" s="89"/>
      <c r="E10" s="89"/>
      <c r="F10" s="89"/>
      <c r="G10" s="89"/>
    </row>
    <row r="11" spans="2:20">
      <c r="B11" s="89"/>
      <c r="C11" s="89"/>
      <c r="D11" s="89"/>
      <c r="E11" s="89"/>
      <c r="F11" s="89"/>
      <c r="G11" s="89"/>
    </row>
    <row r="12" spans="2:20" ht="31.5" customHeight="1" thickBot="1">
      <c r="B12" s="67" t="s">
        <v>589</v>
      </c>
      <c r="L12" s="26"/>
      <c r="M12" s="26"/>
      <c r="N12" s="26"/>
      <c r="O12" s="26"/>
      <c r="P12" s="26"/>
      <c r="Q12" s="57"/>
      <c r="S12" s="9"/>
      <c r="T12" s="9"/>
    </row>
    <row r="13" spans="2:20" ht="26.25" customHeight="1" thickBot="1">
      <c r="B13" s="81"/>
      <c r="C13" s="96" t="s">
        <v>621</v>
      </c>
      <c r="G13" s="86"/>
      <c r="L13" s="26"/>
      <c r="M13" s="26"/>
      <c r="N13" s="26"/>
      <c r="O13" s="26"/>
      <c r="P13" s="26"/>
      <c r="Q13" s="57"/>
      <c r="S13" s="9"/>
      <c r="T13" s="9"/>
    </row>
    <row r="14" spans="2:20" ht="26.25" customHeight="1" thickBot="1">
      <c r="B14" s="81"/>
      <c r="C14" s="141" t="s">
        <v>616</v>
      </c>
      <c r="L14" s="26"/>
      <c r="M14" s="26"/>
      <c r="N14" s="26"/>
      <c r="O14" s="26"/>
      <c r="P14" s="26"/>
      <c r="Q14" s="57"/>
      <c r="S14" s="9"/>
      <c r="T14" s="9"/>
    </row>
    <row r="15" spans="2:20" ht="26.25" customHeight="1" thickBot="1">
      <c r="B15" s="81"/>
      <c r="C15" s="141" t="s">
        <v>617</v>
      </c>
      <c r="L15" s="26"/>
      <c r="M15" s="26"/>
      <c r="N15" s="26"/>
      <c r="O15" s="26"/>
      <c r="P15" s="26"/>
      <c r="Q15" s="57"/>
      <c r="S15" s="9"/>
      <c r="T15" s="9"/>
    </row>
    <row r="16" spans="2:20" ht="26.25" customHeight="1" thickBot="1">
      <c r="B16" s="81"/>
      <c r="C16" s="141" t="s">
        <v>618</v>
      </c>
      <c r="L16" s="26"/>
      <c r="M16" s="26"/>
      <c r="N16" s="26"/>
      <c r="O16" s="26"/>
      <c r="P16" s="26"/>
      <c r="Q16" s="57"/>
      <c r="S16" s="9"/>
      <c r="T16" s="9"/>
    </row>
    <row r="17" spans="2:20" ht="26.25" customHeight="1" thickBot="1">
      <c r="B17" s="81"/>
      <c r="C17" s="96" t="s">
        <v>619</v>
      </c>
      <c r="G17" s="86"/>
      <c r="L17" s="26"/>
      <c r="M17" s="26"/>
      <c r="N17" s="26"/>
      <c r="O17" s="26"/>
      <c r="P17" s="26"/>
      <c r="Q17" s="57"/>
      <c r="S17" s="9"/>
      <c r="T17" s="9"/>
    </row>
    <row r="18" spans="2:20" ht="26.25" customHeight="1" thickBot="1">
      <c r="B18" s="81"/>
      <c r="C18" s="96" t="s">
        <v>620</v>
      </c>
      <c r="L18" s="26"/>
      <c r="M18" s="26"/>
      <c r="N18" s="26"/>
      <c r="O18" s="26"/>
      <c r="P18" s="26"/>
      <c r="Q18" s="57"/>
      <c r="S18" s="9"/>
      <c r="T18" s="9"/>
    </row>
    <row r="19" spans="2:20" s="48" customFormat="1" ht="25.5" customHeight="1">
      <c r="D19" s="77"/>
      <c r="E19" s="77"/>
      <c r="F19" s="77"/>
      <c r="G19" s="77"/>
      <c r="J19" s="2"/>
      <c r="K19" s="2"/>
      <c r="S19" s="49"/>
      <c r="T19" s="49"/>
    </row>
    <row r="20" spans="2:20" s="14" customFormat="1" ht="39" customHeight="1">
      <c r="B20" s="208" t="s">
        <v>537</v>
      </c>
      <c r="C20" s="208" t="s">
        <v>468</v>
      </c>
      <c r="D20" s="208" t="s">
        <v>444</v>
      </c>
      <c r="E20" s="208" t="s">
        <v>436</v>
      </c>
      <c r="F20" s="208" t="s">
        <v>550</v>
      </c>
      <c r="G20" s="31"/>
      <c r="M20" s="20"/>
      <c r="T20" s="20"/>
    </row>
    <row r="21" spans="2:20" s="82" customFormat="1" ht="50.5" customHeight="1">
      <c r="B21" s="546" t="s">
        <v>540</v>
      </c>
      <c r="C21" s="552" t="s">
        <v>938</v>
      </c>
      <c r="D21" s="555" t="s">
        <v>440</v>
      </c>
      <c r="E21" s="559" t="s">
        <v>588</v>
      </c>
      <c r="F21" s="555" t="s">
        <v>445</v>
      </c>
      <c r="G21" s="143"/>
      <c r="M21" s="545"/>
      <c r="T21" s="545"/>
    </row>
    <row r="22" spans="2:20" s="82" customFormat="1" ht="47.5" customHeight="1">
      <c r="B22" s="547" t="s">
        <v>455</v>
      </c>
      <c r="C22" s="553" t="s">
        <v>949</v>
      </c>
      <c r="D22" s="556" t="s">
        <v>441</v>
      </c>
      <c r="E22" s="560" t="s">
        <v>588</v>
      </c>
      <c r="F22" s="556" t="s">
        <v>445</v>
      </c>
      <c r="G22" s="143"/>
      <c r="M22" s="545"/>
      <c r="T22" s="545"/>
    </row>
    <row r="23" spans="2:20" s="82" customFormat="1" ht="45.75" customHeight="1">
      <c r="B23" s="547" t="s">
        <v>452</v>
      </c>
      <c r="C23" s="553" t="s">
        <v>949</v>
      </c>
      <c r="D23" s="556" t="s">
        <v>442</v>
      </c>
      <c r="E23" s="560" t="s">
        <v>588</v>
      </c>
      <c r="F23" s="556" t="s">
        <v>445</v>
      </c>
      <c r="G23" s="143"/>
      <c r="M23" s="545"/>
      <c r="T23" s="545"/>
    </row>
    <row r="24" spans="2:20" s="82" customFormat="1" ht="32.25" customHeight="1">
      <c r="B24" s="548" t="s">
        <v>453</v>
      </c>
      <c r="C24" s="553" t="s">
        <v>938</v>
      </c>
      <c r="D24" s="556" t="s">
        <v>443</v>
      </c>
      <c r="E24" s="561" t="s">
        <v>602</v>
      </c>
      <c r="F24" s="564"/>
      <c r="G24" s="143"/>
      <c r="M24" s="545"/>
      <c r="T24" s="545"/>
    </row>
    <row r="25" spans="2:20" s="82" customFormat="1" ht="30.75" customHeight="1">
      <c r="B25" s="549" t="s">
        <v>538</v>
      </c>
      <c r="C25" s="553" t="s">
        <v>938</v>
      </c>
      <c r="D25" s="556"/>
      <c r="E25" s="561"/>
      <c r="F25" s="564"/>
      <c r="G25" s="143"/>
      <c r="M25" s="545"/>
      <c r="T25" s="545"/>
    </row>
    <row r="26" spans="2:20" s="82" customFormat="1" ht="32.25" customHeight="1">
      <c r="B26" s="550" t="s">
        <v>539</v>
      </c>
      <c r="C26" s="553" t="s">
        <v>938</v>
      </c>
      <c r="D26" s="557" t="s">
        <v>535</v>
      </c>
      <c r="E26" s="561"/>
      <c r="F26" s="564"/>
      <c r="G26" s="143"/>
      <c r="M26" s="545"/>
      <c r="T26" s="545"/>
    </row>
    <row r="27" spans="2:20" s="82" customFormat="1" ht="27" customHeight="1">
      <c r="B27" s="548" t="s">
        <v>454</v>
      </c>
      <c r="C27" s="553" t="s">
        <v>437</v>
      </c>
      <c r="D27" s="556" t="s">
        <v>479</v>
      </c>
      <c r="E27" s="561" t="s">
        <v>456</v>
      </c>
      <c r="F27" s="564"/>
      <c r="G27" s="143"/>
      <c r="M27" s="545"/>
      <c r="T27" s="545"/>
    </row>
    <row r="28" spans="2:20" s="82" customFormat="1" ht="27" customHeight="1">
      <c r="B28" s="550" t="s">
        <v>449</v>
      </c>
      <c r="C28" s="553" t="s">
        <v>938</v>
      </c>
      <c r="D28" s="556"/>
      <c r="E28" s="561"/>
      <c r="F28" s="556" t="s">
        <v>406</v>
      </c>
      <c r="G28" s="143"/>
      <c r="M28" s="545"/>
      <c r="T28" s="545"/>
    </row>
    <row r="29" spans="2:20" s="82" customFormat="1" ht="32.25" customHeight="1">
      <c r="B29" s="548" t="s">
        <v>207</v>
      </c>
      <c r="C29" s="553" t="s">
        <v>439</v>
      </c>
      <c r="D29" s="556" t="s">
        <v>552</v>
      </c>
      <c r="E29" s="562"/>
      <c r="F29" s="556" t="s">
        <v>551</v>
      </c>
      <c r="M29" s="545"/>
    </row>
    <row r="30" spans="2:20" s="82" customFormat="1" ht="27.75" customHeight="1">
      <c r="B30" s="551" t="s">
        <v>536</v>
      </c>
      <c r="C30" s="554" t="s">
        <v>438</v>
      </c>
      <c r="D30" s="558"/>
      <c r="E30" s="563"/>
      <c r="F30" s="558"/>
      <c r="M30" s="545"/>
    </row>
    <row r="31" spans="2:20" s="82" customFormat="1" ht="23.25" customHeight="1">
      <c r="C31" s="144"/>
      <c r="D31" s="144"/>
      <c r="E31" s="144"/>
      <c r="M31" s="545"/>
    </row>
    <row r="32" spans="2:20" s="14" customFormat="1">
      <c r="B32" s="144"/>
      <c r="C32" s="142"/>
      <c r="D32" s="142"/>
      <c r="E32" s="142"/>
      <c r="M32" s="20"/>
    </row>
    <row r="33" spans="3:5">
      <c r="C33" s="10"/>
      <c r="D33" s="10"/>
      <c r="E33" s="10"/>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baseColWidth="10" defaultColWidth="9" defaultRowHeight="15"/>
  <cols>
    <col min="1" max="1" width="61" style="2" bestFit="1" customWidth="1"/>
    <col min="2" max="2" width="13.6640625" style="2" customWidth="1"/>
    <col min="3" max="3" width="9" style="10"/>
    <col min="4" max="4" width="15" style="2" customWidth="1"/>
    <col min="5" max="5" width="11.6640625" style="10" customWidth="1"/>
    <col min="6" max="6" width="24" style="2" customWidth="1"/>
    <col min="7" max="7" width="32" style="2" customWidth="1"/>
    <col min="8" max="8" width="14.6640625" style="2" customWidth="1"/>
    <col min="9" max="16384" width="9" style="2"/>
  </cols>
  <sheetData>
    <row r="1" spans="1:8">
      <c r="A1" s="9" t="s">
        <v>409</v>
      </c>
      <c r="B1" s="9" t="s">
        <v>41</v>
      </c>
      <c r="C1" s="93" t="s">
        <v>234</v>
      </c>
      <c r="D1" s="9" t="s">
        <v>414</v>
      </c>
      <c r="E1" s="93" t="s">
        <v>447</v>
      </c>
      <c r="F1" s="93" t="s">
        <v>546</v>
      </c>
      <c r="G1" s="93" t="s">
        <v>571</v>
      </c>
      <c r="H1" s="93" t="s">
        <v>582</v>
      </c>
    </row>
    <row r="2" spans="1:8">
      <c r="A2" s="2" t="s">
        <v>29</v>
      </c>
      <c r="B2" s="2" t="s">
        <v>27</v>
      </c>
      <c r="C2" s="10">
        <v>2006</v>
      </c>
      <c r="D2" s="2" t="s">
        <v>415</v>
      </c>
      <c r="E2" s="10">
        <f>'2. LRAMVA Threshold'!D9</f>
        <v>2014</v>
      </c>
      <c r="F2" s="10" t="s">
        <v>170</v>
      </c>
      <c r="G2" s="2" t="s">
        <v>572</v>
      </c>
      <c r="H2" s="2" t="s">
        <v>590</v>
      </c>
    </row>
    <row r="3" spans="1:8">
      <c r="A3" s="2" t="s">
        <v>370</v>
      </c>
      <c r="B3" s="2" t="s">
        <v>27</v>
      </c>
      <c r="C3" s="10">
        <v>2007</v>
      </c>
      <c r="D3" s="2" t="s">
        <v>416</v>
      </c>
      <c r="E3" s="10">
        <f>'2. LRAMVA Threshold'!D24</f>
        <v>0</v>
      </c>
      <c r="F3" s="2" t="s">
        <v>547</v>
      </c>
      <c r="G3" s="2" t="s">
        <v>573</v>
      </c>
      <c r="H3" s="2" t="s">
        <v>583</v>
      </c>
    </row>
    <row r="4" spans="1:8">
      <c r="A4" s="2" t="s">
        <v>371</v>
      </c>
      <c r="B4" s="2" t="s">
        <v>28</v>
      </c>
      <c r="C4" s="10">
        <v>2008</v>
      </c>
      <c r="D4" s="2" t="s">
        <v>417</v>
      </c>
      <c r="F4" s="2" t="s">
        <v>169</v>
      </c>
      <c r="G4" s="2" t="s">
        <v>574</v>
      </c>
    </row>
    <row r="5" spans="1:8">
      <c r="A5" s="2" t="s">
        <v>372</v>
      </c>
      <c r="B5" s="2" t="s">
        <v>28</v>
      </c>
      <c r="C5" s="10">
        <v>2009</v>
      </c>
      <c r="F5" s="2" t="s">
        <v>367</v>
      </c>
      <c r="G5" s="2" t="s">
        <v>575</v>
      </c>
    </row>
    <row r="6" spans="1:8">
      <c r="A6" s="2" t="s">
        <v>373</v>
      </c>
      <c r="B6" s="2" t="s">
        <v>28</v>
      </c>
      <c r="C6" s="10">
        <v>2010</v>
      </c>
      <c r="F6" s="2" t="s">
        <v>368</v>
      </c>
      <c r="G6" s="2" t="s">
        <v>576</v>
      </c>
    </row>
    <row r="7" spans="1:8">
      <c r="A7" s="2" t="s">
        <v>374</v>
      </c>
      <c r="B7" s="2" t="s">
        <v>28</v>
      </c>
      <c r="C7" s="10">
        <v>2011</v>
      </c>
      <c r="F7" s="2" t="s">
        <v>369</v>
      </c>
      <c r="G7" s="2" t="s">
        <v>577</v>
      </c>
    </row>
    <row r="8" spans="1:8">
      <c r="A8" s="2" t="s">
        <v>375</v>
      </c>
      <c r="B8" s="2" t="s">
        <v>28</v>
      </c>
      <c r="C8" s="10">
        <v>2012</v>
      </c>
      <c r="F8" s="2" t="s">
        <v>555</v>
      </c>
      <c r="G8" s="2" t="s">
        <v>578</v>
      </c>
    </row>
    <row r="9" spans="1:8">
      <c r="A9" s="2" t="s">
        <v>376</v>
      </c>
      <c r="B9" s="2" t="s">
        <v>28</v>
      </c>
      <c r="C9" s="10">
        <v>2013</v>
      </c>
      <c r="G9" s="2" t="s">
        <v>579</v>
      </c>
    </row>
    <row r="10" spans="1:8">
      <c r="A10" s="2" t="s">
        <v>377</v>
      </c>
      <c r="B10" s="2" t="s">
        <v>28</v>
      </c>
      <c r="C10" s="10">
        <v>2014</v>
      </c>
      <c r="G10" s="2" t="s">
        <v>580</v>
      </c>
    </row>
    <row r="11" spans="1:8">
      <c r="A11" s="2" t="s">
        <v>378</v>
      </c>
      <c r="B11" s="2" t="s">
        <v>28</v>
      </c>
      <c r="C11" s="10">
        <v>2015</v>
      </c>
      <c r="G11" s="2" t="s">
        <v>581</v>
      </c>
    </row>
    <row r="12" spans="1:8">
      <c r="A12" s="2" t="s">
        <v>379</v>
      </c>
      <c r="B12" s="2" t="s">
        <v>28</v>
      </c>
      <c r="C12" s="10">
        <v>2016</v>
      </c>
    </row>
    <row r="13" spans="1:8">
      <c r="A13" s="2" t="s">
        <v>380</v>
      </c>
      <c r="B13" s="2" t="s">
        <v>28</v>
      </c>
      <c r="C13" s="10">
        <v>2017</v>
      </c>
    </row>
    <row r="14" spans="1:8">
      <c r="A14" s="2" t="s">
        <v>381</v>
      </c>
      <c r="B14" s="2" t="s">
        <v>28</v>
      </c>
      <c r="C14" s="10">
        <v>2018</v>
      </c>
    </row>
    <row r="15" spans="1:8">
      <c r="A15" s="2" t="s">
        <v>382</v>
      </c>
      <c r="B15" s="2" t="s">
        <v>28</v>
      </c>
      <c r="C15" s="10">
        <v>2019</v>
      </c>
    </row>
    <row r="16" spans="1:8">
      <c r="A16" s="2" t="s">
        <v>383</v>
      </c>
      <c r="B16" s="2" t="s">
        <v>28</v>
      </c>
      <c r="C16" s="10">
        <v>2020</v>
      </c>
    </row>
    <row r="17" spans="1:2">
      <c r="A17" s="2" t="s">
        <v>384</v>
      </c>
      <c r="B17" s="2" t="s">
        <v>28</v>
      </c>
    </row>
    <row r="18" spans="1:2">
      <c r="A18" s="2" t="s">
        <v>385</v>
      </c>
      <c r="B18" s="2" t="s">
        <v>28</v>
      </c>
    </row>
    <row r="19" spans="1:2">
      <c r="A19" s="2" t="s">
        <v>386</v>
      </c>
      <c r="B19" s="2" t="s">
        <v>28</v>
      </c>
    </row>
    <row r="20" spans="1:2">
      <c r="A20" s="2" t="s">
        <v>387</v>
      </c>
      <c r="B20" s="2" t="s">
        <v>28</v>
      </c>
    </row>
    <row r="21" spans="1:2">
      <c r="A21" s="2" t="s">
        <v>388</v>
      </c>
      <c r="B21" s="2" t="s">
        <v>28</v>
      </c>
    </row>
    <row r="22" spans="1:2">
      <c r="A22" s="2" t="s">
        <v>389</v>
      </c>
      <c r="B22" s="2" t="s">
        <v>28</v>
      </c>
    </row>
    <row r="23" spans="1:2">
      <c r="A23" s="2" t="s">
        <v>390</v>
      </c>
      <c r="B23" s="2" t="s">
        <v>28</v>
      </c>
    </row>
    <row r="24" spans="1:2">
      <c r="A24" s="2" t="s">
        <v>391</v>
      </c>
      <c r="B24" s="2" t="s">
        <v>28</v>
      </c>
    </row>
    <row r="25" spans="1:2">
      <c r="A25" s="2" t="s">
        <v>392</v>
      </c>
      <c r="B25" s="2" t="s">
        <v>28</v>
      </c>
    </row>
    <row r="26" spans="1:2">
      <c r="A26" s="2" t="s">
        <v>32</v>
      </c>
      <c r="B26" s="2" t="s">
        <v>27</v>
      </c>
    </row>
    <row r="27" spans="1:2">
      <c r="A27" s="2" t="s">
        <v>393</v>
      </c>
      <c r="B27" s="2" t="s">
        <v>28</v>
      </c>
    </row>
    <row r="28" spans="1:2">
      <c r="A28" s="2" t="s">
        <v>394</v>
      </c>
      <c r="B28" s="2" t="s">
        <v>28</v>
      </c>
    </row>
    <row r="29" spans="1:2">
      <c r="A29" s="2" t="s">
        <v>395</v>
      </c>
      <c r="B29" s="2" t="s">
        <v>28</v>
      </c>
    </row>
    <row r="30" spans="1:2">
      <c r="A30" s="2" t="s">
        <v>30</v>
      </c>
      <c r="B30" s="2" t="s">
        <v>28</v>
      </c>
    </row>
    <row r="31" spans="1:2">
      <c r="A31" s="2" t="s">
        <v>396</v>
      </c>
      <c r="B31" s="2" t="s">
        <v>28</v>
      </c>
    </row>
    <row r="32" spans="1:2">
      <c r="A32" s="2" t="s">
        <v>397</v>
      </c>
      <c r="B32" s="2" t="s">
        <v>28</v>
      </c>
    </row>
    <row r="33" spans="1:2">
      <c r="A33" s="2" t="s">
        <v>398</v>
      </c>
      <c r="B33" s="2" t="s">
        <v>28</v>
      </c>
    </row>
    <row r="34" spans="1:2">
      <c r="A34" s="2" t="s">
        <v>399</v>
      </c>
      <c r="B34" s="2" t="s">
        <v>28</v>
      </c>
    </row>
    <row r="35" spans="1:2">
      <c r="A35" s="2" t="s">
        <v>400</v>
      </c>
      <c r="B35" s="2" t="s">
        <v>28</v>
      </c>
    </row>
    <row r="36" spans="1:2">
      <c r="A36" s="2" t="s">
        <v>401</v>
      </c>
      <c r="B36" s="2" t="s">
        <v>28</v>
      </c>
    </row>
    <row r="37" spans="1:2">
      <c r="A37" s="2" t="s">
        <v>402</v>
      </c>
      <c r="B37" s="2" t="s">
        <v>28</v>
      </c>
    </row>
    <row r="38" spans="1:2">
      <c r="A38" s="2" t="s">
        <v>403</v>
      </c>
      <c r="B38" s="2" t="s">
        <v>28</v>
      </c>
    </row>
    <row r="39" spans="1:2">
      <c r="A39" s="2" t="s">
        <v>404</v>
      </c>
      <c r="B39" s="2" t="s">
        <v>28</v>
      </c>
    </row>
    <row r="40" spans="1:2">
      <c r="A40" s="2" t="s">
        <v>31</v>
      </c>
      <c r="B40" s="2" t="s">
        <v>28</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V148"/>
  <sheetViews>
    <sheetView tabSelected="1" topLeftCell="B29" zoomScaleNormal="100" workbookViewId="0">
      <selection activeCell="E44" sqref="E44"/>
    </sheetView>
  </sheetViews>
  <sheetFormatPr baseColWidth="10" defaultColWidth="9" defaultRowHeight="16"/>
  <cols>
    <col min="1" max="1" width="2.6640625" style="2" customWidth="1"/>
    <col min="2" max="2" width="37.5" style="2" customWidth="1"/>
    <col min="3" max="4" width="29.6640625" style="2" customWidth="1"/>
    <col min="5" max="5" width="24.33203125" style="14" customWidth="1"/>
    <col min="6" max="6" width="34.33203125" style="2" customWidth="1"/>
    <col min="7" max="7" width="30.1640625" style="2" customWidth="1"/>
    <col min="8" max="8" width="29" style="2" customWidth="1"/>
    <col min="9" max="9" width="23" style="2" customWidth="1"/>
    <col min="10" max="10" width="22" style="2" customWidth="1"/>
    <col min="11" max="11" width="19.6640625" style="2" customWidth="1"/>
    <col min="12" max="12" width="21.6640625" style="2" customWidth="1"/>
    <col min="13" max="14" width="24" style="2" customWidth="1"/>
    <col min="15" max="15" width="21.33203125" style="2" customWidth="1"/>
    <col min="16" max="16" width="22" style="2" customWidth="1"/>
    <col min="17" max="17" width="16.33203125" style="2" customWidth="1"/>
    <col min="18" max="18" width="20.33203125" style="2" bestFit="1" customWidth="1"/>
    <col min="19" max="19" width="17" style="2" customWidth="1"/>
    <col min="20" max="20" width="13.6640625" style="9" customWidth="1"/>
    <col min="21" max="21" width="6.33203125" style="9" customWidth="1"/>
    <col min="22" max="22" width="13.6640625" style="2" customWidth="1"/>
    <col min="23" max="23" width="15.33203125" style="2" customWidth="1"/>
    <col min="24" max="16384" width="9" style="2"/>
  </cols>
  <sheetData>
    <row r="1" spans="2:22" ht="144" customHeight="1"/>
    <row r="2" spans="2:22" ht="49.5" customHeight="1">
      <c r="E2" s="2"/>
      <c r="F2" s="14"/>
      <c r="H2" s="51"/>
      <c r="I2" s="25"/>
      <c r="K2" s="29"/>
      <c r="L2" s="29"/>
      <c r="T2" s="2"/>
      <c r="V2" s="9"/>
    </row>
    <row r="3" spans="2:22" ht="16.5" customHeight="1" thickBot="1">
      <c r="E3" s="2"/>
      <c r="F3" s="14"/>
      <c r="H3" s="51"/>
      <c r="I3" s="25"/>
      <c r="K3" s="29"/>
      <c r="L3" s="29"/>
      <c r="T3" s="2"/>
      <c r="V3" s="9"/>
    </row>
    <row r="4" spans="2:22" ht="24.75" customHeight="1" thickBot="1">
      <c r="B4" s="67" t="s">
        <v>171</v>
      </c>
      <c r="C4" s="98" t="s">
        <v>175</v>
      </c>
      <c r="E4" s="2"/>
      <c r="T4" s="2"/>
      <c r="V4" s="9"/>
    </row>
    <row r="5" spans="2:22" ht="26.25" customHeight="1" thickBot="1">
      <c r="C5" s="101" t="s">
        <v>172</v>
      </c>
      <c r="E5" s="2"/>
      <c r="T5" s="2"/>
      <c r="V5" s="9"/>
    </row>
    <row r="6" spans="2:22" ht="27" customHeight="1" thickBot="1">
      <c r="B6" s="67"/>
      <c r="C6" s="478" t="s">
        <v>548</v>
      </c>
      <c r="D6" s="14"/>
      <c r="E6" s="2"/>
      <c r="T6" s="2"/>
      <c r="V6" s="9"/>
    </row>
    <row r="7" spans="2:22" ht="21" customHeight="1">
      <c r="B7" s="67"/>
      <c r="C7" s="14"/>
      <c r="D7" s="14"/>
      <c r="E7" s="2"/>
      <c r="T7" s="2"/>
      <c r="V7" s="9"/>
    </row>
    <row r="8" spans="2:22" ht="24.75" customHeight="1">
      <c r="B8" s="91" t="s">
        <v>239</v>
      </c>
      <c r="C8" s="157" t="s">
        <v>963</v>
      </c>
      <c r="D8" s="509"/>
      <c r="E8" s="2"/>
      <c r="T8" s="2"/>
      <c r="V8" s="9"/>
    </row>
    <row r="9" spans="2:22" ht="41.25" customHeight="1">
      <c r="B9" s="89" t="s">
        <v>517</v>
      </c>
      <c r="C9" s="461"/>
      <c r="D9" s="84"/>
      <c r="E9" s="84"/>
      <c r="F9" s="84"/>
      <c r="G9" s="84"/>
      <c r="H9" s="84"/>
      <c r="I9" s="84"/>
      <c r="J9" s="457"/>
      <c r="K9" s="457"/>
      <c r="L9" s="457"/>
      <c r="M9" s="6"/>
      <c r="T9" s="2"/>
      <c r="V9" s="9"/>
    </row>
    <row r="10" spans="2:22" ht="10.5" customHeight="1">
      <c r="B10" s="89"/>
      <c r="C10" s="461"/>
      <c r="D10" s="84"/>
      <c r="E10" s="84"/>
      <c r="F10" s="84"/>
      <c r="G10" s="84"/>
      <c r="H10" s="84"/>
      <c r="I10" s="84"/>
      <c r="J10" s="457"/>
      <c r="K10" s="457"/>
      <c r="L10" s="457"/>
      <c r="M10" s="6"/>
      <c r="T10" s="2"/>
      <c r="V10" s="9"/>
    </row>
    <row r="11" spans="2:22" s="25" customFormat="1" ht="26.25" customHeight="1">
      <c r="B11" s="477" t="s">
        <v>553</v>
      </c>
      <c r="C11" s="476"/>
      <c r="D11" s="476"/>
      <c r="E11" s="476"/>
      <c r="F11" s="476"/>
      <c r="G11" s="476"/>
      <c r="H11" s="476"/>
      <c r="T11" s="154"/>
      <c r="U11" s="154"/>
    </row>
    <row r="12" spans="2:22" s="25" customFormat="1" ht="18.75" customHeight="1">
      <c r="B12" s="460"/>
      <c r="T12" s="154"/>
      <c r="U12" s="154"/>
    </row>
    <row r="13" spans="2:22" s="25" customFormat="1" ht="22.5" customHeight="1" thickBot="1">
      <c r="B13" s="153" t="s">
        <v>505</v>
      </c>
      <c r="C13" s="14"/>
      <c r="F13" s="153" t="s">
        <v>506</v>
      </c>
      <c r="G13" s="29"/>
      <c r="H13" s="24"/>
      <c r="I13" s="2"/>
      <c r="J13" s="152" t="s">
        <v>503</v>
      </c>
      <c r="N13" s="82"/>
      <c r="P13" s="2"/>
      <c r="Q13" s="155"/>
      <c r="R13" s="32"/>
      <c r="T13" s="154"/>
      <c r="U13" s="154"/>
    </row>
    <row r="14" spans="2:22" ht="29.25" customHeight="1" thickBot="1">
      <c r="B14" s="96" t="s">
        <v>544</v>
      </c>
      <c r="D14" s="458" t="s">
        <v>964</v>
      </c>
      <c r="E14" s="102"/>
      <c r="F14" s="96" t="s">
        <v>545</v>
      </c>
      <c r="H14" s="458" t="s">
        <v>966</v>
      </c>
      <c r="J14" s="96" t="s">
        <v>512</v>
      </c>
      <c r="L14" s="104"/>
      <c r="N14" s="82"/>
      <c r="Q14" s="79"/>
      <c r="R14" s="76"/>
    </row>
    <row r="15" spans="2:22" ht="26.25" customHeight="1" thickBot="1">
      <c r="B15" s="96" t="s">
        <v>423</v>
      </c>
      <c r="C15" s="14"/>
      <c r="D15" s="458" t="s">
        <v>965</v>
      </c>
      <c r="F15" s="96" t="s">
        <v>413</v>
      </c>
      <c r="G15" s="99"/>
      <c r="H15" s="458" t="s">
        <v>967</v>
      </c>
      <c r="I15" s="14"/>
      <c r="J15" s="96" t="s">
        <v>513</v>
      </c>
      <c r="L15" s="104"/>
      <c r="M15" s="82"/>
      <c r="Q15" s="79"/>
      <c r="R15" s="76"/>
    </row>
    <row r="16" spans="2:22" ht="28.5" customHeight="1" thickBot="1">
      <c r="B16" s="96" t="s">
        <v>451</v>
      </c>
      <c r="C16" s="14"/>
      <c r="D16" s="459">
        <v>2019</v>
      </c>
      <c r="E16" s="82"/>
      <c r="F16" s="96" t="s">
        <v>433</v>
      </c>
      <c r="G16" s="97"/>
      <c r="H16" s="459" t="s">
        <v>968</v>
      </c>
      <c r="I16" s="82"/>
      <c r="K16" s="79"/>
      <c r="L16" s="79"/>
      <c r="M16" s="79"/>
      <c r="N16" s="79"/>
      <c r="Q16" s="79"/>
      <c r="R16" s="76"/>
    </row>
    <row r="17" spans="2:21" ht="29.25" customHeight="1">
      <c r="B17" s="96" t="s">
        <v>420</v>
      </c>
      <c r="C17" s="14"/>
      <c r="D17" s="621">
        <f>716742+315409</f>
        <v>1032151</v>
      </c>
      <c r="E17" s="94"/>
      <c r="F17" s="624" t="s">
        <v>656</v>
      </c>
      <c r="G17" s="79"/>
      <c r="H17" s="622">
        <v>1</v>
      </c>
      <c r="I17" s="14"/>
      <c r="M17" s="79"/>
      <c r="N17" s="79"/>
      <c r="P17" s="79"/>
      <c r="Q17" s="79"/>
      <c r="R17" s="76"/>
    </row>
    <row r="18" spans="2:21" ht="29.25" customHeight="1">
      <c r="B18" s="96"/>
      <c r="C18" s="14"/>
      <c r="D18" s="620"/>
      <c r="E18" s="94"/>
      <c r="F18" s="619"/>
      <c r="G18" s="79"/>
      <c r="H18" s="623"/>
      <c r="I18" s="14"/>
      <c r="M18" s="79"/>
      <c r="N18" s="79"/>
      <c r="P18" s="79"/>
      <c r="Q18" s="79"/>
      <c r="R18" s="76"/>
    </row>
    <row r="19" spans="2:21" ht="27.75" customHeight="1" thickBot="1">
      <c r="E19" s="2"/>
      <c r="F19" s="96" t="s">
        <v>434</v>
      </c>
      <c r="G19" s="32" t="s">
        <v>362</v>
      </c>
      <c r="H19" s="207">
        <f>SUM(R55,R58,R61,R64,R67,R70,R73,R76,R79,R82, R85, R88)</f>
        <v>4338225.099450238</v>
      </c>
      <c r="I19" s="14"/>
      <c r="J19" s="79"/>
      <c r="K19" s="79"/>
      <c r="L19" s="79"/>
      <c r="M19" s="79"/>
      <c r="N19" s="79"/>
      <c r="P19" s="79"/>
      <c r="Q19" s="79"/>
      <c r="R19" s="76"/>
    </row>
    <row r="20" spans="2:21" ht="27.75" customHeight="1" thickBot="1">
      <c r="E20" s="2"/>
      <c r="F20" s="96" t="s">
        <v>435</v>
      </c>
      <c r="G20" s="32" t="s">
        <v>363</v>
      </c>
      <c r="H20" s="103">
        <f>-SUM(R56,R59,R62,R65,R68,R71,R74,R77,R80,R83,R86,R89)</f>
        <v>614369.50249008078</v>
      </c>
      <c r="I20" s="14"/>
      <c r="J20" s="79"/>
      <c r="P20" s="79"/>
      <c r="Q20" s="79"/>
      <c r="R20" s="76"/>
    </row>
    <row r="21" spans="2:21" ht="27.75" customHeight="1" thickBot="1">
      <c r="C21" s="25"/>
      <c r="D21" s="25"/>
      <c r="E21" s="25"/>
      <c r="F21" s="96" t="s">
        <v>407</v>
      </c>
      <c r="G21" s="32" t="s">
        <v>364</v>
      </c>
      <c r="H21" s="156">
        <f>R91</f>
        <v>63373.076934174453</v>
      </c>
      <c r="I21" s="82"/>
      <c r="P21" s="79"/>
      <c r="Q21" s="79"/>
      <c r="R21" s="76"/>
    </row>
    <row r="22" spans="2:21" ht="27.75" customHeight="1">
      <c r="C22" s="25"/>
      <c r="D22" s="25"/>
      <c r="E22" s="25"/>
      <c r="F22" s="700" t="s">
        <v>507</v>
      </c>
      <c r="G22" s="701" t="s">
        <v>446</v>
      </c>
      <c r="H22" s="702">
        <f>H19-H20+H21</f>
        <v>3787228.6738943318</v>
      </c>
      <c r="I22" s="82"/>
      <c r="P22" s="79"/>
      <c r="Q22" s="79"/>
      <c r="R22" s="76"/>
    </row>
    <row r="23" spans="2:21" ht="35.5" customHeight="1">
      <c r="C23" s="25"/>
      <c r="D23" s="25"/>
      <c r="E23" s="25"/>
      <c r="F23" s="97" t="s">
        <v>961</v>
      </c>
      <c r="G23" s="741" t="s">
        <v>962</v>
      </c>
      <c r="H23" s="703">
        <f>R125</f>
        <v>5626324.6735142116</v>
      </c>
      <c r="I23" s="82"/>
      <c r="J23" s="2">
        <v>5626324.6735142116</v>
      </c>
      <c r="P23" s="79"/>
      <c r="Q23" s="79"/>
      <c r="R23" s="76"/>
    </row>
    <row r="24" spans="2:21" ht="22.5" customHeight="1">
      <c r="E24" s="2"/>
    </row>
    <row r="25" spans="2:21" ht="13.5" customHeight="1">
      <c r="B25" s="92" t="s">
        <v>418</v>
      </c>
      <c r="C25" s="28"/>
      <c r="E25" s="2"/>
    </row>
    <row r="26" spans="2:21" ht="13.5" customHeight="1">
      <c r="B26" s="92"/>
      <c r="C26" s="28"/>
      <c r="E26" s="2"/>
    </row>
    <row r="27" spans="2:21" ht="147.5" customHeight="1">
      <c r="B27" s="1087" t="s">
        <v>662</v>
      </c>
      <c r="C27" s="1087"/>
      <c r="D27" s="1087"/>
      <c r="E27" s="1087"/>
      <c r="F27" s="1087"/>
      <c r="G27" s="1087"/>
    </row>
    <row r="28" spans="2:21" ht="14.25" customHeight="1">
      <c r="B28" s="462"/>
      <c r="C28" s="462"/>
      <c r="D28" s="457"/>
      <c r="E28" s="457"/>
      <c r="F28" s="457"/>
      <c r="G28" s="462"/>
    </row>
    <row r="29" spans="2:21" s="14" customFormat="1" ht="27" customHeight="1">
      <c r="B29" s="1090" t="s">
        <v>504</v>
      </c>
      <c r="C29" s="1091"/>
      <c r="D29" s="105" t="s">
        <v>41</v>
      </c>
      <c r="E29" s="106" t="s">
        <v>654</v>
      </c>
      <c r="F29" s="106" t="s">
        <v>407</v>
      </c>
      <c r="G29" s="107" t="s">
        <v>408</v>
      </c>
      <c r="T29" s="108"/>
      <c r="U29" s="108"/>
    </row>
    <row r="30" spans="2:21" ht="20.25" customHeight="1">
      <c r="B30" s="1085" t="s">
        <v>1185</v>
      </c>
      <c r="C30" s="1086"/>
      <c r="D30" s="539" t="s">
        <v>27</v>
      </c>
      <c r="E30" s="110">
        <f>SUM(D55:D90)</f>
        <v>0</v>
      </c>
      <c r="F30" s="665">
        <f>D91</f>
        <v>0</v>
      </c>
      <c r="G30" s="110">
        <f>E30+F30</f>
        <v>0</v>
      </c>
    </row>
    <row r="31" spans="2:21" ht="20.25" customHeight="1">
      <c r="B31" s="1085" t="s">
        <v>1186</v>
      </c>
      <c r="C31" s="1086"/>
      <c r="D31" s="539" t="s">
        <v>27</v>
      </c>
      <c r="E31" s="111">
        <f>SUM(E55:E90)</f>
        <v>579034.26213538367</v>
      </c>
      <c r="F31" s="663">
        <f>E91</f>
        <v>9973.3602195006824</v>
      </c>
      <c r="G31" s="111">
        <f>E31+F31</f>
        <v>589007.6223548844</v>
      </c>
    </row>
    <row r="32" spans="2:21" ht="20.25" customHeight="1">
      <c r="B32" s="1085" t="s">
        <v>1184</v>
      </c>
      <c r="C32" s="1086"/>
      <c r="D32" s="539" t="s">
        <v>28</v>
      </c>
      <c r="E32" s="111">
        <f>SUM(F55:F90)</f>
        <v>1287033.5841054381</v>
      </c>
      <c r="F32" s="663">
        <f>F91</f>
        <v>21846.475678050007</v>
      </c>
      <c r="G32" s="111">
        <f>E32+F32</f>
        <v>1308880.059783488</v>
      </c>
    </row>
    <row r="33" spans="2:22" ht="20.25" customHeight="1">
      <c r="B33" s="1085" t="s">
        <v>1187</v>
      </c>
      <c r="C33" s="1086"/>
      <c r="D33" s="539" t="s">
        <v>28</v>
      </c>
      <c r="E33" s="111">
        <f>SUM(G55:G90)</f>
        <v>56456.51575364275</v>
      </c>
      <c r="F33" s="663">
        <f>G91</f>
        <v>960.60820460244497</v>
      </c>
      <c r="G33" s="111">
        <f>E33+F33</f>
        <v>57417.123958245196</v>
      </c>
    </row>
    <row r="34" spans="2:22" ht="20.25" customHeight="1">
      <c r="B34" s="1085" t="s">
        <v>1188</v>
      </c>
      <c r="C34" s="1086"/>
      <c r="D34" s="539" t="s">
        <v>28</v>
      </c>
      <c r="E34" s="111">
        <f>SUM(H55:H90)</f>
        <v>412664.625110286</v>
      </c>
      <c r="F34" s="664">
        <f>H91</f>
        <v>7131.940772214989</v>
      </c>
      <c r="G34" s="111">
        <f>E34+F34</f>
        <v>419796.56588250096</v>
      </c>
    </row>
    <row r="35" spans="2:22" ht="20.25" customHeight="1">
      <c r="B35" s="1085" t="s">
        <v>1189</v>
      </c>
      <c r="C35" s="1086"/>
      <c r="D35" s="539" t="s">
        <v>27</v>
      </c>
      <c r="E35" s="111">
        <f>SUM(I55:I90)</f>
        <v>204.16758064941445</v>
      </c>
      <c r="F35" s="112">
        <f>I91</f>
        <v>3.4638689486960521</v>
      </c>
      <c r="G35" s="111">
        <f t="shared" ref="G35" si="0">E35+F35</f>
        <v>207.63144959811049</v>
      </c>
    </row>
    <row r="36" spans="2:22" ht="20.25" customHeight="1">
      <c r="B36" s="1085" t="s">
        <v>1190</v>
      </c>
      <c r="C36" s="1086"/>
      <c r="D36" s="539" t="s">
        <v>28</v>
      </c>
      <c r="E36" s="111">
        <f>SUM(J55:J90)</f>
        <v>0</v>
      </c>
      <c r="F36" s="112">
        <f>J91</f>
        <v>0</v>
      </c>
      <c r="G36" s="111">
        <f>E36+F36</f>
        <v>0</v>
      </c>
    </row>
    <row r="37" spans="2:22" ht="20.25" customHeight="1">
      <c r="B37" s="1085" t="s">
        <v>1191</v>
      </c>
      <c r="C37" s="1086"/>
      <c r="D37" s="539" t="s">
        <v>28</v>
      </c>
      <c r="E37" s="111">
        <f>SUM(K55:K90)</f>
        <v>257521.37380970555</v>
      </c>
      <c r="F37" s="112">
        <f>K91</f>
        <v>4359.5002887647279</v>
      </c>
      <c r="G37" s="111">
        <f t="shared" ref="G37:G40" si="1">E37+F37</f>
        <v>261880.87409847026</v>
      </c>
    </row>
    <row r="38" spans="2:22" ht="20.25" customHeight="1">
      <c r="B38" s="1085" t="s">
        <v>1192</v>
      </c>
      <c r="C38" s="1086"/>
      <c r="D38" s="539" t="s">
        <v>27</v>
      </c>
      <c r="E38" s="111">
        <f>SUM(L55:L90)</f>
        <v>0</v>
      </c>
      <c r="F38" s="112">
        <f>L91</f>
        <v>0</v>
      </c>
      <c r="G38" s="111">
        <f t="shared" si="1"/>
        <v>0</v>
      </c>
    </row>
    <row r="39" spans="2:22" ht="20.25" customHeight="1">
      <c r="B39" s="1085" t="s">
        <v>1193</v>
      </c>
      <c r="C39" s="1086"/>
      <c r="D39" s="539" t="s">
        <v>27</v>
      </c>
      <c r="E39" s="111">
        <f>SUM(M55:M90)</f>
        <v>160740.39875401408</v>
      </c>
      <c r="F39" s="112">
        <f>M91</f>
        <v>2749.2966848777983</v>
      </c>
      <c r="G39" s="111">
        <f t="shared" si="1"/>
        <v>163489.69543889188</v>
      </c>
    </row>
    <row r="40" spans="2:22" ht="20.25" customHeight="1">
      <c r="B40" s="1085" t="s">
        <v>1194</v>
      </c>
      <c r="C40" s="1086"/>
      <c r="D40" s="539" t="s">
        <v>28</v>
      </c>
      <c r="E40" s="111">
        <f>SUM(N55:N90)</f>
        <v>726773.77524417208</v>
      </c>
      <c r="F40" s="112">
        <f>N91</f>
        <v>12205.345371028516</v>
      </c>
      <c r="G40" s="111">
        <f t="shared" si="1"/>
        <v>738979.12061520061</v>
      </c>
    </row>
    <row r="41" spans="2:22" ht="20.25" customHeight="1">
      <c r="B41" s="1085" t="s">
        <v>1195</v>
      </c>
      <c r="C41" s="1086"/>
      <c r="D41" s="539" t="s">
        <v>28</v>
      </c>
      <c r="E41" s="111">
        <f>SUM(O55:O90)</f>
        <v>243426.89446686517</v>
      </c>
      <c r="F41" s="112">
        <f>O91</f>
        <v>4143.0858461865882</v>
      </c>
      <c r="G41" s="111">
        <f>E41+F41</f>
        <v>247569.98031305175</v>
      </c>
    </row>
    <row r="42" spans="2:22" ht="20.25" customHeight="1">
      <c r="B42" s="1085"/>
      <c r="C42" s="1086"/>
      <c r="D42" s="539"/>
      <c r="E42" s="111">
        <f>SUM(P55:P90)</f>
        <v>0</v>
      </c>
      <c r="F42" s="112">
        <f>P91</f>
        <v>0</v>
      </c>
      <c r="G42" s="111">
        <f>E42+F42</f>
        <v>0</v>
      </c>
    </row>
    <row r="43" spans="2:22" ht="20.25" customHeight="1">
      <c r="B43" s="1085"/>
      <c r="C43" s="1086"/>
      <c r="D43" s="540"/>
      <c r="E43" s="113">
        <f>SUM(Q55:Q90)</f>
        <v>0</v>
      </c>
      <c r="F43" s="114">
        <f>Q91</f>
        <v>0</v>
      </c>
      <c r="G43" s="113">
        <f>E43+F43</f>
        <v>0</v>
      </c>
    </row>
    <row r="44" spans="2:22" s="9" customFormat="1" ht="21" customHeight="1">
      <c r="B44" s="1088" t="s">
        <v>26</v>
      </c>
      <c r="C44" s="1089"/>
      <c r="D44" s="109"/>
      <c r="E44" s="115">
        <f>SUM(E30:E43)</f>
        <v>3723855.5969601567</v>
      </c>
      <c r="F44" s="115">
        <f>SUM(F30:F43)</f>
        <v>63373.076934174453</v>
      </c>
      <c r="G44" s="115">
        <f>SUM(G30:G43)</f>
        <v>3787228.6738943309</v>
      </c>
      <c r="H44" s="166"/>
    </row>
    <row r="45" spans="2:22" ht="18" customHeight="1">
      <c r="D45" s="74"/>
      <c r="E45" s="2"/>
      <c r="F45" s="14"/>
    </row>
    <row r="46" spans="2:22" ht="21">
      <c r="C46" s="28"/>
      <c r="D46" s="29"/>
      <c r="E46" s="29"/>
      <c r="F46" s="29"/>
      <c r="G46" s="29"/>
      <c r="H46" s="29"/>
      <c r="I46" s="29"/>
      <c r="J46" s="29"/>
      <c r="K46" s="29"/>
      <c r="L46" s="29"/>
      <c r="M46" s="85"/>
      <c r="N46" s="29"/>
      <c r="O46" s="29"/>
      <c r="P46" s="29"/>
      <c r="Q46" s="29"/>
      <c r="R46" s="29"/>
      <c r="U46" s="15"/>
      <c r="V46" s="12"/>
    </row>
    <row r="47" spans="2:22" ht="12" customHeight="1">
      <c r="B47" s="92" t="s">
        <v>457</v>
      </c>
      <c r="C47" s="24"/>
      <c r="D47" s="24"/>
      <c r="E47" s="506"/>
      <c r="F47" s="24"/>
      <c r="G47" s="24"/>
      <c r="H47" s="24"/>
      <c r="I47" s="24"/>
      <c r="J47" s="24"/>
      <c r="K47" s="24"/>
      <c r="L47" s="24"/>
      <c r="M47" s="24"/>
      <c r="N47" s="24"/>
      <c r="O47" s="24"/>
      <c r="P47" s="24"/>
      <c r="Q47" s="24"/>
      <c r="R47" s="24"/>
      <c r="U47" s="15"/>
      <c r="V47" s="12"/>
    </row>
    <row r="48" spans="2:22" ht="12" customHeight="1">
      <c r="B48" s="92"/>
      <c r="C48" s="24"/>
      <c r="D48" s="24"/>
      <c r="E48" s="24"/>
      <c r="F48" s="24"/>
      <c r="G48" s="24"/>
      <c r="H48" s="24"/>
      <c r="I48" s="24"/>
      <c r="J48" s="24"/>
      <c r="K48" s="24"/>
      <c r="L48" s="24"/>
      <c r="M48" s="24"/>
      <c r="N48" s="24"/>
      <c r="O48" s="24"/>
      <c r="P48" s="24"/>
      <c r="Q48" s="24"/>
      <c r="R48" s="24"/>
      <c r="U48" s="15"/>
      <c r="V48" s="12"/>
    </row>
    <row r="49" spans="2:22" ht="41.25" customHeight="1">
      <c r="B49" s="1087" t="s">
        <v>605</v>
      </c>
      <c r="C49" s="1087"/>
      <c r="D49" s="1087"/>
      <c r="E49" s="1087"/>
      <c r="F49" s="1087"/>
      <c r="G49" s="1087"/>
      <c r="H49" s="1087"/>
      <c r="I49" s="1087"/>
      <c r="J49" s="1087"/>
      <c r="K49" s="1087"/>
      <c r="L49" s="1087"/>
      <c r="M49" s="521"/>
      <c r="N49" s="84"/>
      <c r="O49" s="84"/>
      <c r="P49" s="84"/>
      <c r="Q49" s="84"/>
      <c r="R49" s="84"/>
      <c r="U49" s="15"/>
      <c r="V49" s="12"/>
    </row>
    <row r="50" spans="2:22" ht="41.25" customHeight="1">
      <c r="B50" s="1087" t="s">
        <v>559</v>
      </c>
      <c r="C50" s="1087"/>
      <c r="D50" s="1087"/>
      <c r="E50" s="1087"/>
      <c r="F50" s="1087"/>
      <c r="G50" s="1087"/>
      <c r="H50" s="1087"/>
      <c r="I50" s="1087"/>
      <c r="J50" s="1087"/>
      <c r="K50" s="1087"/>
      <c r="L50" s="1087"/>
      <c r="M50" s="521"/>
      <c r="N50" s="84"/>
      <c r="O50" s="84"/>
      <c r="P50" s="84"/>
      <c r="Q50" s="84"/>
      <c r="R50" s="84"/>
      <c r="U50" s="15"/>
      <c r="V50" s="12"/>
    </row>
    <row r="51" spans="2:22" ht="18" customHeight="1">
      <c r="B51" s="1087" t="s">
        <v>945</v>
      </c>
      <c r="C51" s="1087"/>
      <c r="D51" s="1087"/>
      <c r="E51" s="1087"/>
      <c r="F51" s="1087"/>
      <c r="G51" s="1087"/>
      <c r="H51" s="1087"/>
      <c r="I51" s="1087"/>
      <c r="J51" s="1087"/>
      <c r="K51" s="1087"/>
      <c r="L51" s="1087"/>
      <c r="M51" s="521"/>
      <c r="N51" s="84"/>
      <c r="O51" s="84"/>
      <c r="P51" s="84"/>
      <c r="Q51" s="84"/>
      <c r="R51" s="84"/>
      <c r="U51" s="15"/>
      <c r="V51" s="12"/>
    </row>
    <row r="52" spans="2:22" ht="15" customHeight="1">
      <c r="B52" s="96"/>
      <c r="C52" s="24"/>
      <c r="D52" s="24"/>
      <c r="E52" s="24"/>
      <c r="F52" s="24"/>
      <c r="G52" s="24"/>
      <c r="H52" s="24"/>
      <c r="I52" s="24"/>
      <c r="J52" s="24"/>
      <c r="K52" s="24"/>
      <c r="L52" s="24"/>
      <c r="M52" s="24"/>
      <c r="N52" s="24"/>
      <c r="O52" s="24"/>
      <c r="P52" s="24"/>
      <c r="Q52" s="24"/>
      <c r="R52" s="24"/>
      <c r="U52" s="15"/>
      <c r="V52" s="12"/>
    </row>
    <row r="53" spans="2:22" s="14" customFormat="1" ht="63" customHeight="1">
      <c r="B53" s="208" t="s">
        <v>34</v>
      </c>
      <c r="C53" s="208" t="s">
        <v>514</v>
      </c>
      <c r="D53" s="107" t="str">
        <f>IF($B$30&lt;&gt;"",$B$30,"")</f>
        <v>Residential - VRZ</v>
      </c>
      <c r="E53" s="107" t="str">
        <f>IF($B$31&lt;&gt;"",$B$31,"")</f>
        <v>GS&lt;50 kW - VRZ</v>
      </c>
      <c r="F53" s="107" t="str">
        <f>IF($B$32&lt;&gt;"",$B$32,"")</f>
        <v>GS 50 to 2,999 kW - VRZ</v>
      </c>
      <c r="G53" s="107" t="str">
        <f>IF($B$33&lt;&gt;"",$B$33,"")</f>
        <v>GS 3,000 to 4,999 kW - VRZ</v>
      </c>
      <c r="H53" s="107" t="str">
        <f>IF($B$34&lt;&gt;"",$B$34,"")</f>
        <v>Large Use - VRZ</v>
      </c>
      <c r="I53" s="107" t="str">
        <f>IF($B$35&lt;&gt;"",$B$35,"")</f>
        <v>Unmetered Scattered Load - VRZ</v>
      </c>
      <c r="J53" s="107" t="str">
        <f>IF($B$36&lt;&gt;"",$B$36,"")</f>
        <v>Sentinel Lighting - VRZ</v>
      </c>
      <c r="K53" s="107" t="str">
        <f>IF($B$37&lt;&gt;"",$B$37,"")</f>
        <v>Street Lighting - VRZ</v>
      </c>
      <c r="L53" s="107" t="str">
        <f>IF($B$38&lt;&gt;"",$B$38,"")</f>
        <v>Residential - WRZ</v>
      </c>
      <c r="M53" s="107" t="str">
        <f>IF($B$39&lt;&gt;"",$B$39,"")</f>
        <v>GS&lt;50 kW - WRZ</v>
      </c>
      <c r="N53" s="107" t="str">
        <f>IF($B$40&lt;&gt;"",$B$40,"")</f>
        <v>GS&gt;50 kw - WRZ</v>
      </c>
      <c r="O53" s="107" t="str">
        <f>IF($B$41&lt;&gt;"",$B$41,"")</f>
        <v>Street Lighting - WRZ</v>
      </c>
      <c r="P53" s="107" t="str">
        <f>IF($B$42&lt;&gt;"",$B$42,"")</f>
        <v/>
      </c>
      <c r="Q53" s="107" t="str">
        <f>IF($B$43&lt;&gt;"",$B$43,"")</f>
        <v/>
      </c>
      <c r="R53" s="208" t="s">
        <v>26</v>
      </c>
      <c r="T53" s="108"/>
      <c r="U53" s="116"/>
    </row>
    <row r="54" spans="2:22" s="117" customFormat="1" ht="15.75" customHeight="1">
      <c r="B54" s="484"/>
      <c r="C54" s="485"/>
      <c r="D54" s="485" t="str">
        <f>D30</f>
        <v>kWh</v>
      </c>
      <c r="E54" s="485" t="str">
        <f>D31</f>
        <v>kWh</v>
      </c>
      <c r="F54" s="485" t="str">
        <f>D32</f>
        <v>kW</v>
      </c>
      <c r="G54" s="485" t="str">
        <f>D33</f>
        <v>kW</v>
      </c>
      <c r="H54" s="485" t="str">
        <f>D34</f>
        <v>kW</v>
      </c>
      <c r="I54" s="485" t="str">
        <f>D35</f>
        <v>kWh</v>
      </c>
      <c r="J54" s="485" t="str">
        <f>D36</f>
        <v>kW</v>
      </c>
      <c r="K54" s="485" t="str">
        <f>D37</f>
        <v>kW</v>
      </c>
      <c r="L54" s="485" t="str">
        <f>D38</f>
        <v>kWh</v>
      </c>
      <c r="M54" s="485" t="str">
        <f>D39</f>
        <v>kWh</v>
      </c>
      <c r="N54" s="485" t="str">
        <f>D40</f>
        <v>kW</v>
      </c>
      <c r="O54" s="485" t="str">
        <f>D41</f>
        <v>kW</v>
      </c>
      <c r="P54" s="485">
        <f>D42</f>
        <v>0</v>
      </c>
      <c r="Q54" s="485">
        <f>D43</f>
        <v>0</v>
      </c>
      <c r="R54" s="486"/>
      <c r="U54" s="118"/>
    </row>
    <row r="55" spans="2:22" s="14" customFormat="1">
      <c r="B55" s="119" t="s">
        <v>142</v>
      </c>
      <c r="C55" s="120"/>
      <c r="D55" s="121">
        <f>'4.  2011-2014 LRAM'!AO131</f>
        <v>0</v>
      </c>
      <c r="E55" s="121">
        <f>'4.  2011-2014 LRAM'!AP131</f>
        <v>0</v>
      </c>
      <c r="F55" s="121">
        <f>'4.  2011-2014 LRAM'!AQ131</f>
        <v>0</v>
      </c>
      <c r="G55" s="121">
        <f>'4.  2011-2014 LRAM'!AR131</f>
        <v>0</v>
      </c>
      <c r="H55" s="121">
        <f>'4.  2011-2014 LRAM'!AS131</f>
        <v>0</v>
      </c>
      <c r="I55" s="121">
        <f>'4.  2011-2014 LRAM'!AT131</f>
        <v>0</v>
      </c>
      <c r="J55" s="121">
        <f>'4.  2011-2014 LRAM'!AU131</f>
        <v>0</v>
      </c>
      <c r="K55" s="121">
        <f>'4.  2011-2014 LRAM'!AV131</f>
        <v>0</v>
      </c>
      <c r="L55" s="121">
        <f>'4.  2011-2014 LRAM'!AW131</f>
        <v>0</v>
      </c>
      <c r="M55" s="121">
        <f>'4.  2011-2014 LRAM'!AX131</f>
        <v>0</v>
      </c>
      <c r="N55" s="121">
        <f>'4.  2011-2014 LRAM'!AY131</f>
        <v>0</v>
      </c>
      <c r="O55" s="121">
        <f>'4.  2011-2014 LRAM'!AZ131</f>
        <v>0</v>
      </c>
      <c r="P55" s="121">
        <f>'4.  2011-2014 LRAM'!BA131</f>
        <v>0</v>
      </c>
      <c r="Q55" s="121">
        <f>'4.  2011-2014 LRAM'!BB131</f>
        <v>0</v>
      </c>
      <c r="R55" s="122">
        <f>SUM(D55:Q55)</f>
        <v>0</v>
      </c>
      <c r="U55" s="123"/>
      <c r="V55" s="124"/>
    </row>
    <row r="56" spans="2:22" s="14" customFormat="1">
      <c r="B56" s="125" t="s">
        <v>35</v>
      </c>
      <c r="C56" s="126"/>
      <c r="D56" s="127">
        <f>-'4.  2011-2014 LRAM'!AO132</f>
        <v>0</v>
      </c>
      <c r="E56" s="127">
        <f>-'4.  2011-2014 LRAM'!AP132</f>
        <v>0</v>
      </c>
      <c r="F56" s="127">
        <f>-'4.  2011-2014 LRAM'!AQ132</f>
        <v>0</v>
      </c>
      <c r="G56" s="127">
        <f>-'4.  2011-2014 LRAM'!AR132</f>
        <v>0</v>
      </c>
      <c r="H56" s="127">
        <f>-'4.  2011-2014 LRAM'!AS132</f>
        <v>0</v>
      </c>
      <c r="I56" s="127">
        <f>-'4.  2011-2014 LRAM'!AT132</f>
        <v>0</v>
      </c>
      <c r="J56" s="127">
        <f>-'4.  2011-2014 LRAM'!AU132</f>
        <v>0</v>
      </c>
      <c r="K56" s="127">
        <f>-'4.  2011-2014 LRAM'!AV132</f>
        <v>0</v>
      </c>
      <c r="L56" s="127">
        <f>-'4.  2011-2014 LRAM'!AW132</f>
        <v>0</v>
      </c>
      <c r="M56" s="127">
        <f>-'4.  2011-2014 LRAM'!AX132</f>
        <v>0</v>
      </c>
      <c r="N56" s="127">
        <f>-'4.  2011-2014 LRAM'!AY132</f>
        <v>0</v>
      </c>
      <c r="O56" s="127">
        <f>-'4.  2011-2014 LRAM'!AZ132</f>
        <v>0</v>
      </c>
      <c r="P56" s="127">
        <f>-'4.  2011-2014 LRAM'!BA132</f>
        <v>0</v>
      </c>
      <c r="Q56" s="127">
        <f>-'4.  2011-2014 LRAM'!BB132</f>
        <v>0</v>
      </c>
      <c r="R56" s="128">
        <f>SUM(D56:Q56)</f>
        <v>0</v>
      </c>
      <c r="S56" s="129"/>
      <c r="T56" s="108"/>
      <c r="U56" s="130"/>
      <c r="V56" s="124"/>
    </row>
    <row r="57" spans="2:22" s="108" customFormat="1">
      <c r="B57" s="528" t="s">
        <v>67</v>
      </c>
      <c r="C57" s="524"/>
      <c r="D57" s="131"/>
      <c r="E57" s="131"/>
      <c r="F57" s="131"/>
      <c r="G57" s="131"/>
      <c r="H57" s="131"/>
      <c r="I57" s="131"/>
      <c r="J57" s="131"/>
      <c r="K57" s="132"/>
      <c r="L57" s="132"/>
      <c r="M57" s="132"/>
      <c r="N57" s="132"/>
      <c r="O57" s="132"/>
      <c r="P57" s="132"/>
      <c r="Q57" s="132"/>
      <c r="R57" s="133"/>
      <c r="U57" s="130"/>
      <c r="V57" s="124"/>
    </row>
    <row r="58" spans="2:22" s="14" customFormat="1">
      <c r="B58" s="125" t="s">
        <v>143</v>
      </c>
      <c r="C58" s="126"/>
      <c r="D58" s="127">
        <f>'4.  2011-2014 LRAM'!AO271</f>
        <v>0</v>
      </c>
      <c r="E58" s="127">
        <f>'4.  2011-2014 LRAM'!AP271</f>
        <v>0</v>
      </c>
      <c r="F58" s="127">
        <f>'4.  2011-2014 LRAM'!AQ271</f>
        <v>0</v>
      </c>
      <c r="G58" s="127">
        <f>'4.  2011-2014 LRAM'!AR271</f>
        <v>0</v>
      </c>
      <c r="H58" s="127">
        <f>'4.  2011-2014 LRAM'!AS271</f>
        <v>0</v>
      </c>
      <c r="I58" s="127">
        <f>'4.  2011-2014 LRAM'!AT271</f>
        <v>0</v>
      </c>
      <c r="J58" s="127">
        <f>'4.  2011-2014 LRAM'!AU271</f>
        <v>0</v>
      </c>
      <c r="K58" s="127">
        <f>'4.  2011-2014 LRAM'!AV271</f>
        <v>0</v>
      </c>
      <c r="L58" s="127">
        <f>'4.  2011-2014 LRAM'!AW271</f>
        <v>0</v>
      </c>
      <c r="M58" s="127">
        <f>'4.  2011-2014 LRAM'!AX271</f>
        <v>0</v>
      </c>
      <c r="N58" s="127">
        <f>'4.  2011-2014 LRAM'!AY271</f>
        <v>0</v>
      </c>
      <c r="O58" s="127">
        <f>'4.  2011-2014 LRAM'!AZ271</f>
        <v>0</v>
      </c>
      <c r="P58" s="127">
        <f>'4.  2011-2014 LRAM'!BA271</f>
        <v>0</v>
      </c>
      <c r="Q58" s="127">
        <f>'4.  2011-2014 LRAM'!BB271</f>
        <v>0</v>
      </c>
      <c r="R58" s="128">
        <f>SUM(D58:Q58)</f>
        <v>0</v>
      </c>
      <c r="U58" s="123"/>
      <c r="V58" s="124"/>
    </row>
    <row r="59" spans="2:22" s="14" customFormat="1">
      <c r="B59" s="125" t="s">
        <v>36</v>
      </c>
      <c r="C59" s="126"/>
      <c r="D59" s="127">
        <f>-'4.  2011-2014 LRAM'!AO272</f>
        <v>0</v>
      </c>
      <c r="E59" s="127">
        <f>-'4.  2011-2014 LRAM'!AP272</f>
        <v>0</v>
      </c>
      <c r="F59" s="127">
        <f>-'4.  2011-2014 LRAM'!AQ272</f>
        <v>0</v>
      </c>
      <c r="G59" s="127">
        <f>-'4.  2011-2014 LRAM'!AR272</f>
        <v>0</v>
      </c>
      <c r="H59" s="127">
        <f>-'4.  2011-2014 LRAM'!AS272</f>
        <v>0</v>
      </c>
      <c r="I59" s="127">
        <f>-'4.  2011-2014 LRAM'!AT272</f>
        <v>0</v>
      </c>
      <c r="J59" s="127">
        <f>-'4.  2011-2014 LRAM'!AU272</f>
        <v>0</v>
      </c>
      <c r="K59" s="127">
        <f>-'4.  2011-2014 LRAM'!AV272</f>
        <v>0</v>
      </c>
      <c r="L59" s="127">
        <f>-'4.  2011-2014 LRAM'!AW272</f>
        <v>0</v>
      </c>
      <c r="M59" s="127">
        <f>-'4.  2011-2014 LRAM'!AX272</f>
        <v>0</v>
      </c>
      <c r="N59" s="127">
        <f>-'4.  2011-2014 LRAM'!AY272</f>
        <v>0</v>
      </c>
      <c r="O59" s="127">
        <f>-'4.  2011-2014 LRAM'!AZ272</f>
        <v>0</v>
      </c>
      <c r="P59" s="127">
        <f>-'4.  2011-2014 LRAM'!BA272</f>
        <v>0</v>
      </c>
      <c r="Q59" s="127">
        <f>-'4.  2011-2014 LRAM'!BB272</f>
        <v>0</v>
      </c>
      <c r="R59" s="128">
        <f>SUM(D59:Q59)</f>
        <v>0</v>
      </c>
      <c r="S59" s="129"/>
      <c r="U59" s="123"/>
      <c r="V59" s="124"/>
    </row>
    <row r="60" spans="2:22" s="108" customFormat="1">
      <c r="B60" s="528" t="s">
        <v>67</v>
      </c>
      <c r="C60" s="524"/>
      <c r="D60" s="131"/>
      <c r="E60" s="131"/>
      <c r="F60" s="131"/>
      <c r="G60" s="131"/>
      <c r="H60" s="131"/>
      <c r="I60" s="131"/>
      <c r="J60" s="131"/>
      <c r="K60" s="132"/>
      <c r="L60" s="132"/>
      <c r="M60" s="132"/>
      <c r="N60" s="132"/>
      <c r="O60" s="132"/>
      <c r="P60" s="132"/>
      <c r="Q60" s="132"/>
      <c r="R60" s="133"/>
      <c r="U60" s="130"/>
      <c r="V60" s="124"/>
    </row>
    <row r="61" spans="2:22" s="14" customFormat="1">
      <c r="B61" s="125" t="s">
        <v>38</v>
      </c>
      <c r="C61" s="126"/>
      <c r="D61" s="127">
        <f>'4.  2011-2014 LRAM'!AO417</f>
        <v>0</v>
      </c>
      <c r="E61" s="127">
        <f>'4.  2011-2014 LRAM'!AP417</f>
        <v>0</v>
      </c>
      <c r="F61" s="127">
        <f>'4.  2011-2014 LRAM'!AQ417</f>
        <v>0</v>
      </c>
      <c r="G61" s="127">
        <f>'4.  2011-2014 LRAM'!AR417</f>
        <v>0</v>
      </c>
      <c r="H61" s="127">
        <f>'4.  2011-2014 LRAM'!AS417</f>
        <v>0</v>
      </c>
      <c r="I61" s="127">
        <f>'4.  2011-2014 LRAM'!AT417</f>
        <v>0</v>
      </c>
      <c r="J61" s="127">
        <f>'4.  2011-2014 LRAM'!AU417</f>
        <v>0</v>
      </c>
      <c r="K61" s="127">
        <f>'4.  2011-2014 LRAM'!AV417</f>
        <v>0</v>
      </c>
      <c r="L61" s="127">
        <f>'4.  2011-2014 LRAM'!AW417</f>
        <v>0</v>
      </c>
      <c r="M61" s="127">
        <f>'4.  2011-2014 LRAM'!AX417</f>
        <v>0</v>
      </c>
      <c r="N61" s="127">
        <f>'4.  2011-2014 LRAM'!AY417</f>
        <v>0</v>
      </c>
      <c r="O61" s="127">
        <f>'4.  2011-2014 LRAM'!AZ417</f>
        <v>0</v>
      </c>
      <c r="P61" s="127">
        <f>'4.  2011-2014 LRAM'!BA417</f>
        <v>0</v>
      </c>
      <c r="Q61" s="127">
        <f>'4.  2011-2014 LRAM'!BB417</f>
        <v>0</v>
      </c>
      <c r="R61" s="128">
        <f>SUM(D61:Q61)</f>
        <v>0</v>
      </c>
      <c r="U61" s="123"/>
      <c r="V61" s="124"/>
    </row>
    <row r="62" spans="2:22" s="14" customFormat="1">
      <c r="B62" s="125" t="s">
        <v>37</v>
      </c>
      <c r="C62" s="126"/>
      <c r="D62" s="127">
        <f>-'4.  2011-2014 LRAM'!AO418</f>
        <v>0</v>
      </c>
      <c r="E62" s="127">
        <f>-'4.  2011-2014 LRAM'!AP418</f>
        <v>0</v>
      </c>
      <c r="F62" s="127">
        <f>-'4.  2011-2014 LRAM'!AQ418</f>
        <v>0</v>
      </c>
      <c r="G62" s="127">
        <f>-'4.  2011-2014 LRAM'!AR418</f>
        <v>0</v>
      </c>
      <c r="H62" s="127">
        <f>-'4.  2011-2014 LRAM'!AS418</f>
        <v>0</v>
      </c>
      <c r="I62" s="127">
        <f>-'4.  2011-2014 LRAM'!AT418</f>
        <v>0</v>
      </c>
      <c r="J62" s="127">
        <f>-'4.  2011-2014 LRAM'!AU418</f>
        <v>0</v>
      </c>
      <c r="K62" s="127">
        <f>-'4.  2011-2014 LRAM'!AV418</f>
        <v>0</v>
      </c>
      <c r="L62" s="127">
        <f>-'4.  2011-2014 LRAM'!AW418</f>
        <v>0</v>
      </c>
      <c r="M62" s="127">
        <f>-'4.  2011-2014 LRAM'!AX418</f>
        <v>0</v>
      </c>
      <c r="N62" s="127">
        <f>-'4.  2011-2014 LRAM'!AY418</f>
        <v>0</v>
      </c>
      <c r="O62" s="127">
        <f>-'4.  2011-2014 LRAM'!AZ418</f>
        <v>0</v>
      </c>
      <c r="P62" s="127">
        <f>-'4.  2011-2014 LRAM'!BA418</f>
        <v>0</v>
      </c>
      <c r="Q62" s="127">
        <f>-'4.  2011-2014 LRAM'!BB418</f>
        <v>0</v>
      </c>
      <c r="R62" s="128">
        <f>SUM(D62:Q62)</f>
        <v>0</v>
      </c>
      <c r="S62" s="129"/>
      <c r="U62" s="123"/>
      <c r="V62" s="124"/>
    </row>
    <row r="63" spans="2:22" s="108" customFormat="1">
      <c r="B63" s="528" t="s">
        <v>67</v>
      </c>
      <c r="C63" s="524"/>
      <c r="D63" s="131"/>
      <c r="E63" s="131"/>
      <c r="F63" s="131"/>
      <c r="G63" s="131"/>
      <c r="H63" s="131"/>
      <c r="I63" s="131"/>
      <c r="J63" s="131"/>
      <c r="K63" s="132"/>
      <c r="L63" s="132"/>
      <c r="M63" s="132"/>
      <c r="N63" s="132"/>
      <c r="O63" s="132"/>
      <c r="P63" s="132"/>
      <c r="Q63" s="132"/>
      <c r="R63" s="133"/>
      <c r="U63" s="130"/>
      <c r="V63" s="124"/>
    </row>
    <row r="64" spans="2:22" s="14" customFormat="1">
      <c r="B64" s="125" t="s">
        <v>40</v>
      </c>
      <c r="C64" s="126"/>
      <c r="D64" s="127">
        <f>'4.  2011-2014 LRAM'!AO558</f>
        <v>0</v>
      </c>
      <c r="E64" s="127">
        <f>'4.  2011-2014 LRAM'!AP558</f>
        <v>0</v>
      </c>
      <c r="F64" s="127">
        <f>'4.  2011-2014 LRAM'!AQ558</f>
        <v>0</v>
      </c>
      <c r="G64" s="127">
        <f>'4.  2011-2014 LRAM'!AR558</f>
        <v>0</v>
      </c>
      <c r="H64" s="127">
        <f>'4.  2011-2014 LRAM'!AS558</f>
        <v>0</v>
      </c>
      <c r="I64" s="127">
        <f>'4.  2011-2014 LRAM'!AT558</f>
        <v>0</v>
      </c>
      <c r="J64" s="127">
        <f>'4.  2011-2014 LRAM'!AU558</f>
        <v>0</v>
      </c>
      <c r="K64" s="127">
        <f>'4.  2011-2014 LRAM'!AV558</f>
        <v>0</v>
      </c>
      <c r="L64" s="127">
        <f>'4.  2011-2014 LRAM'!AW558</f>
        <v>0</v>
      </c>
      <c r="M64" s="127">
        <f>'4.  2011-2014 LRAM'!AX558</f>
        <v>0</v>
      </c>
      <c r="N64" s="127">
        <f>'4.  2011-2014 LRAM'!AY558</f>
        <v>0</v>
      </c>
      <c r="O64" s="127">
        <f>'4.  2011-2014 LRAM'!AZ558</f>
        <v>0</v>
      </c>
      <c r="P64" s="127">
        <f>'4.  2011-2014 LRAM'!BA558</f>
        <v>0</v>
      </c>
      <c r="Q64" s="127">
        <f>'4.  2011-2014 LRAM'!BB558</f>
        <v>0</v>
      </c>
      <c r="R64" s="128">
        <f>SUM(D64:Q64)</f>
        <v>0</v>
      </c>
      <c r="U64" s="123"/>
      <c r="V64" s="124"/>
    </row>
    <row r="65" spans="2:22" s="14" customFormat="1">
      <c r="B65" s="125" t="s">
        <v>39</v>
      </c>
      <c r="C65" s="126"/>
      <c r="D65" s="127">
        <f>-'4.  2011-2014 LRAM'!AO559</f>
        <v>0</v>
      </c>
      <c r="E65" s="127">
        <f>-'4.  2011-2014 LRAM'!AP559</f>
        <v>0</v>
      </c>
      <c r="F65" s="127">
        <f>-'4.  2011-2014 LRAM'!AQ559</f>
        <v>0</v>
      </c>
      <c r="G65" s="127">
        <f>-'4.  2011-2014 LRAM'!AR559</f>
        <v>0</v>
      </c>
      <c r="H65" s="127">
        <f>-'4.  2011-2014 LRAM'!AS559</f>
        <v>0</v>
      </c>
      <c r="I65" s="127">
        <f>-'4.  2011-2014 LRAM'!AT559</f>
        <v>0</v>
      </c>
      <c r="J65" s="127">
        <f>-'4.  2011-2014 LRAM'!AU559</f>
        <v>0</v>
      </c>
      <c r="K65" s="127">
        <f>-'4.  2011-2014 LRAM'!AV559</f>
        <v>0</v>
      </c>
      <c r="L65" s="127">
        <f>-'4.  2011-2014 LRAM'!AW559</f>
        <v>0</v>
      </c>
      <c r="M65" s="127">
        <f>-'4.  2011-2014 LRAM'!AX559</f>
        <v>0</v>
      </c>
      <c r="N65" s="127">
        <f>-'4.  2011-2014 LRAM'!AY559</f>
        <v>0</v>
      </c>
      <c r="O65" s="127">
        <f>-'4.  2011-2014 LRAM'!AZ559</f>
        <v>0</v>
      </c>
      <c r="P65" s="127">
        <f>-'4.  2011-2014 LRAM'!BA559</f>
        <v>0</v>
      </c>
      <c r="Q65" s="127">
        <f>-'4.  2011-2014 LRAM'!BB559</f>
        <v>0</v>
      </c>
      <c r="R65" s="128">
        <f>SUM(D65:Q65)</f>
        <v>0</v>
      </c>
      <c r="S65" s="129"/>
      <c r="U65" s="123"/>
      <c r="V65" s="124"/>
    </row>
    <row r="66" spans="2:22" s="108" customFormat="1">
      <c r="B66" s="528" t="s">
        <v>67</v>
      </c>
      <c r="C66" s="524"/>
      <c r="D66" s="131"/>
      <c r="E66" s="131"/>
      <c r="F66" s="131"/>
      <c r="G66" s="131"/>
      <c r="H66" s="131"/>
      <c r="I66" s="131"/>
      <c r="J66" s="131"/>
      <c r="K66" s="132"/>
      <c r="L66" s="132"/>
      <c r="M66" s="132"/>
      <c r="N66" s="132"/>
      <c r="O66" s="132"/>
      <c r="P66" s="132"/>
      <c r="Q66" s="132"/>
      <c r="R66" s="133"/>
      <c r="U66" s="130"/>
      <c r="V66" s="124"/>
    </row>
    <row r="67" spans="2:22" s="14" customFormat="1">
      <c r="B67" s="125" t="s">
        <v>94</v>
      </c>
      <c r="C67" s="455"/>
      <c r="D67" s="134">
        <f>'5.  2015-2027 LRAM'!AG208</f>
        <v>0</v>
      </c>
      <c r="E67" s="134">
        <f>'5.  2015-2027 LRAM'!AH208</f>
        <v>0</v>
      </c>
      <c r="F67" s="134">
        <f>'5.  2015-2027 LRAM'!AI208</f>
        <v>0</v>
      </c>
      <c r="G67" s="134">
        <f>'5.  2015-2027 LRAM'!AJ208</f>
        <v>0</v>
      </c>
      <c r="H67" s="134">
        <f>'5.  2015-2027 LRAM'!AK208</f>
        <v>0</v>
      </c>
      <c r="I67" s="134">
        <f>'5.  2015-2027 LRAM'!AL208</f>
        <v>0</v>
      </c>
      <c r="J67" s="134">
        <f>'5.  2015-2027 LRAM'!AM208</f>
        <v>0</v>
      </c>
      <c r="K67" s="134">
        <f>'5.  2015-2027 LRAM'!AN208</f>
        <v>0</v>
      </c>
      <c r="L67" s="134">
        <f>'5.  2015-2027 LRAM'!AO208</f>
        <v>0</v>
      </c>
      <c r="M67" s="134">
        <f>'5.  2015-2027 LRAM'!AP208</f>
        <v>0</v>
      </c>
      <c r="N67" s="134">
        <f>'5.  2015-2027 LRAM'!AQ208</f>
        <v>0</v>
      </c>
      <c r="O67" s="134">
        <f>'5.  2015-2027 LRAM'!AR208</f>
        <v>0</v>
      </c>
      <c r="P67" s="134">
        <f>'5.  2015-2027 LRAM'!AS208</f>
        <v>0</v>
      </c>
      <c r="Q67" s="134">
        <f>'5.  2015-2027 LRAM'!AT208</f>
        <v>0</v>
      </c>
      <c r="R67" s="128">
        <f>SUM(D67:Q67)</f>
        <v>0</v>
      </c>
      <c r="U67" s="123"/>
      <c r="V67" s="124"/>
    </row>
    <row r="68" spans="2:22" s="14" customFormat="1">
      <c r="B68" s="125" t="s">
        <v>93</v>
      </c>
      <c r="C68" s="126"/>
      <c r="D68" s="134">
        <f>-'5.  2015-2027 LRAM'!AG209</f>
        <v>0</v>
      </c>
      <c r="E68" s="134">
        <f>-'5.  2015-2027 LRAM'!AH209</f>
        <v>0</v>
      </c>
      <c r="F68" s="134">
        <f>-'5.  2015-2027 LRAM'!AI209</f>
        <v>0</v>
      </c>
      <c r="G68" s="134">
        <f>-'5.  2015-2027 LRAM'!AJ209</f>
        <v>0</v>
      </c>
      <c r="H68" s="134">
        <f>-'5.  2015-2027 LRAM'!AK209</f>
        <v>0</v>
      </c>
      <c r="I68" s="134">
        <f>-'5.  2015-2027 LRAM'!AL209</f>
        <v>0</v>
      </c>
      <c r="J68" s="134">
        <f>-'5.  2015-2027 LRAM'!AM209</f>
        <v>0</v>
      </c>
      <c r="K68" s="134">
        <f>-'5.  2015-2027 LRAM'!AN209</f>
        <v>0</v>
      </c>
      <c r="L68" s="134">
        <f>-'5.  2015-2027 LRAM'!AO209</f>
        <v>0</v>
      </c>
      <c r="M68" s="134">
        <f>-'5.  2015-2027 LRAM'!AP209</f>
        <v>0</v>
      </c>
      <c r="N68" s="134">
        <f>-'5.  2015-2027 LRAM'!AQ209</f>
        <v>0</v>
      </c>
      <c r="O68" s="134">
        <f>-'5.  2015-2027 LRAM'!AR209</f>
        <v>0</v>
      </c>
      <c r="P68" s="134">
        <f>-'5.  2015-2027 LRAM'!AS209</f>
        <v>0</v>
      </c>
      <c r="Q68" s="134">
        <f>-'5.  2015-2027 LRAM'!AT209</f>
        <v>0</v>
      </c>
      <c r="R68" s="128">
        <f>SUM(D68:Q68)</f>
        <v>0</v>
      </c>
      <c r="S68" s="129"/>
      <c r="U68" s="123"/>
      <c r="V68" s="124"/>
    </row>
    <row r="69" spans="2:22" s="108" customFormat="1">
      <c r="B69" s="528" t="s">
        <v>67</v>
      </c>
      <c r="C69" s="524"/>
      <c r="D69" s="131"/>
      <c r="E69" s="131"/>
      <c r="F69" s="131"/>
      <c r="G69" s="131"/>
      <c r="H69" s="131"/>
      <c r="I69" s="131"/>
      <c r="J69" s="131"/>
      <c r="K69" s="132"/>
      <c r="L69" s="132"/>
      <c r="M69" s="132"/>
      <c r="N69" s="132"/>
      <c r="O69" s="132"/>
      <c r="P69" s="132"/>
      <c r="Q69" s="132"/>
      <c r="R69" s="133"/>
      <c r="U69" s="130"/>
      <c r="V69" s="124"/>
    </row>
    <row r="70" spans="2:22" s="14" customFormat="1">
      <c r="B70" s="125" t="s">
        <v>225</v>
      </c>
      <c r="C70" s="455"/>
      <c r="D70" s="127">
        <f>'5.  2015-2027 LRAM'!AG406</f>
        <v>0</v>
      </c>
      <c r="E70" s="127">
        <f>'5.  2015-2027 LRAM'!AH406</f>
        <v>0</v>
      </c>
      <c r="F70" s="127">
        <f>'5.  2015-2027 LRAM'!AI406</f>
        <v>0</v>
      </c>
      <c r="G70" s="127">
        <f>'5.  2015-2027 LRAM'!AJ406</f>
        <v>0</v>
      </c>
      <c r="H70" s="127">
        <f>'5.  2015-2027 LRAM'!AK406</f>
        <v>0</v>
      </c>
      <c r="I70" s="127">
        <f>'5.  2015-2027 LRAM'!AL406</f>
        <v>0</v>
      </c>
      <c r="J70" s="127">
        <f>'5.  2015-2027 LRAM'!AM406</f>
        <v>0</v>
      </c>
      <c r="K70" s="127">
        <f>'5.  2015-2027 LRAM'!AN406</f>
        <v>0</v>
      </c>
      <c r="L70" s="127">
        <f>'5.  2015-2027 LRAM'!AO406</f>
        <v>0</v>
      </c>
      <c r="M70" s="127">
        <f>'5.  2015-2027 LRAM'!AP406</f>
        <v>0</v>
      </c>
      <c r="N70" s="127">
        <f>'5.  2015-2027 LRAM'!AQ406</f>
        <v>0</v>
      </c>
      <c r="O70" s="127">
        <f>'5.  2015-2027 LRAM'!AR406</f>
        <v>0</v>
      </c>
      <c r="P70" s="127">
        <f>'5.  2015-2027 LRAM'!AS406</f>
        <v>0</v>
      </c>
      <c r="Q70" s="127">
        <f>'5.  2015-2027 LRAM'!AT406</f>
        <v>0</v>
      </c>
      <c r="R70" s="128">
        <f>SUM(D70:Q70)</f>
        <v>0</v>
      </c>
      <c r="U70" s="123"/>
      <c r="V70" s="124"/>
    </row>
    <row r="71" spans="2:22" s="14" customFormat="1">
      <c r="B71" s="125" t="s">
        <v>224</v>
      </c>
      <c r="C71" s="126"/>
      <c r="D71" s="127">
        <f>-'5.  2015-2027 LRAM'!AG407</f>
        <v>0</v>
      </c>
      <c r="E71" s="127">
        <f>-'5.  2015-2027 LRAM'!AH407</f>
        <v>0</v>
      </c>
      <c r="F71" s="127">
        <f>-'5.  2015-2027 LRAM'!AI407</f>
        <v>0</v>
      </c>
      <c r="G71" s="127">
        <f>-'5.  2015-2027 LRAM'!AJ407</f>
        <v>0</v>
      </c>
      <c r="H71" s="127">
        <f>-'5.  2015-2027 LRAM'!AK407</f>
        <v>0</v>
      </c>
      <c r="I71" s="127">
        <f>-'5.  2015-2027 LRAM'!AL407</f>
        <v>0</v>
      </c>
      <c r="J71" s="127">
        <f>-'5.  2015-2027 LRAM'!AM407</f>
        <v>0</v>
      </c>
      <c r="K71" s="127">
        <f>-'5.  2015-2027 LRAM'!AN407</f>
        <v>0</v>
      </c>
      <c r="L71" s="127">
        <f>-'5.  2015-2027 LRAM'!AO407</f>
        <v>0</v>
      </c>
      <c r="M71" s="127">
        <f>-'5.  2015-2027 LRAM'!AP407</f>
        <v>0</v>
      </c>
      <c r="N71" s="127">
        <f>-'5.  2015-2027 LRAM'!AQ407</f>
        <v>0</v>
      </c>
      <c r="O71" s="127">
        <f>-'5.  2015-2027 LRAM'!AR407</f>
        <v>0</v>
      </c>
      <c r="P71" s="127">
        <f>-'5.  2015-2027 LRAM'!AS407</f>
        <v>0</v>
      </c>
      <c r="Q71" s="127">
        <f>-'5.  2015-2027 LRAM'!AT407</f>
        <v>0</v>
      </c>
      <c r="R71" s="128">
        <f>SUM(D71:Q71)</f>
        <v>0</v>
      </c>
      <c r="S71" s="129"/>
      <c r="U71" s="123"/>
      <c r="V71" s="124"/>
    </row>
    <row r="72" spans="2:22" s="108" customFormat="1">
      <c r="B72" s="528" t="s">
        <v>67</v>
      </c>
      <c r="C72" s="524"/>
      <c r="D72" s="131"/>
      <c r="E72" s="131"/>
      <c r="F72" s="131"/>
      <c r="G72" s="131"/>
      <c r="H72" s="131"/>
      <c r="I72" s="131"/>
      <c r="J72" s="131"/>
      <c r="K72" s="132"/>
      <c r="L72" s="132"/>
      <c r="M72" s="132"/>
      <c r="N72" s="132"/>
      <c r="O72" s="132"/>
      <c r="P72" s="132"/>
      <c r="Q72" s="132"/>
      <c r="R72" s="133"/>
      <c r="U72" s="130"/>
      <c r="V72" s="124"/>
    </row>
    <row r="73" spans="2:22" s="14" customFormat="1">
      <c r="B73" s="125" t="s">
        <v>227</v>
      </c>
      <c r="C73" s="455"/>
      <c r="D73" s="127">
        <f>'5.  2015-2027 LRAM'!AG607</f>
        <v>0</v>
      </c>
      <c r="E73" s="127">
        <f>'5.  2015-2027 LRAM'!AH607</f>
        <v>0</v>
      </c>
      <c r="F73" s="127">
        <f>'5.  2015-2027 LRAM'!AI607</f>
        <v>0</v>
      </c>
      <c r="G73" s="127">
        <f>'5.  2015-2027 LRAM'!AJ607</f>
        <v>0</v>
      </c>
      <c r="H73" s="127">
        <f>'5.  2015-2027 LRAM'!AK607</f>
        <v>0</v>
      </c>
      <c r="I73" s="127">
        <f>'5.  2015-2027 LRAM'!AL607</f>
        <v>0</v>
      </c>
      <c r="J73" s="127">
        <f>'5.  2015-2027 LRAM'!AM607</f>
        <v>0</v>
      </c>
      <c r="K73" s="127">
        <f>'5.  2015-2027 LRAM'!AN607</f>
        <v>0</v>
      </c>
      <c r="L73" s="127">
        <f>'5.  2015-2027 LRAM'!AO607</f>
        <v>0</v>
      </c>
      <c r="M73" s="127">
        <f>'5.  2015-2027 LRAM'!AP607</f>
        <v>0</v>
      </c>
      <c r="N73" s="127">
        <f>'5.  2015-2027 LRAM'!AQ607</f>
        <v>0</v>
      </c>
      <c r="O73" s="127">
        <f>'5.  2015-2027 LRAM'!AR607</f>
        <v>0</v>
      </c>
      <c r="P73" s="127">
        <f>'5.  2015-2027 LRAM'!AS607</f>
        <v>0</v>
      </c>
      <c r="Q73" s="127">
        <f>'5.  2015-2027 LRAM'!AT607</f>
        <v>0</v>
      </c>
      <c r="R73" s="128">
        <f>SUM(D73:Q73)</f>
        <v>0</v>
      </c>
      <c r="U73" s="123"/>
      <c r="V73" s="124"/>
    </row>
    <row r="74" spans="2:22" s="14" customFormat="1">
      <c r="B74" s="125" t="s">
        <v>226</v>
      </c>
      <c r="C74" s="126"/>
      <c r="D74" s="127">
        <f>-'5.  2015-2027 LRAM'!AG608</f>
        <v>0</v>
      </c>
      <c r="E74" s="127">
        <f>-'5.  2015-2027 LRAM'!AH608</f>
        <v>0</v>
      </c>
      <c r="F74" s="127">
        <f>-'5.  2015-2027 LRAM'!AI608</f>
        <v>0</v>
      </c>
      <c r="G74" s="127">
        <f>-'5.  2015-2027 LRAM'!AJ608</f>
        <v>0</v>
      </c>
      <c r="H74" s="127">
        <f>-'5.  2015-2027 LRAM'!AK608</f>
        <v>0</v>
      </c>
      <c r="I74" s="127">
        <f>-'5.  2015-2027 LRAM'!AL608</f>
        <v>0</v>
      </c>
      <c r="J74" s="127">
        <f>-'5.  2015-2027 LRAM'!AM608</f>
        <v>0</v>
      </c>
      <c r="K74" s="127">
        <f>-'5.  2015-2027 LRAM'!AN608</f>
        <v>0</v>
      </c>
      <c r="L74" s="127">
        <f>-'5.  2015-2027 LRAM'!AO608</f>
        <v>0</v>
      </c>
      <c r="M74" s="127">
        <f>-'5.  2015-2027 LRAM'!AP608</f>
        <v>0</v>
      </c>
      <c r="N74" s="127">
        <f>-'5.  2015-2027 LRAM'!AQ608</f>
        <v>0</v>
      </c>
      <c r="O74" s="127">
        <f>-'5.  2015-2027 LRAM'!AR608</f>
        <v>0</v>
      </c>
      <c r="P74" s="127">
        <f>-'5.  2015-2027 LRAM'!AS608</f>
        <v>0</v>
      </c>
      <c r="Q74" s="127">
        <f>-'5.  2015-2027 LRAM'!AT608</f>
        <v>0</v>
      </c>
      <c r="R74" s="128">
        <f>SUM(D74:Q74)</f>
        <v>0</v>
      </c>
      <c r="S74" s="129"/>
      <c r="U74" s="123"/>
      <c r="V74" s="124"/>
    </row>
    <row r="75" spans="2:22" s="108" customFormat="1">
      <c r="B75" s="528" t="s">
        <v>67</v>
      </c>
      <c r="C75" s="524"/>
      <c r="D75" s="131"/>
      <c r="E75" s="131"/>
      <c r="F75" s="131"/>
      <c r="G75" s="131"/>
      <c r="H75" s="131"/>
      <c r="I75" s="131"/>
      <c r="J75" s="131"/>
      <c r="K75" s="132"/>
      <c r="L75" s="132"/>
      <c r="M75" s="132"/>
      <c r="N75" s="132"/>
      <c r="O75" s="132"/>
      <c r="P75" s="132"/>
      <c r="Q75" s="132"/>
      <c r="R75" s="133"/>
      <c r="U75" s="130"/>
      <c r="V75" s="124"/>
    </row>
    <row r="76" spans="2:22" s="14" customFormat="1">
      <c r="B76" s="125" t="s">
        <v>229</v>
      </c>
      <c r="C76" s="455"/>
      <c r="D76" s="127">
        <f>'5.  2015-2027 LRAM'!AG800</f>
        <v>0</v>
      </c>
      <c r="E76" s="127">
        <f>'5.  2015-2027 LRAM'!AH800</f>
        <v>0</v>
      </c>
      <c r="F76" s="127">
        <f>'5.  2015-2027 LRAM'!AI800</f>
        <v>0</v>
      </c>
      <c r="G76" s="127">
        <f>'5.  2015-2027 LRAM'!AJ800</f>
        <v>0</v>
      </c>
      <c r="H76" s="127">
        <f>'5.  2015-2027 LRAM'!AK800</f>
        <v>0</v>
      </c>
      <c r="I76" s="127">
        <f>'5.  2015-2027 LRAM'!AL800</f>
        <v>0</v>
      </c>
      <c r="J76" s="127">
        <f>'5.  2015-2027 LRAM'!AM800</f>
        <v>0</v>
      </c>
      <c r="K76" s="127">
        <f>'5.  2015-2027 LRAM'!AN800</f>
        <v>0</v>
      </c>
      <c r="L76" s="127">
        <f>'5.  2015-2027 LRAM'!AO800</f>
        <v>0</v>
      </c>
      <c r="M76" s="127">
        <f>'5.  2015-2027 LRAM'!AP800</f>
        <v>0</v>
      </c>
      <c r="N76" s="127">
        <f>'5.  2015-2027 LRAM'!AQ800</f>
        <v>0</v>
      </c>
      <c r="O76" s="127">
        <f>'5.  2015-2027 LRAM'!AR800</f>
        <v>0</v>
      </c>
      <c r="P76" s="127">
        <f>'5.  2015-2027 LRAM'!AS800</f>
        <v>0</v>
      </c>
      <c r="Q76" s="127">
        <f>'5.  2015-2027 LRAM'!AT800</f>
        <v>0</v>
      </c>
      <c r="R76" s="128">
        <f>SUM(D76:Q76)</f>
        <v>0</v>
      </c>
      <c r="U76" s="123"/>
      <c r="V76" s="124"/>
    </row>
    <row r="77" spans="2:22" s="14" customFormat="1" ht="16.5" customHeight="1">
      <c r="B77" s="125" t="s">
        <v>228</v>
      </c>
      <c r="C77" s="126"/>
      <c r="D77" s="127">
        <f>-'5.  2015-2027 LRAM'!AG801</f>
        <v>0</v>
      </c>
      <c r="E77" s="127">
        <f>-'5.  2015-2027 LRAM'!AH801</f>
        <v>0</v>
      </c>
      <c r="F77" s="127">
        <f>-'5.  2015-2027 LRAM'!AI801</f>
        <v>0</v>
      </c>
      <c r="G77" s="127">
        <f>-'5.  2015-2027 LRAM'!AJ801</f>
        <v>0</v>
      </c>
      <c r="H77" s="127">
        <f>-'5.  2015-2027 LRAM'!AK801</f>
        <v>0</v>
      </c>
      <c r="I77" s="127">
        <f>-'5.  2015-2027 LRAM'!AL801</f>
        <v>0</v>
      </c>
      <c r="J77" s="127">
        <f>-'5.  2015-2027 LRAM'!AM801</f>
        <v>0</v>
      </c>
      <c r="K77" s="127">
        <f>-'5.  2015-2027 LRAM'!AN801</f>
        <v>0</v>
      </c>
      <c r="L77" s="127">
        <f>-'5.  2015-2027 LRAM'!AO801</f>
        <v>0</v>
      </c>
      <c r="M77" s="127">
        <f>-'5.  2015-2027 LRAM'!AP801</f>
        <v>0</v>
      </c>
      <c r="N77" s="127">
        <f>-'5.  2015-2027 LRAM'!AQ801</f>
        <v>0</v>
      </c>
      <c r="O77" s="127">
        <f>-'5.  2015-2027 LRAM'!AR801</f>
        <v>0</v>
      </c>
      <c r="P77" s="127">
        <f>-'5.  2015-2027 LRAM'!AS801</f>
        <v>0</v>
      </c>
      <c r="Q77" s="127">
        <f>-'5.  2015-2027 LRAM'!AT801</f>
        <v>0</v>
      </c>
      <c r="R77" s="128">
        <f>SUM(D77:Q77)</f>
        <v>0</v>
      </c>
      <c r="S77" s="129"/>
      <c r="U77" s="123"/>
      <c r="V77" s="124"/>
    </row>
    <row r="78" spans="2:22" s="108" customFormat="1">
      <c r="B78" s="528" t="s">
        <v>67</v>
      </c>
      <c r="C78" s="524"/>
      <c r="D78" s="131"/>
      <c r="E78" s="131"/>
      <c r="F78" s="131"/>
      <c r="G78" s="131"/>
      <c r="H78" s="131"/>
      <c r="I78" s="131"/>
      <c r="J78" s="131"/>
      <c r="K78" s="132"/>
      <c r="L78" s="132"/>
      <c r="M78" s="132"/>
      <c r="N78" s="132"/>
      <c r="O78" s="132"/>
      <c r="P78" s="132"/>
      <c r="Q78" s="132"/>
      <c r="R78" s="133"/>
      <c r="U78" s="130"/>
      <c r="V78" s="124"/>
    </row>
    <row r="79" spans="2:22" s="14" customFormat="1">
      <c r="B79" s="125" t="s">
        <v>231</v>
      </c>
      <c r="C79" s="126"/>
      <c r="D79" s="127">
        <f>'5.  2015-2027 LRAM'!AG1000</f>
        <v>0</v>
      </c>
      <c r="E79" s="127">
        <f>'5.  2015-2027 LRAM'!AH1000</f>
        <v>0</v>
      </c>
      <c r="F79" s="127">
        <f>'5.  2015-2027 LRAM'!AI1000</f>
        <v>0</v>
      </c>
      <c r="G79" s="127">
        <f>'5.  2015-2027 LRAM'!AJ1000</f>
        <v>0</v>
      </c>
      <c r="H79" s="127">
        <f>'5.  2015-2027 LRAM'!AK1000</f>
        <v>0</v>
      </c>
      <c r="I79" s="127">
        <f>'5.  2015-2027 LRAM'!AL1000</f>
        <v>0</v>
      </c>
      <c r="J79" s="127">
        <f>'5.  2015-2027 LRAM'!AM1000</f>
        <v>0</v>
      </c>
      <c r="K79" s="127">
        <f>'5.  2015-2027 LRAM'!AN1000</f>
        <v>0</v>
      </c>
      <c r="L79" s="127">
        <f>'5.  2015-2027 LRAM'!AO1000</f>
        <v>0</v>
      </c>
      <c r="M79" s="127">
        <f>'5.  2015-2027 LRAM'!AP1000</f>
        <v>0</v>
      </c>
      <c r="N79" s="127">
        <f>'5.  2015-2027 LRAM'!AQ1000</f>
        <v>0</v>
      </c>
      <c r="O79" s="127">
        <f>'5.  2015-2027 LRAM'!AR1000</f>
        <v>0</v>
      </c>
      <c r="P79" s="127">
        <f>'5.  2015-2027 LRAM'!AS1000</f>
        <v>0</v>
      </c>
      <c r="Q79" s="127">
        <f>'5.  2015-2027 LRAM'!AT1000</f>
        <v>0</v>
      </c>
      <c r="R79" s="128">
        <f>SUM(D79:Q79)</f>
        <v>0</v>
      </c>
      <c r="U79" s="123"/>
      <c r="V79" s="124"/>
    </row>
    <row r="80" spans="2:22" s="14" customFormat="1">
      <c r="B80" s="125" t="s">
        <v>230</v>
      </c>
      <c r="C80" s="126"/>
      <c r="D80" s="127">
        <f>-'5.  2015-2027 LRAM'!AG1001</f>
        <v>0</v>
      </c>
      <c r="E80" s="127">
        <f>-'5.  2015-2027 LRAM'!AH1001</f>
        <v>0</v>
      </c>
      <c r="F80" s="127">
        <f>-'5.  2015-2027 LRAM'!AI1001</f>
        <v>0</v>
      </c>
      <c r="G80" s="127">
        <f>-'5.  2015-2027 LRAM'!AJ1001</f>
        <v>0</v>
      </c>
      <c r="H80" s="127">
        <f>-'5.  2015-2027 LRAM'!AK1001</f>
        <v>0</v>
      </c>
      <c r="I80" s="127">
        <f>-'5.  2015-2027 LRAM'!AL1001</f>
        <v>0</v>
      </c>
      <c r="J80" s="127">
        <f>-'5.  2015-2027 LRAM'!AM1001</f>
        <v>0</v>
      </c>
      <c r="K80" s="127">
        <f>-'5.  2015-2027 LRAM'!AN1001</f>
        <v>0</v>
      </c>
      <c r="L80" s="127">
        <f>-'5.  2015-2027 LRAM'!AO1001</f>
        <v>0</v>
      </c>
      <c r="M80" s="127">
        <f>-'5.  2015-2027 LRAM'!AP1001</f>
        <v>0</v>
      </c>
      <c r="N80" s="127">
        <f>-'5.  2015-2027 LRAM'!AQ1001</f>
        <v>0</v>
      </c>
      <c r="O80" s="127">
        <f>-'5.  2015-2027 LRAM'!AR1001</f>
        <v>0</v>
      </c>
      <c r="P80" s="127">
        <f>-'5.  2015-2027 LRAM'!AS1001</f>
        <v>0</v>
      </c>
      <c r="Q80" s="127">
        <f>-'5.  2015-2027 LRAM'!AT1001</f>
        <v>0</v>
      </c>
      <c r="R80" s="128">
        <f>SUM(D80:Q80)</f>
        <v>0</v>
      </c>
      <c r="S80" s="129"/>
      <c r="U80" s="123"/>
      <c r="V80" s="124"/>
    </row>
    <row r="81" spans="2:22" s="108" customFormat="1">
      <c r="B81" s="528" t="s">
        <v>67</v>
      </c>
      <c r="C81" s="524"/>
      <c r="D81" s="131"/>
      <c r="E81" s="131"/>
      <c r="F81" s="131"/>
      <c r="G81" s="131"/>
      <c r="H81" s="131"/>
      <c r="I81" s="131"/>
      <c r="J81" s="131"/>
      <c r="K81" s="132"/>
      <c r="L81" s="132"/>
      <c r="M81" s="132"/>
      <c r="N81" s="132"/>
      <c r="O81" s="132"/>
      <c r="P81" s="132"/>
      <c r="Q81" s="132"/>
      <c r="R81" s="133"/>
      <c r="U81" s="130"/>
      <c r="V81" s="124"/>
    </row>
    <row r="82" spans="2:22" s="14" customFormat="1">
      <c r="B82" s="125" t="s">
        <v>233</v>
      </c>
      <c r="C82" s="455"/>
      <c r="D82" s="127">
        <f>'5.  2015-2027 LRAM'!AG1198</f>
        <v>0</v>
      </c>
      <c r="E82" s="127">
        <f>'5.  2015-2027 LRAM'!AH1198</f>
        <v>326702.49015916599</v>
      </c>
      <c r="F82" s="127">
        <f>'5.  2015-2027 LRAM'!AI1198</f>
        <v>479539.33289510204</v>
      </c>
      <c r="G82" s="127">
        <f>'5.  2015-2027 LRAM'!AJ1198</f>
        <v>18493.141744963861</v>
      </c>
      <c r="H82" s="127">
        <f>'5.  2015-2027 LRAM'!AK1198</f>
        <v>139615.938878343</v>
      </c>
      <c r="I82" s="127">
        <f>'5.  2015-2027 LRAM'!AL1198</f>
        <v>66.227524333433166</v>
      </c>
      <c r="J82" s="127">
        <f>'5.  2015-2027 LRAM'!AM1198</f>
        <v>0</v>
      </c>
      <c r="K82" s="127">
        <f>'5.  2015-2027 LRAM'!AN1198</f>
        <v>82867.898276509281</v>
      </c>
      <c r="L82" s="127">
        <f>'5.  2015-2027 LRAM'!AO1198</f>
        <v>0</v>
      </c>
      <c r="M82" s="127">
        <f>'5.  2015-2027 LRAM'!AP1198</f>
        <v>53534.970777967457</v>
      </c>
      <c r="N82" s="127">
        <f>'5.  2015-2027 LRAM'!AQ1198</f>
        <v>223016.31227519683</v>
      </c>
      <c r="O82" s="127">
        <f>'5.  2015-2027 LRAM'!AR1198</f>
        <v>80240.536066161367</v>
      </c>
      <c r="P82" s="127">
        <f>'5.  2015-2027 LRAM'!AS1198</f>
        <v>0</v>
      </c>
      <c r="Q82" s="127">
        <f>'5.  2015-2027 LRAM'!AT1198</f>
        <v>0</v>
      </c>
      <c r="R82" s="128">
        <f>SUM(D82:Q82)</f>
        <v>1404076.8485977433</v>
      </c>
      <c r="U82" s="123"/>
      <c r="V82" s="124"/>
    </row>
    <row r="83" spans="2:22" s="14" customFormat="1">
      <c r="B83" s="125" t="s">
        <v>232</v>
      </c>
      <c r="C83" s="126"/>
      <c r="D83" s="127">
        <f>-'5.  2015-2027 LRAM'!AG1199</f>
        <v>0</v>
      </c>
      <c r="E83" s="127">
        <f>-'5.  2015-2027 LRAM'!AH1199</f>
        <v>-130838.11776347047</v>
      </c>
      <c r="F83" s="127">
        <f>-'5.  2015-2027 LRAM'!AI1199</f>
        <v>-65540.553899999999</v>
      </c>
      <c r="G83" s="127">
        <f>-'5.  2015-2027 LRAM'!AJ1199</f>
        <v>-116.38079999999999</v>
      </c>
      <c r="H83" s="127">
        <f>-'5.  2015-2027 LRAM'!AK1199</f>
        <v>-1365.8400000000001</v>
      </c>
      <c r="I83" s="127">
        <f>-'5.  2015-2027 LRAM'!AL1199</f>
        <v>0</v>
      </c>
      <c r="J83" s="127">
        <f>-'5.  2015-2027 LRAM'!AM1199</f>
        <v>0</v>
      </c>
      <c r="K83" s="127">
        <f>-'5.  2015-2027 LRAM'!AN1199</f>
        <v>0</v>
      </c>
      <c r="L83" s="127">
        <f>-'5.  2015-2027 LRAM'!AO1199</f>
        <v>0</v>
      </c>
      <c r="M83" s="127">
        <f>-'5.  2015-2027 LRAM'!AP1199</f>
        <v>0</v>
      </c>
      <c r="N83" s="127">
        <f>-'5.  2015-2027 LRAM'!AQ1199</f>
        <v>0</v>
      </c>
      <c r="O83" s="127">
        <f>-'5.  2015-2027 LRAM'!AR1199</f>
        <v>0</v>
      </c>
      <c r="P83" s="127">
        <f>-'5.  2015-2027 LRAM'!AS1199</f>
        <v>0</v>
      </c>
      <c r="Q83" s="127">
        <f>-'5.  2015-2027 LRAM'!AT1199</f>
        <v>0</v>
      </c>
      <c r="R83" s="128">
        <f>SUM(D83:Q83)</f>
        <v>-197860.89246347046</v>
      </c>
      <c r="S83" s="129"/>
      <c r="U83" s="123"/>
      <c r="V83" s="124"/>
    </row>
    <row r="84" spans="2:22" s="108" customFormat="1">
      <c r="B84" s="528" t="s">
        <v>67</v>
      </c>
      <c r="C84" s="524"/>
      <c r="D84" s="131"/>
      <c r="E84" s="131"/>
      <c r="F84" s="131"/>
      <c r="G84" s="131"/>
      <c r="H84" s="131"/>
      <c r="I84" s="131"/>
      <c r="J84" s="131"/>
      <c r="K84" s="132"/>
      <c r="L84" s="132"/>
      <c r="M84" s="132"/>
      <c r="N84" s="132"/>
      <c r="O84" s="132"/>
      <c r="P84" s="132"/>
      <c r="Q84" s="132"/>
      <c r="R84" s="133"/>
      <c r="U84" s="130"/>
      <c r="V84" s="124"/>
    </row>
    <row r="85" spans="2:22" s="14" customFormat="1">
      <c r="B85" s="125" t="s">
        <v>699</v>
      </c>
      <c r="C85" s="455"/>
      <c r="D85" s="127">
        <f>'5.  2015-2027 LRAM'!AG1396</f>
        <v>0</v>
      </c>
      <c r="E85" s="127">
        <f>'5.  2015-2027 LRAM'!AH1396</f>
        <v>331745.03967056202</v>
      </c>
      <c r="F85" s="127">
        <f>'5.  2015-2027 LRAM'!AI1396</f>
        <v>505845.55172252358</v>
      </c>
      <c r="G85" s="127">
        <f>'5.  2015-2027 LRAM'!AJ1396</f>
        <v>19181.328399097703</v>
      </c>
      <c r="H85" s="127">
        <f>'5.  2015-2027 LRAM'!AK1396</f>
        <v>146045.69687011809</v>
      </c>
      <c r="I85" s="127">
        <f>'5.  2015-2027 LRAM'!AL1396</f>
        <v>68.212115760650079</v>
      </c>
      <c r="J85" s="127">
        <f>'5.  2015-2027 LRAM'!AM1396</f>
        <v>0</v>
      </c>
      <c r="K85" s="127">
        <f>'5.  2015-2027 LRAM'!AN1396</f>
        <v>86178.014855456262</v>
      </c>
      <c r="L85" s="127">
        <f>'5.  2015-2027 LRAM'!AO1396</f>
        <v>0</v>
      </c>
      <c r="M85" s="127">
        <f>'5.  2015-2027 LRAM'!AP1396</f>
        <v>53659.199733227055</v>
      </c>
      <c r="N85" s="127">
        <f>'5.  2015-2027 LRAM'!AQ1396</f>
        <v>252032.37581200461</v>
      </c>
      <c r="O85" s="127">
        <f>'5.  2015-2027 LRAM'!AR1396</f>
        <v>80472.085299455066</v>
      </c>
      <c r="P85" s="127">
        <f>'5.  2015-2027 LRAM'!AS1396</f>
        <v>0</v>
      </c>
      <c r="Q85" s="127">
        <f>'5.  2015-2027 LRAM'!AT1396</f>
        <v>0</v>
      </c>
      <c r="R85" s="128">
        <f>SUM(D85:Q85)</f>
        <v>1475227.504478205</v>
      </c>
      <c r="U85" s="123"/>
      <c r="V85" s="124"/>
    </row>
    <row r="86" spans="2:22" s="14" customFormat="1">
      <c r="B86" s="125" t="s">
        <v>700</v>
      </c>
      <c r="C86" s="126"/>
      <c r="D86" s="127">
        <f>-'5.  2015-2027 LRAM'!AG1397</f>
        <v>0</v>
      </c>
      <c r="E86" s="127">
        <f>-'5.  2015-2027 LRAM'!AH1397</f>
        <v>-136101.72020223079</v>
      </c>
      <c r="F86" s="127">
        <f>-'5.  2015-2027 LRAM'!AI1397</f>
        <v>-68212.886799999993</v>
      </c>
      <c r="G86" s="127">
        <f>-'5.  2015-2027 LRAM'!AJ1397</f>
        <v>-121.1814</v>
      </c>
      <c r="H86" s="127">
        <f>-'5.  2015-2027 LRAM'!AK1397</f>
        <v>-1422.72</v>
      </c>
      <c r="I86" s="127">
        <f>-'5.  2015-2027 LRAM'!AL1397</f>
        <v>0</v>
      </c>
      <c r="J86" s="127">
        <f>-'5.  2015-2027 LRAM'!AM1397</f>
        <v>0</v>
      </c>
      <c r="K86" s="127">
        <f>-'5.  2015-2027 LRAM'!AN1397</f>
        <v>0</v>
      </c>
      <c r="L86" s="127">
        <f>-'5.  2015-2027 LRAM'!AO1397</f>
        <v>0</v>
      </c>
      <c r="M86" s="127">
        <f>-'5.  2015-2027 LRAM'!AP1397</f>
        <v>0</v>
      </c>
      <c r="N86" s="127">
        <f>-'5.  2015-2027 LRAM'!AQ1397</f>
        <v>0</v>
      </c>
      <c r="O86" s="127">
        <f>-'5.  2015-2027 LRAM'!AR1397</f>
        <v>0</v>
      </c>
      <c r="P86" s="127">
        <f>-'5.  2015-2027 LRAM'!AS1397</f>
        <v>0</v>
      </c>
      <c r="Q86" s="127">
        <f>-'5.  2015-2027 LRAM'!AT1397</f>
        <v>0</v>
      </c>
      <c r="R86" s="128">
        <f>SUM(D86:Q86)</f>
        <v>-205858.50840223077</v>
      </c>
      <c r="S86" s="129"/>
      <c r="U86" s="123"/>
      <c r="V86" s="124"/>
    </row>
    <row r="87" spans="2:22" s="108" customFormat="1">
      <c r="B87" s="528" t="s">
        <v>67</v>
      </c>
      <c r="C87" s="524"/>
      <c r="D87" s="131"/>
      <c r="E87" s="131"/>
      <c r="F87" s="131"/>
      <c r="G87" s="131"/>
      <c r="H87" s="131"/>
      <c r="I87" s="131"/>
      <c r="J87" s="131"/>
      <c r="K87" s="132"/>
      <c r="L87" s="132"/>
      <c r="M87" s="132"/>
      <c r="N87" s="132"/>
      <c r="O87" s="132"/>
      <c r="P87" s="132"/>
      <c r="Q87" s="132"/>
      <c r="R87" s="133"/>
      <c r="U87" s="130"/>
      <c r="V87" s="124"/>
    </row>
    <row r="88" spans="2:22" s="14" customFormat="1">
      <c r="B88" s="125" t="s">
        <v>701</v>
      </c>
      <c r="C88" s="455"/>
      <c r="D88" s="127">
        <f>'5.  2015-2027 LRAM'!AG1592</f>
        <v>0</v>
      </c>
      <c r="E88" s="127">
        <f>'5.  2015-2027 LRAM'!AH1592</f>
        <v>326636.0632957365</v>
      </c>
      <c r="F88" s="127">
        <f>'5.  2015-2027 LRAM'!AI1592</f>
        <v>505360.61718781246</v>
      </c>
      <c r="G88" s="127">
        <f>'5.  2015-2027 LRAM'!AJ1592</f>
        <v>19143.829409581191</v>
      </c>
      <c r="H88" s="127">
        <f>'5.  2015-2027 LRAM'!AK1592</f>
        <v>131249.45936182485</v>
      </c>
      <c r="I88" s="127">
        <f>'5.  2015-2027 LRAM'!AL1592</f>
        <v>69.727940555331202</v>
      </c>
      <c r="J88" s="127">
        <f>'5.  2015-2027 LRAM'!AM1592</f>
        <v>0</v>
      </c>
      <c r="K88" s="127">
        <f>'5.  2015-2027 LRAM'!AN1592</f>
        <v>88475.460677739989</v>
      </c>
      <c r="L88" s="127">
        <f>'5.  2015-2027 LRAM'!AO1592</f>
        <v>0</v>
      </c>
      <c r="M88" s="127">
        <f>'5.  2015-2027 LRAM'!AP1592</f>
        <v>53546.228242819569</v>
      </c>
      <c r="N88" s="127">
        <f>'5.  2015-2027 LRAM'!AQ1592</f>
        <v>251725.08715697061</v>
      </c>
      <c r="O88" s="127">
        <f>'5.  2015-2027 LRAM'!AR1592</f>
        <v>82714.27310124872</v>
      </c>
      <c r="P88" s="127">
        <f>'5.  2015-2027 LRAM'!AS1592</f>
        <v>0</v>
      </c>
      <c r="Q88" s="127">
        <f>'5.  2015-2027 LRAM'!AT1592</f>
        <v>0</v>
      </c>
      <c r="R88" s="128">
        <f>SUM(D88:Q88)</f>
        <v>1458920.7463742893</v>
      </c>
      <c r="U88" s="123"/>
      <c r="V88" s="124"/>
    </row>
    <row r="89" spans="2:22" s="14" customFormat="1">
      <c r="B89" s="125" t="s">
        <v>702</v>
      </c>
      <c r="C89" s="126"/>
      <c r="D89" s="127">
        <f>-'5.  2015-2027 LRAM'!AG1593</f>
        <v>0</v>
      </c>
      <c r="E89" s="127">
        <f>-'5.  2015-2027 LRAM'!AH1593</f>
        <v>-139109.49302437954</v>
      </c>
      <c r="F89" s="127">
        <f>-'5.  2015-2027 LRAM'!AI1593</f>
        <v>-69958.476999999999</v>
      </c>
      <c r="G89" s="127">
        <f>-'5.  2015-2027 LRAM'!AJ1593</f>
        <v>-124.2216</v>
      </c>
      <c r="H89" s="127">
        <f>-'5.  2015-2027 LRAM'!AK1593</f>
        <v>-1457.9099999999999</v>
      </c>
      <c r="I89" s="127">
        <f>-'5.  2015-2027 LRAM'!AL1593</f>
        <v>0</v>
      </c>
      <c r="J89" s="127">
        <f>-'5.  2015-2027 LRAM'!AM1593</f>
        <v>0</v>
      </c>
      <c r="K89" s="127">
        <f>-'5.  2015-2027 LRAM'!AN1593</f>
        <v>0</v>
      </c>
      <c r="L89" s="127">
        <f>-'5.  2015-2027 LRAM'!AO1593</f>
        <v>0</v>
      </c>
      <c r="M89" s="127">
        <f>-'5.  2015-2027 LRAM'!AP1593</f>
        <v>0</v>
      </c>
      <c r="N89" s="127">
        <f>-'5.  2015-2027 LRAM'!AQ1593</f>
        <v>0</v>
      </c>
      <c r="O89" s="127">
        <f>-'5.  2015-2027 LRAM'!AR1593</f>
        <v>0</v>
      </c>
      <c r="P89" s="127">
        <f>-'5.  2015-2027 LRAM'!AS1593</f>
        <v>0</v>
      </c>
      <c r="Q89" s="127">
        <f>-'5.  2015-2027 LRAM'!AT1593</f>
        <v>0</v>
      </c>
      <c r="R89" s="128">
        <f>SUM(D89:Q89)</f>
        <v>-210650.10162437955</v>
      </c>
      <c r="S89" s="129"/>
      <c r="U89" s="123"/>
      <c r="V89" s="124"/>
    </row>
    <row r="90" spans="2:22" s="108" customFormat="1">
      <c r="B90" s="655" t="s">
        <v>67</v>
      </c>
      <c r="C90" s="524"/>
      <c r="D90" s="131"/>
      <c r="E90" s="131"/>
      <c r="F90" s="131"/>
      <c r="G90" s="131"/>
      <c r="H90" s="131"/>
      <c r="I90" s="131"/>
      <c r="J90" s="131"/>
      <c r="K90" s="132"/>
      <c r="L90" s="132"/>
      <c r="M90" s="132"/>
      <c r="N90" s="132"/>
      <c r="O90" s="132"/>
      <c r="P90" s="132"/>
      <c r="Q90" s="132"/>
      <c r="R90" s="133"/>
      <c r="U90" s="130"/>
      <c r="V90" s="124"/>
    </row>
    <row r="91" spans="2:22" s="14" customFormat="1" ht="20.25" customHeight="1">
      <c r="B91" s="525" t="s">
        <v>43</v>
      </c>
      <c r="C91" s="524"/>
      <c r="D91" s="575">
        <f>'6.  Carrying Charges'!I192</f>
        <v>0</v>
      </c>
      <c r="E91" s="575">
        <f>'6.  Carrying Charges'!J192</f>
        <v>9973.3602195006824</v>
      </c>
      <c r="F91" s="575">
        <f>'6.  Carrying Charges'!K192</f>
        <v>21846.475678050007</v>
      </c>
      <c r="G91" s="575">
        <f>'6.  Carrying Charges'!L192</f>
        <v>960.60820460244497</v>
      </c>
      <c r="H91" s="575">
        <f>'6.  Carrying Charges'!M192</f>
        <v>7131.940772214989</v>
      </c>
      <c r="I91" s="575">
        <f>'6.  Carrying Charges'!N192</f>
        <v>3.4638689486960521</v>
      </c>
      <c r="J91" s="575">
        <f>'6.  Carrying Charges'!O192</f>
        <v>0</v>
      </c>
      <c r="K91" s="575">
        <f>'6.  Carrying Charges'!P192</f>
        <v>4359.5002887647279</v>
      </c>
      <c r="L91" s="575">
        <f>'6.  Carrying Charges'!Q192</f>
        <v>0</v>
      </c>
      <c r="M91" s="575">
        <f>'6.  Carrying Charges'!R192</f>
        <v>2749.2966848777983</v>
      </c>
      <c r="N91" s="575">
        <f>'6.  Carrying Charges'!S192</f>
        <v>12205.345371028516</v>
      </c>
      <c r="O91" s="575">
        <f>'6.  Carrying Charges'!T192</f>
        <v>4143.0858461865882</v>
      </c>
      <c r="P91" s="575">
        <f>'6.  Carrying Charges'!U192</f>
        <v>0</v>
      </c>
      <c r="Q91" s="575">
        <f>'6.  Carrying Charges'!V192</f>
        <v>0</v>
      </c>
      <c r="R91" s="576">
        <f>SUM(D91:Q91)</f>
        <v>63373.076934174453</v>
      </c>
      <c r="U91" s="123"/>
      <c r="V91" s="124"/>
    </row>
    <row r="92" spans="2:22" s="14" customFormat="1" ht="36.5" customHeight="1">
      <c r="B92" s="662" t="s">
        <v>936</v>
      </c>
      <c r="C92" s="527"/>
      <c r="D92" s="693">
        <f>SUM(D55:D89)+D91</f>
        <v>0</v>
      </c>
      <c r="E92" s="693">
        <f t="shared" ref="E92:R92" si="2">SUM(E55:E89)+E91</f>
        <v>589007.6223548844</v>
      </c>
      <c r="F92" s="693">
        <f t="shared" si="2"/>
        <v>1308880.059783488</v>
      </c>
      <c r="G92" s="693">
        <f t="shared" si="2"/>
        <v>57417.123958245196</v>
      </c>
      <c r="H92" s="693">
        <f t="shared" si="2"/>
        <v>419796.56588250096</v>
      </c>
      <c r="I92" s="693">
        <f t="shared" si="2"/>
        <v>207.63144959811049</v>
      </c>
      <c r="J92" s="693">
        <f t="shared" si="2"/>
        <v>0</v>
      </c>
      <c r="K92" s="693">
        <f t="shared" si="2"/>
        <v>261880.87409847026</v>
      </c>
      <c r="L92" s="693">
        <f t="shared" si="2"/>
        <v>0</v>
      </c>
      <c r="M92" s="693">
        <f t="shared" si="2"/>
        <v>163489.69543889188</v>
      </c>
      <c r="N92" s="693">
        <f t="shared" si="2"/>
        <v>738979.12061520061</v>
      </c>
      <c r="O92" s="693">
        <f t="shared" si="2"/>
        <v>247569.98031305175</v>
      </c>
      <c r="P92" s="693">
        <f t="shared" si="2"/>
        <v>0</v>
      </c>
      <c r="Q92" s="693">
        <f t="shared" si="2"/>
        <v>0</v>
      </c>
      <c r="R92" s="693">
        <f t="shared" si="2"/>
        <v>3787228.6738943313</v>
      </c>
      <c r="U92" s="123"/>
      <c r="V92" s="124"/>
    </row>
    <row r="93" spans="2:22" s="108" customFormat="1">
      <c r="B93" s="127"/>
      <c r="C93" s="127"/>
      <c r="D93" s="127"/>
      <c r="E93" s="127"/>
      <c r="F93" s="127"/>
      <c r="G93" s="127"/>
      <c r="H93" s="127"/>
      <c r="I93" s="127"/>
      <c r="J93" s="127"/>
      <c r="K93" s="127"/>
      <c r="L93" s="127"/>
      <c r="M93" s="127"/>
      <c r="N93" s="127"/>
      <c r="O93" s="127"/>
      <c r="P93" s="127"/>
      <c r="Q93" s="127"/>
      <c r="R93" s="127"/>
      <c r="U93" s="130"/>
      <c r="V93" s="124"/>
    </row>
    <row r="94" spans="2:22" s="108" customFormat="1" ht="17" thickBot="1">
      <c r="B94" s="127"/>
      <c r="C94" s="127"/>
      <c r="D94" s="127"/>
      <c r="E94" s="127"/>
      <c r="F94" s="127"/>
      <c r="G94" s="127"/>
      <c r="H94" s="127"/>
      <c r="I94" s="127"/>
      <c r="J94" s="127"/>
      <c r="K94" s="127"/>
      <c r="L94" s="127"/>
      <c r="M94" s="127"/>
      <c r="N94" s="127"/>
      <c r="O94" s="127"/>
      <c r="P94" s="127"/>
      <c r="Q94" s="127"/>
      <c r="R94" s="127"/>
      <c r="U94" s="130"/>
      <c r="V94" s="124"/>
    </row>
    <row r="95" spans="2:22" s="108" customFormat="1" ht="29" customHeight="1" thickBot="1">
      <c r="B95" s="704" t="s">
        <v>901</v>
      </c>
      <c r="C95" s="705"/>
      <c r="D95" s="705"/>
      <c r="E95" s="706"/>
      <c r="F95" s="706"/>
      <c r="G95" s="706"/>
      <c r="H95" s="706"/>
      <c r="I95" s="706"/>
      <c r="J95" s="706"/>
      <c r="K95" s="706"/>
      <c r="L95" s="707"/>
      <c r="M95" s="127"/>
      <c r="N95" s="127"/>
      <c r="O95" s="127"/>
      <c r="P95" s="127"/>
      <c r="Q95" s="127"/>
      <c r="R95" s="127"/>
      <c r="U95" s="130"/>
      <c r="V95" s="124"/>
    </row>
    <row r="96" spans="2:22" s="108" customFormat="1" ht="59" customHeight="1">
      <c r="B96" s="1083" t="s">
        <v>946</v>
      </c>
      <c r="C96" s="1083"/>
      <c r="D96" s="1083"/>
      <c r="E96" s="1083"/>
      <c r="F96" s="1083"/>
      <c r="G96" s="1083"/>
      <c r="H96" s="1083"/>
      <c r="I96" s="1083"/>
      <c r="J96" s="1083"/>
      <c r="K96" s="1083"/>
      <c r="L96" s="1083"/>
      <c r="M96" s="713"/>
      <c r="N96" s="713"/>
      <c r="O96" s="713"/>
      <c r="P96" s="713"/>
      <c r="Q96" s="713"/>
      <c r="R96" s="713"/>
      <c r="U96" s="130"/>
      <c r="V96" s="124"/>
    </row>
    <row r="97" spans="2:22" s="108" customFormat="1" ht="27.5" customHeight="1">
      <c r="B97" s="1084" t="s">
        <v>947</v>
      </c>
      <c r="C97" s="1084"/>
      <c r="D97" s="1084"/>
      <c r="E97" s="1084"/>
      <c r="F97" s="1084"/>
      <c r="G97" s="1084"/>
      <c r="H97" s="1084"/>
      <c r="I97" s="1084"/>
      <c r="J97" s="1084"/>
      <c r="K97" s="1084"/>
      <c r="L97" s="1084"/>
      <c r="M97" s="713"/>
      <c r="N97" s="713"/>
      <c r="O97" s="713"/>
      <c r="P97" s="713"/>
      <c r="Q97" s="713"/>
      <c r="R97" s="713"/>
      <c r="U97" s="130"/>
      <c r="V97" s="124"/>
    </row>
    <row r="98" spans="2:22" s="108" customFormat="1" ht="33.5" customHeight="1">
      <c r="B98" s="1084" t="s">
        <v>948</v>
      </c>
      <c r="C98" s="1084"/>
      <c r="D98" s="1084"/>
      <c r="E98" s="1084"/>
      <c r="F98" s="1084"/>
      <c r="G98" s="1084"/>
      <c r="H98" s="1084"/>
      <c r="I98" s="1084"/>
      <c r="J98" s="1084"/>
      <c r="K98" s="1084"/>
      <c r="L98" s="1084"/>
      <c r="M98" s="150"/>
      <c r="N98" s="150"/>
      <c r="O98" s="150"/>
      <c r="P98" s="150"/>
      <c r="Q98" s="150"/>
      <c r="R98" s="150"/>
      <c r="U98" s="130"/>
      <c r="V98" s="124"/>
    </row>
    <row r="99" spans="2:22" ht="12" customHeight="1">
      <c r="B99" s="92"/>
      <c r="C99" s="92"/>
      <c r="D99" s="92"/>
      <c r="E99" s="506"/>
      <c r="F99" s="24"/>
      <c r="G99" s="24"/>
      <c r="H99" s="24"/>
      <c r="I99" s="24"/>
      <c r="J99" s="24"/>
      <c r="K99" s="24"/>
      <c r="L99" s="24"/>
      <c r="M99" s="24"/>
      <c r="N99" s="24"/>
      <c r="O99" s="24"/>
      <c r="P99" s="24"/>
      <c r="Q99" s="24"/>
      <c r="R99" s="24"/>
      <c r="U99" s="15"/>
      <c r="V99" s="12"/>
    </row>
    <row r="100" spans="2:22" s="14" customFormat="1" ht="63" customHeight="1">
      <c r="B100" s="692" t="s">
        <v>34</v>
      </c>
      <c r="C100" s="692" t="s">
        <v>514</v>
      </c>
      <c r="D100" s="107" t="str">
        <f>IF($B$30&lt;&gt;"",$B$30,"")</f>
        <v>Residential - VRZ</v>
      </c>
      <c r="E100" s="107" t="str">
        <f>IF($B$31&lt;&gt;"",$B$31,"")</f>
        <v>GS&lt;50 kW - VRZ</v>
      </c>
      <c r="F100" s="107" t="str">
        <f>IF($B$32&lt;&gt;"",$B$32,"")</f>
        <v>GS 50 to 2,999 kW - VRZ</v>
      </c>
      <c r="G100" s="107" t="str">
        <f>IF($B$33&lt;&gt;"",$B$33,"")</f>
        <v>GS 3,000 to 4,999 kW - VRZ</v>
      </c>
      <c r="H100" s="107" t="str">
        <f>IF($B$34&lt;&gt;"",$B$34,"")</f>
        <v>Large Use - VRZ</v>
      </c>
      <c r="I100" s="107" t="str">
        <f>IF($B$35&lt;&gt;"",$B$35,"")</f>
        <v>Unmetered Scattered Load - VRZ</v>
      </c>
      <c r="J100" s="107" t="str">
        <f>IF($B$36&lt;&gt;"",$B$36,"")</f>
        <v>Sentinel Lighting - VRZ</v>
      </c>
      <c r="K100" s="107" t="str">
        <f>IF($B$37&lt;&gt;"",$B$37,"")</f>
        <v>Street Lighting - VRZ</v>
      </c>
      <c r="L100" s="107" t="str">
        <f>IF($B$38&lt;&gt;"",$B$38,"")</f>
        <v>Residential - WRZ</v>
      </c>
      <c r="M100" s="107" t="str">
        <f>IF($B$39&lt;&gt;"",$B$39,"")</f>
        <v>GS&lt;50 kW - WRZ</v>
      </c>
      <c r="N100" s="107" t="str">
        <f>IF($B$40&lt;&gt;"",$B$40,"")</f>
        <v>GS&gt;50 kw - WRZ</v>
      </c>
      <c r="O100" s="107" t="str">
        <f>IF($B$41&lt;&gt;"",$B$41,"")</f>
        <v>Street Lighting - WRZ</v>
      </c>
      <c r="P100" s="107" t="str">
        <f>IF($B$42&lt;&gt;"",$B$42,"")</f>
        <v/>
      </c>
      <c r="Q100" s="107" t="str">
        <f>IF($B$43&lt;&gt;"",$B$43,"")</f>
        <v/>
      </c>
      <c r="R100" s="208" t="s">
        <v>26</v>
      </c>
      <c r="T100" s="108"/>
      <c r="U100" s="116"/>
    </row>
    <row r="101" spans="2:22" s="14" customFormat="1">
      <c r="B101" s="125" t="s">
        <v>924</v>
      </c>
      <c r="C101" s="455"/>
      <c r="D101" s="127">
        <f>'5.  2015-2027 LRAM'!AG1627</f>
        <v>0</v>
      </c>
      <c r="E101" s="127">
        <f>'5.  2015-2027 LRAM'!AH1627</f>
        <v>296465.14803047245</v>
      </c>
      <c r="F101" s="127">
        <f>'5.  2015-2027 LRAM'!AI1627</f>
        <v>482400.97460034379</v>
      </c>
      <c r="G101" s="127">
        <f>'5.  2015-2027 LRAM'!AJ1627</f>
        <v>18608.437117335048</v>
      </c>
      <c r="H101" s="127">
        <f>'5.  2015-2027 LRAM'!AK1627</f>
        <v>126279.11586602325</v>
      </c>
      <c r="I101" s="127">
        <f>'5.  2015-2027 LRAM'!AL1627</f>
        <v>69.689266706839661</v>
      </c>
      <c r="J101" s="127">
        <f>'5.  2015-2027 LRAM'!AM1627</f>
        <v>0</v>
      </c>
      <c r="K101" s="127">
        <f>'5.  2015-2027 LRAM'!AN1627</f>
        <v>88475.460677739989</v>
      </c>
      <c r="L101" s="127">
        <f>'5.  2015-2027 LRAM'!AO1627</f>
        <v>0</v>
      </c>
      <c r="M101" s="127">
        <f>'5.  2015-2027 LRAM'!AP1627</f>
        <v>51356.461490688707</v>
      </c>
      <c r="N101" s="127">
        <f>'5.  2015-2027 LRAM'!AQ1627</f>
        <v>238487.19226016381</v>
      </c>
      <c r="O101" s="127">
        <f>'5.  2015-2027 LRAM'!AR1627</f>
        <v>82714.27310124872</v>
      </c>
      <c r="P101" s="127">
        <f>'5.  2015-2027 LRAM'!AS1627</f>
        <v>0</v>
      </c>
      <c r="Q101" s="127">
        <f>'5.  2015-2027 LRAM'!AT1627</f>
        <v>0</v>
      </c>
      <c r="R101" s="128">
        <f>SUM(D101:Q101)</f>
        <v>1384856.7524107224</v>
      </c>
      <c r="U101" s="123"/>
      <c r="V101" s="124"/>
    </row>
    <row r="102" spans="2:22" s="14" customFormat="1">
      <c r="B102" s="125" t="s">
        <v>925</v>
      </c>
      <c r="C102" s="126"/>
      <c r="D102" s="127">
        <f>-'5.  2015-2027 LRAM'!AG1628</f>
        <v>0</v>
      </c>
      <c r="E102" s="127">
        <f>-'5.  2015-2027 LRAM'!AH1628</f>
        <v>-139109.49302437954</v>
      </c>
      <c r="F102" s="127">
        <f>-'5.  2015-2027 LRAM'!AI1628</f>
        <v>-69958.476999999999</v>
      </c>
      <c r="G102" s="127">
        <f>-'5.  2015-2027 LRAM'!AJ1628</f>
        <v>-124.2216</v>
      </c>
      <c r="H102" s="127">
        <f>-'5.  2015-2027 LRAM'!AK1628</f>
        <v>-1457.9099999999999</v>
      </c>
      <c r="I102" s="127">
        <f>-'5.  2015-2027 LRAM'!AL1628</f>
        <v>0</v>
      </c>
      <c r="J102" s="127">
        <f>-'5.  2015-2027 LRAM'!AM1628</f>
        <v>0</v>
      </c>
      <c r="K102" s="127">
        <f>-'5.  2015-2027 LRAM'!AN1628</f>
        <v>0</v>
      </c>
      <c r="L102" s="127">
        <f>-'5.  2015-2027 LRAM'!AO1628</f>
        <v>0</v>
      </c>
      <c r="M102" s="127">
        <f>-'5.  2015-2027 LRAM'!AP1628</f>
        <v>0</v>
      </c>
      <c r="N102" s="127">
        <f>-'5.  2015-2027 LRAM'!AQ1628</f>
        <v>0</v>
      </c>
      <c r="O102" s="127">
        <f>-'5.  2015-2027 LRAM'!AR1628</f>
        <v>0</v>
      </c>
      <c r="P102" s="127">
        <f>-'5.  2015-2027 LRAM'!AS1628</f>
        <v>0</v>
      </c>
      <c r="Q102" s="127">
        <f>-'5.  2015-2027 LRAM'!AT1628</f>
        <v>0</v>
      </c>
      <c r="R102" s="128">
        <f>SUM(D102:Q102)</f>
        <v>-210650.10162437955</v>
      </c>
      <c r="S102" s="129"/>
      <c r="U102" s="123"/>
      <c r="V102" s="124"/>
    </row>
    <row r="103" spans="2:22" s="14" customFormat="1">
      <c r="B103" s="737" t="s">
        <v>955</v>
      </c>
      <c r="C103" s="738"/>
      <c r="D103" s="739">
        <f>SUM(D101:D102)</f>
        <v>0</v>
      </c>
      <c r="E103" s="739">
        <f t="shared" ref="E103:Q103" si="3">SUM(E101:E102)</f>
        <v>157355.65500609291</v>
      </c>
      <c r="F103" s="739">
        <f t="shared" si="3"/>
        <v>412442.49760034378</v>
      </c>
      <c r="G103" s="739">
        <f t="shared" si="3"/>
        <v>18484.215517335047</v>
      </c>
      <c r="H103" s="739">
        <f t="shared" si="3"/>
        <v>124821.20586602324</v>
      </c>
      <c r="I103" s="739">
        <f t="shared" si="3"/>
        <v>69.689266706839661</v>
      </c>
      <c r="J103" s="739">
        <f t="shared" si="3"/>
        <v>0</v>
      </c>
      <c r="K103" s="739">
        <f t="shared" si="3"/>
        <v>88475.460677739989</v>
      </c>
      <c r="L103" s="739">
        <f t="shared" si="3"/>
        <v>0</v>
      </c>
      <c r="M103" s="739">
        <f t="shared" si="3"/>
        <v>51356.461490688707</v>
      </c>
      <c r="N103" s="739">
        <f t="shared" si="3"/>
        <v>238487.19226016381</v>
      </c>
      <c r="O103" s="739">
        <f t="shared" si="3"/>
        <v>82714.27310124872</v>
      </c>
      <c r="P103" s="739">
        <f t="shared" si="3"/>
        <v>0</v>
      </c>
      <c r="Q103" s="739">
        <f t="shared" si="3"/>
        <v>0</v>
      </c>
      <c r="R103" s="740">
        <f>SUM(R101:R102)</f>
        <v>1174206.6507863428</v>
      </c>
      <c r="S103" s="129"/>
      <c r="U103" s="123"/>
      <c r="V103" s="124"/>
    </row>
    <row r="104" spans="2:22" s="108" customFormat="1">
      <c r="B104" s="730" t="s">
        <v>67</v>
      </c>
      <c r="C104" s="575"/>
      <c r="D104" s="731"/>
      <c r="E104" s="731"/>
      <c r="F104" s="731"/>
      <c r="G104" s="731"/>
      <c r="H104" s="731"/>
      <c r="I104" s="731"/>
      <c r="J104" s="731"/>
      <c r="K104" s="732"/>
      <c r="L104" s="732"/>
      <c r="M104" s="732"/>
      <c r="N104" s="732"/>
      <c r="O104" s="732"/>
      <c r="P104" s="732"/>
      <c r="Q104" s="732"/>
      <c r="R104" s="735"/>
      <c r="U104" s="130"/>
      <c r="V104" s="124"/>
    </row>
    <row r="105" spans="2:22" s="14" customFormat="1">
      <c r="B105" s="125" t="s">
        <v>926</v>
      </c>
      <c r="C105" s="126"/>
      <c r="D105" s="127">
        <f>'5.  2015-2027 LRAM'!AG1653</f>
        <v>0</v>
      </c>
      <c r="E105" s="127">
        <f>'5.  2015-2027 LRAM'!AH1653</f>
        <v>271163.90285821952</v>
      </c>
      <c r="F105" s="127">
        <f>'5.  2015-2027 LRAM'!AI1653</f>
        <v>432194.67387691664</v>
      </c>
      <c r="G105" s="127">
        <f>'5.  2015-2027 LRAM'!AJ1653</f>
        <v>18447.267840883709</v>
      </c>
      <c r="H105" s="127">
        <f>'5.  2015-2027 LRAM'!AK1653</f>
        <v>115678.21609576933</v>
      </c>
      <c r="I105" s="127">
        <f>'5.  2015-2027 LRAM'!AL1653</f>
        <v>66.660643411161061</v>
      </c>
      <c r="J105" s="127">
        <f>'5.  2015-2027 LRAM'!AM1653</f>
        <v>0</v>
      </c>
      <c r="K105" s="127">
        <f>'5.  2015-2027 LRAM'!AN1653</f>
        <v>88475.460677739989</v>
      </c>
      <c r="L105" s="127">
        <f>'5.  2015-2027 LRAM'!AO1653</f>
        <v>0</v>
      </c>
      <c r="M105" s="127">
        <f>'5.  2015-2027 LRAM'!AP1653</f>
        <v>48010.734463835564</v>
      </c>
      <c r="N105" s="127">
        <f>'5.  2015-2027 LRAM'!AQ1653</f>
        <v>219913.32744151333</v>
      </c>
      <c r="O105" s="127">
        <f>'5.  2015-2027 LRAM'!AR1653</f>
        <v>82714.27310124872</v>
      </c>
      <c r="P105" s="127">
        <f>'5.  2015-2027 LRAM'!AS1653</f>
        <v>0</v>
      </c>
      <c r="Q105" s="127">
        <f>'5.  2015-2027 LRAM'!AT1653</f>
        <v>0</v>
      </c>
      <c r="R105" s="128">
        <f>SUM(D105:Q105)</f>
        <v>1276664.5169995381</v>
      </c>
      <c r="U105" s="123"/>
      <c r="V105" s="124"/>
    </row>
    <row r="106" spans="2:22" s="14" customFormat="1">
      <c r="B106" s="125" t="s">
        <v>927</v>
      </c>
      <c r="C106" s="126"/>
      <c r="D106" s="127">
        <f>-'5.  2015-2027 LRAM'!AG1654</f>
        <v>0</v>
      </c>
      <c r="E106" s="127">
        <f>-'5.  2015-2027 LRAM'!AH1654</f>
        <v>-139109.49302437954</v>
      </c>
      <c r="F106" s="127">
        <f>-'5.  2015-2027 LRAM'!AI1654</f>
        <v>-69958.476999999999</v>
      </c>
      <c r="G106" s="127">
        <f>-'5.  2015-2027 LRAM'!AJ1654</f>
        <v>-124.2216</v>
      </c>
      <c r="H106" s="127">
        <f>-'5.  2015-2027 LRAM'!AK1654</f>
        <v>-1457.9099999999999</v>
      </c>
      <c r="I106" s="127">
        <f>-'5.  2015-2027 LRAM'!AL1654</f>
        <v>0</v>
      </c>
      <c r="J106" s="127">
        <f>-'5.  2015-2027 LRAM'!AM1654</f>
        <v>0</v>
      </c>
      <c r="K106" s="127">
        <f>-'5.  2015-2027 LRAM'!AN1654</f>
        <v>0</v>
      </c>
      <c r="L106" s="127">
        <f>-'5.  2015-2027 LRAM'!AO1654</f>
        <v>0</v>
      </c>
      <c r="M106" s="127">
        <f>-'5.  2015-2027 LRAM'!AP1654</f>
        <v>0</v>
      </c>
      <c r="N106" s="127">
        <f>-'5.  2015-2027 LRAM'!AQ1654</f>
        <v>0</v>
      </c>
      <c r="O106" s="127">
        <f>-'5.  2015-2027 LRAM'!AR1654</f>
        <v>0</v>
      </c>
      <c r="P106" s="127">
        <f>-'5.  2015-2027 LRAM'!AS1654</f>
        <v>0</v>
      </c>
      <c r="Q106" s="127">
        <f>-'5.  2015-2027 LRAM'!AT1654</f>
        <v>0</v>
      </c>
      <c r="R106" s="128">
        <f>SUM(D106:Q106)</f>
        <v>-210650.10162437955</v>
      </c>
      <c r="S106" s="129"/>
      <c r="U106" s="123"/>
      <c r="V106" s="124"/>
    </row>
    <row r="107" spans="2:22" s="14" customFormat="1">
      <c r="B107" s="737" t="s">
        <v>956</v>
      </c>
      <c r="C107" s="738"/>
      <c r="D107" s="739">
        <f>SUM(D105:D106)</f>
        <v>0</v>
      </c>
      <c r="E107" s="739">
        <f t="shared" ref="E107:Q107" si="4">SUM(E105:E106)</f>
        <v>132054.40983383998</v>
      </c>
      <c r="F107" s="739">
        <f t="shared" si="4"/>
        <v>362236.19687691663</v>
      </c>
      <c r="G107" s="739">
        <f t="shared" si="4"/>
        <v>18323.046240883708</v>
      </c>
      <c r="H107" s="739">
        <f t="shared" si="4"/>
        <v>114220.30609576932</v>
      </c>
      <c r="I107" s="739">
        <f t="shared" si="4"/>
        <v>66.660643411161061</v>
      </c>
      <c r="J107" s="739">
        <f t="shared" si="4"/>
        <v>0</v>
      </c>
      <c r="K107" s="739">
        <f t="shared" si="4"/>
        <v>88475.460677739989</v>
      </c>
      <c r="L107" s="739">
        <f t="shared" si="4"/>
        <v>0</v>
      </c>
      <c r="M107" s="739">
        <f t="shared" si="4"/>
        <v>48010.734463835564</v>
      </c>
      <c r="N107" s="739">
        <f t="shared" si="4"/>
        <v>219913.32744151333</v>
      </c>
      <c r="O107" s="739">
        <f t="shared" si="4"/>
        <v>82714.27310124872</v>
      </c>
      <c r="P107" s="739">
        <f t="shared" si="4"/>
        <v>0</v>
      </c>
      <c r="Q107" s="739">
        <f t="shared" si="4"/>
        <v>0</v>
      </c>
      <c r="R107" s="740">
        <f>SUM(R105:R106)</f>
        <v>1066014.4153751584</v>
      </c>
      <c r="S107" s="129"/>
      <c r="U107" s="123"/>
      <c r="V107" s="124"/>
    </row>
    <row r="108" spans="2:22" s="108" customFormat="1">
      <c r="B108" s="730" t="s">
        <v>67</v>
      </c>
      <c r="C108" s="575"/>
      <c r="D108" s="731"/>
      <c r="E108" s="731"/>
      <c r="F108" s="731"/>
      <c r="G108" s="731"/>
      <c r="H108" s="731"/>
      <c r="I108" s="731"/>
      <c r="J108" s="731"/>
      <c r="K108" s="732"/>
      <c r="L108" s="732"/>
      <c r="M108" s="732"/>
      <c r="N108" s="732"/>
      <c r="O108" s="732"/>
      <c r="P108" s="732"/>
      <c r="Q108" s="732"/>
      <c r="R108" s="735"/>
      <c r="U108" s="130"/>
      <c r="V108" s="124"/>
    </row>
    <row r="109" spans="2:22" s="14" customFormat="1">
      <c r="B109" s="125" t="s">
        <v>928</v>
      </c>
      <c r="C109" s="126"/>
      <c r="D109" s="127">
        <f>'5.  2015-2027 LRAM'!AG1680</f>
        <v>0</v>
      </c>
      <c r="E109" s="127">
        <f>'5.  2015-2027 LRAM'!AH1680</f>
        <v>245943.14185824612</v>
      </c>
      <c r="F109" s="127">
        <f>'5.  2015-2027 LRAM'!AI1680</f>
        <v>399988.53208690631</v>
      </c>
      <c r="G109" s="127">
        <f>'5.  2015-2027 LRAM'!AJ1680</f>
        <v>18126.15929436206</v>
      </c>
      <c r="H109" s="127">
        <f>'5.  2015-2027 LRAM'!AK1680</f>
        <v>107371.87284114266</v>
      </c>
      <c r="I109" s="127">
        <f>'5.  2015-2027 LRAM'!AL1680</f>
        <v>59.632094960764341</v>
      </c>
      <c r="J109" s="127">
        <f>'5.  2015-2027 LRAM'!AM1680</f>
        <v>0</v>
      </c>
      <c r="K109" s="127">
        <f>'5.  2015-2027 LRAM'!AN1680</f>
        <v>88475.460677739989</v>
      </c>
      <c r="L109" s="127">
        <f>'5.  2015-2027 LRAM'!AO1680</f>
        <v>0</v>
      </c>
      <c r="M109" s="127">
        <f>'5.  2015-2027 LRAM'!AP1680</f>
        <v>34247.693153822693</v>
      </c>
      <c r="N109" s="127">
        <f>'5.  2015-2027 LRAM'!AQ1680</f>
        <v>205307.00145841562</v>
      </c>
      <c r="O109" s="127">
        <f>'5.  2015-2027 LRAM'!AR1680</f>
        <v>82714.27310124872</v>
      </c>
      <c r="P109" s="127">
        <f>'5.  2015-2027 LRAM'!AS1680</f>
        <v>0</v>
      </c>
      <c r="Q109" s="127">
        <f>'5.  2015-2027 LRAM'!AT1680</f>
        <v>0</v>
      </c>
      <c r="R109" s="128">
        <f>SUM(D109:Q109)</f>
        <v>1182233.7665668451</v>
      </c>
      <c r="U109" s="123"/>
      <c r="V109" s="124"/>
    </row>
    <row r="110" spans="2:22" s="14" customFormat="1">
      <c r="B110" s="125" t="s">
        <v>929</v>
      </c>
      <c r="C110" s="126"/>
      <c r="D110" s="127">
        <f>-'5.  2015-2027 LRAM'!AG1681</f>
        <v>0</v>
      </c>
      <c r="E110" s="127">
        <f>-'5.  2015-2027 LRAM'!AH1681</f>
        <v>-139109.49302437954</v>
      </c>
      <c r="F110" s="127">
        <f>-'5.  2015-2027 LRAM'!AI1681</f>
        <v>-69958.476999999999</v>
      </c>
      <c r="G110" s="127">
        <f>-'5.  2015-2027 LRAM'!AJ1681</f>
        <v>-124.2216</v>
      </c>
      <c r="H110" s="127">
        <f>-'5.  2015-2027 LRAM'!AK1681</f>
        <v>-1457.9099999999999</v>
      </c>
      <c r="I110" s="127">
        <f>-'5.  2015-2027 LRAM'!AL1681</f>
        <v>0</v>
      </c>
      <c r="J110" s="127">
        <f>-'5.  2015-2027 LRAM'!AM1681</f>
        <v>0</v>
      </c>
      <c r="K110" s="127">
        <f>-'5.  2015-2027 LRAM'!AN1681</f>
        <v>0</v>
      </c>
      <c r="L110" s="127">
        <f>-'5.  2015-2027 LRAM'!AO1681</f>
        <v>0</v>
      </c>
      <c r="M110" s="127">
        <f>-'5.  2015-2027 LRAM'!AP1681</f>
        <v>0</v>
      </c>
      <c r="N110" s="127">
        <f>-'5.  2015-2027 LRAM'!AQ1681</f>
        <v>0</v>
      </c>
      <c r="O110" s="127">
        <f>-'5.  2015-2027 LRAM'!AR1681</f>
        <v>0</v>
      </c>
      <c r="P110" s="127">
        <f>-'5.  2015-2027 LRAM'!AS1681</f>
        <v>0</v>
      </c>
      <c r="Q110" s="127">
        <f>-'5.  2015-2027 LRAM'!AT1681</f>
        <v>0</v>
      </c>
      <c r="R110" s="128">
        <f>SUM(D110:Q110)</f>
        <v>-210650.10162437955</v>
      </c>
      <c r="S110" s="129"/>
      <c r="U110" s="123"/>
      <c r="V110" s="124"/>
    </row>
    <row r="111" spans="2:22" s="14" customFormat="1">
      <c r="B111" s="737" t="s">
        <v>957</v>
      </c>
      <c r="C111" s="738"/>
      <c r="D111" s="739">
        <f>SUM(D109:D110)</f>
        <v>0</v>
      </c>
      <c r="E111" s="739">
        <f t="shared" ref="E111:Q111" si="5">SUM(E109:E110)</f>
        <v>106833.64883386658</v>
      </c>
      <c r="F111" s="739">
        <f t="shared" si="5"/>
        <v>330030.0550869063</v>
      </c>
      <c r="G111" s="739">
        <f t="shared" si="5"/>
        <v>18001.937694362059</v>
      </c>
      <c r="H111" s="739">
        <f t="shared" si="5"/>
        <v>105913.96284114265</v>
      </c>
      <c r="I111" s="739">
        <f t="shared" si="5"/>
        <v>59.632094960764341</v>
      </c>
      <c r="J111" s="739">
        <f t="shared" si="5"/>
        <v>0</v>
      </c>
      <c r="K111" s="739">
        <f t="shared" si="5"/>
        <v>88475.460677739989</v>
      </c>
      <c r="L111" s="739">
        <f t="shared" si="5"/>
        <v>0</v>
      </c>
      <c r="M111" s="739">
        <f t="shared" si="5"/>
        <v>34247.693153822693</v>
      </c>
      <c r="N111" s="739">
        <f t="shared" si="5"/>
        <v>205307.00145841562</v>
      </c>
      <c r="O111" s="739">
        <f t="shared" si="5"/>
        <v>82714.27310124872</v>
      </c>
      <c r="P111" s="739">
        <f t="shared" si="5"/>
        <v>0</v>
      </c>
      <c r="Q111" s="739">
        <f t="shared" si="5"/>
        <v>0</v>
      </c>
      <c r="R111" s="740">
        <f>SUM(R109:R110)</f>
        <v>971583.66494246561</v>
      </c>
      <c r="S111" s="129"/>
      <c r="U111" s="123"/>
      <c r="V111" s="124"/>
    </row>
    <row r="112" spans="2:22" s="108" customFormat="1">
      <c r="B112" s="730" t="s">
        <v>67</v>
      </c>
      <c r="C112" s="575"/>
      <c r="D112" s="731"/>
      <c r="E112" s="731"/>
      <c r="F112" s="731"/>
      <c r="G112" s="731"/>
      <c r="H112" s="731"/>
      <c r="I112" s="731"/>
      <c r="J112" s="731"/>
      <c r="K112" s="732"/>
      <c r="L112" s="732"/>
      <c r="M112" s="732"/>
      <c r="N112" s="732"/>
      <c r="O112" s="732"/>
      <c r="P112" s="732"/>
      <c r="Q112" s="732"/>
      <c r="R112" s="735"/>
      <c r="U112" s="130"/>
      <c r="V112" s="124"/>
    </row>
    <row r="113" spans="2:22" s="14" customFormat="1">
      <c r="B113" s="125" t="s">
        <v>930</v>
      </c>
      <c r="C113" s="126"/>
      <c r="D113" s="127">
        <f>'5.  2015-2027 LRAM'!AG1707</f>
        <v>0</v>
      </c>
      <c r="E113" s="127">
        <f>'5.  2015-2027 LRAM'!AH1707</f>
        <v>214688.27602594532</v>
      </c>
      <c r="F113" s="127">
        <f>'5.  2015-2027 LRAM'!AI1707</f>
        <v>383373.91889200272</v>
      </c>
      <c r="G113" s="127">
        <f>'5.  2015-2027 LRAM'!AJ1707</f>
        <v>18000.195973918548</v>
      </c>
      <c r="H113" s="127">
        <f>'5.  2015-2027 LRAM'!AK1707</f>
        <v>104098.92211495551</v>
      </c>
      <c r="I113" s="127">
        <f>'5.  2015-2027 LRAM'!AL1707</f>
        <v>58.762529019741464</v>
      </c>
      <c r="J113" s="127">
        <f>'5.  2015-2027 LRAM'!AM1707</f>
        <v>0</v>
      </c>
      <c r="K113" s="127">
        <f>'5.  2015-2027 LRAM'!AN1707</f>
        <v>86100.025528338389</v>
      </c>
      <c r="L113" s="127">
        <f>'5.  2015-2027 LRAM'!AO1707</f>
        <v>0</v>
      </c>
      <c r="M113" s="127">
        <f>'5.  2015-2027 LRAM'!AP1707</f>
        <v>28829.925492330789</v>
      </c>
      <c r="N113" s="127">
        <f>'5.  2015-2027 LRAM'!AQ1707</f>
        <v>196539.51494615347</v>
      </c>
      <c r="O113" s="127">
        <f>'5.  2015-2027 LRAM'!AR1707</f>
        <v>82714.27310124872</v>
      </c>
      <c r="P113" s="127">
        <f>'5.  2015-2027 LRAM'!AS1707</f>
        <v>0</v>
      </c>
      <c r="Q113" s="127">
        <f>'5.  2015-2027 LRAM'!AT1707</f>
        <v>0</v>
      </c>
      <c r="R113" s="128">
        <f>SUM(D113:Q113)</f>
        <v>1114403.8146039131</v>
      </c>
      <c r="U113" s="123"/>
      <c r="V113" s="124"/>
    </row>
    <row r="114" spans="2:22" s="14" customFormat="1">
      <c r="B114" s="125" t="s">
        <v>931</v>
      </c>
      <c r="C114" s="126"/>
      <c r="D114" s="127">
        <f>-'5.  2015-2027 LRAM'!AG1708</f>
        <v>0</v>
      </c>
      <c r="E114" s="127">
        <f>-'5.  2015-2027 LRAM'!AH1708</f>
        <v>-139109.49302437954</v>
      </c>
      <c r="F114" s="127">
        <f>-'5.  2015-2027 LRAM'!AI1708</f>
        <v>-69958.476999999999</v>
      </c>
      <c r="G114" s="127">
        <f>-'5.  2015-2027 LRAM'!AJ1708</f>
        <v>-124.2216</v>
      </c>
      <c r="H114" s="127">
        <f>-'5.  2015-2027 LRAM'!AK1708</f>
        <v>-1457.9099999999999</v>
      </c>
      <c r="I114" s="127">
        <f>-'5.  2015-2027 LRAM'!AL1708</f>
        <v>0</v>
      </c>
      <c r="J114" s="127">
        <f>-'5.  2015-2027 LRAM'!AM1708</f>
        <v>0</v>
      </c>
      <c r="K114" s="127">
        <f>-'5.  2015-2027 LRAM'!AN1708</f>
        <v>0</v>
      </c>
      <c r="L114" s="127">
        <f>-'5.  2015-2027 LRAM'!AO1708</f>
        <v>0</v>
      </c>
      <c r="M114" s="127">
        <f>-'5.  2015-2027 LRAM'!AP1708</f>
        <v>0</v>
      </c>
      <c r="N114" s="127">
        <f>-'5.  2015-2027 LRAM'!AQ1708</f>
        <v>0</v>
      </c>
      <c r="O114" s="127">
        <f>-'5.  2015-2027 LRAM'!AR1708</f>
        <v>0</v>
      </c>
      <c r="P114" s="127">
        <f>-'5.  2015-2027 LRAM'!AS1708</f>
        <v>0</v>
      </c>
      <c r="Q114" s="127">
        <f>-'5.  2015-2027 LRAM'!AT1708</f>
        <v>0</v>
      </c>
      <c r="R114" s="128">
        <f>SUM(D114:Q114)</f>
        <v>-210650.10162437955</v>
      </c>
      <c r="S114" s="129"/>
      <c r="U114" s="123"/>
      <c r="V114" s="124"/>
    </row>
    <row r="115" spans="2:22" s="14" customFormat="1">
      <c r="B115" s="737" t="s">
        <v>958</v>
      </c>
      <c r="C115" s="738"/>
      <c r="D115" s="739">
        <f>SUM(D113:D114)</f>
        <v>0</v>
      </c>
      <c r="E115" s="739">
        <f t="shared" ref="E115:Q115" si="6">SUM(E113:E114)</f>
        <v>75578.783001565782</v>
      </c>
      <c r="F115" s="739">
        <f t="shared" si="6"/>
        <v>313415.44189200271</v>
      </c>
      <c r="G115" s="739">
        <f t="shared" si="6"/>
        <v>17875.974373918547</v>
      </c>
      <c r="H115" s="739">
        <f t="shared" si="6"/>
        <v>102641.01211495551</v>
      </c>
      <c r="I115" s="739">
        <f t="shared" si="6"/>
        <v>58.762529019741464</v>
      </c>
      <c r="J115" s="739">
        <f t="shared" si="6"/>
        <v>0</v>
      </c>
      <c r="K115" s="739">
        <f t="shared" si="6"/>
        <v>86100.025528338389</v>
      </c>
      <c r="L115" s="739">
        <f t="shared" si="6"/>
        <v>0</v>
      </c>
      <c r="M115" s="739">
        <f t="shared" si="6"/>
        <v>28829.925492330789</v>
      </c>
      <c r="N115" s="739">
        <f t="shared" si="6"/>
        <v>196539.51494615347</v>
      </c>
      <c r="O115" s="739">
        <f t="shared" si="6"/>
        <v>82714.27310124872</v>
      </c>
      <c r="P115" s="739">
        <f t="shared" si="6"/>
        <v>0</v>
      </c>
      <c r="Q115" s="739">
        <f t="shared" si="6"/>
        <v>0</v>
      </c>
      <c r="R115" s="740">
        <f>SUM(R113:R114)</f>
        <v>903753.71297953359</v>
      </c>
      <c r="S115" s="129"/>
      <c r="U115" s="123"/>
      <c r="V115" s="124"/>
    </row>
    <row r="116" spans="2:22" s="108" customFormat="1">
      <c r="B116" s="730" t="s">
        <v>67</v>
      </c>
      <c r="C116" s="575"/>
      <c r="D116" s="731"/>
      <c r="E116" s="731"/>
      <c r="F116" s="731"/>
      <c r="G116" s="731"/>
      <c r="H116" s="731"/>
      <c r="I116" s="731"/>
      <c r="J116" s="731"/>
      <c r="K116" s="732"/>
      <c r="L116" s="732"/>
      <c r="M116" s="732"/>
      <c r="N116" s="732"/>
      <c r="O116" s="732"/>
      <c r="P116" s="732"/>
      <c r="Q116" s="732"/>
      <c r="R116" s="735"/>
      <c r="U116" s="130"/>
      <c r="V116" s="124"/>
    </row>
    <row r="117" spans="2:22" s="14" customFormat="1">
      <c r="B117" s="125" t="s">
        <v>932</v>
      </c>
      <c r="C117" s="126"/>
      <c r="D117" s="127">
        <f>'5.  2015-2027 LRAM'!AG1734</f>
        <v>0</v>
      </c>
      <c r="E117" s="127">
        <f>'5.  2015-2027 LRAM'!AH1734</f>
        <v>188582.60042238905</v>
      </c>
      <c r="F117" s="127">
        <f>'5.  2015-2027 LRAM'!AI1734</f>
        <v>358546.02101908671</v>
      </c>
      <c r="G117" s="127">
        <f>'5.  2015-2027 LRAM'!AJ1734</f>
        <v>17080.179614837223</v>
      </c>
      <c r="H117" s="127">
        <f>'5.  2015-2027 LRAM'!AK1734</f>
        <v>90345.270892092129</v>
      </c>
      <c r="I117" s="127">
        <f>'5.  2015-2027 LRAM'!AL1734</f>
        <v>44.09837361951304</v>
      </c>
      <c r="J117" s="127">
        <f>'5.  2015-2027 LRAM'!AM1734</f>
        <v>0</v>
      </c>
      <c r="K117" s="127">
        <f>'5.  2015-2027 LRAM'!AN1734</f>
        <v>84912.307953637588</v>
      </c>
      <c r="L117" s="127">
        <f>'5.  2015-2027 LRAM'!AO1734</f>
        <v>0</v>
      </c>
      <c r="M117" s="127">
        <f>'5.  2015-2027 LRAM'!AP1734</f>
        <v>23846.133944742098</v>
      </c>
      <c r="N117" s="127">
        <f>'5.  2015-2027 LRAM'!AQ1734</f>
        <v>186337.46274470043</v>
      </c>
      <c r="O117" s="127">
        <f>'5.  2015-2027 LRAM'!AR1734</f>
        <v>76201.549028838883</v>
      </c>
      <c r="P117" s="127">
        <f>'5.  2015-2027 LRAM'!AS1734</f>
        <v>0</v>
      </c>
      <c r="Q117" s="127">
        <f>'5.  2015-2027 LRAM'!AT1734</f>
        <v>0</v>
      </c>
      <c r="R117" s="128">
        <f>SUM(D117:Q117)</f>
        <v>1025895.6239939438</v>
      </c>
      <c r="U117" s="123"/>
      <c r="V117" s="124"/>
    </row>
    <row r="118" spans="2:22" s="14" customFormat="1">
      <c r="B118" s="125" t="s">
        <v>933</v>
      </c>
      <c r="C118" s="126"/>
      <c r="D118" s="127">
        <f>-'5.  2015-2027 LRAM'!AG1735</f>
        <v>0</v>
      </c>
      <c r="E118" s="127">
        <f>-'5.  2015-2027 LRAM'!AH1735</f>
        <v>-139109.49302437954</v>
      </c>
      <c r="F118" s="127">
        <f>-'5.  2015-2027 LRAM'!AI1735</f>
        <v>-69958.476999999999</v>
      </c>
      <c r="G118" s="127">
        <f>-'5.  2015-2027 LRAM'!AJ1735</f>
        <v>-124.2216</v>
      </c>
      <c r="H118" s="127">
        <f>-'5.  2015-2027 LRAM'!AK1735</f>
        <v>-1457.9099999999999</v>
      </c>
      <c r="I118" s="127">
        <f>-'5.  2015-2027 LRAM'!AL1735</f>
        <v>0</v>
      </c>
      <c r="J118" s="127">
        <f>-'5.  2015-2027 LRAM'!AM1735</f>
        <v>0</v>
      </c>
      <c r="K118" s="127">
        <f>-'5.  2015-2027 LRAM'!AN1735</f>
        <v>0</v>
      </c>
      <c r="L118" s="127">
        <f>-'5.  2015-2027 LRAM'!AO1735</f>
        <v>0</v>
      </c>
      <c r="M118" s="127">
        <f>-'5.  2015-2027 LRAM'!AP1735</f>
        <v>0</v>
      </c>
      <c r="N118" s="127">
        <f>-'5.  2015-2027 LRAM'!AQ1735</f>
        <v>0</v>
      </c>
      <c r="O118" s="127">
        <f>-'5.  2015-2027 LRAM'!AR1735</f>
        <v>0</v>
      </c>
      <c r="P118" s="127">
        <f>-'5.  2015-2027 LRAM'!AS1735</f>
        <v>0</v>
      </c>
      <c r="Q118" s="127">
        <f>-'5.  2015-2027 LRAM'!AT1735</f>
        <v>0</v>
      </c>
      <c r="R118" s="128">
        <f>SUM(D118:Q118)</f>
        <v>-210650.10162437955</v>
      </c>
      <c r="S118" s="129"/>
      <c r="U118" s="123"/>
      <c r="V118" s="124"/>
    </row>
    <row r="119" spans="2:22" s="14" customFormat="1">
      <c r="B119" s="737" t="s">
        <v>960</v>
      </c>
      <c r="C119" s="738"/>
      <c r="D119" s="739">
        <f>SUM(D117:D118)</f>
        <v>0</v>
      </c>
      <c r="E119" s="739">
        <f t="shared" ref="E119:Q119" si="7">SUM(E117:E118)</f>
        <v>49473.10739800951</v>
      </c>
      <c r="F119" s="739">
        <f t="shared" si="7"/>
        <v>288587.54401908669</v>
      </c>
      <c r="G119" s="739">
        <f t="shared" si="7"/>
        <v>16955.958014837222</v>
      </c>
      <c r="H119" s="739">
        <f t="shared" si="7"/>
        <v>88887.360892092125</v>
      </c>
      <c r="I119" s="739">
        <f t="shared" si="7"/>
        <v>44.09837361951304</v>
      </c>
      <c r="J119" s="739">
        <f t="shared" si="7"/>
        <v>0</v>
      </c>
      <c r="K119" s="739">
        <f t="shared" si="7"/>
        <v>84912.307953637588</v>
      </c>
      <c r="L119" s="739">
        <f t="shared" si="7"/>
        <v>0</v>
      </c>
      <c r="M119" s="739">
        <f t="shared" si="7"/>
        <v>23846.133944742098</v>
      </c>
      <c r="N119" s="739">
        <f t="shared" si="7"/>
        <v>186337.46274470043</v>
      </c>
      <c r="O119" s="739">
        <f t="shared" si="7"/>
        <v>76201.549028838883</v>
      </c>
      <c r="P119" s="739">
        <f t="shared" si="7"/>
        <v>0</v>
      </c>
      <c r="Q119" s="739">
        <f t="shared" si="7"/>
        <v>0</v>
      </c>
      <c r="R119" s="740">
        <f>SUM(R117:R118)</f>
        <v>815245.52236956428</v>
      </c>
      <c r="S119" s="129"/>
      <c r="U119" s="123"/>
      <c r="V119" s="124"/>
    </row>
    <row r="120" spans="2:22" s="108" customFormat="1">
      <c r="B120" s="528" t="s">
        <v>67</v>
      </c>
      <c r="C120" s="524"/>
      <c r="D120" s="131"/>
      <c r="E120" s="131"/>
      <c r="F120" s="131"/>
      <c r="G120" s="131"/>
      <c r="H120" s="131"/>
      <c r="I120" s="131"/>
      <c r="J120" s="131"/>
      <c r="K120" s="132"/>
      <c r="L120" s="132"/>
      <c r="M120" s="132"/>
      <c r="N120" s="132"/>
      <c r="O120" s="132"/>
      <c r="P120" s="132"/>
      <c r="Q120" s="132"/>
      <c r="R120" s="736"/>
      <c r="U120" s="130"/>
      <c r="V120" s="124"/>
    </row>
    <row r="121" spans="2:22" s="108" customFormat="1">
      <c r="B121" s="125" t="s">
        <v>1079</v>
      </c>
      <c r="C121" s="126"/>
      <c r="D121" s="127">
        <f>'5.  2015-2027 LRAM'!AG1760</f>
        <v>0</v>
      </c>
      <c r="E121" s="127">
        <f>'5.  2015-2027 LRAM'!AH1760</f>
        <v>166096.8858978163</v>
      </c>
      <c r="F121" s="127">
        <f>'5.  2015-2027 LRAM'!AI1760</f>
        <v>326669.67196047178</v>
      </c>
      <c r="G121" s="127">
        <f>'5.  2015-2027 LRAM'!AJ1760</f>
        <v>15181.035826049689</v>
      </c>
      <c r="H121" s="127">
        <f>'5.  2015-2027 LRAM'!AK1760</f>
        <v>76208.50018060299</v>
      </c>
      <c r="I121" s="127">
        <f>'5.  2015-2027 LRAM'!AL1760</f>
        <v>21.779258930051718</v>
      </c>
      <c r="J121" s="127">
        <f>'5.  2015-2027 LRAM'!AM1760</f>
        <v>0</v>
      </c>
      <c r="K121" s="127">
        <f>'5.  2015-2027 LRAM'!AN1760</f>
        <v>84912.307953637588</v>
      </c>
      <c r="L121" s="127">
        <f>'5.  2015-2027 LRAM'!AO1760</f>
        <v>0</v>
      </c>
      <c r="M121" s="127">
        <f>'5.  2015-2027 LRAM'!AP1760</f>
        <v>21066.047397112899</v>
      </c>
      <c r="N121" s="127">
        <f>'5.  2015-2027 LRAM'!AQ1760</f>
        <v>172914.16766696199</v>
      </c>
      <c r="O121" s="127">
        <f>'5.  2015-2027 LRAM'!AR1760</f>
        <v>43100.412543942206</v>
      </c>
      <c r="P121" s="127">
        <f>'5.  2015-2027 LRAM'!AS1760</f>
        <v>0</v>
      </c>
      <c r="Q121" s="127">
        <f>'5.  2015-2027 LRAM'!AT1760</f>
        <v>0</v>
      </c>
      <c r="R121" s="128">
        <f>SUM(D121:Q121)</f>
        <v>906170.80868552544</v>
      </c>
      <c r="U121" s="130"/>
      <c r="V121" s="124"/>
    </row>
    <row r="122" spans="2:22" s="108" customFormat="1">
      <c r="B122" s="125" t="s">
        <v>1080</v>
      </c>
      <c r="C122" s="126"/>
      <c r="D122" s="127">
        <f>-'5.  2015-2027 LRAM'!AG1761</f>
        <v>0</v>
      </c>
      <c r="E122" s="127">
        <f>-'5.  2015-2027 LRAM'!AH1761</f>
        <v>-139109.49302437954</v>
      </c>
      <c r="F122" s="127">
        <f>-'5.  2015-2027 LRAM'!AI1761</f>
        <v>-69958.476999999999</v>
      </c>
      <c r="G122" s="127">
        <f>-'5.  2015-2027 LRAM'!AJ1761</f>
        <v>-124.2216</v>
      </c>
      <c r="H122" s="127">
        <f>-'5.  2015-2027 LRAM'!AK1761</f>
        <v>-1457.9099999999999</v>
      </c>
      <c r="I122" s="127">
        <f>-'5.  2015-2027 LRAM'!AL1761</f>
        <v>0</v>
      </c>
      <c r="J122" s="127">
        <f>-'5.  2015-2027 LRAM'!AM1761</f>
        <v>0</v>
      </c>
      <c r="K122" s="127">
        <f>-'5.  2015-2027 LRAM'!AN1761</f>
        <v>0</v>
      </c>
      <c r="L122" s="127">
        <f>-'5.  2015-2027 LRAM'!AO1761</f>
        <v>0</v>
      </c>
      <c r="M122" s="127">
        <f>-'5.  2015-2027 LRAM'!AP1761</f>
        <v>0</v>
      </c>
      <c r="N122" s="127">
        <f>-'5.  2015-2027 LRAM'!AQ1761</f>
        <v>0</v>
      </c>
      <c r="O122" s="127">
        <f>-'5.  2015-2027 LRAM'!AR1761</f>
        <v>0</v>
      </c>
      <c r="P122" s="127">
        <f>-'5.  2015-2027 LRAM'!AS1761</f>
        <v>0</v>
      </c>
      <c r="Q122" s="127">
        <f>-'5.  2015-2027 LRAM'!AT1761</f>
        <v>0</v>
      </c>
      <c r="R122" s="128">
        <f>SUM(D122:Q122)</f>
        <v>-210650.10162437955</v>
      </c>
      <c r="U122" s="130"/>
      <c r="V122" s="124"/>
    </row>
    <row r="123" spans="2:22" s="108" customFormat="1">
      <c r="B123" s="737" t="s">
        <v>1081</v>
      </c>
      <c r="C123" s="738"/>
      <c r="D123" s="739"/>
      <c r="E123" s="739">
        <f t="shared" ref="E123:Q123" si="8">SUM(E121:E122)</f>
        <v>26987.392873436766</v>
      </c>
      <c r="F123" s="739">
        <f t="shared" si="8"/>
        <v>256711.19496047177</v>
      </c>
      <c r="G123" s="739">
        <f t="shared" si="8"/>
        <v>15056.814226049688</v>
      </c>
      <c r="H123" s="739">
        <f t="shared" si="8"/>
        <v>74750.590180602987</v>
      </c>
      <c r="I123" s="739">
        <f t="shared" si="8"/>
        <v>21.779258930051718</v>
      </c>
      <c r="J123" s="739">
        <f t="shared" si="8"/>
        <v>0</v>
      </c>
      <c r="K123" s="739">
        <f t="shared" si="8"/>
        <v>84912.307953637588</v>
      </c>
      <c r="L123" s="739">
        <f t="shared" si="8"/>
        <v>0</v>
      </c>
      <c r="M123" s="739">
        <f t="shared" si="8"/>
        <v>21066.047397112899</v>
      </c>
      <c r="N123" s="739">
        <f t="shared" si="8"/>
        <v>172914.16766696199</v>
      </c>
      <c r="O123" s="739">
        <f t="shared" si="8"/>
        <v>43100.412543942206</v>
      </c>
      <c r="P123" s="739">
        <f t="shared" si="8"/>
        <v>0</v>
      </c>
      <c r="Q123" s="739">
        <f t="shared" si="8"/>
        <v>0</v>
      </c>
      <c r="R123" s="740">
        <f>SUM(R121:R122)</f>
        <v>695520.70706114592</v>
      </c>
      <c r="U123" s="130"/>
      <c r="V123" s="124"/>
    </row>
    <row r="124" spans="2:22" s="108" customFormat="1">
      <c r="B124" s="528" t="s">
        <v>67</v>
      </c>
      <c r="C124" s="524"/>
      <c r="D124" s="131"/>
      <c r="E124" s="131"/>
      <c r="F124" s="131"/>
      <c r="G124" s="131"/>
      <c r="H124" s="131"/>
      <c r="I124" s="131"/>
      <c r="J124" s="131"/>
      <c r="K124" s="132"/>
      <c r="L124" s="132"/>
      <c r="M124" s="132"/>
      <c r="N124" s="132"/>
      <c r="O124" s="132"/>
      <c r="P124" s="132"/>
      <c r="Q124" s="132"/>
      <c r="R124" s="736"/>
      <c r="U124" s="130"/>
      <c r="V124" s="124"/>
    </row>
    <row r="125" spans="2:22" s="14" customFormat="1" ht="32.25" customHeight="1">
      <c r="B125" s="662" t="s">
        <v>934</v>
      </c>
      <c r="C125" s="527"/>
      <c r="D125" s="526">
        <f t="shared" ref="D125" si="9">SUM(D103,D104,D107,D108,D111,D112,D115,D116,D119,D120,D122)</f>
        <v>0</v>
      </c>
      <c r="E125" s="526">
        <f>SUM(E103,E104,E107,E108,E111,E112,E115,E116,E119,E120,E123,E124)</f>
        <v>548282.99694681156</v>
      </c>
      <c r="F125" s="526">
        <f t="shared" ref="F125:Q125" si="10">SUM(F103,F104,F107,F108,F111,F112,F115,F116,F119,F120,F123,F124)</f>
        <v>1963422.9304357278</v>
      </c>
      <c r="G125" s="526">
        <f t="shared" si="10"/>
        <v>104697.94606738626</v>
      </c>
      <c r="H125" s="526">
        <f t="shared" si="10"/>
        <v>611234.43799058581</v>
      </c>
      <c r="I125" s="526">
        <f t="shared" si="10"/>
        <v>320.62216664807124</v>
      </c>
      <c r="J125" s="526">
        <f t="shared" si="10"/>
        <v>0</v>
      </c>
      <c r="K125" s="526">
        <f t="shared" si="10"/>
        <v>521351.02346883353</v>
      </c>
      <c r="L125" s="526">
        <f t="shared" si="10"/>
        <v>0</v>
      </c>
      <c r="M125" s="526">
        <f t="shared" si="10"/>
        <v>207356.99594253275</v>
      </c>
      <c r="N125" s="526">
        <f t="shared" si="10"/>
        <v>1219498.6665179087</v>
      </c>
      <c r="O125" s="526">
        <f t="shared" si="10"/>
        <v>450159.05397777597</v>
      </c>
      <c r="P125" s="526">
        <f t="shared" si="10"/>
        <v>0</v>
      </c>
      <c r="Q125" s="526">
        <f t="shared" si="10"/>
        <v>0</v>
      </c>
      <c r="R125" s="526">
        <f>SUM(R103,R104,R107,R108,R111,R112,R115,R116,R119,R120,R123,R124)</f>
        <v>5626324.6735142116</v>
      </c>
      <c r="U125" s="123"/>
      <c r="V125" s="124"/>
    </row>
    <row r="126" spans="2:22" ht="20.25" customHeight="1">
      <c r="B126" s="316" t="s">
        <v>533</v>
      </c>
      <c r="C126" s="510"/>
      <c r="D126" s="509"/>
      <c r="E126" s="509"/>
      <c r="F126" s="509"/>
      <c r="G126" s="509"/>
      <c r="H126" s="509"/>
      <c r="I126" s="509"/>
      <c r="J126" s="509"/>
      <c r="K126" s="509"/>
      <c r="L126" s="509"/>
      <c r="M126" s="509"/>
      <c r="N126" s="509"/>
      <c r="O126" s="509"/>
      <c r="P126" s="509"/>
      <c r="Q126" s="509"/>
      <c r="R126" s="509"/>
      <c r="V126" s="12"/>
    </row>
    <row r="127" spans="2:22" ht="20.25" customHeight="1">
      <c r="B127" s="733" t="s">
        <v>959</v>
      </c>
      <c r="C127" s="734"/>
      <c r="D127" s="512"/>
      <c r="E127" s="512"/>
      <c r="F127" s="512"/>
      <c r="G127" s="512"/>
      <c r="H127" s="512"/>
      <c r="I127" s="512"/>
      <c r="J127" s="512"/>
      <c r="K127" s="512"/>
      <c r="L127" s="512"/>
      <c r="M127" s="512"/>
      <c r="N127" s="512"/>
      <c r="O127" s="512"/>
      <c r="P127" s="512"/>
      <c r="Q127" s="512"/>
      <c r="R127" s="512"/>
      <c r="V127" s="12"/>
    </row>
    <row r="128" spans="2:22" ht="15">
      <c r="E128" s="2"/>
    </row>
    <row r="129" spans="2:21" ht="21" hidden="1" customHeight="1">
      <c r="B129" s="92" t="s">
        <v>534</v>
      </c>
      <c r="F129" s="498"/>
    </row>
    <row r="130" spans="2:21" s="25" customFormat="1" ht="27.75" hidden="1" customHeight="1">
      <c r="B130" s="479" t="s">
        <v>554</v>
      </c>
      <c r="C130" s="475"/>
      <c r="D130" s="475"/>
      <c r="E130" s="482"/>
      <c r="F130" s="475"/>
      <c r="G130" s="475"/>
      <c r="H130" s="475"/>
      <c r="I130" s="475"/>
      <c r="J130" s="475"/>
      <c r="T130" s="154"/>
      <c r="U130" s="154"/>
    </row>
    <row r="131" spans="2:21" ht="11.25" hidden="1" customHeight="1">
      <c r="B131" s="30"/>
    </row>
    <row r="132" spans="2:21" s="460" customFormat="1" ht="25.5" hidden="1" customHeight="1">
      <c r="B132" s="474"/>
      <c r="C132" s="471">
        <v>2011</v>
      </c>
      <c r="D132" s="471">
        <v>2012</v>
      </c>
      <c r="E132" s="471">
        <v>2013</v>
      </c>
      <c r="F132" s="471">
        <v>2014</v>
      </c>
      <c r="G132" s="471">
        <v>2015</v>
      </c>
      <c r="H132" s="471">
        <v>2016</v>
      </c>
      <c r="I132" s="471">
        <v>2017</v>
      </c>
      <c r="J132" s="471">
        <v>2018</v>
      </c>
      <c r="K132" s="471">
        <v>2019</v>
      </c>
      <c r="L132" s="471">
        <v>2020</v>
      </c>
      <c r="M132" s="472" t="s">
        <v>26</v>
      </c>
      <c r="T132" s="473"/>
      <c r="U132" s="473"/>
    </row>
    <row r="133" spans="2:21" s="31" customFormat="1" ht="23.25" hidden="1" customHeight="1">
      <c r="B133" s="164">
        <v>2011</v>
      </c>
      <c r="C133" s="466">
        <f>'4.  2011-2014 LRAM'!BC131</f>
        <v>0</v>
      </c>
      <c r="D133" s="467">
        <f>SUM('4.  2011-2014 LRAM'!AO269:BB269)</f>
        <v>0</v>
      </c>
      <c r="E133" s="467">
        <f>SUM('4.  2011-2014 LRAM'!AO414:BB414)</f>
        <v>0</v>
      </c>
      <c r="F133" s="468">
        <f>SUM('4.  2011-2014 LRAM'!AO554:BB554)</f>
        <v>0</v>
      </c>
      <c r="G133" s="468">
        <f>SUM('5.  2015-2027 LRAM'!AG203:AT203)</f>
        <v>0</v>
      </c>
      <c r="H133" s="467">
        <f>SUM('5.  2015-2027 LRAM'!AG400:AT400)</f>
        <v>0</v>
      </c>
      <c r="I133" s="468">
        <f>SUM('5.  2015-2027 LRAM'!AG600:AT600)</f>
        <v>0</v>
      </c>
      <c r="J133" s="467">
        <f>SUM('5.  2015-2027 LRAM'!AG792:AT792)</f>
        <v>0</v>
      </c>
      <c r="K133" s="467">
        <f>SUM('5.  2015-2027 LRAM'!AG991:AT991)</f>
        <v>0</v>
      </c>
      <c r="L133" s="467">
        <f>SUM('5.  2015-2027 LRAM'!AG1188:AT1188)</f>
        <v>12621.634441508289</v>
      </c>
      <c r="M133" s="467">
        <f>SUM(C133:L133)</f>
        <v>12621.634441508289</v>
      </c>
      <c r="T133" s="149"/>
      <c r="U133" s="149"/>
    </row>
    <row r="134" spans="2:21" s="31" customFormat="1" ht="23.25" hidden="1" customHeight="1">
      <c r="B134" s="164">
        <v>2012</v>
      </c>
      <c r="C134" s="469"/>
      <c r="D134" s="468">
        <f>SUM('4.  2011-2014 LRAM'!AO270:BB270)</f>
        <v>0</v>
      </c>
      <c r="E134" s="467">
        <f>SUM('4.  2011-2014 LRAM'!AO415:BB415)</f>
        <v>0</v>
      </c>
      <c r="F134" s="468">
        <f>SUM('4.  2011-2014 LRAM'!AO555:BB555)</f>
        <v>0</v>
      </c>
      <c r="G134" s="468">
        <f>SUM('5.  2015-2027 LRAM'!AG204:AT204)</f>
        <v>0</v>
      </c>
      <c r="H134" s="467">
        <f>SUM('5.  2015-2027 LRAM'!AG401:AT401)</f>
        <v>0</v>
      </c>
      <c r="I134" s="468">
        <f>SUM('5.  2015-2027 LRAM'!AG601:AT601)</f>
        <v>0</v>
      </c>
      <c r="J134" s="467">
        <f>SUM('5.  2015-2027 LRAM'!AG793:AT793)</f>
        <v>0</v>
      </c>
      <c r="K134" s="467">
        <f>SUM('5.  2015-2027 LRAM'!AG992:AT992)</f>
        <v>0</v>
      </c>
      <c r="L134" s="467">
        <f>SUM('5.  2015-2027 LRAM'!AG1189:AT1189)</f>
        <v>71391.34918352736</v>
      </c>
      <c r="M134" s="467">
        <f>SUM(D134:L134)</f>
        <v>71391.34918352736</v>
      </c>
      <c r="T134" s="149"/>
      <c r="U134" s="149"/>
    </row>
    <row r="135" spans="2:21" s="31" customFormat="1" ht="23.25" hidden="1" customHeight="1">
      <c r="B135" s="164">
        <v>2013</v>
      </c>
      <c r="C135" s="470"/>
      <c r="D135" s="470"/>
      <c r="E135" s="468">
        <f>SUM('4.  2011-2014 LRAM'!AO416:BB416)</f>
        <v>0</v>
      </c>
      <c r="F135" s="468">
        <f>SUM('4.  2011-2014 LRAM'!AO556:BB556)</f>
        <v>0</v>
      </c>
      <c r="G135" s="468">
        <f>SUM('5.  2015-2027 LRAM'!AG205:AT205)</f>
        <v>0</v>
      </c>
      <c r="H135" s="467">
        <f>SUM('5.  2015-2027 LRAM'!AG402:AT402)</f>
        <v>0</v>
      </c>
      <c r="I135" s="468">
        <f>SUM('5.  2015-2027 LRAM'!AG602:AT602)</f>
        <v>0</v>
      </c>
      <c r="J135" s="467">
        <f>SUM('5.  2015-2027 LRAM'!AG794:AT794)</f>
        <v>0</v>
      </c>
      <c r="K135" s="467">
        <f>SUM('5.  2015-2027 LRAM'!AG993:AT993)</f>
        <v>0</v>
      </c>
      <c r="L135" s="467">
        <f>SUM('5.  2015-2027 LRAM'!AG1190:AT1190)</f>
        <v>80279.880914703361</v>
      </c>
      <c r="M135" s="467">
        <f>SUM(C135:L135)</f>
        <v>80279.880914703361</v>
      </c>
      <c r="T135" s="149"/>
      <c r="U135" s="149"/>
    </row>
    <row r="136" spans="2:21" s="31" customFormat="1" ht="23.25" hidden="1" customHeight="1">
      <c r="B136" s="164">
        <v>2014</v>
      </c>
      <c r="C136" s="470"/>
      <c r="D136" s="470"/>
      <c r="E136" s="470"/>
      <c r="F136" s="468">
        <f>SUM('4.  2011-2014 LRAM'!AO557:BB557)</f>
        <v>0</v>
      </c>
      <c r="G136" s="468">
        <f>SUM('5.  2015-2027 LRAM'!AG206:AT206)</f>
        <v>0</v>
      </c>
      <c r="H136" s="467">
        <f>SUM('5.  2015-2027 LRAM'!AG403:AT403)</f>
        <v>0</v>
      </c>
      <c r="I136" s="468">
        <f>SUM('5.  2015-2027 LRAM'!AG603:AT603)</f>
        <v>0</v>
      </c>
      <c r="J136" s="467">
        <f>SUM('5.  2015-2027 LRAM'!AG795:AT795)</f>
        <v>0</v>
      </c>
      <c r="K136" s="467">
        <f>SUM('5.  2015-2027 LRAM'!AG994:AT994)</f>
        <v>0</v>
      </c>
      <c r="L136" s="467">
        <f>SUM('5.  2015-2027 LRAM'!AG1191:AT1191)</f>
        <v>120746.48458231248</v>
      </c>
      <c r="M136" s="467">
        <f>SUM(F136:L136)</f>
        <v>120746.48458231248</v>
      </c>
      <c r="T136" s="149"/>
      <c r="U136" s="149"/>
    </row>
    <row r="137" spans="2:21" s="31" customFormat="1" ht="23.25" hidden="1" customHeight="1">
      <c r="B137" s="164">
        <v>2015</v>
      </c>
      <c r="C137" s="470"/>
      <c r="D137" s="470"/>
      <c r="E137" s="470"/>
      <c r="F137" s="470"/>
      <c r="G137" s="468">
        <f>SUM('5.  2015-2027 LRAM'!AG207:AT207)</f>
        <v>0</v>
      </c>
      <c r="H137" s="467">
        <f>SUM('5.  2015-2027 LRAM'!AG404:AT404)</f>
        <v>0</v>
      </c>
      <c r="I137" s="468">
        <f>SUM('5.  2015-2027 LRAM'!AG604:AT604)</f>
        <v>0</v>
      </c>
      <c r="J137" s="467">
        <f>SUM('5.  2015-2027 LRAM'!AG796:AT796)</f>
        <v>0</v>
      </c>
      <c r="K137" s="467">
        <f>SUM('5.  2015-2027 LRAM'!AG995:AT995)</f>
        <v>0</v>
      </c>
      <c r="L137" s="467">
        <f>SUM('5.  2015-2027 LRAM'!AG1192:AT1192)</f>
        <v>180806.44558623355</v>
      </c>
      <c r="M137" s="467">
        <f>SUM(G137:L137)</f>
        <v>180806.44558623355</v>
      </c>
      <c r="T137" s="149"/>
      <c r="U137" s="149"/>
    </row>
    <row r="138" spans="2:21" s="31" customFormat="1" ht="23.25" hidden="1" customHeight="1">
      <c r="B138" s="164">
        <v>2016</v>
      </c>
      <c r="C138" s="470"/>
      <c r="D138" s="470"/>
      <c r="E138" s="470"/>
      <c r="F138" s="470"/>
      <c r="G138" s="470"/>
      <c r="H138" s="467">
        <f>SUM('5.  2015-2027 LRAM'!AG405:AT405)</f>
        <v>0</v>
      </c>
      <c r="I138" s="468">
        <f>SUM('5.  2015-2027 LRAM'!AG605:AT605)</f>
        <v>0</v>
      </c>
      <c r="J138" s="467">
        <f>SUM('5.  2015-2027 LRAM'!AG797:AT797)</f>
        <v>0</v>
      </c>
      <c r="K138" s="467">
        <f>SUM('5.  2015-2027 LRAM'!AG996:AT996)</f>
        <v>0</v>
      </c>
      <c r="L138" s="467">
        <f>SUM('5.  2015-2027 LRAM'!AG1193:AT1193)</f>
        <v>136990.06698578692</v>
      </c>
      <c r="M138" s="467">
        <f>SUM(H138:L138)</f>
        <v>136990.06698578692</v>
      </c>
      <c r="T138" s="149"/>
      <c r="U138" s="149"/>
    </row>
    <row r="139" spans="2:21" s="31" customFormat="1" ht="23.25" hidden="1" customHeight="1">
      <c r="B139" s="164">
        <v>2017</v>
      </c>
      <c r="C139" s="470"/>
      <c r="D139" s="470"/>
      <c r="E139" s="470"/>
      <c r="F139" s="470"/>
      <c r="G139" s="470"/>
      <c r="H139" s="470"/>
      <c r="I139" s="467">
        <f>SUM('5.  2015-2027 LRAM'!AG606:AT606)</f>
        <v>0</v>
      </c>
      <c r="J139" s="467">
        <f>SUM('5.  2015-2027 LRAM'!AG798:AT798)</f>
        <v>0</v>
      </c>
      <c r="K139" s="467">
        <f>SUM('5.  2015-2027 LRAM'!AG997:AT997)</f>
        <v>0</v>
      </c>
      <c r="L139" s="467">
        <f>SUM('5.  2015-2027 LRAM'!AG1194:AT1194)</f>
        <v>337854.36633997969</v>
      </c>
      <c r="M139" s="467">
        <f>SUM(I139:L139)</f>
        <v>337854.36633997969</v>
      </c>
      <c r="T139" s="149"/>
      <c r="U139" s="149"/>
    </row>
    <row r="140" spans="2:21" s="31" customFormat="1" ht="23.25" hidden="1" customHeight="1">
      <c r="B140" s="164">
        <v>2018</v>
      </c>
      <c r="C140" s="470"/>
      <c r="D140" s="470"/>
      <c r="E140" s="470"/>
      <c r="F140" s="470"/>
      <c r="G140" s="470"/>
      <c r="H140" s="470"/>
      <c r="I140" s="470"/>
      <c r="J140" s="467">
        <f>SUM('5.  2015-2027 LRAM'!AG799:AT799)</f>
        <v>0</v>
      </c>
      <c r="K140" s="467">
        <f>SUM('5.  2015-2027 LRAM'!AG998:AT998)</f>
        <v>0</v>
      </c>
      <c r="L140" s="467">
        <f>SUM('5.  2015-2027 LRAM'!AG1195:AT1195)</f>
        <v>261447.7108801186</v>
      </c>
      <c r="M140" s="467">
        <f>SUM(J140:L140)</f>
        <v>261447.7108801186</v>
      </c>
      <c r="T140" s="149"/>
      <c r="U140" s="149"/>
    </row>
    <row r="141" spans="2:21" s="31" customFormat="1" ht="23.25" hidden="1" customHeight="1">
      <c r="B141" s="164">
        <v>2019</v>
      </c>
      <c r="C141" s="470"/>
      <c r="D141" s="470"/>
      <c r="E141" s="470"/>
      <c r="F141" s="470"/>
      <c r="G141" s="470"/>
      <c r="H141" s="470"/>
      <c r="I141" s="470"/>
      <c r="J141" s="470"/>
      <c r="K141" s="467">
        <f>SUM('5.  2015-2027 LRAM'!AG999:AT999)</f>
        <v>0</v>
      </c>
      <c r="L141" s="467">
        <f>SUM('5.  2015-2027 LRAM'!AG1196:AT1196)</f>
        <v>179478.61064183287</v>
      </c>
      <c r="M141" s="467">
        <f>SUM(K141:L141)</f>
        <v>179478.61064183287</v>
      </c>
      <c r="T141" s="149"/>
      <c r="U141" s="149"/>
    </row>
    <row r="142" spans="2:21" s="31" customFormat="1" ht="23.25" hidden="1" customHeight="1">
      <c r="B142" s="164">
        <v>2020</v>
      </c>
      <c r="C142" s="470"/>
      <c r="D142" s="470"/>
      <c r="E142" s="470"/>
      <c r="F142" s="470"/>
      <c r="G142" s="470"/>
      <c r="H142" s="470"/>
      <c r="I142" s="470"/>
      <c r="J142" s="470"/>
      <c r="K142" s="470"/>
      <c r="L142" s="469">
        <f>SUM('5.  2015-2027 LRAM'!AG1197:AT1197)</f>
        <v>22460.299041740145</v>
      </c>
      <c r="M142" s="469">
        <f>L142</f>
        <v>22460.299041740145</v>
      </c>
      <c r="T142" s="149"/>
      <c r="U142" s="149"/>
    </row>
    <row r="143" spans="2:21" s="163" customFormat="1" ht="24" hidden="1" customHeight="1">
      <c r="B143" s="480" t="s">
        <v>516</v>
      </c>
      <c r="C143" s="466">
        <f>C133</f>
        <v>0</v>
      </c>
      <c r="D143" s="467">
        <f>D133+D134</f>
        <v>0</v>
      </c>
      <c r="E143" s="467">
        <f>E133+E134+E135</f>
        <v>0</v>
      </c>
      <c r="F143" s="467">
        <f>F133+F134+F135+F136</f>
        <v>0</v>
      </c>
      <c r="G143" s="467">
        <f>G133+G134+G135+G136+G137</f>
        <v>0</v>
      </c>
      <c r="H143" s="467">
        <f>H133+H134+H135+H136+H137+H138</f>
        <v>0</v>
      </c>
      <c r="I143" s="467">
        <f>I133+I134+I135+I136+I137+I138+I139</f>
        <v>0</v>
      </c>
      <c r="J143" s="467">
        <f>J133+J134+J135+J136+J137+J138+J139+J140</f>
        <v>0</v>
      </c>
      <c r="K143" s="467">
        <f>K133+K134+K135+K136+K137+K138+K139+K140+K141</f>
        <v>0</v>
      </c>
      <c r="L143" s="467">
        <f>SUM(L133:L142)</f>
        <v>1404076.8485977433</v>
      </c>
      <c r="M143" s="467">
        <f>SUM(M133:M142)</f>
        <v>1404076.8485977433</v>
      </c>
      <c r="T143" s="165"/>
      <c r="U143" s="165"/>
    </row>
    <row r="144" spans="2:21" s="21" customFormat="1" ht="24.75" hidden="1" customHeight="1">
      <c r="B144" s="481" t="s">
        <v>515</v>
      </c>
      <c r="C144" s="465">
        <f>'4.  2011-2014 LRAM'!BC132</f>
        <v>0</v>
      </c>
      <c r="D144" s="465">
        <f>'4.  2011-2014 LRAM'!BC272</f>
        <v>0</v>
      </c>
      <c r="E144" s="465">
        <f>'4.  2011-2014 LRAM'!BC418</f>
        <v>0</v>
      </c>
      <c r="F144" s="465">
        <f>'4.  2011-2014 LRAM'!BC559</f>
        <v>0</v>
      </c>
      <c r="G144" s="465">
        <f>'5.  2015-2027 LRAM'!AU209</f>
        <v>0</v>
      </c>
      <c r="H144" s="465">
        <f>'5.  2015-2027 LRAM'!AU407</f>
        <v>0</v>
      </c>
      <c r="I144" s="465">
        <f>'5.  2015-2027 LRAM'!AU608</f>
        <v>0</v>
      </c>
      <c r="J144" s="465">
        <f>'5.  2015-2027 LRAM'!AU801</f>
        <v>0</v>
      </c>
      <c r="K144" s="465">
        <f>'5.  2015-2027 LRAM'!AU1001</f>
        <v>0</v>
      </c>
      <c r="L144" s="465">
        <f>'5.  2015-2027 LRAM'!AU1199</f>
        <v>197860.89246347046</v>
      </c>
      <c r="M144" s="467">
        <f>SUM(C144:L144)</f>
        <v>197860.89246347046</v>
      </c>
      <c r="T144" s="71"/>
      <c r="U144" s="71"/>
    </row>
    <row r="145" spans="2:13" ht="24.75" hidden="1" customHeight="1">
      <c r="B145" s="481" t="s">
        <v>43</v>
      </c>
      <c r="C145" s="465">
        <f>'6.  Carrying Charges'!W27</f>
        <v>0</v>
      </c>
      <c r="D145" s="465">
        <f>'6.  Carrying Charges'!W42</f>
        <v>0</v>
      </c>
      <c r="E145" s="465">
        <f>'6.  Carrying Charges'!W57</f>
        <v>0</v>
      </c>
      <c r="F145" s="465">
        <f>'6.  Carrying Charges'!W72</f>
        <v>0</v>
      </c>
      <c r="G145" s="465">
        <f>'6.  Carrying Charges'!W87</f>
        <v>0</v>
      </c>
      <c r="H145" s="465">
        <f>'6.  Carrying Charges'!W102</f>
        <v>0</v>
      </c>
      <c r="I145" s="465">
        <f>'6.  Carrying Charges'!W117</f>
        <v>0</v>
      </c>
      <c r="J145" s="465">
        <f>'6.  Carrying Charges'!W132</f>
        <v>0</v>
      </c>
      <c r="K145" s="465">
        <f>'6.  Carrying Charges'!W147</f>
        <v>0</v>
      </c>
      <c r="L145" s="465">
        <f>'6.  Carrying Charges'!W162</f>
        <v>5174.1638618343086</v>
      </c>
      <c r="M145" s="467">
        <f>SUM(C145:L145)</f>
        <v>5174.1638618343086</v>
      </c>
    </row>
    <row r="146" spans="2:13" ht="23.25" hidden="1" customHeight="1">
      <c r="B146" s="480" t="s">
        <v>26</v>
      </c>
      <c r="C146" s="465">
        <f>C143-C144+C145</f>
        <v>0</v>
      </c>
      <c r="D146" s="465">
        <f t="shared" ref="D146:J146" si="11">D143-D144+D145</f>
        <v>0</v>
      </c>
      <c r="E146" s="465">
        <f t="shared" si="11"/>
        <v>0</v>
      </c>
      <c r="F146" s="465">
        <f t="shared" si="11"/>
        <v>0</v>
      </c>
      <c r="G146" s="465">
        <f t="shared" si="11"/>
        <v>0</v>
      </c>
      <c r="H146" s="465">
        <f t="shared" si="11"/>
        <v>0</v>
      </c>
      <c r="I146" s="465">
        <f t="shared" si="11"/>
        <v>0</v>
      </c>
      <c r="J146" s="465">
        <f t="shared" si="11"/>
        <v>0</v>
      </c>
      <c r="K146" s="465">
        <f>K143-K144+K145</f>
        <v>0</v>
      </c>
      <c r="L146" s="465">
        <f>L143-L144+L145</f>
        <v>1211390.119996107</v>
      </c>
      <c r="M146" s="465">
        <f>M143-M144+M145</f>
        <v>1211390.119996107</v>
      </c>
    </row>
    <row r="147" spans="2:13" ht="15.75" hidden="1" customHeight="1"/>
    <row r="148" spans="2:13">
      <c r="B148" s="498" t="s">
        <v>523</v>
      </c>
    </row>
  </sheetData>
  <mergeCells count="23">
    <mergeCell ref="B27:G27"/>
    <mergeCell ref="B29:C29"/>
    <mergeCell ref="B30:C30"/>
    <mergeCell ref="B31:C31"/>
    <mergeCell ref="B32:C32"/>
    <mergeCell ref="B33:C33"/>
    <mergeCell ref="B34:C34"/>
    <mergeCell ref="B35:C35"/>
    <mergeCell ref="B36:C36"/>
    <mergeCell ref="B37:C37"/>
    <mergeCell ref="B96:L96"/>
    <mergeCell ref="B98:L98"/>
    <mergeCell ref="B97:L97"/>
    <mergeCell ref="B38:C38"/>
    <mergeCell ref="B39:C39"/>
    <mergeCell ref="B40:C40"/>
    <mergeCell ref="B41:C41"/>
    <mergeCell ref="B49:L49"/>
    <mergeCell ref="B50:L50"/>
    <mergeCell ref="B51:L51"/>
    <mergeCell ref="B42:C42"/>
    <mergeCell ref="B43:C43"/>
    <mergeCell ref="B44:C44"/>
  </mergeCells>
  <hyperlinks>
    <hyperlink ref="B148"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965200</xdr:colOff>
                    <xdr:row>54</xdr:row>
                    <xdr:rowOff>38100</xdr:rowOff>
                  </from>
                  <to>
                    <xdr:col>2</xdr:col>
                    <xdr:colOff>1384300</xdr:colOff>
                    <xdr:row>55</xdr:row>
                    <xdr:rowOff>165100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965200</xdr:colOff>
                    <xdr:row>57</xdr:row>
                    <xdr:rowOff>38100</xdr:rowOff>
                  </from>
                  <to>
                    <xdr:col>2</xdr:col>
                    <xdr:colOff>1384300</xdr:colOff>
                    <xdr:row>58</xdr:row>
                    <xdr:rowOff>165100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965200</xdr:colOff>
                    <xdr:row>60</xdr:row>
                    <xdr:rowOff>38100</xdr:rowOff>
                  </from>
                  <to>
                    <xdr:col>2</xdr:col>
                    <xdr:colOff>1384300</xdr:colOff>
                    <xdr:row>61</xdr:row>
                    <xdr:rowOff>165100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965200</xdr:colOff>
                    <xdr:row>63</xdr:row>
                    <xdr:rowOff>38100</xdr:rowOff>
                  </from>
                  <to>
                    <xdr:col>2</xdr:col>
                    <xdr:colOff>1384300</xdr:colOff>
                    <xdr:row>64</xdr:row>
                    <xdr:rowOff>165100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965200</xdr:colOff>
                    <xdr:row>66</xdr:row>
                    <xdr:rowOff>38100</xdr:rowOff>
                  </from>
                  <to>
                    <xdr:col>2</xdr:col>
                    <xdr:colOff>1384300</xdr:colOff>
                    <xdr:row>67</xdr:row>
                    <xdr:rowOff>165100</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965200</xdr:colOff>
                    <xdr:row>69</xdr:row>
                    <xdr:rowOff>38100</xdr:rowOff>
                  </from>
                  <to>
                    <xdr:col>2</xdr:col>
                    <xdr:colOff>1384300</xdr:colOff>
                    <xdr:row>70</xdr:row>
                    <xdr:rowOff>190500</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965200</xdr:colOff>
                    <xdr:row>72</xdr:row>
                    <xdr:rowOff>38100</xdr:rowOff>
                  </from>
                  <to>
                    <xdr:col>2</xdr:col>
                    <xdr:colOff>1384300</xdr:colOff>
                    <xdr:row>73</xdr:row>
                    <xdr:rowOff>190500</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177800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965200</xdr:colOff>
                    <xdr:row>78</xdr:row>
                    <xdr:rowOff>76200</xdr:rowOff>
                  </from>
                  <to>
                    <xdr:col>2</xdr:col>
                    <xdr:colOff>1384300</xdr:colOff>
                    <xdr:row>80</xdr:row>
                    <xdr:rowOff>12700</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965200</xdr:colOff>
                    <xdr:row>100</xdr:row>
                    <xdr:rowOff>38100</xdr:rowOff>
                  </from>
                  <to>
                    <xdr:col>2</xdr:col>
                    <xdr:colOff>1384300</xdr:colOff>
                    <xdr:row>101</xdr:row>
                    <xdr:rowOff>165100</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965200</xdr:colOff>
                    <xdr:row>104</xdr:row>
                    <xdr:rowOff>38100</xdr:rowOff>
                  </from>
                  <to>
                    <xdr:col>2</xdr:col>
                    <xdr:colOff>1384300</xdr:colOff>
                    <xdr:row>105</xdr:row>
                    <xdr:rowOff>165100</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965200</xdr:colOff>
                    <xdr:row>108</xdr:row>
                    <xdr:rowOff>38100</xdr:rowOff>
                  </from>
                  <to>
                    <xdr:col>2</xdr:col>
                    <xdr:colOff>1384300</xdr:colOff>
                    <xdr:row>109</xdr:row>
                    <xdr:rowOff>165100</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965200</xdr:colOff>
                    <xdr:row>112</xdr:row>
                    <xdr:rowOff>38100</xdr:rowOff>
                  </from>
                  <to>
                    <xdr:col>2</xdr:col>
                    <xdr:colOff>1384300</xdr:colOff>
                    <xdr:row>113</xdr:row>
                    <xdr:rowOff>165100</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965200</xdr:colOff>
                    <xdr:row>116</xdr:row>
                    <xdr:rowOff>50800</xdr:rowOff>
                  </from>
                  <to>
                    <xdr:col>2</xdr:col>
                    <xdr:colOff>1384300</xdr:colOff>
                    <xdr:row>117</xdr:row>
                    <xdr:rowOff>190500</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965200</xdr:colOff>
                    <xdr:row>81</xdr:row>
                    <xdr:rowOff>76200</xdr:rowOff>
                  </from>
                  <to>
                    <xdr:col>2</xdr:col>
                    <xdr:colOff>1384300</xdr:colOff>
                    <xdr:row>83</xdr:row>
                    <xdr:rowOff>12700</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965200</xdr:colOff>
                    <xdr:row>84</xdr:row>
                    <xdr:rowOff>76200</xdr:rowOff>
                  </from>
                  <to>
                    <xdr:col>2</xdr:col>
                    <xdr:colOff>1384300</xdr:colOff>
                    <xdr:row>86</xdr:row>
                    <xdr:rowOff>12700</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965200</xdr:colOff>
                    <xdr:row>87</xdr:row>
                    <xdr:rowOff>76200</xdr:rowOff>
                  </from>
                  <to>
                    <xdr:col>2</xdr:col>
                    <xdr:colOff>1384300</xdr:colOff>
                    <xdr:row>89</xdr:row>
                    <xdr:rowOff>12700</xdr:rowOff>
                  </to>
                </anchor>
              </controlPr>
            </control>
          </mc:Choice>
        </mc:AlternateContent>
        <mc:AlternateContent xmlns:mc="http://schemas.openxmlformats.org/markup-compatibility/2006">
          <mc:Choice Requires="x14">
            <control shapeId="3122" r:id="rId21" name="Check Box 50">
              <controlPr defaultSize="0" autoFill="0" autoLine="0" autoPict="0">
                <anchor moveWithCells="1">
                  <from>
                    <xdr:col>2</xdr:col>
                    <xdr:colOff>965200</xdr:colOff>
                    <xdr:row>120</xdr:row>
                    <xdr:rowOff>50800</xdr:rowOff>
                  </from>
                  <to>
                    <xdr:col>2</xdr:col>
                    <xdr:colOff>1384300</xdr:colOff>
                    <xdr:row>121</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topLeftCell="B7" zoomScale="70" zoomScaleNormal="70" workbookViewId="0">
      <selection activeCell="G30" sqref="G30:H30"/>
    </sheetView>
  </sheetViews>
  <sheetFormatPr baseColWidth="10" defaultColWidth="9" defaultRowHeight="15"/>
  <cols>
    <col min="1" max="1" width="5.33203125" style="2" customWidth="1"/>
    <col min="2" max="2" width="27" style="2" customWidth="1"/>
    <col min="3" max="3" width="24.33203125" style="2" customWidth="1"/>
    <col min="4" max="4" width="23.33203125" style="2" customWidth="1"/>
    <col min="5" max="5" width="28.6640625" style="2" customWidth="1"/>
    <col min="6" max="6" width="44" style="2" customWidth="1"/>
    <col min="7" max="7" width="72.6640625" style="2" customWidth="1"/>
    <col min="8" max="16384" width="9" style="2"/>
  </cols>
  <sheetData>
    <row r="13" spans="2:3" ht="16" thickBot="1"/>
    <row r="14" spans="2:3" ht="26.25" customHeight="1" thickBot="1">
      <c r="B14" s="67" t="s">
        <v>171</v>
      </c>
      <c r="C14" s="98" t="s">
        <v>175</v>
      </c>
    </row>
    <row r="15" spans="2:3" ht="26.25" customHeight="1" thickBot="1">
      <c r="C15" s="100" t="s">
        <v>405</v>
      </c>
    </row>
    <row r="16" spans="2:3" ht="27" customHeight="1" thickBot="1">
      <c r="C16" s="478" t="s">
        <v>548</v>
      </c>
    </row>
    <row r="19" spans="2:8" ht="16">
      <c r="B19" s="67" t="s">
        <v>609</v>
      </c>
    </row>
    <row r="20" spans="2:8" ht="13.5" customHeight="1"/>
    <row r="21" spans="2:8" ht="41.25" customHeight="1">
      <c r="B21" s="1087" t="s">
        <v>661</v>
      </c>
      <c r="C21" s="1087"/>
      <c r="D21" s="1087"/>
      <c r="E21" s="1087"/>
      <c r="F21" s="1087"/>
      <c r="G21" s="1087"/>
      <c r="H21" s="1087"/>
    </row>
    <row r="23" spans="2:8" s="515" customFormat="1" ht="16">
      <c r="B23" s="523" t="s">
        <v>543</v>
      </c>
      <c r="C23" s="523" t="s">
        <v>558</v>
      </c>
      <c r="D23" s="523" t="s">
        <v>542</v>
      </c>
      <c r="E23" s="1094" t="s">
        <v>34</v>
      </c>
      <c r="F23" s="1095"/>
      <c r="G23" s="1094" t="s">
        <v>541</v>
      </c>
      <c r="H23" s="1095"/>
    </row>
    <row r="24" spans="2:8">
      <c r="B24" s="514">
        <v>1</v>
      </c>
      <c r="C24" s="544" t="s">
        <v>170</v>
      </c>
      <c r="D24" s="513" t="s">
        <v>1282</v>
      </c>
      <c r="E24" s="1092" t="s">
        <v>1283</v>
      </c>
      <c r="F24" s="1093"/>
      <c r="G24" s="1096" t="s">
        <v>1284</v>
      </c>
      <c r="H24" s="1097"/>
    </row>
    <row r="25" spans="2:8">
      <c r="B25" s="514">
        <v>2</v>
      </c>
      <c r="C25" s="544" t="s">
        <v>1285</v>
      </c>
      <c r="D25" s="513" t="s">
        <v>1286</v>
      </c>
      <c r="E25" s="1092" t="s">
        <v>1287</v>
      </c>
      <c r="F25" s="1093"/>
      <c r="G25" s="1096" t="s">
        <v>1288</v>
      </c>
      <c r="H25" s="1097"/>
    </row>
    <row r="26" spans="2:8">
      <c r="B26" s="514">
        <v>3</v>
      </c>
      <c r="C26" s="544" t="s">
        <v>367</v>
      </c>
      <c r="D26" s="513" t="s">
        <v>1289</v>
      </c>
      <c r="E26" s="1092" t="s">
        <v>1290</v>
      </c>
      <c r="F26" s="1093"/>
      <c r="G26" s="1096" t="s">
        <v>1284</v>
      </c>
      <c r="H26" s="1097"/>
    </row>
    <row r="27" spans="2:8">
      <c r="B27" s="514">
        <v>4</v>
      </c>
      <c r="C27" s="544" t="s">
        <v>367</v>
      </c>
      <c r="D27" s="513" t="s">
        <v>1291</v>
      </c>
      <c r="E27" s="1092" t="s">
        <v>1292</v>
      </c>
      <c r="F27" s="1093"/>
      <c r="G27" s="1096" t="s">
        <v>1284</v>
      </c>
      <c r="H27" s="1097"/>
    </row>
    <row r="28" spans="2:8">
      <c r="B28" s="514">
        <v>5</v>
      </c>
      <c r="C28" s="544" t="s">
        <v>368</v>
      </c>
      <c r="D28" s="513" t="s">
        <v>1293</v>
      </c>
      <c r="E28" s="1092" t="s">
        <v>1290</v>
      </c>
      <c r="F28" s="1093"/>
      <c r="G28" s="1096" t="s">
        <v>1284</v>
      </c>
      <c r="H28" s="1097"/>
    </row>
    <row r="29" spans="2:8">
      <c r="B29" s="514">
        <v>6</v>
      </c>
      <c r="C29" s="544" t="s">
        <v>368</v>
      </c>
      <c r="D29" s="513" t="s">
        <v>1294</v>
      </c>
      <c r="E29" s="1092" t="s">
        <v>1292</v>
      </c>
      <c r="F29" s="1093"/>
      <c r="G29" s="1096" t="s">
        <v>1284</v>
      </c>
      <c r="H29" s="1097"/>
    </row>
    <row r="30" spans="2:8">
      <c r="B30" s="514">
        <v>7</v>
      </c>
      <c r="C30" s="544" t="s">
        <v>369</v>
      </c>
      <c r="D30" s="513" t="s">
        <v>1305</v>
      </c>
      <c r="E30" s="1092" t="s">
        <v>1306</v>
      </c>
      <c r="F30" s="1093"/>
      <c r="G30" s="1096" t="s">
        <v>1307</v>
      </c>
      <c r="H30" s="1097"/>
    </row>
    <row r="31" spans="2:8">
      <c r="B31" s="514">
        <v>8</v>
      </c>
      <c r="C31" s="544" t="s">
        <v>1295</v>
      </c>
      <c r="D31" s="513" t="s">
        <v>1286</v>
      </c>
      <c r="E31" s="1092" t="s">
        <v>1301</v>
      </c>
      <c r="F31" s="1093"/>
      <c r="G31" s="1096" t="s">
        <v>1296</v>
      </c>
      <c r="H31" s="1097"/>
    </row>
    <row r="32" spans="2:8">
      <c r="B32" s="514">
        <v>9</v>
      </c>
      <c r="C32" s="544" t="s">
        <v>169</v>
      </c>
      <c r="D32" s="513" t="s">
        <v>1302</v>
      </c>
      <c r="E32" s="1092" t="s">
        <v>1303</v>
      </c>
      <c r="F32" s="1093"/>
      <c r="G32" s="1096" t="s">
        <v>1304</v>
      </c>
      <c r="H32" s="1097"/>
    </row>
    <row r="33" spans="2:8">
      <c r="B33" s="514">
        <v>10</v>
      </c>
      <c r="C33" s="544"/>
      <c r="D33" s="513"/>
      <c r="E33" s="1092"/>
      <c r="F33" s="1093"/>
      <c r="G33" s="1096"/>
      <c r="H33" s="1097"/>
    </row>
    <row r="34" spans="2:8">
      <c r="B34" s="514" t="s">
        <v>477</v>
      </c>
      <c r="C34" s="544"/>
      <c r="D34" s="513"/>
      <c r="E34" s="1092"/>
      <c r="F34" s="1093"/>
      <c r="G34" s="1096"/>
      <c r="H34" s="1097"/>
    </row>
    <row r="36" spans="2:8" ht="30.75" customHeight="1">
      <c r="B36" s="67" t="s">
        <v>606</v>
      </c>
    </row>
    <row r="37" spans="2:8" ht="23.25" customHeight="1">
      <c r="B37" s="477" t="s">
        <v>610</v>
      </c>
      <c r="C37" s="512"/>
      <c r="D37" s="512"/>
      <c r="E37" s="512"/>
      <c r="F37" s="512"/>
      <c r="G37" s="512"/>
      <c r="H37" s="512"/>
    </row>
    <row r="39" spans="2:8" s="31" customFormat="1" ht="16">
      <c r="B39" s="523" t="s">
        <v>543</v>
      </c>
      <c r="C39" s="523" t="s">
        <v>558</v>
      </c>
      <c r="D39" s="523" t="s">
        <v>542</v>
      </c>
      <c r="E39" s="1094" t="s">
        <v>34</v>
      </c>
      <c r="F39" s="1095"/>
      <c r="G39" s="1094" t="s">
        <v>541</v>
      </c>
      <c r="H39" s="1095"/>
    </row>
    <row r="40" spans="2:8">
      <c r="B40" s="514">
        <v>1</v>
      </c>
      <c r="C40" s="544"/>
      <c r="D40" s="513"/>
      <c r="E40" s="1092"/>
      <c r="F40" s="1093"/>
      <c r="G40" s="1096"/>
      <c r="H40" s="1097"/>
    </row>
    <row r="41" spans="2:8">
      <c r="B41" s="514">
        <v>2</v>
      </c>
      <c r="C41" s="544"/>
      <c r="D41" s="513"/>
      <c r="E41" s="1092"/>
      <c r="F41" s="1093"/>
      <c r="G41" s="1096"/>
      <c r="H41" s="1097"/>
    </row>
    <row r="42" spans="2:8">
      <c r="B42" s="514">
        <v>3</v>
      </c>
      <c r="C42" s="544"/>
      <c r="D42" s="513"/>
      <c r="E42" s="1092"/>
      <c r="F42" s="1093"/>
      <c r="G42" s="1096"/>
      <c r="H42" s="1097"/>
    </row>
    <row r="43" spans="2:8">
      <c r="B43" s="514">
        <v>4</v>
      </c>
      <c r="C43" s="544"/>
      <c r="D43" s="513"/>
      <c r="E43" s="1092"/>
      <c r="F43" s="1093"/>
      <c r="G43" s="1096"/>
      <c r="H43" s="1097"/>
    </row>
    <row r="44" spans="2:8">
      <c r="B44" s="514">
        <v>5</v>
      </c>
      <c r="C44" s="544"/>
      <c r="D44" s="513"/>
      <c r="E44" s="1092"/>
      <c r="F44" s="1093"/>
      <c r="G44" s="1096"/>
      <c r="H44" s="1097"/>
    </row>
    <row r="45" spans="2:8">
      <c r="B45" s="514">
        <v>6</v>
      </c>
      <c r="C45" s="544"/>
      <c r="D45" s="513"/>
      <c r="E45" s="1092"/>
      <c r="F45" s="1093"/>
      <c r="G45" s="1096"/>
      <c r="H45" s="1097"/>
    </row>
    <row r="46" spans="2:8">
      <c r="B46" s="514">
        <v>7</v>
      </c>
      <c r="C46" s="544"/>
      <c r="D46" s="513"/>
      <c r="E46" s="1092"/>
      <c r="F46" s="1093"/>
      <c r="G46" s="1096"/>
      <c r="H46" s="1097"/>
    </row>
    <row r="47" spans="2:8">
      <c r="B47" s="514">
        <v>8</v>
      </c>
      <c r="C47" s="544"/>
      <c r="D47" s="513"/>
      <c r="E47" s="1092"/>
      <c r="F47" s="1093"/>
      <c r="G47" s="1096"/>
      <c r="H47" s="1097"/>
    </row>
    <row r="48" spans="2:8">
      <c r="B48" s="514">
        <v>9</v>
      </c>
      <c r="C48" s="544"/>
      <c r="D48" s="513"/>
      <c r="E48" s="1092"/>
      <c r="F48" s="1093"/>
      <c r="G48" s="1096"/>
      <c r="H48" s="1097"/>
    </row>
    <row r="49" spans="2:8">
      <c r="B49" s="514">
        <v>10</v>
      </c>
      <c r="C49" s="544"/>
      <c r="D49" s="513"/>
      <c r="E49" s="1092"/>
      <c r="F49" s="1093"/>
      <c r="G49" s="1096"/>
      <c r="H49" s="1097"/>
    </row>
    <row r="50" spans="2:8">
      <c r="B50" s="514" t="s">
        <v>477</v>
      </c>
      <c r="C50" s="544"/>
      <c r="D50" s="513"/>
      <c r="E50" s="1092"/>
      <c r="F50" s="1093"/>
      <c r="G50" s="1096"/>
      <c r="H50" s="1097"/>
    </row>
  </sheetData>
  <mergeCells count="49">
    <mergeCell ref="E49:F49"/>
    <mergeCell ref="G49:H49"/>
    <mergeCell ref="E50:F50"/>
    <mergeCell ref="G50:H50"/>
    <mergeCell ref="E46:F46"/>
    <mergeCell ref="G46:H46"/>
    <mergeCell ref="E47:F47"/>
    <mergeCell ref="G47:H47"/>
    <mergeCell ref="E48:F48"/>
    <mergeCell ref="G48:H48"/>
    <mergeCell ref="E43:F43"/>
    <mergeCell ref="G43:H43"/>
    <mergeCell ref="E44:F44"/>
    <mergeCell ref="G44:H44"/>
    <mergeCell ref="E45:F45"/>
    <mergeCell ref="G45:H45"/>
    <mergeCell ref="E40:F40"/>
    <mergeCell ref="G40:H40"/>
    <mergeCell ref="E41:F41"/>
    <mergeCell ref="G41:H41"/>
    <mergeCell ref="E42:F42"/>
    <mergeCell ref="G42:H42"/>
    <mergeCell ref="G32:H32"/>
    <mergeCell ref="G33:H33"/>
    <mergeCell ref="G34:H34"/>
    <mergeCell ref="E39:F39"/>
    <mergeCell ref="G39:H39"/>
    <mergeCell ref="E34:F34"/>
    <mergeCell ref="G27:H27"/>
    <mergeCell ref="G28:H28"/>
    <mergeCell ref="G29:H29"/>
    <mergeCell ref="G30:H30"/>
    <mergeCell ref="G31:H31"/>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C40:C50 C24 C26:C30 C32:C34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R69"/>
  <sheetViews>
    <sheetView zoomScaleNormal="100" workbookViewId="0">
      <selection activeCell="C21" sqref="C21"/>
    </sheetView>
  </sheetViews>
  <sheetFormatPr baseColWidth="10" defaultColWidth="9" defaultRowHeight="15"/>
  <cols>
    <col min="1" max="1" width="5.33203125" style="2" customWidth="1"/>
    <col min="2" max="2" width="27.33203125" style="10" customWidth="1"/>
    <col min="3" max="3" width="23" style="10" customWidth="1"/>
    <col min="4" max="4" width="32.33203125" style="2" customWidth="1"/>
    <col min="5" max="5" width="26.33203125" style="2" customWidth="1"/>
    <col min="6" max="6" width="24" style="2" customWidth="1"/>
    <col min="7" max="7" width="21.33203125" style="2" customWidth="1"/>
    <col min="8" max="8" width="24" style="2" customWidth="1"/>
    <col min="9" max="13" width="22" style="2" customWidth="1"/>
    <col min="14" max="14" width="26" style="2" customWidth="1"/>
    <col min="15" max="16" width="22" style="2" customWidth="1"/>
    <col min="17" max="17" width="16.33203125" style="2" customWidth="1"/>
    <col min="18" max="18" width="13.6640625" style="2" customWidth="1"/>
    <col min="19" max="19" width="14" style="2" customWidth="1"/>
    <col min="20" max="20" width="20" style="2" customWidth="1"/>
    <col min="21" max="21" width="10" style="2" customWidth="1"/>
    <col min="22" max="30" width="14" style="2" customWidth="1"/>
    <col min="31" max="16384" width="9" style="2"/>
  </cols>
  <sheetData>
    <row r="1" spans="2:17" ht="151.5" customHeight="1"/>
    <row r="2" spans="2:17" ht="21.75" customHeight="1">
      <c r="B2" s="73"/>
      <c r="C2" s="73"/>
      <c r="D2" s="73"/>
      <c r="E2" s="73"/>
      <c r="F2" s="73"/>
      <c r="G2" s="73"/>
      <c r="H2" s="73"/>
      <c r="I2" s="73"/>
      <c r="J2" s="73"/>
      <c r="K2" s="73"/>
      <c r="L2" s="73"/>
      <c r="M2" s="73"/>
      <c r="N2" s="73"/>
      <c r="O2" s="73"/>
      <c r="P2" s="73"/>
      <c r="Q2" s="73"/>
    </row>
    <row r="3" spans="2:17" ht="22.5" customHeight="1" thickBot="1">
      <c r="B3" s="39"/>
      <c r="C3" s="22"/>
      <c r="D3" s="14"/>
      <c r="E3" s="117"/>
      <c r="F3" s="14"/>
      <c r="G3" s="14"/>
      <c r="H3" s="56"/>
      <c r="I3" s="117"/>
      <c r="J3" s="117"/>
      <c r="K3" s="117"/>
      <c r="L3" s="117"/>
      <c r="M3" s="117"/>
      <c r="N3" s="117"/>
      <c r="O3" s="117"/>
      <c r="P3" s="117"/>
      <c r="Q3" s="117"/>
    </row>
    <row r="4" spans="2:17" s="3" customFormat="1" ht="27" customHeight="1" thickBot="1">
      <c r="B4" s="234" t="s">
        <v>171</v>
      </c>
      <c r="C4" s="395"/>
      <c r="D4" s="220" t="s">
        <v>175</v>
      </c>
      <c r="E4" s="379"/>
      <c r="F4" s="379"/>
      <c r="G4" s="379"/>
      <c r="H4" s="379"/>
      <c r="I4" s="379"/>
      <c r="J4" s="379"/>
      <c r="K4" s="379"/>
      <c r="L4" s="379"/>
      <c r="M4" s="379"/>
      <c r="N4" s="379"/>
      <c r="O4" s="379"/>
      <c r="P4" s="379"/>
      <c r="Q4" s="379"/>
    </row>
    <row r="5" spans="2:17" s="3" customFormat="1" ht="24" customHeight="1" thickBot="1">
      <c r="B5" s="396"/>
      <c r="C5" s="395"/>
      <c r="D5" s="397" t="s">
        <v>405</v>
      </c>
      <c r="F5" s="379"/>
      <c r="G5" s="379"/>
      <c r="H5" s="379"/>
      <c r="I5" s="379"/>
      <c r="J5" s="379"/>
      <c r="K5" s="379"/>
      <c r="L5" s="379"/>
      <c r="M5" s="379"/>
      <c r="N5" s="379"/>
      <c r="O5" s="379"/>
      <c r="P5" s="379"/>
      <c r="Q5" s="379"/>
    </row>
    <row r="6" spans="2:17" s="3" customFormat="1" ht="28.5" customHeight="1" thickBot="1">
      <c r="B6" s="396"/>
      <c r="C6" s="395"/>
      <c r="D6" s="223" t="s">
        <v>172</v>
      </c>
      <c r="E6" s="379"/>
      <c r="F6" s="379"/>
      <c r="G6" s="379"/>
      <c r="H6" s="379"/>
      <c r="I6" s="379"/>
      <c r="J6" s="379"/>
      <c r="K6" s="379"/>
      <c r="L6" s="379"/>
      <c r="M6" s="379"/>
      <c r="N6" s="379"/>
      <c r="O6" s="379"/>
      <c r="P6" s="379"/>
      <c r="Q6" s="379"/>
    </row>
    <row r="7" spans="2:17" s="83" customFormat="1" ht="29.25" customHeight="1" thickBot="1">
      <c r="D7" s="478" t="s">
        <v>548</v>
      </c>
      <c r="P7" s="84"/>
      <c r="Q7" s="84"/>
    </row>
    <row r="8" spans="2:17" s="83" customFormat="1" ht="30" customHeight="1">
      <c r="D8" s="483"/>
      <c r="P8" s="84"/>
      <c r="Q8" s="84"/>
    </row>
    <row r="9" spans="2:17" s="3" customFormat="1" ht="24.75" customHeight="1">
      <c r="B9" s="92" t="s">
        <v>410</v>
      </c>
      <c r="C9" s="14"/>
      <c r="D9" s="394">
        <v>2014</v>
      </c>
    </row>
    <row r="10" spans="2:17" s="14" customFormat="1" ht="16.5" customHeight="1"/>
    <row r="11" spans="2:17" s="14" customFormat="1" ht="36.75" customHeight="1">
      <c r="B11" s="1098" t="s">
        <v>884</v>
      </c>
      <c r="C11" s="1098"/>
      <c r="D11" s="1098"/>
      <c r="E11" s="1098"/>
      <c r="F11" s="1098"/>
      <c r="G11" s="1098"/>
      <c r="H11" s="1098"/>
      <c r="I11" s="1098"/>
      <c r="J11" s="1098"/>
      <c r="K11" s="1098"/>
      <c r="L11" s="1098"/>
      <c r="M11" s="1098"/>
      <c r="N11" s="519"/>
      <c r="O11" s="519"/>
      <c r="P11" s="519"/>
      <c r="Q11" s="519"/>
    </row>
    <row r="12" spans="2:17" s="3" customFormat="1" ht="15.75" customHeight="1"/>
    <row r="13" spans="2:17" s="14" customFormat="1" ht="48" customHeight="1">
      <c r="C13" s="208" t="str">
        <f>'1.  LRAMVA Summary'!R53</f>
        <v>Total</v>
      </c>
      <c r="D13" s="208" t="str">
        <f>'1.  LRAMVA Summary'!D53</f>
        <v>Residential - VRZ</v>
      </c>
      <c r="E13" s="208" t="str">
        <f>'1.  LRAMVA Summary'!E53</f>
        <v>GS&lt;50 kW - VRZ</v>
      </c>
      <c r="F13" s="208" t="str">
        <f>'1.  LRAMVA Summary'!F53</f>
        <v>GS 50 to 2,999 kW - VRZ</v>
      </c>
      <c r="G13" s="208" t="str">
        <f>'1.  LRAMVA Summary'!G53</f>
        <v>GS 3,000 to 4,999 kW - VRZ</v>
      </c>
      <c r="H13" s="208" t="str">
        <f>'1.  LRAMVA Summary'!H53</f>
        <v>Large Use - VRZ</v>
      </c>
      <c r="I13" s="208" t="str">
        <f>'1.  LRAMVA Summary'!I53</f>
        <v>Unmetered Scattered Load - VRZ</v>
      </c>
      <c r="J13" s="208" t="str">
        <f>'1.  LRAMVA Summary'!J53</f>
        <v>Sentinel Lighting - VRZ</v>
      </c>
      <c r="K13" s="208" t="str">
        <f>'1.  LRAMVA Summary'!K53</f>
        <v>Street Lighting - VRZ</v>
      </c>
      <c r="L13" s="208" t="str">
        <f>'1.  LRAMVA Summary'!L53</f>
        <v>Residential - WRZ</v>
      </c>
      <c r="M13" s="208" t="str">
        <f>'1.  LRAMVA Summary'!M53</f>
        <v>GS&lt;50 kW - WRZ</v>
      </c>
      <c r="N13" s="208" t="str">
        <f>'1.  LRAMVA Summary'!N53</f>
        <v>GS&gt;50 kw - WRZ</v>
      </c>
      <c r="O13" s="208" t="str">
        <f>'1.  LRAMVA Summary'!O53</f>
        <v>Street Lighting - WRZ</v>
      </c>
      <c r="P13" s="208" t="str">
        <f>'1.  LRAMVA Summary'!P53</f>
        <v/>
      </c>
      <c r="Q13" s="208" t="str">
        <f>'1.  LRAMVA Summary'!Q53</f>
        <v/>
      </c>
    </row>
    <row r="14" spans="2:17" s="3" customFormat="1" ht="15.75" customHeight="1">
      <c r="B14" s="66"/>
      <c r="C14" s="487"/>
      <c r="D14" s="488" t="str">
        <f>'1.  LRAMVA Summary'!D54</f>
        <v>kWh</v>
      </c>
      <c r="E14" s="488" t="str">
        <f>'1.  LRAMVA Summary'!E54</f>
        <v>kWh</v>
      </c>
      <c r="F14" s="488" t="str">
        <f>'1.  LRAMVA Summary'!F54</f>
        <v>kW</v>
      </c>
      <c r="G14" s="488" t="str">
        <f>'1.  LRAMVA Summary'!G54</f>
        <v>kW</v>
      </c>
      <c r="H14" s="488" t="str">
        <f>'1.  LRAMVA Summary'!H54</f>
        <v>kW</v>
      </c>
      <c r="I14" s="488" t="str">
        <f>'1.  LRAMVA Summary'!I54</f>
        <v>kWh</v>
      </c>
      <c r="J14" s="488" t="str">
        <f>'1.  LRAMVA Summary'!J54</f>
        <v>kW</v>
      </c>
      <c r="K14" s="488" t="str">
        <f>'1.  LRAMVA Summary'!K54</f>
        <v>kW</v>
      </c>
      <c r="L14" s="488" t="str">
        <f>'1.  LRAMVA Summary'!L54</f>
        <v>kWh</v>
      </c>
      <c r="M14" s="488" t="str">
        <f>'1.  LRAMVA Summary'!M54</f>
        <v>kWh</v>
      </c>
      <c r="N14" s="488" t="str">
        <f>'1.  LRAMVA Summary'!N54</f>
        <v>kW</v>
      </c>
      <c r="O14" s="488" t="str">
        <f>'1.  LRAMVA Summary'!O54</f>
        <v>kW</v>
      </c>
      <c r="P14" s="488">
        <f>'1.  LRAMVA Summary'!P54</f>
        <v>0</v>
      </c>
      <c r="Q14" s="489">
        <f>'1.  LRAMVA Summary'!Q54</f>
        <v>0</v>
      </c>
    </row>
    <row r="15" spans="2:17" s="395" customFormat="1" ht="15.75" customHeight="1">
      <c r="B15" s="399" t="s">
        <v>27</v>
      </c>
      <c r="C15" s="529">
        <f>SUM(D15:Q15)</f>
        <v>44457315.333333328</v>
      </c>
      <c r="D15" s="392">
        <v>8730096.5944305398</v>
      </c>
      <c r="E15" s="392">
        <v>7519432.0553718666</v>
      </c>
      <c r="F15" s="392">
        <v>27470966.94695827</v>
      </c>
      <c r="G15" s="392">
        <v>88530.125497914167</v>
      </c>
      <c r="H15" s="392">
        <v>648289.61107473588</v>
      </c>
      <c r="I15" s="392"/>
      <c r="J15" s="392"/>
      <c r="K15" s="392"/>
      <c r="L15" s="392">
        <v>0</v>
      </c>
      <c r="M15" s="392">
        <v>0</v>
      </c>
      <c r="N15" s="392">
        <v>0</v>
      </c>
      <c r="O15" s="392">
        <v>0</v>
      </c>
      <c r="P15" s="393"/>
      <c r="Q15" s="393"/>
    </row>
    <row r="16" spans="2:17" s="395" customFormat="1" ht="15.75" customHeight="1">
      <c r="B16" s="399" t="s">
        <v>28</v>
      </c>
      <c r="C16" s="529">
        <f>SUM(D16:Q16)</f>
        <v>19771</v>
      </c>
      <c r="D16" s="391"/>
      <c r="E16" s="391"/>
      <c r="F16" s="391">
        <v>19267</v>
      </c>
      <c r="G16" s="391">
        <v>54</v>
      </c>
      <c r="H16" s="391">
        <v>450</v>
      </c>
      <c r="I16" s="391"/>
      <c r="J16" s="391"/>
      <c r="K16" s="393"/>
      <c r="L16" s="393">
        <v>0</v>
      </c>
      <c r="M16" s="393">
        <v>0</v>
      </c>
      <c r="N16" s="393">
        <v>0</v>
      </c>
      <c r="O16" s="393">
        <v>0</v>
      </c>
      <c r="P16" s="393"/>
      <c r="Q16" s="393"/>
    </row>
    <row r="17" spans="2:17" s="14" customFormat="1" ht="15.75" customHeight="1"/>
    <row r="18" spans="2:17" s="20" customFormat="1" ht="15.75" customHeight="1">
      <c r="B18" s="159" t="s">
        <v>448</v>
      </c>
      <c r="C18" s="160"/>
      <c r="D18" s="160">
        <f t="shared" ref="D18:E18" si="0">IF(D14="kw",HLOOKUP(D14,D14:D16,3,FALSE),HLOOKUP(D14,D14:D16,2,FALSE))</f>
        <v>8730096.5944305398</v>
      </c>
      <c r="E18" s="160">
        <f t="shared" si="0"/>
        <v>7519432.0553718666</v>
      </c>
      <c r="F18" s="160">
        <f>IF(F14="kw",HLOOKUP(F14,F14:F16,3,FALSE),HLOOKUP(F14,F14:F16,2,FALSE))</f>
        <v>19267</v>
      </c>
      <c r="G18" s="160">
        <f t="shared" ref="G18:Q18" si="1">IF(G14="kw",HLOOKUP(G14,G14:G16,3,FALSE),HLOOKUP(G14,G14:G16,2,FALSE))</f>
        <v>54</v>
      </c>
      <c r="H18" s="160">
        <f t="shared" si="1"/>
        <v>450</v>
      </c>
      <c r="I18" s="160">
        <f t="shared" si="1"/>
        <v>0</v>
      </c>
      <c r="J18" s="160">
        <f t="shared" si="1"/>
        <v>0</v>
      </c>
      <c r="K18" s="160">
        <f t="shared" si="1"/>
        <v>0</v>
      </c>
      <c r="L18" s="160">
        <f t="shared" si="1"/>
        <v>0</v>
      </c>
      <c r="M18" s="160">
        <f t="shared" si="1"/>
        <v>0</v>
      </c>
      <c r="N18" s="160">
        <f t="shared" si="1"/>
        <v>0</v>
      </c>
      <c r="O18" s="160">
        <f t="shared" si="1"/>
        <v>0</v>
      </c>
      <c r="P18" s="160">
        <f t="shared" si="1"/>
        <v>0</v>
      </c>
      <c r="Q18" s="160">
        <f t="shared" si="1"/>
        <v>0</v>
      </c>
    </row>
    <row r="19" spans="2:17" s="3" customFormat="1" ht="15.75" customHeight="1">
      <c r="B19" s="75"/>
      <c r="C19" s="57"/>
      <c r="D19" s="57"/>
      <c r="E19" s="57"/>
      <c r="F19" s="57"/>
      <c r="G19" s="57"/>
      <c r="H19" s="57"/>
      <c r="I19" s="57"/>
      <c r="J19" s="57"/>
      <c r="K19" s="57"/>
      <c r="L19" s="57"/>
      <c r="M19" s="57"/>
      <c r="N19" s="57"/>
      <c r="O19" s="57"/>
      <c r="P19" s="57"/>
      <c r="Q19" s="57"/>
    </row>
    <row r="20" spans="2:17" s="379" customFormat="1" ht="32.5" customHeight="1">
      <c r="B20" s="398" t="s">
        <v>655</v>
      </c>
      <c r="C20" s="316" t="s">
        <v>1196</v>
      </c>
      <c r="D20" s="316"/>
    </row>
    <row r="21" spans="2:17" s="379" customFormat="1" ht="21" customHeight="1">
      <c r="B21" s="398" t="s">
        <v>365</v>
      </c>
      <c r="C21" s="316" t="s">
        <v>412</v>
      </c>
      <c r="D21" s="316"/>
    </row>
    <row r="22" spans="2:17" s="14" customFormat="1" ht="15.75" customHeight="1">
      <c r="B22" s="135"/>
      <c r="C22" s="136"/>
    </row>
    <row r="23" spans="2:17" s="14" customFormat="1" ht="23.25" customHeight="1">
      <c r="B23" s="137"/>
      <c r="C23" s="137"/>
    </row>
    <row r="24" spans="2:17" s="14" customFormat="1" ht="22.5" customHeight="1">
      <c r="B24" s="92" t="s">
        <v>411</v>
      </c>
      <c r="C24" s="92"/>
      <c r="D24" s="394"/>
    </row>
    <row r="25" spans="2:17" s="3" customFormat="1" ht="15.75" customHeight="1"/>
    <row r="26" spans="2:17" s="3" customFormat="1" ht="42" customHeight="1">
      <c r="B26" s="1098" t="s">
        <v>697</v>
      </c>
      <c r="C26" s="1098"/>
      <c r="D26" s="1098"/>
      <c r="E26" s="1098"/>
      <c r="F26" s="1098"/>
      <c r="G26" s="1098"/>
      <c r="H26" s="1098"/>
      <c r="I26" s="1098"/>
      <c r="J26" s="1098"/>
      <c r="K26" s="1098"/>
      <c r="L26" s="1098"/>
      <c r="M26" s="1098"/>
      <c r="N26" s="519"/>
      <c r="O26" s="519"/>
      <c r="P26" s="519"/>
      <c r="Q26" s="519"/>
    </row>
    <row r="27" spans="2:17" s="3" customFormat="1" ht="15.75" customHeight="1"/>
    <row r="28" spans="2:17" s="14" customFormat="1" ht="44.25" customHeight="1">
      <c r="C28" s="208" t="str">
        <f>'1.  LRAMVA Summary'!R53</f>
        <v>Total</v>
      </c>
      <c r="D28" s="208" t="str">
        <f>'1.  LRAMVA Summary'!D53</f>
        <v>Residential - VRZ</v>
      </c>
      <c r="E28" s="208" t="str">
        <f>'1.  LRAMVA Summary'!E53</f>
        <v>GS&lt;50 kW - VRZ</v>
      </c>
      <c r="F28" s="208" t="str">
        <f>'1.  LRAMVA Summary'!F53</f>
        <v>GS 50 to 2,999 kW - VRZ</v>
      </c>
      <c r="G28" s="208" t="str">
        <f>'1.  LRAMVA Summary'!G53</f>
        <v>GS 3,000 to 4,999 kW - VRZ</v>
      </c>
      <c r="H28" s="208" t="str">
        <f>'1.  LRAMVA Summary'!H53</f>
        <v>Large Use - VRZ</v>
      </c>
      <c r="I28" s="208" t="str">
        <f>'1.  LRAMVA Summary'!I53</f>
        <v>Unmetered Scattered Load - VRZ</v>
      </c>
      <c r="J28" s="208" t="str">
        <f>'1.  LRAMVA Summary'!J53</f>
        <v>Sentinel Lighting - VRZ</v>
      </c>
      <c r="K28" s="208" t="str">
        <f>'1.  LRAMVA Summary'!K53</f>
        <v>Street Lighting - VRZ</v>
      </c>
      <c r="L28" s="208" t="str">
        <f>'1.  LRAMVA Summary'!L53</f>
        <v>Residential - WRZ</v>
      </c>
      <c r="M28" s="208" t="str">
        <f>'1.  LRAMVA Summary'!M53</f>
        <v>GS&lt;50 kW - WRZ</v>
      </c>
      <c r="N28" s="208" t="str">
        <f>'1.  LRAMVA Summary'!N53</f>
        <v>GS&gt;50 kw - WRZ</v>
      </c>
      <c r="O28" s="208" t="str">
        <f>'1.  LRAMVA Summary'!O53</f>
        <v>Street Lighting - WRZ</v>
      </c>
      <c r="P28" s="208" t="str">
        <f>'1.  LRAMVA Summary'!P53</f>
        <v/>
      </c>
      <c r="Q28" s="208" t="str">
        <f>'1.  LRAMVA Summary'!Q53</f>
        <v/>
      </c>
    </row>
    <row r="29" spans="2:17" s="3" customFormat="1" ht="15.75" customHeight="1">
      <c r="B29" s="66"/>
      <c r="C29" s="487"/>
      <c r="D29" s="488" t="str">
        <f>'1.  LRAMVA Summary'!D54</f>
        <v>kWh</v>
      </c>
      <c r="E29" s="488" t="str">
        <f>'1.  LRAMVA Summary'!E54</f>
        <v>kWh</v>
      </c>
      <c r="F29" s="488" t="str">
        <f>'1.  LRAMVA Summary'!F54</f>
        <v>kW</v>
      </c>
      <c r="G29" s="488" t="str">
        <f>'1.  LRAMVA Summary'!G54</f>
        <v>kW</v>
      </c>
      <c r="H29" s="488" t="str">
        <f>'1.  LRAMVA Summary'!H54</f>
        <v>kW</v>
      </c>
      <c r="I29" s="488" t="str">
        <f>'1.  LRAMVA Summary'!I54</f>
        <v>kWh</v>
      </c>
      <c r="J29" s="488" t="str">
        <f>'1.  LRAMVA Summary'!J54</f>
        <v>kW</v>
      </c>
      <c r="K29" s="488" t="str">
        <f>'1.  LRAMVA Summary'!K54</f>
        <v>kW</v>
      </c>
      <c r="L29" s="488" t="str">
        <f>'1.  LRAMVA Summary'!L54</f>
        <v>kWh</v>
      </c>
      <c r="M29" s="488" t="str">
        <f>'1.  LRAMVA Summary'!M54</f>
        <v>kWh</v>
      </c>
      <c r="N29" s="488" t="str">
        <f>'1.  LRAMVA Summary'!N54</f>
        <v>kW</v>
      </c>
      <c r="O29" s="488" t="str">
        <f>'1.  LRAMVA Summary'!O54</f>
        <v>kW</v>
      </c>
      <c r="P29" s="488">
        <f>'1.  LRAMVA Summary'!P54</f>
        <v>0</v>
      </c>
      <c r="Q29" s="489">
        <f>'1.  LRAMVA Summary'!Q54</f>
        <v>0</v>
      </c>
    </row>
    <row r="30" spans="2:17" s="395" customFormat="1" ht="15.75" customHeight="1">
      <c r="B30" s="399" t="s">
        <v>27</v>
      </c>
      <c r="C30" s="529">
        <f>SUM(D30:Q30)</f>
        <v>0</v>
      </c>
      <c r="D30" s="400"/>
      <c r="E30" s="400"/>
      <c r="F30" s="400"/>
      <c r="G30" s="400"/>
      <c r="H30" s="400"/>
      <c r="I30" s="400"/>
      <c r="J30" s="400"/>
      <c r="K30" s="400"/>
      <c r="L30" s="400"/>
      <c r="M30" s="400"/>
      <c r="N30" s="400"/>
      <c r="O30" s="400"/>
      <c r="P30" s="400"/>
      <c r="Q30" s="393"/>
    </row>
    <row r="31" spans="2:17" s="395" customFormat="1" ht="15" customHeight="1">
      <c r="B31" s="399" t="s">
        <v>28</v>
      </c>
      <c r="C31" s="529">
        <f>SUM(D31:Q31)</f>
        <v>0</v>
      </c>
      <c r="D31" s="391"/>
      <c r="E31" s="391"/>
      <c r="F31" s="391"/>
      <c r="G31" s="391"/>
      <c r="H31" s="391"/>
      <c r="I31" s="391"/>
      <c r="J31" s="391"/>
      <c r="K31" s="393"/>
      <c r="L31" s="393"/>
      <c r="M31" s="393"/>
      <c r="N31" s="393"/>
      <c r="O31" s="393"/>
      <c r="P31" s="393"/>
      <c r="Q31" s="393"/>
    </row>
    <row r="32" spans="2:17" s="14" customFormat="1" ht="15.75" customHeight="1"/>
    <row r="33" spans="2:18" s="20" customFormat="1" ht="15.75" customHeight="1">
      <c r="B33" s="159" t="s">
        <v>448</v>
      </c>
      <c r="C33" s="160"/>
      <c r="D33" s="160">
        <f>IF(D29="kw",HLOOKUP(D29,D29:D31,3,FALSE),HLOOKUP(D29,D29:D31,2,FALSE))</f>
        <v>0</v>
      </c>
      <c r="E33" s="160">
        <f>IF(E29="kw",HLOOKUP(E29,E29:E31,3,FALSE),HLOOKUP(E29,E29:E31,2,FALSE))</f>
        <v>0</v>
      </c>
      <c r="F33" s="160">
        <f>IF(F29="kw",HLOOKUP(F29,F29:F31,3,FALSE),HLOOKUP(F29,F29:F31,2,FALSE))</f>
        <v>0</v>
      </c>
      <c r="G33" s="160">
        <f>IF(G29="kw",HLOOKUP(G29,G29:G31,3,FALSE),HLOOKUP(G29,G29:G31,2,FALSE))</f>
        <v>0</v>
      </c>
      <c r="H33" s="160">
        <f t="shared" ref="H33:Q33" si="2">IF(H29="kw",HLOOKUP(H29,H29:H31,3,FALSE),HLOOKUP(H29,H29:H31,2,FALSE))</f>
        <v>0</v>
      </c>
      <c r="I33" s="160">
        <f t="shared" si="2"/>
        <v>0</v>
      </c>
      <c r="J33" s="160">
        <f t="shared" si="2"/>
        <v>0</v>
      </c>
      <c r="K33" s="160">
        <f t="shared" si="2"/>
        <v>0</v>
      </c>
      <c r="L33" s="160">
        <f t="shared" si="2"/>
        <v>0</v>
      </c>
      <c r="M33" s="160">
        <f t="shared" si="2"/>
        <v>0</v>
      </c>
      <c r="N33" s="160">
        <f t="shared" si="2"/>
        <v>0</v>
      </c>
      <c r="O33" s="160">
        <f t="shared" si="2"/>
        <v>0</v>
      </c>
      <c r="P33" s="160">
        <f t="shared" si="2"/>
        <v>0</v>
      </c>
      <c r="Q33" s="160">
        <f t="shared" si="2"/>
        <v>0</v>
      </c>
    </row>
    <row r="34" spans="2:18" s="3" customFormat="1" ht="15.75" customHeight="1">
      <c r="B34" s="57"/>
      <c r="C34" s="57"/>
      <c r="D34" s="57"/>
      <c r="E34" s="57"/>
      <c r="F34" s="57"/>
      <c r="G34" s="57"/>
      <c r="H34" s="57"/>
      <c r="I34" s="57"/>
      <c r="J34" s="57"/>
      <c r="K34" s="57"/>
      <c r="L34" s="57"/>
      <c r="M34" s="57"/>
      <c r="N34" s="57"/>
      <c r="O34" s="57"/>
      <c r="P34" s="57"/>
      <c r="Q34" s="57"/>
    </row>
    <row r="35" spans="2:18" s="3" customFormat="1" ht="15.75" customHeight="1">
      <c r="B35" s="398" t="s">
        <v>655</v>
      </c>
      <c r="C35" s="316"/>
      <c r="D35" s="316"/>
      <c r="E35" s="57"/>
      <c r="F35" s="57"/>
      <c r="G35" s="57"/>
      <c r="H35" s="57"/>
      <c r="I35" s="57"/>
      <c r="J35" s="57"/>
      <c r="K35" s="57"/>
      <c r="L35" s="57"/>
      <c r="M35" s="57"/>
      <c r="N35" s="57"/>
      <c r="O35" s="57"/>
      <c r="P35" s="57"/>
      <c r="Q35" s="57"/>
    </row>
    <row r="36" spans="2:18" s="379" customFormat="1" ht="21" customHeight="1">
      <c r="B36" s="398" t="s">
        <v>365</v>
      </c>
      <c r="C36" s="316" t="s">
        <v>412</v>
      </c>
      <c r="D36" s="316"/>
    </row>
    <row r="37" spans="2:18" s="14" customFormat="1" ht="15.75" customHeight="1">
      <c r="B37" s="135"/>
      <c r="C37" s="136"/>
    </row>
    <row r="38" spans="2:18" s="14" customFormat="1" ht="15.75" customHeight="1">
      <c r="B38" s="135"/>
      <c r="C38" s="135"/>
    </row>
    <row r="39" spans="2:18" s="3" customFormat="1" ht="16">
      <c r="B39" s="92" t="s">
        <v>450</v>
      </c>
      <c r="C39" s="28"/>
      <c r="D39" s="27"/>
      <c r="E39" s="30"/>
      <c r="F39" s="31"/>
    </row>
    <row r="40" spans="2:18" s="4" customFormat="1" ht="39" customHeight="1">
      <c r="B40" s="1098" t="s">
        <v>604</v>
      </c>
      <c r="C40" s="1098"/>
      <c r="D40" s="1098"/>
      <c r="E40" s="1098"/>
      <c r="F40" s="1098"/>
      <c r="G40" s="1098"/>
      <c r="H40" s="1098"/>
      <c r="I40" s="1098"/>
      <c r="J40" s="1098"/>
      <c r="K40" s="1098"/>
      <c r="L40" s="1098"/>
      <c r="M40" s="1098"/>
      <c r="N40" s="519"/>
      <c r="O40" s="519"/>
      <c r="P40" s="519"/>
      <c r="Q40" s="519"/>
    </row>
    <row r="41" spans="2:18" s="3" customFormat="1" ht="16.5" customHeight="1">
      <c r="B41" s="10"/>
      <c r="C41" s="10"/>
      <c r="D41" s="17"/>
    </row>
    <row r="42" spans="2:18" s="14" customFormat="1" ht="56.25" customHeight="1">
      <c r="B42" s="208" t="s">
        <v>234</v>
      </c>
      <c r="C42" s="208" t="s">
        <v>601</v>
      </c>
      <c r="D42" s="208" t="str">
        <f>'1.  LRAMVA Summary'!D53</f>
        <v>Residential - VRZ</v>
      </c>
      <c r="E42" s="208" t="str">
        <f>'1.  LRAMVA Summary'!E53</f>
        <v>GS&lt;50 kW - VRZ</v>
      </c>
      <c r="F42" s="208" t="str">
        <f>'1.  LRAMVA Summary'!F53</f>
        <v>GS 50 to 2,999 kW - VRZ</v>
      </c>
      <c r="G42" s="208" t="str">
        <f>'1.  LRAMVA Summary'!G53</f>
        <v>GS 3,000 to 4,999 kW - VRZ</v>
      </c>
      <c r="H42" s="208" t="str">
        <f>'1.  LRAMVA Summary'!H53</f>
        <v>Large Use - VRZ</v>
      </c>
      <c r="I42" s="208" t="str">
        <f>'1.  LRAMVA Summary'!I53</f>
        <v>Unmetered Scattered Load - VRZ</v>
      </c>
      <c r="J42" s="208" t="str">
        <f>'1.  LRAMVA Summary'!J53</f>
        <v>Sentinel Lighting - VRZ</v>
      </c>
      <c r="K42" s="208" t="str">
        <f>'1.  LRAMVA Summary'!K53</f>
        <v>Street Lighting - VRZ</v>
      </c>
      <c r="L42" s="208" t="str">
        <f>'1.  LRAMVA Summary'!L53</f>
        <v>Residential - WRZ</v>
      </c>
      <c r="M42" s="208" t="str">
        <f>'1.  LRAMVA Summary'!M53</f>
        <v>GS&lt;50 kW - WRZ</v>
      </c>
      <c r="N42" s="208" t="str">
        <f>'1.  LRAMVA Summary'!N53</f>
        <v>GS&gt;50 kw - WRZ</v>
      </c>
      <c r="O42" s="208" t="str">
        <f>'1.  LRAMVA Summary'!O53</f>
        <v>Street Lighting - WRZ</v>
      </c>
      <c r="P42" s="208" t="str">
        <f>'1.  LRAMVA Summary'!P53</f>
        <v/>
      </c>
      <c r="Q42" s="208" t="str">
        <f>'1.  LRAMVA Summary'!Q53</f>
        <v/>
      </c>
      <c r="R42" s="161"/>
    </row>
    <row r="43" spans="2:18" s="117" customFormat="1" ht="18" customHeight="1">
      <c r="B43" s="490"/>
      <c r="C43" s="491"/>
      <c r="D43" s="492" t="str">
        <f>'1.  LRAMVA Summary'!D54</f>
        <v>kWh</v>
      </c>
      <c r="E43" s="492" t="str">
        <f>'1.  LRAMVA Summary'!E54</f>
        <v>kWh</v>
      </c>
      <c r="F43" s="492" t="str">
        <f>'1.  LRAMVA Summary'!F54</f>
        <v>kW</v>
      </c>
      <c r="G43" s="492" t="str">
        <f>'1.  LRAMVA Summary'!G54</f>
        <v>kW</v>
      </c>
      <c r="H43" s="492" t="str">
        <f>'1.  LRAMVA Summary'!H54</f>
        <v>kW</v>
      </c>
      <c r="I43" s="492" t="str">
        <f>'1.  LRAMVA Summary'!I54</f>
        <v>kWh</v>
      </c>
      <c r="J43" s="492" t="str">
        <f>'1.  LRAMVA Summary'!J54</f>
        <v>kW</v>
      </c>
      <c r="K43" s="492" t="str">
        <f>'1.  LRAMVA Summary'!K54</f>
        <v>kW</v>
      </c>
      <c r="L43" s="492" t="str">
        <f>'1.  LRAMVA Summary'!L54</f>
        <v>kWh</v>
      </c>
      <c r="M43" s="492" t="str">
        <f>'1.  LRAMVA Summary'!M54</f>
        <v>kWh</v>
      </c>
      <c r="N43" s="492" t="str">
        <f>'1.  LRAMVA Summary'!N54</f>
        <v>kW</v>
      </c>
      <c r="O43" s="492" t="str">
        <f>'1.  LRAMVA Summary'!O54</f>
        <v>kW</v>
      </c>
      <c r="P43" s="492">
        <f>'1.  LRAMVA Summary'!P54</f>
        <v>0</v>
      </c>
      <c r="Q43" s="493">
        <f>'1.  LRAMVA Summary'!Q54</f>
        <v>0</v>
      </c>
      <c r="R43" s="138"/>
    </row>
    <row r="44" spans="2:18" s="14" customFormat="1" ht="16">
      <c r="B44" s="139">
        <v>2011</v>
      </c>
      <c r="C44" s="454"/>
      <c r="D44" s="158">
        <f t="shared" ref="D44:Q44" si="3">IF(ISBLANK($C$44),0,IF($C44=$D$9,HLOOKUP(D43,D14:D18,5,FALSE),HLOOKUP(D43,D29:D33,5,FALSE)))</f>
        <v>0</v>
      </c>
      <c r="E44" s="158">
        <f>IF(ISBLANK($C$44),0,IF($C44=$D$9,HLOOKUP(E43,E14:E18,5,FALSE),HLOOKUP(E43,E29:E33,5,FALSE)))</f>
        <v>0</v>
      </c>
      <c r="F44" s="158">
        <f t="shared" si="3"/>
        <v>0</v>
      </c>
      <c r="G44" s="158">
        <f t="shared" si="3"/>
        <v>0</v>
      </c>
      <c r="H44" s="158">
        <f t="shared" si="3"/>
        <v>0</v>
      </c>
      <c r="I44" s="158">
        <f t="shared" si="3"/>
        <v>0</v>
      </c>
      <c r="J44" s="158">
        <f t="shared" si="3"/>
        <v>0</v>
      </c>
      <c r="K44" s="158">
        <f t="shared" si="3"/>
        <v>0</v>
      </c>
      <c r="L44" s="158">
        <f t="shared" si="3"/>
        <v>0</v>
      </c>
      <c r="M44" s="158">
        <f t="shared" si="3"/>
        <v>0</v>
      </c>
      <c r="N44" s="158">
        <f t="shared" si="3"/>
        <v>0</v>
      </c>
      <c r="O44" s="158">
        <f t="shared" si="3"/>
        <v>0</v>
      </c>
      <c r="P44" s="158">
        <f t="shared" si="3"/>
        <v>0</v>
      </c>
      <c r="Q44" s="158">
        <f t="shared" si="3"/>
        <v>0</v>
      </c>
      <c r="R44" s="162"/>
    </row>
    <row r="45" spans="2:18" s="14" customFormat="1" ht="16">
      <c r="B45" s="139">
        <v>2012</v>
      </c>
      <c r="C45" s="454"/>
      <c r="D45" s="158">
        <f t="shared" ref="D45:Q45" si="4">IF(ISBLANK($C$45),0,IF($C$45=$D$9,HLOOKUP(D43,D14:D18,5,FALSE),HLOOKUP(D43,D29:D33,5,FALSE)))</f>
        <v>0</v>
      </c>
      <c r="E45" s="158">
        <f t="shared" si="4"/>
        <v>0</v>
      </c>
      <c r="F45" s="158">
        <f t="shared" si="4"/>
        <v>0</v>
      </c>
      <c r="G45" s="158">
        <f t="shared" si="4"/>
        <v>0</v>
      </c>
      <c r="H45" s="158">
        <f t="shared" si="4"/>
        <v>0</v>
      </c>
      <c r="I45" s="158">
        <f t="shared" si="4"/>
        <v>0</v>
      </c>
      <c r="J45" s="158">
        <f t="shared" si="4"/>
        <v>0</v>
      </c>
      <c r="K45" s="158">
        <f t="shared" si="4"/>
        <v>0</v>
      </c>
      <c r="L45" s="158">
        <f t="shared" si="4"/>
        <v>0</v>
      </c>
      <c r="M45" s="158">
        <f t="shared" si="4"/>
        <v>0</v>
      </c>
      <c r="N45" s="158">
        <f t="shared" si="4"/>
        <v>0</v>
      </c>
      <c r="O45" s="158">
        <f t="shared" si="4"/>
        <v>0</v>
      </c>
      <c r="P45" s="158">
        <f t="shared" si="4"/>
        <v>0</v>
      </c>
      <c r="Q45" s="158">
        <f t="shared" si="4"/>
        <v>0</v>
      </c>
    </row>
    <row r="46" spans="2:18" s="14" customFormat="1" ht="16">
      <c r="B46" s="140">
        <v>2013</v>
      </c>
      <c r="C46" s="454"/>
      <c r="D46" s="158">
        <f t="shared" ref="D46:Q46" si="5">IF(ISBLANK($C$46),0,IF($C$46=$D$9,HLOOKUP(D43,D14:D18,5,FALSE),HLOOKUP(D43,D29:D33,5,FALSE)))</f>
        <v>0</v>
      </c>
      <c r="E46" s="158">
        <f t="shared" si="5"/>
        <v>0</v>
      </c>
      <c r="F46" s="158">
        <f t="shared" si="5"/>
        <v>0</v>
      </c>
      <c r="G46" s="158">
        <f t="shared" si="5"/>
        <v>0</v>
      </c>
      <c r="H46" s="158">
        <f t="shared" si="5"/>
        <v>0</v>
      </c>
      <c r="I46" s="158">
        <f t="shared" si="5"/>
        <v>0</v>
      </c>
      <c r="J46" s="158">
        <f t="shared" si="5"/>
        <v>0</v>
      </c>
      <c r="K46" s="158">
        <f t="shared" si="5"/>
        <v>0</v>
      </c>
      <c r="L46" s="158">
        <f t="shared" si="5"/>
        <v>0</v>
      </c>
      <c r="M46" s="158">
        <f t="shared" si="5"/>
        <v>0</v>
      </c>
      <c r="N46" s="158">
        <f t="shared" si="5"/>
        <v>0</v>
      </c>
      <c r="O46" s="158">
        <f t="shared" si="5"/>
        <v>0</v>
      </c>
      <c r="P46" s="158">
        <f t="shared" si="5"/>
        <v>0</v>
      </c>
      <c r="Q46" s="158">
        <f t="shared" si="5"/>
        <v>0</v>
      </c>
    </row>
    <row r="47" spans="2:18" s="14" customFormat="1" ht="16">
      <c r="B47" s="140">
        <v>2014</v>
      </c>
      <c r="C47" s="454">
        <v>2014</v>
      </c>
      <c r="D47" s="158">
        <f t="shared" ref="D47:Q47" si="6">IF(ISBLANK($C$47),0,IF($C$47=$D$9,HLOOKUP(D43,D14:D18,5,FALSE),HLOOKUP(D43,D29:D33,5,FALSE)))</f>
        <v>8730096.5944305398</v>
      </c>
      <c r="E47" s="158">
        <f t="shared" si="6"/>
        <v>7519432.0553718666</v>
      </c>
      <c r="F47" s="158">
        <f t="shared" si="6"/>
        <v>19267</v>
      </c>
      <c r="G47" s="158">
        <f t="shared" si="6"/>
        <v>54</v>
      </c>
      <c r="H47" s="158">
        <f t="shared" si="6"/>
        <v>450</v>
      </c>
      <c r="I47" s="158">
        <f t="shared" si="6"/>
        <v>0</v>
      </c>
      <c r="J47" s="158">
        <f t="shared" si="6"/>
        <v>0</v>
      </c>
      <c r="K47" s="158">
        <f t="shared" si="6"/>
        <v>0</v>
      </c>
      <c r="L47" s="158">
        <f t="shared" si="6"/>
        <v>0</v>
      </c>
      <c r="M47" s="158">
        <f t="shared" si="6"/>
        <v>0</v>
      </c>
      <c r="N47" s="158">
        <f t="shared" si="6"/>
        <v>0</v>
      </c>
      <c r="O47" s="158">
        <f t="shared" si="6"/>
        <v>0</v>
      </c>
      <c r="P47" s="158">
        <f t="shared" si="6"/>
        <v>0</v>
      </c>
      <c r="Q47" s="158">
        <f t="shared" si="6"/>
        <v>0</v>
      </c>
    </row>
    <row r="48" spans="2:18" s="14" customFormat="1" ht="16">
      <c r="B48" s="140">
        <v>2015</v>
      </c>
      <c r="C48" s="454">
        <v>2014</v>
      </c>
      <c r="D48" s="158">
        <f t="shared" ref="D48:Q48" si="7">IF(ISBLANK($C$48),0,IF($C$48=$D$9,HLOOKUP(D43,D14:D18,5,FALSE),HLOOKUP(D43,D29:D33,5,FALSE)))</f>
        <v>8730096.5944305398</v>
      </c>
      <c r="E48" s="158">
        <f t="shared" si="7"/>
        <v>7519432.0553718666</v>
      </c>
      <c r="F48" s="158">
        <f t="shared" si="7"/>
        <v>19267</v>
      </c>
      <c r="G48" s="158">
        <f t="shared" si="7"/>
        <v>54</v>
      </c>
      <c r="H48" s="158">
        <f t="shared" si="7"/>
        <v>450</v>
      </c>
      <c r="I48" s="158">
        <f t="shared" si="7"/>
        <v>0</v>
      </c>
      <c r="J48" s="158">
        <f t="shared" si="7"/>
        <v>0</v>
      </c>
      <c r="K48" s="158">
        <f t="shared" si="7"/>
        <v>0</v>
      </c>
      <c r="L48" s="158">
        <f t="shared" si="7"/>
        <v>0</v>
      </c>
      <c r="M48" s="158">
        <f t="shared" si="7"/>
        <v>0</v>
      </c>
      <c r="N48" s="158">
        <f t="shared" si="7"/>
        <v>0</v>
      </c>
      <c r="O48" s="158">
        <f t="shared" si="7"/>
        <v>0</v>
      </c>
      <c r="P48" s="158">
        <f t="shared" si="7"/>
        <v>0</v>
      </c>
      <c r="Q48" s="158">
        <f t="shared" si="7"/>
        <v>0</v>
      </c>
    </row>
    <row r="49" spans="2:17" s="14" customFormat="1" ht="16">
      <c r="B49" s="140">
        <v>2016</v>
      </c>
      <c r="C49" s="454">
        <v>2014</v>
      </c>
      <c r="D49" s="158">
        <f t="shared" ref="D49:Q49" si="8">IF(ISBLANK($C$49),0,IF($C$49=$D$9,HLOOKUP(D43,D14:D18,5,FALSE),HLOOKUP(D43,D29:D33,5,FALSE)))</f>
        <v>8730096.5944305398</v>
      </c>
      <c r="E49" s="158">
        <f t="shared" si="8"/>
        <v>7519432.0553718666</v>
      </c>
      <c r="F49" s="158">
        <f t="shared" si="8"/>
        <v>19267</v>
      </c>
      <c r="G49" s="158">
        <f t="shared" si="8"/>
        <v>54</v>
      </c>
      <c r="H49" s="158">
        <f t="shared" si="8"/>
        <v>450</v>
      </c>
      <c r="I49" s="158">
        <f t="shared" si="8"/>
        <v>0</v>
      </c>
      <c r="J49" s="158">
        <f t="shared" si="8"/>
        <v>0</v>
      </c>
      <c r="K49" s="158">
        <f t="shared" si="8"/>
        <v>0</v>
      </c>
      <c r="L49" s="158">
        <f t="shared" si="8"/>
        <v>0</v>
      </c>
      <c r="M49" s="158">
        <f t="shared" si="8"/>
        <v>0</v>
      </c>
      <c r="N49" s="158">
        <f t="shared" si="8"/>
        <v>0</v>
      </c>
      <c r="O49" s="158">
        <f t="shared" si="8"/>
        <v>0</v>
      </c>
      <c r="P49" s="158">
        <f t="shared" si="8"/>
        <v>0</v>
      </c>
      <c r="Q49" s="158">
        <f t="shared" si="8"/>
        <v>0</v>
      </c>
    </row>
    <row r="50" spans="2:17" s="14" customFormat="1" ht="16">
      <c r="B50" s="140">
        <v>2017</v>
      </c>
      <c r="C50" s="454">
        <v>2014</v>
      </c>
      <c r="D50" s="158">
        <f t="shared" ref="D50:I50" si="9">IF(ISBLANK($C$50),0,IF($C$50=$D$9,HLOOKUP(D43,D14:D18,5,FALSE),HLOOKUP(D43,D29:D33,5,FALSE)))</f>
        <v>8730096.5944305398</v>
      </c>
      <c r="E50" s="158">
        <f t="shared" si="9"/>
        <v>7519432.0553718666</v>
      </c>
      <c r="F50" s="158">
        <f t="shared" si="9"/>
        <v>19267</v>
      </c>
      <c r="G50" s="158">
        <f t="shared" si="9"/>
        <v>54</v>
      </c>
      <c r="H50" s="158">
        <f t="shared" si="9"/>
        <v>450</v>
      </c>
      <c r="I50" s="158">
        <f t="shared" si="9"/>
        <v>0</v>
      </c>
      <c r="J50" s="158">
        <f t="shared" ref="J50:Q50" si="10">IF(ISBLANK($C$50),0,IF($C$50=$D$9,HLOOKUP(J43,J14:J18,5,FALSE),HLOOKUP(J43,J29:J33,5,FALSE)))</f>
        <v>0</v>
      </c>
      <c r="K50" s="158">
        <f t="shared" si="10"/>
        <v>0</v>
      </c>
      <c r="L50" s="158">
        <f t="shared" si="10"/>
        <v>0</v>
      </c>
      <c r="M50" s="158">
        <f t="shared" si="10"/>
        <v>0</v>
      </c>
      <c r="N50" s="158">
        <f t="shared" si="10"/>
        <v>0</v>
      </c>
      <c r="O50" s="158">
        <f t="shared" si="10"/>
        <v>0</v>
      </c>
      <c r="P50" s="158">
        <f t="shared" si="10"/>
        <v>0</v>
      </c>
      <c r="Q50" s="158">
        <f t="shared" si="10"/>
        <v>0</v>
      </c>
    </row>
    <row r="51" spans="2:17" s="14" customFormat="1" ht="16">
      <c r="B51" s="140">
        <v>2018</v>
      </c>
      <c r="C51" s="454">
        <v>2014</v>
      </c>
      <c r="D51" s="158">
        <f>IF(ISBLANK($C$51),0,IF($C$51=$D$9,HLOOKUP(D43,D14:D18,5,FALSE),HLOOKUP(D43,D29:D33,5,FALSE)))</f>
        <v>8730096.5944305398</v>
      </c>
      <c r="E51" s="158">
        <f t="shared" ref="E51:Q51" si="11">IF(ISBLANK($C$51),0,IF($C$51=$D$9,HLOOKUP(E43,E14:E18,5,FALSE),HLOOKUP(E43,E29:E33,5,FALSE)))</f>
        <v>7519432.0553718666</v>
      </c>
      <c r="F51" s="158">
        <f t="shared" si="11"/>
        <v>19267</v>
      </c>
      <c r="G51" s="158">
        <f t="shared" si="11"/>
        <v>54</v>
      </c>
      <c r="H51" s="158">
        <f t="shared" si="11"/>
        <v>450</v>
      </c>
      <c r="I51" s="158">
        <f t="shared" si="11"/>
        <v>0</v>
      </c>
      <c r="J51" s="158">
        <f t="shared" si="11"/>
        <v>0</v>
      </c>
      <c r="K51" s="158">
        <f t="shared" si="11"/>
        <v>0</v>
      </c>
      <c r="L51" s="158">
        <f t="shared" si="11"/>
        <v>0</v>
      </c>
      <c r="M51" s="158">
        <f t="shared" si="11"/>
        <v>0</v>
      </c>
      <c r="N51" s="158">
        <f t="shared" si="11"/>
        <v>0</v>
      </c>
      <c r="O51" s="158">
        <f t="shared" si="11"/>
        <v>0</v>
      </c>
      <c r="P51" s="158">
        <f t="shared" si="11"/>
        <v>0</v>
      </c>
      <c r="Q51" s="158">
        <f t="shared" si="11"/>
        <v>0</v>
      </c>
    </row>
    <row r="52" spans="2:17" s="14" customFormat="1" ht="16">
      <c r="B52" s="140">
        <v>2019</v>
      </c>
      <c r="C52" s="454">
        <v>2014</v>
      </c>
      <c r="D52" s="158">
        <f>IF(ISBLANK($C$52),0,IF($C$52=$D$9,HLOOKUP(D43,D14:D18,5,FALSE),HLOOKUP(D43,D29:D33,5,FALSE)))</f>
        <v>8730096.5944305398</v>
      </c>
      <c r="E52" s="158">
        <f t="shared" ref="E52:Q52" si="12">IF(ISBLANK($C$52),0,IF($C$52=$D$9,HLOOKUP(E43,E14:E18,5,FALSE),HLOOKUP(E43,E29:E33,5,FALSE)))</f>
        <v>7519432.0553718666</v>
      </c>
      <c r="F52" s="158">
        <f t="shared" si="12"/>
        <v>19267</v>
      </c>
      <c r="G52" s="158">
        <f t="shared" si="12"/>
        <v>54</v>
      </c>
      <c r="H52" s="158">
        <f t="shared" si="12"/>
        <v>450</v>
      </c>
      <c r="I52" s="158">
        <f t="shared" si="12"/>
        <v>0</v>
      </c>
      <c r="J52" s="158">
        <f t="shared" si="12"/>
        <v>0</v>
      </c>
      <c r="K52" s="158">
        <f t="shared" si="12"/>
        <v>0</v>
      </c>
      <c r="L52" s="158">
        <f t="shared" si="12"/>
        <v>0</v>
      </c>
      <c r="M52" s="158">
        <f t="shared" si="12"/>
        <v>0</v>
      </c>
      <c r="N52" s="158">
        <f t="shared" si="12"/>
        <v>0</v>
      </c>
      <c r="O52" s="158">
        <f t="shared" si="12"/>
        <v>0</v>
      </c>
      <c r="P52" s="158">
        <f t="shared" si="12"/>
        <v>0</v>
      </c>
      <c r="Q52" s="158">
        <f t="shared" si="12"/>
        <v>0</v>
      </c>
    </row>
    <row r="53" spans="2:17" s="14" customFormat="1" ht="16">
      <c r="B53" s="140">
        <v>2020</v>
      </c>
      <c r="C53" s="454">
        <v>2014</v>
      </c>
      <c r="D53" s="158">
        <f>IF(ISBLANK($C$53),0,IF($C$53=$D$9,HLOOKUP(D43,D14:D18,5,FALSE),HLOOKUP(D43,D29:D33,5,FALSE)))</f>
        <v>8730096.5944305398</v>
      </c>
      <c r="E53" s="158">
        <f t="shared" ref="E53:Q53" si="13">IF(ISBLANK($C$53),0,IF($C$53=$D$9,HLOOKUP(E43,E14:E18,5,FALSE),HLOOKUP(E43,E29:E33,5,FALSE)))</f>
        <v>7519432.0553718666</v>
      </c>
      <c r="F53" s="158">
        <f t="shared" si="13"/>
        <v>19267</v>
      </c>
      <c r="G53" s="158">
        <f t="shared" si="13"/>
        <v>54</v>
      </c>
      <c r="H53" s="158">
        <f t="shared" si="13"/>
        <v>450</v>
      </c>
      <c r="I53" s="158">
        <f t="shared" si="13"/>
        <v>0</v>
      </c>
      <c r="J53" s="158">
        <f t="shared" si="13"/>
        <v>0</v>
      </c>
      <c r="K53" s="158">
        <f t="shared" si="13"/>
        <v>0</v>
      </c>
      <c r="L53" s="158">
        <f t="shared" si="13"/>
        <v>0</v>
      </c>
      <c r="M53" s="158">
        <f t="shared" si="13"/>
        <v>0</v>
      </c>
      <c r="N53" s="158">
        <f t="shared" si="13"/>
        <v>0</v>
      </c>
      <c r="O53" s="158">
        <f t="shared" si="13"/>
        <v>0</v>
      </c>
      <c r="P53" s="158">
        <f t="shared" si="13"/>
        <v>0</v>
      </c>
      <c r="Q53" s="158">
        <f t="shared" si="13"/>
        <v>0</v>
      </c>
    </row>
    <row r="54" spans="2:17" s="14" customFormat="1" ht="16">
      <c r="B54" s="140">
        <v>2021</v>
      </c>
      <c r="C54" s="454">
        <v>2014</v>
      </c>
      <c r="D54" s="158">
        <f>IF(ISBLANK($C$54),0,IF($C$54=$D$9,HLOOKUP(D43,D14:D18,5,FALSE),HLOOKUP(D43,D29:D33,5,FALSE)))</f>
        <v>8730096.5944305398</v>
      </c>
      <c r="E54" s="158">
        <f>IF(ISBLANK($C$54),0,IF($C$54=$D$9,HLOOKUP(E43,E14:E18,5,FALSE),HLOOKUP(E43,E29:E33,5,FALSE)))</f>
        <v>7519432.0553718666</v>
      </c>
      <c r="F54" s="158">
        <f>IF(ISBLANK($C$54),0,IF($C$54=$D$9,HLOOKUP(F43,F14:F18,5,FALSE),HLOOKUP(F43,F29:F33,5,FALSE)))</f>
        <v>19267</v>
      </c>
      <c r="G54" s="158">
        <f>IF(ISBLANK($C$54),0,IF($C$54=$D$9,HLOOKUP(G43,G14:G18,5,FALSE),HLOOKUP(G43,G29:G33,5,FALSE)))</f>
        <v>54</v>
      </c>
      <c r="H54" s="158">
        <f t="shared" ref="H54:Q54" si="14">IF(ISBLANK($C$54),0,IF($C$54=$D$9,HLOOKUP(H43,H14:H18,5,FALSE),HLOOKUP(H43,H29:H33,5,FALSE)))</f>
        <v>450</v>
      </c>
      <c r="I54" s="158">
        <f t="shared" si="14"/>
        <v>0</v>
      </c>
      <c r="J54" s="158">
        <f t="shared" si="14"/>
        <v>0</v>
      </c>
      <c r="K54" s="158">
        <f t="shared" si="14"/>
        <v>0</v>
      </c>
      <c r="L54" s="158">
        <f t="shared" si="14"/>
        <v>0</v>
      </c>
      <c r="M54" s="158">
        <f t="shared" si="14"/>
        <v>0</v>
      </c>
      <c r="N54" s="158">
        <f t="shared" si="14"/>
        <v>0</v>
      </c>
      <c r="O54" s="158">
        <f t="shared" si="14"/>
        <v>0</v>
      </c>
      <c r="P54" s="158">
        <f t="shared" si="14"/>
        <v>0</v>
      </c>
      <c r="Q54" s="158">
        <f t="shared" si="14"/>
        <v>0</v>
      </c>
    </row>
    <row r="55" spans="2:17" s="14" customFormat="1" ht="16">
      <c r="B55" s="140">
        <v>2022</v>
      </c>
      <c r="C55" s="454">
        <v>2014</v>
      </c>
      <c r="D55" s="158">
        <f>IF(ISBLANK($C$55),0,IF($C$55=$D$9,HLOOKUP(D43,D14:D18,5,FALSE),HLOOKUP(D43,D29:D33,5,FALSE)))</f>
        <v>8730096.5944305398</v>
      </c>
      <c r="E55" s="158">
        <f>IF(ISBLANK($C$55),0,IF($C$55=$D$9,HLOOKUP(E43,E14:E18,5,FALSE),HLOOKUP(E43,E29:E33,5,FALSE)))</f>
        <v>7519432.0553718666</v>
      </c>
      <c r="F55" s="158">
        <f>IF(ISBLANK($C$55),0,IF($C$55=$D$9,HLOOKUP(F43,F14:F18,5,FALSE),HLOOKUP(F43,F29:F33,5,FALSE)))</f>
        <v>19267</v>
      </c>
      <c r="G55" s="158">
        <f t="shared" ref="G55:Q55" si="15">IF(ISBLANK($C$55),0,IF($C$55=$D$9,HLOOKUP(G43,G14:G18,5,FALSE),HLOOKUP(G43,G29:G33,5,FALSE)))</f>
        <v>54</v>
      </c>
      <c r="H55" s="158">
        <f t="shared" si="15"/>
        <v>450</v>
      </c>
      <c r="I55" s="158">
        <f t="shared" si="15"/>
        <v>0</v>
      </c>
      <c r="J55" s="158">
        <f>IF(ISBLANK($C$55),0,IF($C$55=$D$9,HLOOKUP(J43,J14:J18,5,FALSE),HLOOKUP(J43,J29:J33,5,FALSE)))</f>
        <v>0</v>
      </c>
      <c r="K55" s="158">
        <f t="shared" si="15"/>
        <v>0</v>
      </c>
      <c r="L55" s="158">
        <f t="shared" si="15"/>
        <v>0</v>
      </c>
      <c r="M55" s="158">
        <f t="shared" si="15"/>
        <v>0</v>
      </c>
      <c r="N55" s="158">
        <f t="shared" si="15"/>
        <v>0</v>
      </c>
      <c r="O55" s="158">
        <f t="shared" si="15"/>
        <v>0</v>
      </c>
      <c r="P55" s="158">
        <f t="shared" si="15"/>
        <v>0</v>
      </c>
      <c r="Q55" s="158">
        <f t="shared" si="15"/>
        <v>0</v>
      </c>
    </row>
    <row r="56" spans="2:17" s="14" customFormat="1" ht="16">
      <c r="B56" s="140">
        <v>2023</v>
      </c>
      <c r="C56" s="454">
        <v>2014</v>
      </c>
      <c r="D56" s="158">
        <f>IF(ISBLANK($C$56),0,IF($C$56=$D$9,HLOOKUP(D43,D14:D18,5,FALSE),HLOOKUP(D43,D29:D33,5,FALSE)))</f>
        <v>8730096.5944305398</v>
      </c>
      <c r="E56" s="158">
        <f t="shared" ref="E56:Q56" si="16">IF(ISBLANK($C$56),0,IF($C$56=$D$9,HLOOKUP(E43,E14:E18,5,FALSE),HLOOKUP(E43,E29:E33,5,FALSE)))</f>
        <v>7519432.0553718666</v>
      </c>
      <c r="F56" s="158">
        <f t="shared" si="16"/>
        <v>19267</v>
      </c>
      <c r="G56" s="158">
        <f t="shared" si="16"/>
        <v>54</v>
      </c>
      <c r="H56" s="158">
        <f t="shared" si="16"/>
        <v>450</v>
      </c>
      <c r="I56" s="158">
        <f t="shared" si="16"/>
        <v>0</v>
      </c>
      <c r="J56" s="158">
        <f t="shared" si="16"/>
        <v>0</v>
      </c>
      <c r="K56" s="158">
        <f>IF(ISBLANK($C$56),0,IF($C$56=$D$9,HLOOKUP(K43,K14:K18,5,FALSE),HLOOKUP(K43,K29:K33,5,FALSE)))</f>
        <v>0</v>
      </c>
      <c r="L56" s="158">
        <f t="shared" si="16"/>
        <v>0</v>
      </c>
      <c r="M56" s="158">
        <f t="shared" si="16"/>
        <v>0</v>
      </c>
      <c r="N56" s="158">
        <f t="shared" si="16"/>
        <v>0</v>
      </c>
      <c r="O56" s="158">
        <f t="shared" si="16"/>
        <v>0</v>
      </c>
      <c r="P56" s="158">
        <f t="shared" si="16"/>
        <v>0</v>
      </c>
      <c r="Q56" s="158">
        <f t="shared" si="16"/>
        <v>0</v>
      </c>
    </row>
    <row r="57" spans="2:17" s="14" customFormat="1" ht="16">
      <c r="B57" s="140">
        <v>2024</v>
      </c>
      <c r="C57" s="454">
        <v>2014</v>
      </c>
      <c r="D57" s="158">
        <f>IF(ISBLANK($C$57),0,IF($C$57=$D$9,HLOOKUP(D43,D14:D18,5,FALSE),HLOOKUP(D43,D29:D33,5,FALSE)))</f>
        <v>8730096.5944305398</v>
      </c>
      <c r="E57" s="158">
        <f t="shared" ref="E57:Q57" si="17">IF(ISBLANK($C$57),0,IF($C$57=$D$9,HLOOKUP(E43,E14:E18,5,FALSE),HLOOKUP(E43,E29:E33,5,FALSE)))</f>
        <v>7519432.0553718666</v>
      </c>
      <c r="F57" s="158">
        <f t="shared" si="17"/>
        <v>19267</v>
      </c>
      <c r="G57" s="158">
        <f>IF(ISBLANK($C$57),0,IF($C$57=$D$9,HLOOKUP(G43,G14:G18,5,FALSE),HLOOKUP(G43,G29:G33,5,FALSE)))</f>
        <v>54</v>
      </c>
      <c r="H57" s="158">
        <f t="shared" si="17"/>
        <v>450</v>
      </c>
      <c r="I57" s="158">
        <f t="shared" si="17"/>
        <v>0</v>
      </c>
      <c r="J57" s="158">
        <f t="shared" si="17"/>
        <v>0</v>
      </c>
      <c r="K57" s="158">
        <f t="shared" si="17"/>
        <v>0</v>
      </c>
      <c r="L57" s="158">
        <f t="shared" si="17"/>
        <v>0</v>
      </c>
      <c r="M57" s="158">
        <f t="shared" si="17"/>
        <v>0</v>
      </c>
      <c r="N57" s="158">
        <f t="shared" si="17"/>
        <v>0</v>
      </c>
      <c r="O57" s="158">
        <f t="shared" si="17"/>
        <v>0</v>
      </c>
      <c r="P57" s="158">
        <f t="shared" si="17"/>
        <v>0</v>
      </c>
      <c r="Q57" s="158">
        <f t="shared" si="17"/>
        <v>0</v>
      </c>
    </row>
    <row r="58" spans="2:17" s="14" customFormat="1" ht="16">
      <c r="B58" s="140">
        <v>2025</v>
      </c>
      <c r="C58" s="454">
        <v>2014</v>
      </c>
      <c r="D58" s="158">
        <f>IF(ISBLANK($C$58),0,IF($C$58=$D$9,HLOOKUP(D43,D14:D18,5,FALSE),HLOOKUP(D43,D29:D33,5,FALSE)))</f>
        <v>8730096.5944305398</v>
      </c>
      <c r="E58" s="158">
        <f t="shared" ref="E58:Q58" si="18">IF(ISBLANK($C$58),0,IF($C$58=$D$9,HLOOKUP(E43,E14:E18,5,FALSE),HLOOKUP(E43,E29:E33,5,FALSE)))</f>
        <v>7519432.0553718666</v>
      </c>
      <c r="F58" s="158">
        <f t="shared" si="18"/>
        <v>19267</v>
      </c>
      <c r="G58" s="158">
        <f t="shared" si="18"/>
        <v>54</v>
      </c>
      <c r="H58" s="158">
        <f t="shared" si="18"/>
        <v>450</v>
      </c>
      <c r="I58" s="158">
        <f t="shared" si="18"/>
        <v>0</v>
      </c>
      <c r="J58" s="158">
        <f t="shared" si="18"/>
        <v>0</v>
      </c>
      <c r="K58" s="158">
        <f t="shared" si="18"/>
        <v>0</v>
      </c>
      <c r="L58" s="158">
        <f t="shared" si="18"/>
        <v>0</v>
      </c>
      <c r="M58" s="158">
        <f t="shared" si="18"/>
        <v>0</v>
      </c>
      <c r="N58" s="158">
        <f t="shared" si="18"/>
        <v>0</v>
      </c>
      <c r="O58" s="158">
        <f t="shared" si="18"/>
        <v>0</v>
      </c>
      <c r="P58" s="158">
        <f t="shared" si="18"/>
        <v>0</v>
      </c>
      <c r="Q58" s="158">
        <f t="shared" si="18"/>
        <v>0</v>
      </c>
    </row>
    <row r="59" spans="2:17" s="14" customFormat="1" ht="16">
      <c r="B59" s="140">
        <v>2026</v>
      </c>
      <c r="C59" s="454">
        <v>2014</v>
      </c>
      <c r="D59" s="158">
        <f>IF(ISBLANK($C$59),0,IF($C$59=$D$9,HLOOKUP(D43,D14:D18,5,FALSE),HLOOKUP(D43,D29:D33,5,FALSE)))</f>
        <v>8730096.5944305398</v>
      </c>
      <c r="E59" s="158">
        <f t="shared" ref="E59:Q59" si="19">IF(ISBLANK($C$59),0,IF($C$59=$D$9,HLOOKUP(E43,E14:E18,5,FALSE),HLOOKUP(E43,E29:E33,5,FALSE)))</f>
        <v>7519432.0553718666</v>
      </c>
      <c r="F59" s="158">
        <f>IF(ISBLANK($C$59),0,IF($C$59=$D$9,HLOOKUP(F43,F14:F18,5,FALSE),HLOOKUP(F43,F29:F33,5,FALSE)))</f>
        <v>19267</v>
      </c>
      <c r="G59" s="158">
        <f t="shared" si="19"/>
        <v>54</v>
      </c>
      <c r="H59" s="158">
        <f>IF(ISBLANK($C$59),0,IF($C$59=$D$9,HLOOKUP(H43,H14:H18,5,FALSE),HLOOKUP(H43,H29:H33,5,FALSE)))</f>
        <v>450</v>
      </c>
      <c r="I59" s="158">
        <f t="shared" si="19"/>
        <v>0</v>
      </c>
      <c r="J59" s="158">
        <f t="shared" si="19"/>
        <v>0</v>
      </c>
      <c r="K59" s="158">
        <f t="shared" si="19"/>
        <v>0</v>
      </c>
      <c r="L59" s="158">
        <f t="shared" si="19"/>
        <v>0</v>
      </c>
      <c r="M59" s="158">
        <f t="shared" si="19"/>
        <v>0</v>
      </c>
      <c r="N59" s="158">
        <f t="shared" si="19"/>
        <v>0</v>
      </c>
      <c r="O59" s="158">
        <f t="shared" si="19"/>
        <v>0</v>
      </c>
      <c r="P59" s="158">
        <f t="shared" si="19"/>
        <v>0</v>
      </c>
      <c r="Q59" s="158">
        <f t="shared" si="19"/>
        <v>0</v>
      </c>
    </row>
    <row r="60" spans="2:17" s="14" customFormat="1" ht="16">
      <c r="B60" s="140">
        <v>2027</v>
      </c>
      <c r="C60" s="454">
        <v>2014</v>
      </c>
      <c r="D60" s="158">
        <f>IF(ISBLANK($C$60),0,IF($C$60=$D$9,HLOOKUP(D43,D14:D18,5,FALSE),HLOOKUP(D43,D29:D33,5,FALSE)))</f>
        <v>8730096.5944305398</v>
      </c>
      <c r="E60" s="158">
        <f t="shared" ref="E60:Q60" si="20">IF(ISBLANK($C$60),0,IF($C$60=$D$9,HLOOKUP(E43,E14:E18,5,FALSE),HLOOKUP(E43,E29:E33,5,FALSE)))</f>
        <v>7519432.0553718666</v>
      </c>
      <c r="F60" s="158">
        <f t="shared" si="20"/>
        <v>19267</v>
      </c>
      <c r="G60" s="158">
        <f t="shared" si="20"/>
        <v>54</v>
      </c>
      <c r="H60" s="158">
        <f t="shared" si="20"/>
        <v>450</v>
      </c>
      <c r="I60" s="158">
        <f>IF(ISBLANK($C$60),0,IF($C$60=$D$9,HLOOKUP(I43,I14:I18,5,FALSE),HLOOKUP(I43,I29:I33,5,FALSE)))</f>
        <v>0</v>
      </c>
      <c r="J60" s="158">
        <f t="shared" si="20"/>
        <v>0</v>
      </c>
      <c r="K60" s="158">
        <f t="shared" si="20"/>
        <v>0</v>
      </c>
      <c r="L60" s="158">
        <f t="shared" si="20"/>
        <v>0</v>
      </c>
      <c r="M60" s="158">
        <f t="shared" si="20"/>
        <v>0</v>
      </c>
      <c r="N60" s="158">
        <f t="shared" si="20"/>
        <v>0</v>
      </c>
      <c r="O60" s="158">
        <f t="shared" si="20"/>
        <v>0</v>
      </c>
      <c r="P60" s="158">
        <f t="shared" si="20"/>
        <v>0</v>
      </c>
      <c r="Q60" s="158">
        <f t="shared" si="20"/>
        <v>0</v>
      </c>
    </row>
    <row r="61" spans="2:17" s="379" customFormat="1" ht="21" customHeight="1">
      <c r="B61" s="316" t="s">
        <v>533</v>
      </c>
      <c r="C61" s="401"/>
      <c r="D61" s="402"/>
      <c r="E61" s="402"/>
      <c r="F61" s="402"/>
      <c r="G61" s="402"/>
      <c r="H61" s="402"/>
      <c r="I61" s="402"/>
      <c r="J61" s="402"/>
      <c r="K61" s="402"/>
      <c r="L61" s="402"/>
      <c r="M61" s="402"/>
      <c r="N61" s="402"/>
      <c r="O61" s="402"/>
      <c r="P61" s="402"/>
      <c r="Q61" s="402"/>
    </row>
    <row r="62" spans="2:17" s="14" customFormat="1" ht="15.75" customHeight="1">
      <c r="B62" s="137"/>
      <c r="C62" s="137"/>
    </row>
    <row r="63" spans="2:17" s="14" customFormat="1" ht="15.75" customHeight="1">
      <c r="B63" s="137"/>
      <c r="C63" s="137"/>
    </row>
    <row r="64" spans="2:17" s="3" customFormat="1" ht="15.75" customHeight="1">
      <c r="B64" s="66"/>
      <c r="C64" s="66"/>
    </row>
    <row r="65" spans="2:3" s="3" customFormat="1" ht="15.75" customHeight="1">
      <c r="B65" s="66"/>
      <c r="C65" s="66"/>
    </row>
    <row r="66" spans="2:3" s="3" customFormat="1" ht="15.75" customHeight="1">
      <c r="B66" s="66"/>
      <c r="C66" s="66"/>
    </row>
    <row r="67" spans="2:3" s="3" customFormat="1" ht="15.75" customHeight="1">
      <c r="B67" s="66"/>
      <c r="C67" s="66"/>
    </row>
    <row r="68" spans="2:3" s="3" customFormat="1" ht="15.75" customHeight="1">
      <c r="B68" s="66"/>
      <c r="C68" s="66"/>
    </row>
    <row r="69" spans="2:3" s="3" customFormat="1" ht="15.75" customHeight="1">
      <c r="B69" s="66"/>
      <c r="C69" s="6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topLeftCell="B1" zoomScale="75" zoomScaleNormal="75" workbookViewId="0">
      <selection activeCell="N100" sqref="N100"/>
    </sheetView>
  </sheetViews>
  <sheetFormatPr baseColWidth="10" defaultColWidth="9" defaultRowHeight="15" outlineLevelRow="1"/>
  <cols>
    <col min="1" max="1" width="6.6640625" style="5" customWidth="1"/>
    <col min="2" max="2" width="36.6640625" style="6" customWidth="1"/>
    <col min="3" max="3" width="17" style="62" customWidth="1"/>
    <col min="4" max="16" width="16.5" style="6" customWidth="1"/>
    <col min="17" max="16384" width="9" style="6"/>
  </cols>
  <sheetData>
    <row r="1" spans="1:25" ht="143.25" customHeight="1"/>
    <row r="2" spans="1:25" ht="14.25" customHeight="1">
      <c r="B2" s="37"/>
      <c r="C2" s="37"/>
      <c r="D2" s="37"/>
      <c r="E2" s="37"/>
      <c r="F2" s="37"/>
      <c r="G2" s="37"/>
      <c r="H2" s="37"/>
      <c r="I2" s="37"/>
      <c r="J2" s="37"/>
      <c r="K2" s="37"/>
      <c r="L2" s="37"/>
      <c r="M2" s="37"/>
      <c r="N2" s="37"/>
      <c r="O2" s="37"/>
    </row>
    <row r="3" spans="1:25" ht="16.5" hidden="1" customHeight="1" outlineLevel="1" thickBot="1">
      <c r="B3" s="37"/>
      <c r="C3" s="63"/>
      <c r="D3" s="37"/>
      <c r="E3" s="37"/>
      <c r="F3" s="37"/>
      <c r="G3" s="37"/>
      <c r="H3" s="37"/>
      <c r="I3" s="37"/>
      <c r="J3" s="37"/>
      <c r="K3" s="37"/>
    </row>
    <row r="4" spans="1:25" ht="26.25" hidden="1" customHeight="1" outlineLevel="1" thickBot="1">
      <c r="B4" s="1099" t="s">
        <v>171</v>
      </c>
      <c r="C4" s="68" t="s">
        <v>175</v>
      </c>
      <c r="D4" s="68"/>
      <c r="E4" s="39"/>
    </row>
    <row r="5" spans="1:25" ht="26.25" hidden="1" customHeight="1" outlineLevel="1" thickBot="1">
      <c r="B5" s="1099"/>
      <c r="C5" s="69" t="s">
        <v>172</v>
      </c>
      <c r="D5" s="69"/>
      <c r="E5" s="39"/>
    </row>
    <row r="6" spans="1:25" ht="26.25" hidden="1" customHeight="1" outlineLevel="1" thickBot="1">
      <c r="B6" s="1099"/>
      <c r="C6" s="1105" t="s">
        <v>548</v>
      </c>
      <c r="D6" s="1106"/>
      <c r="M6" s="7"/>
      <c r="N6" s="7"/>
      <c r="O6" s="7"/>
      <c r="P6" s="7"/>
      <c r="Q6" s="7"/>
      <c r="R6" s="7"/>
      <c r="S6" s="7"/>
      <c r="T6" s="7"/>
      <c r="U6" s="7"/>
      <c r="V6" s="7"/>
      <c r="W6" s="7"/>
      <c r="X6" s="7"/>
      <c r="Y6" s="7"/>
    </row>
    <row r="7" spans="1:25" ht="26.25" hidden="1" customHeight="1" outlineLevel="1">
      <c r="B7" s="91"/>
      <c r="C7" s="6"/>
      <c r="M7" s="7"/>
      <c r="N7" s="7"/>
      <c r="O7" s="7"/>
      <c r="P7" s="7"/>
      <c r="Q7" s="7"/>
      <c r="R7" s="7"/>
      <c r="S7" s="7"/>
      <c r="T7" s="7"/>
      <c r="U7" s="7"/>
      <c r="V7" s="7"/>
      <c r="W7" s="7"/>
      <c r="X7" s="7"/>
      <c r="Y7" s="7"/>
    </row>
    <row r="8" spans="1:25" ht="19.5" hidden="1" customHeight="1" outlineLevel="1">
      <c r="B8" s="91" t="s">
        <v>524</v>
      </c>
      <c r="C8" s="503" t="s">
        <v>479</v>
      </c>
      <c r="D8" s="502"/>
      <c r="M8" s="7"/>
      <c r="N8" s="7"/>
      <c r="O8" s="7"/>
      <c r="P8" s="7"/>
      <c r="Q8" s="7"/>
      <c r="R8" s="7"/>
      <c r="S8" s="7"/>
      <c r="T8" s="7"/>
      <c r="U8" s="7"/>
      <c r="V8" s="7"/>
      <c r="W8" s="7"/>
      <c r="X8" s="7"/>
      <c r="Y8" s="7"/>
    </row>
    <row r="9" spans="1:25" ht="19.5" hidden="1" customHeight="1" outlineLevel="1">
      <c r="B9" s="91"/>
      <c r="C9" s="503" t="s">
        <v>525</v>
      </c>
      <c r="D9" s="502"/>
      <c r="M9" s="7"/>
      <c r="N9" s="7"/>
      <c r="O9" s="7"/>
      <c r="P9" s="7"/>
      <c r="Q9" s="7"/>
      <c r="R9" s="7"/>
      <c r="S9" s="7"/>
      <c r="T9" s="7"/>
      <c r="U9" s="7"/>
      <c r="V9" s="7"/>
      <c r="W9" s="7"/>
      <c r="X9" s="7"/>
      <c r="Y9" s="7"/>
    </row>
    <row r="10" spans="1:25" hidden="1" outlineLevel="1">
      <c r="B10" s="80"/>
      <c r="C10" s="70"/>
      <c r="D10" s="70"/>
      <c r="E10" s="70"/>
      <c r="M10" s="7"/>
      <c r="N10" s="7"/>
      <c r="O10" s="7"/>
      <c r="P10" s="7"/>
      <c r="Q10" s="7"/>
      <c r="R10" s="7"/>
      <c r="S10" s="7"/>
      <c r="T10" s="7"/>
      <c r="U10" s="7"/>
      <c r="V10" s="7"/>
      <c r="W10" s="7"/>
      <c r="X10" s="7"/>
      <c r="Y10" s="7"/>
    </row>
    <row r="11" spans="1:25" ht="32.25" customHeight="1" collapsed="1">
      <c r="A11" s="13"/>
      <c r="B11" s="92" t="s">
        <v>480</v>
      </c>
      <c r="C11" s="6"/>
      <c r="O11" s="463"/>
    </row>
    <row r="12" spans="1:25" ht="58.5" customHeight="1">
      <c r="B12" s="1107" t="s">
        <v>611</v>
      </c>
      <c r="C12" s="1107"/>
      <c r="D12" s="1107"/>
      <c r="E12" s="1107"/>
      <c r="F12" s="1107"/>
      <c r="G12" s="1107"/>
      <c r="H12" s="1107"/>
      <c r="I12" s="1107"/>
      <c r="J12" s="1107"/>
      <c r="K12" s="1107"/>
      <c r="L12" s="1107"/>
      <c r="M12" s="1107"/>
      <c r="N12" s="1107"/>
      <c r="O12" s="1107"/>
    </row>
    <row r="13" spans="1:25" ht="15.75" customHeight="1">
      <c r="A13" s="7"/>
      <c r="C13" s="6"/>
      <c r="P13" s="8"/>
      <c r="Q13" s="7"/>
      <c r="R13" s="7"/>
      <c r="S13" s="7"/>
      <c r="T13" s="7"/>
      <c r="U13" s="7"/>
      <c r="V13" s="7"/>
      <c r="W13" s="7"/>
      <c r="X13" s="7"/>
      <c r="Y13" s="7"/>
    </row>
    <row r="14" spans="1:25" s="44" customFormat="1" ht="46.5" customHeight="1">
      <c r="A14" s="43"/>
      <c r="B14" s="464"/>
      <c r="C14" s="407" t="s">
        <v>41</v>
      </c>
      <c r="D14" s="408" t="s">
        <v>560</v>
      </c>
      <c r="E14" s="408" t="s">
        <v>561</v>
      </c>
      <c r="F14" s="408" t="s">
        <v>562</v>
      </c>
      <c r="G14" s="408" t="s">
        <v>563</v>
      </c>
      <c r="H14" s="408" t="s">
        <v>564</v>
      </c>
      <c r="I14" s="408" t="s">
        <v>565</v>
      </c>
      <c r="J14" s="408" t="s">
        <v>566</v>
      </c>
      <c r="K14" s="408" t="s">
        <v>567</v>
      </c>
      <c r="L14" s="408" t="s">
        <v>568</v>
      </c>
      <c r="M14" s="408" t="s">
        <v>969</v>
      </c>
      <c r="N14" s="408" t="s">
        <v>1297</v>
      </c>
      <c r="O14" s="408" t="s">
        <v>1298</v>
      </c>
      <c r="P14" s="408" t="s">
        <v>964</v>
      </c>
    </row>
    <row r="15" spans="1:25" s="8" customFormat="1" ht="18.75" customHeight="1">
      <c r="B15" s="409" t="s">
        <v>188</v>
      </c>
      <c r="C15" s="1100"/>
      <c r="D15" s="410">
        <v>2010</v>
      </c>
      <c r="E15" s="410">
        <v>2011</v>
      </c>
      <c r="F15" s="410">
        <v>2012</v>
      </c>
      <c r="G15" s="410">
        <v>2013</v>
      </c>
      <c r="H15" s="410">
        <v>2014</v>
      </c>
      <c r="I15" s="410">
        <v>2015</v>
      </c>
      <c r="J15" s="410">
        <v>2016</v>
      </c>
      <c r="K15" s="410">
        <v>2017</v>
      </c>
      <c r="L15" s="410">
        <v>2018</v>
      </c>
      <c r="M15" s="410">
        <v>2019</v>
      </c>
      <c r="N15" s="410">
        <v>2020</v>
      </c>
      <c r="O15" s="410">
        <v>2021</v>
      </c>
      <c r="P15" s="410">
        <v>2022</v>
      </c>
    </row>
    <row r="16" spans="1:25" s="87" customFormat="1" ht="18" customHeight="1">
      <c r="B16" s="411" t="s">
        <v>556</v>
      </c>
      <c r="C16" s="1101"/>
      <c r="D16" s="670">
        <v>0</v>
      </c>
      <c r="E16" s="670">
        <v>0</v>
      </c>
      <c r="F16" s="670">
        <v>0</v>
      </c>
      <c r="G16" s="670">
        <v>0</v>
      </c>
      <c r="H16" s="670">
        <v>0</v>
      </c>
      <c r="I16" s="670">
        <v>0</v>
      </c>
      <c r="J16" s="670">
        <v>0</v>
      </c>
      <c r="K16" s="670">
        <v>0</v>
      </c>
      <c r="L16" s="670">
        <v>0</v>
      </c>
      <c r="M16" s="746">
        <v>4</v>
      </c>
      <c r="N16" s="746">
        <v>4</v>
      </c>
      <c r="O16" s="746"/>
      <c r="P16" s="746"/>
    </row>
    <row r="17" spans="1:16" s="87" customFormat="1" ht="17.25" customHeight="1">
      <c r="B17" s="412" t="s">
        <v>557</v>
      </c>
      <c r="C17" s="1102"/>
      <c r="D17" s="88">
        <f>12-D16</f>
        <v>12</v>
      </c>
      <c r="E17" s="88">
        <f>12-E16</f>
        <v>12</v>
      </c>
      <c r="F17" s="88">
        <f t="shared" ref="F17:K17" si="0">12-F16</f>
        <v>12</v>
      </c>
      <c r="G17" s="88">
        <f t="shared" si="0"/>
        <v>12</v>
      </c>
      <c r="H17" s="88">
        <f t="shared" si="0"/>
        <v>12</v>
      </c>
      <c r="I17" s="88">
        <f t="shared" si="0"/>
        <v>12</v>
      </c>
      <c r="J17" s="88">
        <f t="shared" si="0"/>
        <v>12</v>
      </c>
      <c r="K17" s="88">
        <f t="shared" si="0"/>
        <v>12</v>
      </c>
      <c r="L17" s="88">
        <f t="shared" ref="L17:O17" si="1">12-L16</f>
        <v>12</v>
      </c>
      <c r="M17" s="88">
        <f t="shared" si="1"/>
        <v>8</v>
      </c>
      <c r="N17" s="88">
        <f t="shared" si="1"/>
        <v>8</v>
      </c>
      <c r="O17" s="88">
        <f t="shared" si="1"/>
        <v>12</v>
      </c>
      <c r="P17" s="88">
        <f>12-P16</f>
        <v>12</v>
      </c>
    </row>
    <row r="18" spans="1:16" s="8" customFormat="1" ht="17.25" customHeight="1">
      <c r="B18" s="413" t="str">
        <f>'1.  LRAMVA Summary'!B30</f>
        <v>Residential - VRZ</v>
      </c>
      <c r="C18" s="1103" t="str">
        <f>'2. LRAMVA Threshold'!D43</f>
        <v>kWh</v>
      </c>
      <c r="D18" s="36"/>
      <c r="E18" s="36"/>
      <c r="F18" s="36"/>
      <c r="G18" s="36"/>
      <c r="H18" s="36"/>
      <c r="I18" s="36"/>
      <c r="J18" s="36"/>
      <c r="K18" s="36"/>
      <c r="L18" s="36"/>
      <c r="M18" s="36">
        <v>0</v>
      </c>
      <c r="N18" s="36">
        <v>0</v>
      </c>
      <c r="O18" s="36">
        <v>0</v>
      </c>
      <c r="P18" s="36">
        <v>0</v>
      </c>
    </row>
    <row r="19" spans="1:16" s="8" customFormat="1" ht="15" customHeight="1" outlineLevel="1">
      <c r="B19" s="456" t="s">
        <v>508</v>
      </c>
      <c r="C19" s="1101"/>
      <c r="D19" s="36"/>
      <c r="E19" s="36"/>
      <c r="F19" s="36"/>
      <c r="G19" s="36"/>
      <c r="H19" s="36"/>
      <c r="I19" s="36"/>
      <c r="J19" s="36"/>
      <c r="K19" s="36"/>
      <c r="L19" s="36"/>
      <c r="M19" s="36"/>
      <c r="N19" s="36"/>
      <c r="O19" s="36"/>
      <c r="P19" s="36"/>
    </row>
    <row r="20" spans="1:16" s="8" customFormat="1" ht="15" customHeight="1" outlineLevel="1">
      <c r="B20" s="456" t="s">
        <v>509</v>
      </c>
      <c r="C20" s="1101"/>
      <c r="D20" s="36"/>
      <c r="E20" s="36"/>
      <c r="F20" s="36"/>
      <c r="G20" s="36"/>
      <c r="H20" s="36"/>
      <c r="I20" s="36"/>
      <c r="J20" s="36"/>
      <c r="K20" s="36"/>
      <c r="L20" s="36"/>
      <c r="M20" s="36"/>
      <c r="N20" s="36"/>
      <c r="O20" s="36"/>
      <c r="P20" s="36"/>
    </row>
    <row r="21" spans="1:16" s="8" customFormat="1" ht="15" customHeight="1" outlineLevel="1">
      <c r="B21" s="456" t="s">
        <v>487</v>
      </c>
      <c r="C21" s="1101"/>
      <c r="D21" s="36"/>
      <c r="E21" s="36"/>
      <c r="F21" s="36"/>
      <c r="G21" s="36"/>
      <c r="H21" s="36"/>
      <c r="I21" s="36"/>
      <c r="J21" s="36"/>
      <c r="K21" s="36"/>
      <c r="L21" s="36"/>
      <c r="M21" s="36"/>
      <c r="N21" s="36"/>
      <c r="O21" s="36"/>
      <c r="P21" s="36"/>
    </row>
    <row r="22" spans="1:16" s="8" customFormat="1" ht="14.25" customHeight="1">
      <c r="B22" s="456" t="s">
        <v>510</v>
      </c>
      <c r="C22" s="1104"/>
      <c r="D22" s="55">
        <f>SUM(D18:D21)</f>
        <v>0</v>
      </c>
      <c r="E22" s="55">
        <f t="shared" ref="E22:L22" si="2">SUM(E18:E21)</f>
        <v>0</v>
      </c>
      <c r="F22" s="55">
        <f t="shared" si="2"/>
        <v>0</v>
      </c>
      <c r="G22" s="55">
        <f t="shared" si="2"/>
        <v>0</v>
      </c>
      <c r="H22" s="55">
        <f t="shared" si="2"/>
        <v>0</v>
      </c>
      <c r="I22" s="55">
        <f t="shared" si="2"/>
        <v>0</v>
      </c>
      <c r="J22" s="55">
        <f t="shared" si="2"/>
        <v>0</v>
      </c>
      <c r="K22" s="55">
        <f t="shared" si="2"/>
        <v>0</v>
      </c>
      <c r="L22" s="55">
        <f t="shared" si="2"/>
        <v>0</v>
      </c>
      <c r="M22" s="55">
        <f t="shared" ref="M22" si="3">SUM(M18:M21)</f>
        <v>0</v>
      </c>
      <c r="N22" s="55">
        <f t="shared" ref="N22:O22" si="4">SUM(N18:N21)</f>
        <v>0</v>
      </c>
      <c r="O22" s="55">
        <f t="shared" si="4"/>
        <v>0</v>
      </c>
      <c r="P22" s="55"/>
    </row>
    <row r="23" spans="1:16" s="53" customFormat="1">
      <c r="A23" s="52"/>
      <c r="B23" s="423" t="s">
        <v>511</v>
      </c>
      <c r="C23" s="415"/>
      <c r="D23" s="416"/>
      <c r="E23" s="417">
        <f>ROUND(SUM(D22*E16+E22*E17)/12,4)</f>
        <v>0</v>
      </c>
      <c r="F23" s="417">
        <f t="shared" ref="F23:O23" si="5">ROUND(SUM(E22*F16+F22*F17)/12,4)</f>
        <v>0</v>
      </c>
      <c r="G23" s="417">
        <f t="shared" si="5"/>
        <v>0</v>
      </c>
      <c r="H23" s="417">
        <f t="shared" si="5"/>
        <v>0</v>
      </c>
      <c r="I23" s="417">
        <f t="shared" si="5"/>
        <v>0</v>
      </c>
      <c r="J23" s="417">
        <f t="shared" si="5"/>
        <v>0</v>
      </c>
      <c r="K23" s="417">
        <f t="shared" si="5"/>
        <v>0</v>
      </c>
      <c r="L23" s="417">
        <f t="shared" si="5"/>
        <v>0</v>
      </c>
      <c r="M23" s="417">
        <f t="shared" si="5"/>
        <v>0</v>
      </c>
      <c r="N23" s="417">
        <f t="shared" si="5"/>
        <v>0</v>
      </c>
      <c r="O23" s="417">
        <f t="shared" si="5"/>
        <v>0</v>
      </c>
      <c r="P23" s="417"/>
    </row>
    <row r="24" spans="1:16" s="53" customFormat="1">
      <c r="A24" s="52"/>
      <c r="B24" s="414"/>
      <c r="C24" s="418"/>
      <c r="D24" s="416"/>
      <c r="E24" s="417"/>
      <c r="F24" s="417"/>
      <c r="G24" s="417"/>
      <c r="H24" s="417"/>
      <c r="I24" s="417"/>
      <c r="J24" s="417"/>
      <c r="K24" s="417"/>
      <c r="L24" s="419"/>
      <c r="M24" s="419"/>
      <c r="N24" s="419"/>
      <c r="O24" s="419"/>
      <c r="P24" s="417"/>
    </row>
    <row r="25" spans="1:16" s="53" customFormat="1" ht="15.75" customHeight="1">
      <c r="A25" s="52"/>
      <c r="B25" s="511" t="str">
        <f>'1.  LRAMVA Summary'!B31</f>
        <v>GS&lt;50 kW - VRZ</v>
      </c>
      <c r="C25" s="1103" t="str">
        <f>'2. LRAMVA Threshold'!E43</f>
        <v>kWh</v>
      </c>
      <c r="D25" s="36"/>
      <c r="E25" s="36"/>
      <c r="F25" s="36"/>
      <c r="G25" s="36"/>
      <c r="H25" s="36"/>
      <c r="I25" s="36"/>
      <c r="J25" s="36"/>
      <c r="K25" s="36"/>
      <c r="L25" s="36"/>
      <c r="M25" s="36">
        <v>1.7399999999999999E-2</v>
      </c>
      <c r="N25" s="36">
        <f>M25</f>
        <v>1.7399999999999999E-2</v>
      </c>
      <c r="O25" s="36">
        <v>1.7999999999999999E-2</v>
      </c>
      <c r="P25" s="36">
        <v>1.8499999999999999E-2</v>
      </c>
    </row>
    <row r="26" spans="1:16" outlineLevel="1">
      <c r="B26" s="456" t="s">
        <v>508</v>
      </c>
      <c r="C26" s="1101"/>
      <c r="D26" s="36"/>
      <c r="E26" s="36"/>
      <c r="F26" s="36"/>
      <c r="G26" s="36"/>
      <c r="H26" s="36"/>
      <c r="I26" s="36"/>
      <c r="J26" s="36"/>
      <c r="K26" s="36"/>
      <c r="L26" s="36"/>
      <c r="M26" s="36"/>
      <c r="N26" s="36"/>
      <c r="O26" s="36"/>
      <c r="P26" s="36"/>
    </row>
    <row r="27" spans="1:16" outlineLevel="1">
      <c r="B27" s="456" t="s">
        <v>509</v>
      </c>
      <c r="C27" s="1101"/>
      <c r="D27" s="36"/>
      <c r="E27" s="36"/>
      <c r="F27" s="36"/>
      <c r="G27" s="36"/>
      <c r="H27" s="36"/>
      <c r="I27" s="36"/>
      <c r="J27" s="36"/>
      <c r="K27" s="36"/>
      <c r="L27" s="36"/>
      <c r="M27" s="36"/>
      <c r="N27" s="36"/>
      <c r="O27" s="36">
        <v>2.0000000000000001E-4</v>
      </c>
      <c r="P27" s="36"/>
    </row>
    <row r="28" spans="1:16" ht="30" outlineLevel="1">
      <c r="B28" s="1057" t="s">
        <v>1300</v>
      </c>
      <c r="C28" s="1101"/>
      <c r="D28" s="36"/>
      <c r="E28" s="36"/>
      <c r="F28" s="36"/>
      <c r="G28" s="36"/>
      <c r="H28" s="36"/>
      <c r="I28" s="36"/>
      <c r="J28" s="36"/>
      <c r="K28" s="36"/>
      <c r="L28" s="36"/>
      <c r="M28" s="36"/>
      <c r="N28" s="36"/>
      <c r="O28" s="36">
        <f>-0.0003/3</f>
        <v>-9.9999999999999991E-5</v>
      </c>
      <c r="P28" s="36"/>
    </row>
    <row r="29" spans="1:16">
      <c r="B29" s="456" t="s">
        <v>510</v>
      </c>
      <c r="C29" s="1104"/>
      <c r="D29" s="55">
        <f>SUM(D25:D28)</f>
        <v>0</v>
      </c>
      <c r="E29" s="55">
        <f t="shared" ref="E29:L29" si="6">SUM(E25:E28)</f>
        <v>0</v>
      </c>
      <c r="F29" s="55">
        <f t="shared" si="6"/>
        <v>0</v>
      </c>
      <c r="G29" s="55">
        <f t="shared" si="6"/>
        <v>0</v>
      </c>
      <c r="H29" s="55">
        <f t="shared" si="6"/>
        <v>0</v>
      </c>
      <c r="I29" s="55">
        <f t="shared" si="6"/>
        <v>0</v>
      </c>
      <c r="J29" s="55">
        <f t="shared" si="6"/>
        <v>0</v>
      </c>
      <c r="K29" s="55">
        <f t="shared" si="6"/>
        <v>0</v>
      </c>
      <c r="L29" s="55">
        <f t="shared" si="6"/>
        <v>0</v>
      </c>
      <c r="M29" s="55">
        <f t="shared" ref="M29" si="7">SUM(M25:M28)</f>
        <v>1.7399999999999999E-2</v>
      </c>
      <c r="N29" s="55">
        <f t="shared" ref="N29:P29" si="8">SUM(N25:N28)</f>
        <v>1.7399999999999999E-2</v>
      </c>
      <c r="O29" s="55">
        <f t="shared" si="8"/>
        <v>1.8099999999999998E-2</v>
      </c>
      <c r="P29" s="55">
        <f t="shared" si="8"/>
        <v>1.8499999999999999E-2</v>
      </c>
    </row>
    <row r="30" spans="1:16">
      <c r="B30" s="423" t="s">
        <v>511</v>
      </c>
      <c r="C30" s="420"/>
      <c r="D30" s="58"/>
      <c r="E30" s="417">
        <f>ROUND(SUM(D29*E16+E29*E17)/12,4)</f>
        <v>0</v>
      </c>
      <c r="F30" s="417">
        <f t="shared" ref="F30:P30" si="9">ROUND(SUM(E29*F16+F29*F17)/12,4)</f>
        <v>0</v>
      </c>
      <c r="G30" s="417">
        <f t="shared" si="9"/>
        <v>0</v>
      </c>
      <c r="H30" s="417">
        <f t="shared" si="9"/>
        <v>0</v>
      </c>
      <c r="I30" s="417">
        <f t="shared" si="9"/>
        <v>0</v>
      </c>
      <c r="J30" s="417">
        <f t="shared" si="9"/>
        <v>0</v>
      </c>
      <c r="K30" s="417">
        <f t="shared" si="9"/>
        <v>0</v>
      </c>
      <c r="L30" s="417">
        <f t="shared" si="9"/>
        <v>0</v>
      </c>
      <c r="M30" s="417">
        <f t="shared" si="9"/>
        <v>1.1599999999999999E-2</v>
      </c>
      <c r="N30" s="417">
        <f t="shared" si="9"/>
        <v>1.7399999999999999E-2</v>
      </c>
      <c r="O30" s="417">
        <f t="shared" si="9"/>
        <v>1.8100000000000002E-2</v>
      </c>
      <c r="P30" s="417">
        <f t="shared" si="9"/>
        <v>1.8499999999999999E-2</v>
      </c>
    </row>
    <row r="31" spans="1:16">
      <c r="B31" s="414"/>
      <c r="C31" s="421"/>
      <c r="D31" s="422"/>
      <c r="E31" s="422"/>
      <c r="F31" s="422"/>
      <c r="G31" s="422"/>
      <c r="H31" s="422"/>
      <c r="I31" s="422"/>
      <c r="J31" s="422"/>
      <c r="K31" s="422"/>
      <c r="L31" s="422"/>
      <c r="M31" s="422"/>
      <c r="N31" s="419"/>
      <c r="O31" s="419"/>
      <c r="P31" s="422"/>
    </row>
    <row r="32" spans="1:16" s="54" customFormat="1">
      <c r="B32" s="511" t="str">
        <f>'1.  LRAMVA Summary'!B32</f>
        <v>GS 50 to 2,999 kW - VRZ</v>
      </c>
      <c r="C32" s="1103" t="str">
        <f>'2. LRAMVA Threshold'!F43</f>
        <v>kW</v>
      </c>
      <c r="D32" s="36"/>
      <c r="E32" s="36"/>
      <c r="F32" s="36"/>
      <c r="G32" s="36"/>
      <c r="H32" s="36"/>
      <c r="I32" s="36"/>
      <c r="J32" s="36"/>
      <c r="K32" s="36"/>
      <c r="L32" s="36"/>
      <c r="M32" s="36">
        <v>3.4016999999999999</v>
      </c>
      <c r="N32" s="36">
        <f>M32</f>
        <v>3.4016999999999999</v>
      </c>
      <c r="O32" s="36">
        <v>3.5251999999999999</v>
      </c>
      <c r="P32" s="36">
        <v>3.6309999999999998</v>
      </c>
    </row>
    <row r="33" spans="1:16" outlineLevel="1">
      <c r="B33" s="456" t="s">
        <v>508</v>
      </c>
      <c r="C33" s="1101"/>
      <c r="D33" s="36"/>
      <c r="E33" s="36"/>
      <c r="F33" s="36"/>
      <c r="G33" s="36"/>
      <c r="H33" s="36"/>
      <c r="I33" s="36"/>
      <c r="J33" s="36"/>
      <c r="K33" s="36"/>
      <c r="L33" s="36"/>
      <c r="M33" s="36"/>
      <c r="N33" s="36"/>
      <c r="O33" s="36"/>
      <c r="P33" s="36"/>
    </row>
    <row r="34" spans="1:16" outlineLevel="1">
      <c r="B34" s="456" t="s">
        <v>509</v>
      </c>
      <c r="C34" s="1101"/>
      <c r="D34" s="36"/>
      <c r="E34" s="36"/>
      <c r="F34" s="36"/>
      <c r="G34" s="36"/>
      <c r="H34" s="36"/>
      <c r="I34" s="36"/>
      <c r="J34" s="36"/>
      <c r="K34" s="36"/>
      <c r="L34" s="36"/>
      <c r="M34" s="36"/>
      <c r="N34" s="36"/>
      <c r="O34" s="36">
        <v>3.7100000000000001E-2</v>
      </c>
      <c r="P34" s="36"/>
    </row>
    <row r="35" spans="1:16" outlineLevel="1">
      <c r="B35" s="456" t="s">
        <v>487</v>
      </c>
      <c r="C35" s="1101"/>
      <c r="D35" s="36"/>
      <c r="E35" s="36"/>
      <c r="F35" s="36"/>
      <c r="G35" s="36"/>
      <c r="H35" s="36"/>
      <c r="I35" s="36"/>
      <c r="J35" s="36"/>
      <c r="K35" s="36"/>
      <c r="L35" s="36"/>
      <c r="M35" s="36"/>
      <c r="N35" s="36"/>
      <c r="O35" s="36">
        <f>-0.0657/3</f>
        <v>-2.1899999999999999E-2</v>
      </c>
      <c r="P35" s="36"/>
    </row>
    <row r="36" spans="1:16">
      <c r="B36" s="456" t="s">
        <v>510</v>
      </c>
      <c r="C36" s="1104"/>
      <c r="D36" s="55">
        <f>SUM(D32:D35)</f>
        <v>0</v>
      </c>
      <c r="E36" s="55">
        <f>SUM(E32:E35)</f>
        <v>0</v>
      </c>
      <c r="F36" s="55">
        <f t="shared" ref="F36:L36" si="10">SUM(F32:F35)</f>
        <v>0</v>
      </c>
      <c r="G36" s="55">
        <f t="shared" si="10"/>
        <v>0</v>
      </c>
      <c r="H36" s="55">
        <f t="shared" si="10"/>
        <v>0</v>
      </c>
      <c r="I36" s="55">
        <f t="shared" si="10"/>
        <v>0</v>
      </c>
      <c r="J36" s="55">
        <f t="shared" si="10"/>
        <v>0</v>
      </c>
      <c r="K36" s="55">
        <f t="shared" si="10"/>
        <v>0</v>
      </c>
      <c r="L36" s="55">
        <f t="shared" si="10"/>
        <v>0</v>
      </c>
      <c r="M36" s="55">
        <f t="shared" ref="M36" si="11">SUM(M32:M35)</f>
        <v>3.4016999999999999</v>
      </c>
      <c r="N36" s="55">
        <f>SUM(N32:N35)</f>
        <v>3.4016999999999999</v>
      </c>
      <c r="O36" s="55">
        <f t="shared" ref="O36:P36" si="12">SUM(O32:O35)</f>
        <v>3.5404</v>
      </c>
      <c r="P36" s="55">
        <f t="shared" si="12"/>
        <v>3.6309999999999998</v>
      </c>
    </row>
    <row r="37" spans="1:16">
      <c r="B37" s="423" t="s">
        <v>511</v>
      </c>
      <c r="C37" s="420"/>
      <c r="D37" s="58"/>
      <c r="E37" s="417">
        <f t="shared" ref="E37:P37" si="13">ROUND(SUM(D36*E16+E36*E17)/12,4)</f>
        <v>0</v>
      </c>
      <c r="F37" s="417">
        <f t="shared" si="13"/>
        <v>0</v>
      </c>
      <c r="G37" s="417">
        <f t="shared" si="13"/>
        <v>0</v>
      </c>
      <c r="H37" s="417">
        <f t="shared" si="13"/>
        <v>0</v>
      </c>
      <c r="I37" s="417">
        <f t="shared" si="13"/>
        <v>0</v>
      </c>
      <c r="J37" s="417">
        <f t="shared" si="13"/>
        <v>0</v>
      </c>
      <c r="K37" s="417">
        <f t="shared" si="13"/>
        <v>0</v>
      </c>
      <c r="L37" s="417">
        <f t="shared" si="13"/>
        <v>0</v>
      </c>
      <c r="M37" s="417">
        <f t="shared" si="13"/>
        <v>2.2677999999999998</v>
      </c>
      <c r="N37" s="417">
        <f t="shared" si="13"/>
        <v>3.4016999999999999</v>
      </c>
      <c r="O37" s="417">
        <f t="shared" si="13"/>
        <v>3.5404</v>
      </c>
      <c r="P37" s="417">
        <f t="shared" si="13"/>
        <v>3.6309999999999998</v>
      </c>
    </row>
    <row r="38" spans="1:16" s="4" customFormat="1" ht="15.75" customHeight="1">
      <c r="B38" s="423"/>
      <c r="C38" s="420"/>
      <c r="D38" s="58"/>
      <c r="E38" s="58"/>
      <c r="F38" s="58"/>
      <c r="G38" s="58"/>
      <c r="H38" s="58"/>
      <c r="I38" s="58"/>
      <c r="J38" s="58"/>
      <c r="K38" s="58"/>
      <c r="L38" s="419"/>
      <c r="M38" s="419"/>
      <c r="N38" s="419"/>
      <c r="O38" s="419"/>
      <c r="P38" s="58"/>
    </row>
    <row r="39" spans="1:16" s="54" customFormat="1">
      <c r="A39" s="52"/>
      <c r="B39" s="511" t="str">
        <f>'1.  LRAMVA Summary'!B33</f>
        <v>GS 3,000 to 4,999 kW - VRZ</v>
      </c>
      <c r="C39" s="1103" t="str">
        <f>'2. LRAMVA Threshold'!G43</f>
        <v>kW</v>
      </c>
      <c r="D39" s="36"/>
      <c r="E39" s="36"/>
      <c r="F39" s="36"/>
      <c r="G39" s="36"/>
      <c r="H39" s="36"/>
      <c r="I39" s="36"/>
      <c r="J39" s="36"/>
      <c r="K39" s="36"/>
      <c r="L39" s="36"/>
      <c r="M39" s="36">
        <v>2.1551999999999998</v>
      </c>
      <c r="N39" s="36">
        <f>M39</f>
        <v>2.1551999999999998</v>
      </c>
      <c r="O39" s="36">
        <v>2.2334000000000001</v>
      </c>
      <c r="P39" s="36">
        <v>2.3003999999999998</v>
      </c>
    </row>
    <row r="40" spans="1:16" outlineLevel="1">
      <c r="B40" s="456" t="s">
        <v>508</v>
      </c>
      <c r="C40" s="1101"/>
      <c r="D40" s="36"/>
      <c r="E40" s="36"/>
      <c r="F40" s="36"/>
      <c r="G40" s="36"/>
      <c r="H40" s="36"/>
      <c r="I40" s="36"/>
      <c r="J40" s="36"/>
      <c r="K40" s="36"/>
      <c r="L40" s="36"/>
      <c r="M40" s="36"/>
      <c r="N40" s="36"/>
      <c r="O40" s="36"/>
      <c r="P40" s="36"/>
    </row>
    <row r="41" spans="1:16" outlineLevel="1">
      <c r="B41" s="456" t="s">
        <v>509</v>
      </c>
      <c r="C41" s="1101"/>
      <c r="D41" s="36"/>
      <c r="E41" s="36"/>
      <c r="F41" s="36"/>
      <c r="G41" s="36"/>
      <c r="H41" s="36"/>
      <c r="I41" s="36"/>
      <c r="J41" s="36"/>
      <c r="K41" s="36"/>
      <c r="L41" s="36"/>
      <c r="M41" s="36"/>
      <c r="N41" s="36"/>
      <c r="O41" s="36">
        <v>2.46E-2</v>
      </c>
      <c r="P41" s="36"/>
    </row>
    <row r="42" spans="1:16" ht="30" outlineLevel="1">
      <c r="B42" s="1057" t="s">
        <v>1300</v>
      </c>
      <c r="C42" s="1101"/>
      <c r="D42" s="36"/>
      <c r="E42" s="36"/>
      <c r="F42" s="36"/>
      <c r="G42" s="36"/>
      <c r="H42" s="36"/>
      <c r="I42" s="36"/>
      <c r="J42" s="36"/>
      <c r="K42" s="36"/>
      <c r="L42" s="36"/>
      <c r="M42" s="36"/>
      <c r="N42" s="36"/>
      <c r="O42" s="36">
        <f>-0.0416/3</f>
        <v>-1.3866666666666666E-2</v>
      </c>
      <c r="P42" s="36"/>
    </row>
    <row r="43" spans="1:16">
      <c r="B43" s="456" t="s">
        <v>510</v>
      </c>
      <c r="C43" s="1104"/>
      <c r="D43" s="55">
        <f>SUM(D39:D42)</f>
        <v>0</v>
      </c>
      <c r="E43" s="55">
        <f t="shared" ref="E43:L43" si="14">SUM(E39:E42)</f>
        <v>0</v>
      </c>
      <c r="F43" s="55">
        <f t="shared" si="14"/>
        <v>0</v>
      </c>
      <c r="G43" s="55">
        <f t="shared" si="14"/>
        <v>0</v>
      </c>
      <c r="H43" s="55">
        <f t="shared" si="14"/>
        <v>0</v>
      </c>
      <c r="I43" s="55">
        <f t="shared" si="14"/>
        <v>0</v>
      </c>
      <c r="J43" s="55">
        <f t="shared" si="14"/>
        <v>0</v>
      </c>
      <c r="K43" s="55">
        <f t="shared" si="14"/>
        <v>0</v>
      </c>
      <c r="L43" s="55">
        <f t="shared" si="14"/>
        <v>0</v>
      </c>
      <c r="M43" s="55">
        <f t="shared" ref="M43" si="15">SUM(M39:M42)</f>
        <v>2.1551999999999998</v>
      </c>
      <c r="N43" s="55">
        <f t="shared" ref="N43:P43" si="16">SUM(N39:N42)</f>
        <v>2.1551999999999998</v>
      </c>
      <c r="O43" s="55">
        <f t="shared" si="16"/>
        <v>2.2441333333333335</v>
      </c>
      <c r="P43" s="55">
        <f t="shared" si="16"/>
        <v>2.3003999999999998</v>
      </c>
    </row>
    <row r="44" spans="1:16">
      <c r="B44" s="423" t="s">
        <v>511</v>
      </c>
      <c r="C44" s="420"/>
      <c r="D44" s="58"/>
      <c r="E44" s="417">
        <f t="shared" ref="E44:P44" si="17">ROUND(SUM(D43*E16+E43*E17)/12,4)</f>
        <v>0</v>
      </c>
      <c r="F44" s="417">
        <f t="shared" si="17"/>
        <v>0</v>
      </c>
      <c r="G44" s="417">
        <f t="shared" si="17"/>
        <v>0</v>
      </c>
      <c r="H44" s="417">
        <f t="shared" si="17"/>
        <v>0</v>
      </c>
      <c r="I44" s="417">
        <f t="shared" si="17"/>
        <v>0</v>
      </c>
      <c r="J44" s="417">
        <f t="shared" si="17"/>
        <v>0</v>
      </c>
      <c r="K44" s="417">
        <f t="shared" si="17"/>
        <v>0</v>
      </c>
      <c r="L44" s="417">
        <f t="shared" si="17"/>
        <v>0</v>
      </c>
      <c r="M44" s="417">
        <f t="shared" si="17"/>
        <v>1.4368000000000001</v>
      </c>
      <c r="N44" s="417">
        <f t="shared" si="17"/>
        <v>2.1551999999999998</v>
      </c>
      <c r="O44" s="417">
        <f t="shared" si="17"/>
        <v>2.2441</v>
      </c>
      <c r="P44" s="417">
        <f t="shared" si="17"/>
        <v>2.3003999999999998</v>
      </c>
    </row>
    <row r="45" spans="1:16" s="4" customFormat="1">
      <c r="A45" s="5"/>
      <c r="B45" s="423"/>
      <c r="C45" s="420"/>
      <c r="D45" s="58"/>
      <c r="E45" s="58"/>
      <c r="F45" s="58"/>
      <c r="G45" s="58"/>
      <c r="H45" s="58"/>
      <c r="I45" s="58"/>
      <c r="J45" s="58"/>
      <c r="K45" s="58"/>
      <c r="L45" s="419"/>
      <c r="M45" s="419"/>
      <c r="N45" s="419"/>
      <c r="O45" s="419"/>
      <c r="P45" s="58"/>
    </row>
    <row r="46" spans="1:16" s="54" customFormat="1">
      <c r="A46" s="52"/>
      <c r="B46" s="511" t="str">
        <f>'1.  LRAMVA Summary'!B34</f>
        <v>Large Use - VRZ</v>
      </c>
      <c r="C46" s="1103" t="str">
        <f>'2. LRAMVA Threshold'!H43</f>
        <v>kW</v>
      </c>
      <c r="D46" s="36"/>
      <c r="E46" s="36"/>
      <c r="F46" s="36"/>
      <c r="G46" s="36"/>
      <c r="H46" s="36"/>
      <c r="I46" s="36"/>
      <c r="J46" s="36"/>
      <c r="K46" s="36"/>
      <c r="L46" s="36"/>
      <c r="M46" s="36">
        <v>3.0352000000000001</v>
      </c>
      <c r="N46" s="36">
        <f>M46</f>
        <v>3.0352000000000001</v>
      </c>
      <c r="O46" s="36">
        <v>3.1454</v>
      </c>
      <c r="P46" s="36">
        <v>3.2397999999999998</v>
      </c>
    </row>
    <row r="47" spans="1:16" outlineLevel="1">
      <c r="B47" s="456" t="s">
        <v>508</v>
      </c>
      <c r="C47" s="1101"/>
      <c r="D47" s="36"/>
      <c r="E47" s="36"/>
      <c r="F47" s="36"/>
      <c r="G47" s="36"/>
      <c r="H47" s="36"/>
      <c r="I47" s="36"/>
      <c r="J47" s="36"/>
      <c r="K47" s="36"/>
      <c r="L47" s="36"/>
      <c r="M47" s="36"/>
      <c r="N47" s="36"/>
      <c r="O47" s="36"/>
      <c r="P47" s="36"/>
    </row>
    <row r="48" spans="1:16" outlineLevel="1">
      <c r="B48" s="456" t="s">
        <v>509</v>
      </c>
      <c r="C48" s="1101"/>
      <c r="D48" s="36"/>
      <c r="E48" s="36"/>
      <c r="F48" s="36"/>
      <c r="G48" s="36"/>
      <c r="H48" s="36"/>
      <c r="I48" s="36"/>
      <c r="J48" s="36"/>
      <c r="K48" s="36"/>
      <c r="L48" s="36"/>
      <c r="M48" s="36"/>
      <c r="N48" s="36"/>
      <c r="O48" s="36">
        <v>3.5700000000000003E-2</v>
      </c>
      <c r="P48" s="36"/>
    </row>
    <row r="49" spans="1:16" ht="30" outlineLevel="1">
      <c r="B49" s="1057" t="s">
        <v>1300</v>
      </c>
      <c r="C49" s="1101"/>
      <c r="D49" s="36"/>
      <c r="E49" s="36"/>
      <c r="F49" s="36"/>
      <c r="G49" s="36"/>
      <c r="H49" s="36"/>
      <c r="I49" s="36"/>
      <c r="J49" s="36"/>
      <c r="K49" s="36"/>
      <c r="L49" s="36"/>
      <c r="M49" s="36"/>
      <c r="N49" s="36"/>
      <c r="O49" s="36">
        <f>-0.0586/3</f>
        <v>-1.9533333333333333E-2</v>
      </c>
      <c r="P49" s="36"/>
    </row>
    <row r="50" spans="1:16">
      <c r="B50" s="456" t="s">
        <v>510</v>
      </c>
      <c r="C50" s="1104"/>
      <c r="D50" s="55">
        <f>SUM(D46:D49)</f>
        <v>0</v>
      </c>
      <c r="E50" s="55">
        <f t="shared" ref="E50:L50" si="18">SUM(E46:E49)</f>
        <v>0</v>
      </c>
      <c r="F50" s="55">
        <f t="shared" si="18"/>
        <v>0</v>
      </c>
      <c r="G50" s="55">
        <f t="shared" si="18"/>
        <v>0</v>
      </c>
      <c r="H50" s="55">
        <f t="shared" si="18"/>
        <v>0</v>
      </c>
      <c r="I50" s="55">
        <f t="shared" si="18"/>
        <v>0</v>
      </c>
      <c r="J50" s="55">
        <f t="shared" si="18"/>
        <v>0</v>
      </c>
      <c r="K50" s="55">
        <f t="shared" si="18"/>
        <v>0</v>
      </c>
      <c r="L50" s="55">
        <f t="shared" si="18"/>
        <v>0</v>
      </c>
      <c r="M50" s="55">
        <f t="shared" ref="M50" si="19">SUM(M46:M49)</f>
        <v>3.0352000000000001</v>
      </c>
      <c r="N50" s="55">
        <f t="shared" ref="N50:P50" si="20">SUM(N46:N49)</f>
        <v>3.0352000000000001</v>
      </c>
      <c r="O50" s="55">
        <f t="shared" si="20"/>
        <v>3.1615666666666664</v>
      </c>
      <c r="P50" s="55">
        <f t="shared" si="20"/>
        <v>3.2397999999999998</v>
      </c>
    </row>
    <row r="51" spans="1:16">
      <c r="B51" s="423" t="s">
        <v>511</v>
      </c>
      <c r="C51" s="420"/>
      <c r="D51" s="58"/>
      <c r="E51" s="417">
        <f t="shared" ref="E51:P51" si="21">ROUND(SUM(D50*E16+E50*E17)/12,4)</f>
        <v>0</v>
      </c>
      <c r="F51" s="417">
        <f t="shared" si="21"/>
        <v>0</v>
      </c>
      <c r="G51" s="417">
        <f t="shared" si="21"/>
        <v>0</v>
      </c>
      <c r="H51" s="417">
        <f t="shared" si="21"/>
        <v>0</v>
      </c>
      <c r="I51" s="417">
        <f t="shared" si="21"/>
        <v>0</v>
      </c>
      <c r="J51" s="417">
        <f t="shared" si="21"/>
        <v>0</v>
      </c>
      <c r="K51" s="417">
        <f t="shared" si="21"/>
        <v>0</v>
      </c>
      <c r="L51" s="417">
        <f t="shared" si="21"/>
        <v>0</v>
      </c>
      <c r="M51" s="417">
        <f t="shared" si="21"/>
        <v>2.0234999999999999</v>
      </c>
      <c r="N51" s="417">
        <f t="shared" si="21"/>
        <v>3.0352000000000001</v>
      </c>
      <c r="O51" s="417">
        <f t="shared" si="21"/>
        <v>3.1616</v>
      </c>
      <c r="P51" s="417">
        <f t="shared" si="21"/>
        <v>3.2397999999999998</v>
      </c>
    </row>
    <row r="52" spans="1:16" s="4" customFormat="1">
      <c r="A52" s="5"/>
      <c r="B52" s="423"/>
      <c r="C52" s="420"/>
      <c r="D52" s="58"/>
      <c r="E52" s="58"/>
      <c r="F52" s="58"/>
      <c r="G52" s="58"/>
      <c r="H52" s="58"/>
      <c r="I52" s="58"/>
      <c r="J52" s="58"/>
      <c r="K52" s="58"/>
      <c r="L52" s="424"/>
      <c r="M52" s="424"/>
      <c r="N52" s="424"/>
      <c r="O52" s="424"/>
      <c r="P52" s="58"/>
    </row>
    <row r="53" spans="1:16" s="54" customFormat="1">
      <c r="A53" s="52"/>
      <c r="B53" s="511" t="str">
        <f>'1.  LRAMVA Summary'!B35</f>
        <v>Unmetered Scattered Load - VRZ</v>
      </c>
      <c r="C53" s="1103" t="str">
        <f>'2. LRAMVA Threshold'!I43</f>
        <v>kWh</v>
      </c>
      <c r="D53" s="36"/>
      <c r="E53" s="36"/>
      <c r="F53" s="36"/>
      <c r="G53" s="36"/>
      <c r="H53" s="36"/>
      <c r="I53" s="36"/>
      <c r="J53" s="36"/>
      <c r="K53" s="36"/>
      <c r="L53" s="36"/>
      <c r="M53" s="36">
        <v>1.7299999999999999E-2</v>
      </c>
      <c r="N53" s="36">
        <f>M53</f>
        <v>1.7299999999999999E-2</v>
      </c>
      <c r="O53" s="36">
        <v>1.7899999999999999E-2</v>
      </c>
      <c r="P53" s="36">
        <v>1.84E-2</v>
      </c>
    </row>
    <row r="54" spans="1:16" outlineLevel="1">
      <c r="B54" s="456" t="s">
        <v>508</v>
      </c>
      <c r="C54" s="1101"/>
      <c r="D54" s="36"/>
      <c r="E54" s="36"/>
      <c r="F54" s="36"/>
      <c r="G54" s="36"/>
      <c r="H54" s="36"/>
      <c r="I54" s="36"/>
      <c r="J54" s="36"/>
      <c r="K54" s="36"/>
      <c r="L54" s="36"/>
      <c r="M54" s="36"/>
      <c r="N54" s="36"/>
      <c r="O54" s="36"/>
      <c r="P54" s="36"/>
    </row>
    <row r="55" spans="1:16" outlineLevel="1">
      <c r="B55" s="456" t="s">
        <v>509</v>
      </c>
      <c r="C55" s="1101"/>
      <c r="D55" s="36"/>
      <c r="E55" s="36"/>
      <c r="F55" s="36"/>
      <c r="G55" s="36"/>
      <c r="H55" s="36"/>
      <c r="I55" s="36"/>
      <c r="J55" s="36"/>
      <c r="K55" s="36"/>
      <c r="L55" s="36"/>
      <c r="M55" s="36"/>
      <c r="N55" s="36"/>
      <c r="O55" s="36">
        <v>2.0000000000000001E-4</v>
      </c>
      <c r="P55" s="36"/>
    </row>
    <row r="56" spans="1:16" ht="30" outlineLevel="1">
      <c r="B56" s="1057" t="s">
        <v>1300</v>
      </c>
      <c r="C56" s="1101"/>
      <c r="D56" s="36"/>
      <c r="E56" s="36"/>
      <c r="F56" s="36"/>
      <c r="G56" s="36"/>
      <c r="H56" s="36"/>
      <c r="I56" s="36"/>
      <c r="J56" s="36"/>
      <c r="K56" s="36"/>
      <c r="L56" s="36"/>
      <c r="M56" s="36"/>
      <c r="N56" s="36"/>
      <c r="O56" s="36">
        <f>-0.0003/3</f>
        <v>-9.9999999999999991E-5</v>
      </c>
      <c r="P56" s="36"/>
    </row>
    <row r="57" spans="1:16">
      <c r="B57" s="456" t="s">
        <v>510</v>
      </c>
      <c r="C57" s="1104"/>
      <c r="D57" s="55">
        <f>SUM(D53:D56)</f>
        <v>0</v>
      </c>
      <c r="E57" s="55">
        <f t="shared" ref="E57:L57" si="22">SUM(E53:E56)</f>
        <v>0</v>
      </c>
      <c r="F57" s="55">
        <f t="shared" si="22"/>
        <v>0</v>
      </c>
      <c r="G57" s="55">
        <f t="shared" si="22"/>
        <v>0</v>
      </c>
      <c r="H57" s="55">
        <f t="shared" si="22"/>
        <v>0</v>
      </c>
      <c r="I57" s="55">
        <f t="shared" si="22"/>
        <v>0</v>
      </c>
      <c r="J57" s="55">
        <f t="shared" si="22"/>
        <v>0</v>
      </c>
      <c r="K57" s="55">
        <f t="shared" si="22"/>
        <v>0</v>
      </c>
      <c r="L57" s="55">
        <f t="shared" si="22"/>
        <v>0</v>
      </c>
      <c r="M57" s="55">
        <f t="shared" ref="M57" si="23">SUM(M53:M56)</f>
        <v>1.7299999999999999E-2</v>
      </c>
      <c r="N57" s="55">
        <f t="shared" ref="N57:P57" si="24">SUM(N53:N56)</f>
        <v>1.7299999999999999E-2</v>
      </c>
      <c r="O57" s="55">
        <f t="shared" si="24"/>
        <v>1.7999999999999999E-2</v>
      </c>
      <c r="P57" s="55">
        <f t="shared" si="24"/>
        <v>1.84E-2</v>
      </c>
    </row>
    <row r="58" spans="1:16">
      <c r="B58" s="423" t="s">
        <v>511</v>
      </c>
      <c r="C58" s="420"/>
      <c r="D58" s="58"/>
      <c r="E58" s="417">
        <f t="shared" ref="E58:P58" si="25">ROUND(SUM(D57*E16+E57*E17)/12,4)</f>
        <v>0</v>
      </c>
      <c r="F58" s="417">
        <f t="shared" si="25"/>
        <v>0</v>
      </c>
      <c r="G58" s="417">
        <f t="shared" si="25"/>
        <v>0</v>
      </c>
      <c r="H58" s="417">
        <f t="shared" si="25"/>
        <v>0</v>
      </c>
      <c r="I58" s="417">
        <f t="shared" si="25"/>
        <v>0</v>
      </c>
      <c r="J58" s="417">
        <f t="shared" si="25"/>
        <v>0</v>
      </c>
      <c r="K58" s="417">
        <f t="shared" si="25"/>
        <v>0</v>
      </c>
      <c r="L58" s="417">
        <f t="shared" si="25"/>
        <v>0</v>
      </c>
      <c r="M58" s="417">
        <f t="shared" si="25"/>
        <v>1.15E-2</v>
      </c>
      <c r="N58" s="417">
        <f t="shared" si="25"/>
        <v>1.7299999999999999E-2</v>
      </c>
      <c r="O58" s="417">
        <f t="shared" si="25"/>
        <v>1.7999999999999999E-2</v>
      </c>
      <c r="P58" s="417">
        <f t="shared" si="25"/>
        <v>1.84E-2</v>
      </c>
    </row>
    <row r="59" spans="1:16" s="4" customFormat="1">
      <c r="A59" s="5"/>
      <c r="B59" s="423"/>
      <c r="C59" s="420"/>
      <c r="D59" s="58"/>
      <c r="E59" s="58"/>
      <c r="F59" s="58"/>
      <c r="G59" s="58"/>
      <c r="H59" s="58"/>
      <c r="I59" s="58"/>
      <c r="J59" s="58"/>
      <c r="K59" s="58"/>
      <c r="L59" s="424"/>
      <c r="M59" s="424"/>
      <c r="N59" s="424"/>
      <c r="O59" s="424"/>
      <c r="P59" s="58"/>
    </row>
    <row r="60" spans="1:16" s="54" customFormat="1">
      <c r="A60" s="52"/>
      <c r="B60" s="511" t="str">
        <f>'1.  LRAMVA Summary'!B36</f>
        <v>Sentinel Lighting - VRZ</v>
      </c>
      <c r="C60" s="1103" t="str">
        <f>'2. LRAMVA Threshold'!J43</f>
        <v>kW</v>
      </c>
      <c r="D60" s="36"/>
      <c r="E60" s="36"/>
      <c r="F60" s="36"/>
      <c r="G60" s="36"/>
      <c r="H60" s="36"/>
      <c r="I60" s="36"/>
      <c r="J60" s="36"/>
      <c r="K60" s="36"/>
      <c r="L60" s="36"/>
      <c r="M60" s="36">
        <v>14.012600000000001</v>
      </c>
      <c r="N60" s="36">
        <f>M60</f>
        <v>14.012600000000001</v>
      </c>
      <c r="O60" s="36">
        <v>14.521599999999999</v>
      </c>
      <c r="P60" s="36">
        <v>14.9572</v>
      </c>
    </row>
    <row r="61" spans="1:16" outlineLevel="1">
      <c r="B61" s="456" t="s">
        <v>508</v>
      </c>
      <c r="C61" s="1101"/>
      <c r="D61" s="36"/>
      <c r="E61" s="36"/>
      <c r="F61" s="36"/>
      <c r="G61" s="36"/>
      <c r="H61" s="36"/>
      <c r="I61" s="36"/>
      <c r="J61" s="36"/>
      <c r="K61" s="36"/>
      <c r="L61" s="36"/>
      <c r="M61" s="36"/>
      <c r="N61" s="36"/>
      <c r="O61" s="36"/>
      <c r="P61" s="36"/>
    </row>
    <row r="62" spans="1:16" outlineLevel="1">
      <c r="B62" s="456" t="s">
        <v>509</v>
      </c>
      <c r="C62" s="1101"/>
      <c r="D62" s="36"/>
      <c r="E62" s="36"/>
      <c r="F62" s="36"/>
      <c r="G62" s="36"/>
      <c r="H62" s="36"/>
      <c r="I62" s="36"/>
      <c r="J62" s="36"/>
      <c r="K62" s="36"/>
      <c r="L62" s="36"/>
      <c r="M62" s="36"/>
      <c r="N62" s="36"/>
      <c r="O62" s="36"/>
      <c r="P62" s="36"/>
    </row>
    <row r="63" spans="1:16" ht="30" outlineLevel="1">
      <c r="B63" s="1057" t="s">
        <v>1300</v>
      </c>
      <c r="C63" s="1101"/>
      <c r="D63" s="36"/>
      <c r="E63" s="36"/>
      <c r="F63" s="36"/>
      <c r="G63" s="36"/>
      <c r="H63" s="36"/>
      <c r="I63" s="36"/>
      <c r="J63" s="36"/>
      <c r="K63" s="36"/>
      <c r="L63" s="36"/>
      <c r="M63" s="36"/>
      <c r="N63" s="36"/>
      <c r="O63" s="36"/>
      <c r="P63" s="36"/>
    </row>
    <row r="64" spans="1:16">
      <c r="B64" s="456" t="s">
        <v>510</v>
      </c>
      <c r="C64" s="1104"/>
      <c r="D64" s="55">
        <f>SUM(D60:D63)</f>
        <v>0</v>
      </c>
      <c r="E64" s="55">
        <f t="shared" ref="E64:L64" si="26">SUM(E60:E63)</f>
        <v>0</v>
      </c>
      <c r="F64" s="55">
        <f t="shared" si="26"/>
        <v>0</v>
      </c>
      <c r="G64" s="55">
        <f t="shared" si="26"/>
        <v>0</v>
      </c>
      <c r="H64" s="55">
        <f t="shared" si="26"/>
        <v>0</v>
      </c>
      <c r="I64" s="55">
        <f t="shared" si="26"/>
        <v>0</v>
      </c>
      <c r="J64" s="55">
        <f t="shared" si="26"/>
        <v>0</v>
      </c>
      <c r="K64" s="55">
        <f t="shared" si="26"/>
        <v>0</v>
      </c>
      <c r="L64" s="55">
        <f t="shared" si="26"/>
        <v>0</v>
      </c>
      <c r="M64" s="55">
        <f t="shared" ref="M64" si="27">SUM(M60:M63)</f>
        <v>14.012600000000001</v>
      </c>
      <c r="N64" s="55">
        <f t="shared" ref="N64:P64" si="28">SUM(N60:N63)</f>
        <v>14.012600000000001</v>
      </c>
      <c r="O64" s="55">
        <f t="shared" si="28"/>
        <v>14.521599999999999</v>
      </c>
      <c r="P64" s="55">
        <f t="shared" si="28"/>
        <v>14.9572</v>
      </c>
    </row>
    <row r="65" spans="1:16">
      <c r="B65" s="423" t="s">
        <v>511</v>
      </c>
      <c r="C65" s="420"/>
      <c r="D65" s="58"/>
      <c r="E65" s="417">
        <f t="shared" ref="E65:P65" si="29">ROUND(SUM(D64*E16+E64*E17)/12,4)</f>
        <v>0</v>
      </c>
      <c r="F65" s="417">
        <f t="shared" si="29"/>
        <v>0</v>
      </c>
      <c r="G65" s="417">
        <f t="shared" si="29"/>
        <v>0</v>
      </c>
      <c r="H65" s="417">
        <f t="shared" si="29"/>
        <v>0</v>
      </c>
      <c r="I65" s="417">
        <f>ROUND(SUM(H64*I16+I64*I17)/12,4)</f>
        <v>0</v>
      </c>
      <c r="J65" s="417">
        <f t="shared" si="29"/>
        <v>0</v>
      </c>
      <c r="K65" s="417">
        <f t="shared" si="29"/>
        <v>0</v>
      </c>
      <c r="L65" s="417">
        <f t="shared" si="29"/>
        <v>0</v>
      </c>
      <c r="M65" s="417">
        <f t="shared" si="29"/>
        <v>9.3416999999999994</v>
      </c>
      <c r="N65" s="417">
        <f t="shared" si="29"/>
        <v>14.012600000000001</v>
      </c>
      <c r="O65" s="417">
        <f t="shared" si="29"/>
        <v>14.521599999999999</v>
      </c>
      <c r="P65" s="417">
        <f t="shared" si="29"/>
        <v>14.9572</v>
      </c>
    </row>
    <row r="66" spans="1:16">
      <c r="B66" s="59"/>
      <c r="C66" s="64"/>
      <c r="D66" s="58"/>
      <c r="E66" s="58"/>
      <c r="F66" s="58"/>
      <c r="G66" s="58"/>
      <c r="H66" s="58"/>
      <c r="I66" s="58"/>
      <c r="J66" s="58"/>
      <c r="K66" s="58"/>
      <c r="L66" s="419"/>
      <c r="M66" s="419"/>
      <c r="N66" s="419"/>
      <c r="O66" s="419"/>
      <c r="P66" s="58"/>
    </row>
    <row r="67" spans="1:16" s="54" customFormat="1">
      <c r="A67" s="52"/>
      <c r="B67" s="511" t="str">
        <f>'1.  LRAMVA Summary'!B37</f>
        <v>Street Lighting - VRZ</v>
      </c>
      <c r="C67" s="1103" t="str">
        <f>'2. LRAMVA Threshold'!K43</f>
        <v>kW</v>
      </c>
      <c r="D67" s="36"/>
      <c r="E67" s="36"/>
      <c r="F67" s="36"/>
      <c r="G67" s="36"/>
      <c r="H67" s="36"/>
      <c r="I67" s="36"/>
      <c r="J67" s="36"/>
      <c r="K67" s="36"/>
      <c r="L67" s="36"/>
      <c r="M67" s="36">
        <v>3.8315999999999999</v>
      </c>
      <c r="N67" s="36">
        <f>M67</f>
        <v>3.8315999999999999</v>
      </c>
      <c r="O67" s="36">
        <v>3.9706999999999999</v>
      </c>
      <c r="P67" s="36">
        <v>4.0898000000000003</v>
      </c>
    </row>
    <row r="68" spans="1:16" outlineLevel="1">
      <c r="B68" s="456" t="s">
        <v>508</v>
      </c>
      <c r="C68" s="1101"/>
      <c r="D68" s="36"/>
      <c r="E68" s="36"/>
      <c r="F68" s="36"/>
      <c r="G68" s="36"/>
      <c r="H68" s="36"/>
      <c r="I68" s="36"/>
      <c r="J68" s="36"/>
      <c r="K68" s="36"/>
      <c r="L68" s="36"/>
      <c r="M68" s="36"/>
      <c r="N68" s="36"/>
      <c r="O68" s="36"/>
      <c r="P68" s="36"/>
    </row>
    <row r="69" spans="1:16" outlineLevel="1">
      <c r="B69" s="456" t="s">
        <v>509</v>
      </c>
      <c r="C69" s="1101"/>
      <c r="D69" s="36"/>
      <c r="E69" s="36"/>
      <c r="F69" s="36"/>
      <c r="G69" s="36"/>
      <c r="H69" s="36"/>
      <c r="I69" s="36"/>
      <c r="J69" s="36"/>
      <c r="K69" s="36"/>
      <c r="L69" s="36"/>
      <c r="M69" s="36"/>
      <c r="N69" s="36"/>
      <c r="O69" s="36">
        <v>3.7600000000000001E-2</v>
      </c>
      <c r="P69" s="36"/>
    </row>
    <row r="70" spans="1:16" ht="30" outlineLevel="1">
      <c r="B70" s="1057" t="s">
        <v>1300</v>
      </c>
      <c r="C70" s="1101"/>
      <c r="D70" s="36"/>
      <c r="E70" s="36"/>
      <c r="F70" s="36"/>
      <c r="G70" s="36"/>
      <c r="H70" s="36"/>
      <c r="I70" s="36"/>
      <c r="J70" s="36"/>
      <c r="K70" s="36"/>
      <c r="L70" s="36"/>
      <c r="M70" s="36"/>
      <c r="N70" s="36"/>
      <c r="O70" s="36">
        <f>-0.074/3</f>
        <v>-2.4666666666666667E-2</v>
      </c>
      <c r="P70" s="36"/>
    </row>
    <row r="71" spans="1:16">
      <c r="B71" s="456" t="s">
        <v>510</v>
      </c>
      <c r="C71" s="1104"/>
      <c r="D71" s="55">
        <f>SUM(D67:D70)</f>
        <v>0</v>
      </c>
      <c r="E71" s="55">
        <f t="shared" ref="E71:L71" si="30">SUM(E67:E70)</f>
        <v>0</v>
      </c>
      <c r="F71" s="55">
        <f>SUM(F67:F70)</f>
        <v>0</v>
      </c>
      <c r="G71" s="55">
        <f t="shared" si="30"/>
        <v>0</v>
      </c>
      <c r="H71" s="55">
        <f t="shared" si="30"/>
        <v>0</v>
      </c>
      <c r="I71" s="55">
        <f t="shared" si="30"/>
        <v>0</v>
      </c>
      <c r="J71" s="55">
        <f t="shared" si="30"/>
        <v>0</v>
      </c>
      <c r="K71" s="55">
        <f t="shared" si="30"/>
        <v>0</v>
      </c>
      <c r="L71" s="55">
        <f t="shared" si="30"/>
        <v>0</v>
      </c>
      <c r="M71" s="55">
        <f t="shared" ref="M71" si="31">SUM(M67:M70)</f>
        <v>3.8315999999999999</v>
      </c>
      <c r="N71" s="55">
        <f t="shared" ref="N71:P71" si="32">SUM(N67:N70)</f>
        <v>3.8315999999999999</v>
      </c>
      <c r="O71" s="55">
        <f t="shared" si="32"/>
        <v>3.9836333333333336</v>
      </c>
      <c r="P71" s="55">
        <f t="shared" si="32"/>
        <v>4.0898000000000003</v>
      </c>
    </row>
    <row r="72" spans="1:16">
      <c r="B72" s="423" t="s">
        <v>511</v>
      </c>
      <c r="C72" s="420"/>
      <c r="D72" s="58"/>
      <c r="E72" s="417">
        <f t="shared" ref="E72:P72" si="33">ROUND(SUM(D71*E16+E71*E17)/12,4)</f>
        <v>0</v>
      </c>
      <c r="F72" s="417">
        <f t="shared" si="33"/>
        <v>0</v>
      </c>
      <c r="G72" s="417">
        <f t="shared" si="33"/>
        <v>0</v>
      </c>
      <c r="H72" s="417">
        <f t="shared" si="33"/>
        <v>0</v>
      </c>
      <c r="I72" s="417">
        <f t="shared" si="33"/>
        <v>0</v>
      </c>
      <c r="J72" s="417">
        <f t="shared" si="33"/>
        <v>0</v>
      </c>
      <c r="K72" s="417">
        <f t="shared" si="33"/>
        <v>0</v>
      </c>
      <c r="L72" s="417">
        <f t="shared" si="33"/>
        <v>0</v>
      </c>
      <c r="M72" s="417">
        <f t="shared" si="33"/>
        <v>2.5543999999999998</v>
      </c>
      <c r="N72" s="417">
        <f t="shared" si="33"/>
        <v>3.8315999999999999</v>
      </c>
      <c r="O72" s="417">
        <f>ROUND(SUM(N71*O$16+O71*O$17)/12,4)</f>
        <v>3.9836</v>
      </c>
      <c r="P72" s="417">
        <f t="shared" si="33"/>
        <v>4.0898000000000003</v>
      </c>
    </row>
    <row r="73" spans="1:16">
      <c r="B73" s="414"/>
      <c r="C73" s="420"/>
      <c r="D73" s="58"/>
      <c r="E73" s="417"/>
      <c r="F73" s="417"/>
      <c r="G73" s="417"/>
      <c r="H73" s="417"/>
      <c r="I73" s="417"/>
      <c r="J73" s="417"/>
      <c r="K73" s="417"/>
      <c r="L73" s="417"/>
      <c r="M73" s="417"/>
      <c r="N73" s="417"/>
      <c r="O73" s="417"/>
      <c r="P73" s="58"/>
    </row>
    <row r="74" spans="1:16" s="54" customFormat="1">
      <c r="A74" s="52"/>
      <c r="B74" s="511" t="str">
        <f>'1.  LRAMVA Summary'!B38</f>
        <v>Residential - WRZ</v>
      </c>
      <c r="C74" s="1103" t="str">
        <f>'2. LRAMVA Threshold'!L43</f>
        <v>kWh</v>
      </c>
      <c r="D74" s="36"/>
      <c r="E74" s="36"/>
      <c r="F74" s="36"/>
      <c r="G74" s="36"/>
      <c r="H74" s="36"/>
      <c r="I74" s="36"/>
      <c r="J74" s="36"/>
      <c r="K74" s="36"/>
      <c r="L74" s="36"/>
      <c r="M74" s="36">
        <v>0</v>
      </c>
      <c r="N74" s="36">
        <v>0</v>
      </c>
      <c r="O74" s="36">
        <v>0</v>
      </c>
      <c r="P74" s="36">
        <v>0</v>
      </c>
    </row>
    <row r="75" spans="1:16" outlineLevel="1">
      <c r="B75" s="456" t="s">
        <v>508</v>
      </c>
      <c r="C75" s="1101"/>
      <c r="D75" s="36"/>
      <c r="E75" s="36"/>
      <c r="F75" s="36"/>
      <c r="G75" s="36"/>
      <c r="H75" s="36"/>
      <c r="I75" s="36"/>
      <c r="J75" s="36"/>
      <c r="K75" s="36"/>
      <c r="L75" s="36"/>
      <c r="M75" s="36"/>
      <c r="N75" s="36"/>
      <c r="O75" s="36"/>
      <c r="P75" s="36"/>
    </row>
    <row r="76" spans="1:16" outlineLevel="1">
      <c r="B76" s="456" t="s">
        <v>509</v>
      </c>
      <c r="C76" s="1101"/>
      <c r="D76" s="36"/>
      <c r="E76" s="36"/>
      <c r="F76" s="36"/>
      <c r="G76" s="36"/>
      <c r="H76" s="36"/>
      <c r="I76" s="36"/>
      <c r="J76" s="36"/>
      <c r="K76" s="36"/>
      <c r="L76" s="36"/>
      <c r="M76" s="36"/>
      <c r="N76" s="36"/>
      <c r="O76" s="36"/>
      <c r="P76" s="36"/>
    </row>
    <row r="77" spans="1:16" outlineLevel="1">
      <c r="B77" s="456" t="s">
        <v>487</v>
      </c>
      <c r="C77" s="1101"/>
      <c r="D77" s="36"/>
      <c r="E77" s="36"/>
      <c r="F77" s="36"/>
      <c r="G77" s="36"/>
      <c r="H77" s="36"/>
      <c r="I77" s="36"/>
      <c r="J77" s="36"/>
      <c r="K77" s="36"/>
      <c r="L77" s="36"/>
      <c r="M77" s="36"/>
      <c r="N77" s="36"/>
      <c r="O77" s="36"/>
      <c r="P77" s="36"/>
    </row>
    <row r="78" spans="1:16">
      <c r="B78" s="456" t="s">
        <v>510</v>
      </c>
      <c r="C78" s="1104"/>
      <c r="D78" s="55">
        <f>SUM(D74:D77)</f>
        <v>0</v>
      </c>
      <c r="E78" s="55">
        <f>SUM(E74:E77)</f>
        <v>0</v>
      </c>
      <c r="F78" s="55">
        <f t="shared" ref="F78:L78" si="34">SUM(F74:F77)</f>
        <v>0</v>
      </c>
      <c r="G78" s="55">
        <f t="shared" si="34"/>
        <v>0</v>
      </c>
      <c r="H78" s="55">
        <f t="shared" si="34"/>
        <v>0</v>
      </c>
      <c r="I78" s="55">
        <f t="shared" si="34"/>
        <v>0</v>
      </c>
      <c r="J78" s="55">
        <f t="shared" si="34"/>
        <v>0</v>
      </c>
      <c r="K78" s="55">
        <f t="shared" si="34"/>
        <v>0</v>
      </c>
      <c r="L78" s="55">
        <f t="shared" si="34"/>
        <v>0</v>
      </c>
      <c r="M78" s="55"/>
      <c r="N78" s="55">
        <f t="shared" ref="N78:O78" si="35">SUM(N74:N77)</f>
        <v>0</v>
      </c>
      <c r="O78" s="55">
        <f t="shared" si="35"/>
        <v>0</v>
      </c>
      <c r="P78" s="55"/>
    </row>
    <row r="79" spans="1:16">
      <c r="B79" s="423" t="s">
        <v>511</v>
      </c>
      <c r="C79" s="420"/>
      <c r="D79" s="58"/>
      <c r="E79" s="417">
        <f t="shared" ref="E79:L79" si="36">ROUND(SUM(D78*E16+E78*E17)/12,4)</f>
        <v>0</v>
      </c>
      <c r="F79" s="417">
        <f t="shared" si="36"/>
        <v>0</v>
      </c>
      <c r="G79" s="417">
        <f t="shared" si="36"/>
        <v>0</v>
      </c>
      <c r="H79" s="417">
        <f t="shared" si="36"/>
        <v>0</v>
      </c>
      <c r="I79" s="417">
        <f t="shared" si="36"/>
        <v>0</v>
      </c>
      <c r="J79" s="417">
        <f t="shared" si="36"/>
        <v>0</v>
      </c>
      <c r="K79" s="417">
        <f t="shared" si="36"/>
        <v>0</v>
      </c>
      <c r="L79" s="417">
        <f t="shared" si="36"/>
        <v>0</v>
      </c>
      <c r="M79" s="417"/>
      <c r="N79" s="417">
        <f t="shared" ref="N79" si="37">ROUND(SUM(M78*N72+N78*N73)/12,4)</f>
        <v>0</v>
      </c>
      <c r="O79" s="417">
        <f>ROUND(SUM(N78*O$16+O78*O$17)/12,4)</f>
        <v>0</v>
      </c>
      <c r="P79" s="417"/>
    </row>
    <row r="80" spans="1:16">
      <c r="B80" s="414"/>
      <c r="C80" s="420"/>
      <c r="D80" s="58"/>
      <c r="E80" s="417"/>
      <c r="F80" s="417"/>
      <c r="G80" s="417"/>
      <c r="H80" s="417"/>
      <c r="I80" s="417"/>
      <c r="J80" s="417"/>
      <c r="K80" s="417"/>
      <c r="L80" s="417"/>
      <c r="M80" s="419"/>
      <c r="N80" s="419"/>
      <c r="O80" s="419"/>
      <c r="P80" s="58"/>
    </row>
    <row r="81" spans="1:16" s="54" customFormat="1">
      <c r="A81" s="52"/>
      <c r="B81" s="511" t="str">
        <f>'1.  LRAMVA Summary'!B39</f>
        <v>GS&lt;50 kW - WRZ</v>
      </c>
      <c r="C81" s="1103" t="str">
        <f>'2. LRAMVA Threshold'!M43</f>
        <v>kWh</v>
      </c>
      <c r="D81" s="36"/>
      <c r="E81" s="36"/>
      <c r="F81" s="36"/>
      <c r="G81" s="36"/>
      <c r="H81" s="36"/>
      <c r="I81" s="36"/>
      <c r="J81" s="36"/>
      <c r="K81" s="36"/>
      <c r="L81" s="36"/>
      <c r="M81" s="36"/>
      <c r="N81" s="36">
        <v>0.02</v>
      </c>
      <c r="O81" s="36">
        <v>2.0299999999999999E-2</v>
      </c>
      <c r="P81" s="36">
        <v>2.0799999999999999E-2</v>
      </c>
    </row>
    <row r="82" spans="1:16" outlineLevel="1">
      <c r="B82" s="456" t="s">
        <v>508</v>
      </c>
      <c r="C82" s="1101"/>
      <c r="D82" s="36"/>
      <c r="E82" s="36"/>
      <c r="F82" s="36"/>
      <c r="G82" s="36"/>
      <c r="H82" s="36"/>
      <c r="I82" s="36"/>
      <c r="J82" s="36"/>
      <c r="K82" s="36"/>
      <c r="L82" s="36"/>
      <c r="M82" s="36"/>
      <c r="N82" s="36"/>
      <c r="O82" s="36">
        <v>-1E-4</v>
      </c>
      <c r="P82" s="36">
        <v>-1E-4</v>
      </c>
    </row>
    <row r="83" spans="1:16" outlineLevel="1">
      <c r="B83" s="456" t="s">
        <v>509</v>
      </c>
      <c r="C83" s="1101"/>
      <c r="D83" s="36"/>
      <c r="E83" s="36"/>
      <c r="F83" s="36"/>
      <c r="G83" s="36"/>
      <c r="H83" s="36"/>
      <c r="I83" s="36"/>
      <c r="J83" s="36"/>
      <c r="K83" s="36"/>
      <c r="L83" s="36"/>
      <c r="M83" s="36"/>
      <c r="N83" s="36"/>
      <c r="O83" s="36"/>
      <c r="P83" s="36"/>
    </row>
    <row r="84" spans="1:16" outlineLevel="1">
      <c r="B84" s="456" t="s">
        <v>487</v>
      </c>
      <c r="C84" s="1101"/>
      <c r="D84" s="36"/>
      <c r="E84" s="36"/>
      <c r="F84" s="36"/>
      <c r="G84" s="36"/>
      <c r="H84" s="36"/>
      <c r="I84" s="36"/>
      <c r="J84" s="36"/>
      <c r="K84" s="36"/>
      <c r="L84" s="36"/>
      <c r="M84" s="36"/>
      <c r="N84" s="36"/>
      <c r="O84" s="36"/>
      <c r="P84" s="36"/>
    </row>
    <row r="85" spans="1:16">
      <c r="B85" s="456" t="s">
        <v>510</v>
      </c>
      <c r="C85" s="1104"/>
      <c r="D85" s="55">
        <f>SUM(D81:D84)</f>
        <v>0</v>
      </c>
      <c r="E85" s="55">
        <f>SUM(E81:E84)</f>
        <v>0</v>
      </c>
      <c r="F85" s="55">
        <f t="shared" ref="F85:L85" si="38">SUM(F81:F84)</f>
        <v>0</v>
      </c>
      <c r="G85" s="55">
        <f t="shared" si="38"/>
        <v>0</v>
      </c>
      <c r="H85" s="55">
        <f t="shared" si="38"/>
        <v>0</v>
      </c>
      <c r="I85" s="55">
        <f t="shared" si="38"/>
        <v>0</v>
      </c>
      <c r="J85" s="55">
        <f t="shared" si="38"/>
        <v>0</v>
      </c>
      <c r="K85" s="55">
        <f t="shared" si="38"/>
        <v>0</v>
      </c>
      <c r="L85" s="55">
        <f t="shared" si="38"/>
        <v>0</v>
      </c>
      <c r="M85" s="55"/>
      <c r="N85" s="55">
        <f t="shared" ref="N85:P85" si="39">SUM(N81:N84)</f>
        <v>0.02</v>
      </c>
      <c r="O85" s="55">
        <f t="shared" si="39"/>
        <v>2.0199999999999999E-2</v>
      </c>
      <c r="P85" s="55">
        <f t="shared" si="39"/>
        <v>2.07E-2</v>
      </c>
    </row>
    <row r="86" spans="1:16">
      <c r="B86" s="423" t="s">
        <v>511</v>
      </c>
      <c r="C86" s="420"/>
      <c r="D86" s="417">
        <f t="shared" ref="D86:L86" si="40">ROUND(SUM(C85*D$16+D85*D$17)/12,4)</f>
        <v>0</v>
      </c>
      <c r="E86" s="417">
        <f t="shared" si="40"/>
        <v>0</v>
      </c>
      <c r="F86" s="417">
        <f t="shared" si="40"/>
        <v>0</v>
      </c>
      <c r="G86" s="417">
        <f t="shared" si="40"/>
        <v>0</v>
      </c>
      <c r="H86" s="417">
        <f t="shared" si="40"/>
        <v>0</v>
      </c>
      <c r="I86" s="417">
        <f t="shared" si="40"/>
        <v>0</v>
      </c>
      <c r="J86" s="417">
        <f t="shared" si="40"/>
        <v>0</v>
      </c>
      <c r="K86" s="417">
        <f t="shared" si="40"/>
        <v>0</v>
      </c>
      <c r="L86" s="417">
        <f t="shared" si="40"/>
        <v>0</v>
      </c>
      <c r="M86" s="417"/>
      <c r="N86" s="1056">
        <f>N85</f>
        <v>0.02</v>
      </c>
      <c r="O86" s="417">
        <f>ROUND(SUM(N85*O$16+O85*O$17)/12,4)</f>
        <v>2.0199999999999999E-2</v>
      </c>
      <c r="P86" s="417">
        <f>ROUND(SUM(O85*P$16+P85*P$17)/12,4)</f>
        <v>2.07E-2</v>
      </c>
    </row>
    <row r="87" spans="1:16">
      <c r="B87" s="414"/>
      <c r="C87" s="420"/>
      <c r="D87" s="58"/>
      <c r="E87" s="417"/>
      <c r="F87" s="417"/>
      <c r="G87" s="417"/>
      <c r="H87" s="417"/>
      <c r="I87" s="417"/>
      <c r="J87" s="417"/>
      <c r="K87" s="417"/>
      <c r="L87" s="417"/>
      <c r="M87" s="422"/>
      <c r="N87" s="419"/>
      <c r="O87" s="419"/>
      <c r="P87" s="58"/>
    </row>
    <row r="88" spans="1:16" s="54" customFormat="1">
      <c r="A88" s="52"/>
      <c r="B88" s="511" t="str">
        <f>'1.  LRAMVA Summary'!B40</f>
        <v>GS&gt;50 kw - WRZ</v>
      </c>
      <c r="C88" s="1103" t="str">
        <f>'2. LRAMVA Threshold'!N43</f>
        <v>kW</v>
      </c>
      <c r="D88" s="36"/>
      <c r="E88" s="36"/>
      <c r="F88" s="36"/>
      <c r="G88" s="36"/>
      <c r="H88" s="36"/>
      <c r="I88" s="36"/>
      <c r="J88" s="36"/>
      <c r="K88" s="36"/>
      <c r="L88" s="36"/>
      <c r="M88" s="36"/>
      <c r="N88" s="36">
        <v>4.0938999999999997</v>
      </c>
      <c r="O88" s="36">
        <v>4.1593999999999998</v>
      </c>
      <c r="P88" s="36">
        <v>4.2717000000000001</v>
      </c>
    </row>
    <row r="89" spans="1:16" outlineLevel="1">
      <c r="B89" s="456" t="s">
        <v>508</v>
      </c>
      <c r="C89" s="1101"/>
      <c r="D89" s="36"/>
      <c r="E89" s="36"/>
      <c r="F89" s="36"/>
      <c r="G89" s="36"/>
      <c r="H89" s="36"/>
      <c r="I89" s="36"/>
      <c r="J89" s="36"/>
      <c r="K89" s="36"/>
      <c r="L89" s="36"/>
      <c r="M89" s="36"/>
      <c r="N89" s="36"/>
      <c r="O89" s="36">
        <v>-1.2699999999999999E-2</v>
      </c>
      <c r="P89" s="36">
        <v>-1.3100000000000001E-2</v>
      </c>
    </row>
    <row r="90" spans="1:16" outlineLevel="1">
      <c r="B90" s="456" t="s">
        <v>509</v>
      </c>
      <c r="C90" s="1101"/>
      <c r="D90" s="36"/>
      <c r="E90" s="36"/>
      <c r="F90" s="36"/>
      <c r="G90" s="36"/>
      <c r="H90" s="36"/>
      <c r="I90" s="36"/>
      <c r="J90" s="36"/>
      <c r="K90" s="36"/>
      <c r="L90" s="36"/>
      <c r="M90" s="36"/>
      <c r="N90" s="36"/>
      <c r="O90" s="36"/>
      <c r="P90" s="36"/>
    </row>
    <row r="91" spans="1:16" outlineLevel="1">
      <c r="B91" s="456" t="s">
        <v>487</v>
      </c>
      <c r="C91" s="1101"/>
      <c r="D91" s="36"/>
      <c r="E91" s="36"/>
      <c r="F91" s="36"/>
      <c r="G91" s="36"/>
      <c r="H91" s="36"/>
      <c r="I91" s="36"/>
      <c r="J91" s="36"/>
      <c r="K91" s="36"/>
      <c r="L91" s="36"/>
      <c r="M91" s="36"/>
      <c r="N91" s="36"/>
      <c r="O91" s="36"/>
      <c r="P91" s="36"/>
    </row>
    <row r="92" spans="1:16">
      <c r="B92" s="456" t="s">
        <v>510</v>
      </c>
      <c r="C92" s="1104"/>
      <c r="D92" s="55">
        <f>SUM(D88:D91)</f>
        <v>0</v>
      </c>
      <c r="E92" s="55">
        <f>SUM(E88:E91)</f>
        <v>0</v>
      </c>
      <c r="F92" s="55">
        <f t="shared" ref="F92:L92" si="41">SUM(F88:F91)</f>
        <v>0</v>
      </c>
      <c r="G92" s="55">
        <f t="shared" si="41"/>
        <v>0</v>
      </c>
      <c r="H92" s="55">
        <f t="shared" si="41"/>
        <v>0</v>
      </c>
      <c r="I92" s="55">
        <f t="shared" si="41"/>
        <v>0</v>
      </c>
      <c r="J92" s="55">
        <f t="shared" si="41"/>
        <v>0</v>
      </c>
      <c r="K92" s="55">
        <f t="shared" si="41"/>
        <v>0</v>
      </c>
      <c r="L92" s="55">
        <f t="shared" si="41"/>
        <v>0</v>
      </c>
      <c r="M92" s="55"/>
      <c r="N92" s="55">
        <f>SUM(N88:N91)</f>
        <v>4.0938999999999997</v>
      </c>
      <c r="O92" s="55">
        <f t="shared" ref="O92:P92" si="42">SUM(O88:O91)</f>
        <v>4.1467000000000001</v>
      </c>
      <c r="P92" s="55">
        <f t="shared" si="42"/>
        <v>4.2586000000000004</v>
      </c>
    </row>
    <row r="93" spans="1:16">
      <c r="B93" s="423" t="s">
        <v>511</v>
      </c>
      <c r="C93" s="420"/>
      <c r="D93" s="417">
        <f t="shared" ref="D93:L93" si="43">ROUND(SUM(C92*D$16+D92*D$17)/12,4)</f>
        <v>0</v>
      </c>
      <c r="E93" s="417">
        <f t="shared" si="43"/>
        <v>0</v>
      </c>
      <c r="F93" s="417">
        <f t="shared" si="43"/>
        <v>0</v>
      </c>
      <c r="G93" s="417">
        <f t="shared" si="43"/>
        <v>0</v>
      </c>
      <c r="H93" s="417">
        <f t="shared" si="43"/>
        <v>0</v>
      </c>
      <c r="I93" s="417">
        <f t="shared" si="43"/>
        <v>0</v>
      </c>
      <c r="J93" s="417">
        <f t="shared" si="43"/>
        <v>0</v>
      </c>
      <c r="K93" s="417">
        <f t="shared" si="43"/>
        <v>0</v>
      </c>
      <c r="L93" s="417">
        <f t="shared" si="43"/>
        <v>0</v>
      </c>
      <c r="M93" s="417"/>
      <c r="N93" s="1056">
        <f>N92</f>
        <v>4.0938999999999997</v>
      </c>
      <c r="O93" s="417">
        <f>ROUND(SUM(N92*O$16+O92*O$17)/12,4)</f>
        <v>4.1467000000000001</v>
      </c>
      <c r="P93" s="417">
        <f>ROUND(SUM(O92*P$16+P92*P$17)/12,4)</f>
        <v>4.2586000000000004</v>
      </c>
    </row>
    <row r="94" spans="1:16">
      <c r="B94" s="414"/>
      <c r="C94" s="420"/>
      <c r="D94" s="58"/>
      <c r="E94" s="417"/>
      <c r="F94" s="417"/>
      <c r="G94" s="417"/>
      <c r="H94" s="417"/>
      <c r="I94" s="417"/>
      <c r="J94" s="417"/>
      <c r="K94" s="417"/>
      <c r="L94" s="417"/>
      <c r="M94" s="419"/>
      <c r="N94" s="419"/>
      <c r="O94" s="419"/>
      <c r="P94" s="58"/>
    </row>
    <row r="95" spans="1:16" s="54" customFormat="1">
      <c r="A95" s="52"/>
      <c r="B95" s="511" t="str">
        <f>'1.  LRAMVA Summary'!B41</f>
        <v>Street Lighting - WRZ</v>
      </c>
      <c r="C95" s="1103" t="str">
        <f>'2. LRAMVA Threshold'!O43</f>
        <v>kW</v>
      </c>
      <c r="D95" s="36"/>
      <c r="E95" s="36"/>
      <c r="F95" s="36"/>
      <c r="G95" s="36"/>
      <c r="H95" s="36"/>
      <c r="I95" s="36"/>
      <c r="J95" s="36"/>
      <c r="K95" s="36"/>
      <c r="L95" s="36"/>
      <c r="M95" s="36"/>
      <c r="N95" s="36">
        <v>6.8960999999999997</v>
      </c>
      <c r="O95" s="36">
        <v>7.0064000000000002</v>
      </c>
      <c r="P95" s="36">
        <v>7.1955999999999998</v>
      </c>
    </row>
    <row r="96" spans="1:16" outlineLevel="1">
      <c r="B96" s="456" t="s">
        <v>508</v>
      </c>
      <c r="C96" s="1101"/>
      <c r="D96" s="36"/>
      <c r="E96" s="36"/>
      <c r="F96" s="36"/>
      <c r="G96" s="36"/>
      <c r="H96" s="36"/>
      <c r="I96" s="36"/>
      <c r="J96" s="36"/>
      <c r="K96" s="36"/>
      <c r="L96" s="36"/>
      <c r="M96" s="36"/>
      <c r="N96" s="36"/>
      <c r="O96" s="36">
        <v>-9.0399999999999994E-2</v>
      </c>
      <c r="P96" s="36">
        <v>-8.6900000000000005E-2</v>
      </c>
    </row>
    <row r="97" spans="1:16" outlineLevel="1">
      <c r="B97" s="456" t="s">
        <v>509</v>
      </c>
      <c r="C97" s="1101"/>
      <c r="D97" s="36"/>
      <c r="E97" s="36"/>
      <c r="F97" s="36"/>
      <c r="G97" s="36"/>
      <c r="H97" s="36"/>
      <c r="I97" s="36"/>
      <c r="J97" s="36"/>
      <c r="K97" s="36"/>
      <c r="L97" s="36"/>
      <c r="M97" s="36"/>
      <c r="N97" s="36"/>
      <c r="O97" s="36"/>
      <c r="P97" s="36"/>
    </row>
    <row r="98" spans="1:16" outlineLevel="1">
      <c r="B98" s="456" t="s">
        <v>487</v>
      </c>
      <c r="C98" s="1101"/>
      <c r="D98" s="36"/>
      <c r="E98" s="36"/>
      <c r="F98" s="36"/>
      <c r="G98" s="36"/>
      <c r="H98" s="36"/>
      <c r="I98" s="36"/>
      <c r="J98" s="36"/>
      <c r="K98" s="36"/>
      <c r="L98" s="36"/>
      <c r="M98" s="36"/>
      <c r="N98" s="36"/>
      <c r="O98" s="36"/>
      <c r="P98" s="36"/>
    </row>
    <row r="99" spans="1:16">
      <c r="B99" s="456" t="s">
        <v>510</v>
      </c>
      <c r="C99" s="1104"/>
      <c r="D99" s="55">
        <f>SUM(D95:D98)</f>
        <v>0</v>
      </c>
      <c r="E99" s="55">
        <f>SUM(E95:E98)</f>
        <v>0</v>
      </c>
      <c r="F99" s="55">
        <f t="shared" ref="F99:L99" si="44">SUM(F95:F98)</f>
        <v>0</v>
      </c>
      <c r="G99" s="55">
        <f t="shared" si="44"/>
        <v>0</v>
      </c>
      <c r="H99" s="55">
        <f t="shared" si="44"/>
        <v>0</v>
      </c>
      <c r="I99" s="55">
        <f t="shared" si="44"/>
        <v>0</v>
      </c>
      <c r="J99" s="55">
        <f t="shared" si="44"/>
        <v>0</v>
      </c>
      <c r="K99" s="55">
        <f t="shared" si="44"/>
        <v>0</v>
      </c>
      <c r="L99" s="55">
        <f t="shared" si="44"/>
        <v>0</v>
      </c>
      <c r="M99" s="55"/>
      <c r="N99" s="55">
        <f t="shared" ref="N99:P99" si="45">SUM(N95:N98)</f>
        <v>6.8960999999999997</v>
      </c>
      <c r="O99" s="55">
        <f t="shared" si="45"/>
        <v>6.9160000000000004</v>
      </c>
      <c r="P99" s="55">
        <f t="shared" si="45"/>
        <v>7.1086999999999998</v>
      </c>
    </row>
    <row r="100" spans="1:16">
      <c r="B100" s="423" t="s">
        <v>511</v>
      </c>
      <c r="C100" s="420"/>
      <c r="D100" s="417">
        <f t="shared" ref="D100:L100" si="46">ROUND(SUM(C99*D$16+D99*D$17)/12,4)</f>
        <v>0</v>
      </c>
      <c r="E100" s="417">
        <f t="shared" si="46"/>
        <v>0</v>
      </c>
      <c r="F100" s="417">
        <f t="shared" si="46"/>
        <v>0</v>
      </c>
      <c r="G100" s="417">
        <f t="shared" si="46"/>
        <v>0</v>
      </c>
      <c r="H100" s="417">
        <f t="shared" si="46"/>
        <v>0</v>
      </c>
      <c r="I100" s="417">
        <f t="shared" si="46"/>
        <v>0</v>
      </c>
      <c r="J100" s="417">
        <f t="shared" si="46"/>
        <v>0</v>
      </c>
      <c r="K100" s="417">
        <f t="shared" si="46"/>
        <v>0</v>
      </c>
      <c r="L100" s="417">
        <f t="shared" si="46"/>
        <v>0</v>
      </c>
      <c r="M100" s="417"/>
      <c r="N100" s="1056">
        <f>N99</f>
        <v>6.8960999999999997</v>
      </c>
      <c r="O100" s="417">
        <f>ROUND(SUM(N99*O$16+O99*O$17)/12,4)</f>
        <v>6.9160000000000004</v>
      </c>
      <c r="P100" s="417">
        <f>ROUND(SUM(O99*P$16+P99*P$17)/12,4)</f>
        <v>7.1086999999999998</v>
      </c>
    </row>
    <row r="101" spans="1:16">
      <c r="B101" s="414"/>
      <c r="C101" s="420"/>
      <c r="D101" s="58"/>
      <c r="E101" s="417"/>
      <c r="F101" s="417"/>
      <c r="G101" s="417"/>
      <c r="H101" s="417"/>
      <c r="I101" s="417"/>
      <c r="J101" s="417"/>
      <c r="K101" s="417"/>
      <c r="L101" s="417"/>
      <c r="M101" s="417"/>
      <c r="N101" s="417"/>
      <c r="O101" s="417"/>
      <c r="P101" s="58"/>
    </row>
    <row r="102" spans="1:16" s="54" customFormat="1">
      <c r="A102" s="52"/>
      <c r="B102" s="511">
        <f>'1.  LRAMVA Summary'!B42</f>
        <v>0</v>
      </c>
      <c r="C102" s="1103">
        <f>'2. LRAMVA Threshold'!P43</f>
        <v>0</v>
      </c>
      <c r="D102" s="36"/>
      <c r="E102" s="36"/>
      <c r="F102" s="36"/>
      <c r="G102" s="36"/>
      <c r="H102" s="36"/>
      <c r="I102" s="36"/>
      <c r="J102" s="36"/>
      <c r="K102" s="36"/>
      <c r="L102" s="36"/>
      <c r="M102" s="36"/>
      <c r="N102" s="36"/>
      <c r="O102" s="36"/>
      <c r="P102" s="36"/>
    </row>
    <row r="103" spans="1:16" outlineLevel="1">
      <c r="B103" s="456" t="s">
        <v>508</v>
      </c>
      <c r="C103" s="1101"/>
      <c r="D103" s="36"/>
      <c r="E103" s="36"/>
      <c r="F103" s="36"/>
      <c r="G103" s="36"/>
      <c r="H103" s="36"/>
      <c r="I103" s="36"/>
      <c r="J103" s="36"/>
      <c r="K103" s="36"/>
      <c r="L103" s="36"/>
      <c r="M103" s="36"/>
      <c r="N103" s="36"/>
      <c r="O103" s="36"/>
      <c r="P103" s="36"/>
    </row>
    <row r="104" spans="1:16" outlineLevel="1">
      <c r="B104" s="456" t="s">
        <v>509</v>
      </c>
      <c r="C104" s="1101"/>
      <c r="D104" s="36"/>
      <c r="E104" s="36"/>
      <c r="F104" s="36"/>
      <c r="G104" s="36"/>
      <c r="H104" s="36"/>
      <c r="I104" s="36"/>
      <c r="J104" s="36"/>
      <c r="K104" s="36"/>
      <c r="L104" s="36"/>
      <c r="M104" s="36"/>
      <c r="N104" s="36"/>
      <c r="O104" s="36"/>
      <c r="P104" s="36"/>
    </row>
    <row r="105" spans="1:16" outlineLevel="1">
      <c r="B105" s="456" t="s">
        <v>487</v>
      </c>
      <c r="C105" s="1101"/>
      <c r="D105" s="36"/>
      <c r="E105" s="36"/>
      <c r="F105" s="36"/>
      <c r="G105" s="36"/>
      <c r="H105" s="36"/>
      <c r="I105" s="36"/>
      <c r="J105" s="36"/>
      <c r="K105" s="36"/>
      <c r="L105" s="36"/>
      <c r="M105" s="36"/>
      <c r="N105" s="36"/>
      <c r="O105" s="36"/>
      <c r="P105" s="36"/>
    </row>
    <row r="106" spans="1:16">
      <c r="B106" s="456" t="s">
        <v>510</v>
      </c>
      <c r="C106" s="1104"/>
      <c r="D106" s="55">
        <f>SUM(D102:D105)</f>
        <v>0</v>
      </c>
      <c r="E106" s="55">
        <f>SUM(E102:E105)</f>
        <v>0</v>
      </c>
      <c r="F106" s="55">
        <f>SUM(F102:F105)</f>
        <v>0</v>
      </c>
      <c r="G106" s="55">
        <f t="shared" ref="G106:L106" si="47">SUM(G102:G105)</f>
        <v>0</v>
      </c>
      <c r="H106" s="55">
        <f t="shared" si="47"/>
        <v>0</v>
      </c>
      <c r="I106" s="55">
        <f t="shared" si="47"/>
        <v>0</v>
      </c>
      <c r="J106" s="55">
        <f t="shared" si="47"/>
        <v>0</v>
      </c>
      <c r="K106" s="55">
        <f t="shared" si="47"/>
        <v>0</v>
      </c>
      <c r="L106" s="55">
        <f t="shared" si="47"/>
        <v>0</v>
      </c>
      <c r="M106" s="55">
        <f t="shared" ref="M106" si="48">SUM(M102:M105)</f>
        <v>0</v>
      </c>
      <c r="N106" s="55">
        <f t="shared" ref="N106:P106" si="49">SUM(N102:N105)</f>
        <v>0</v>
      </c>
      <c r="O106" s="55">
        <f t="shared" si="49"/>
        <v>0</v>
      </c>
      <c r="P106" s="55">
        <f t="shared" si="49"/>
        <v>0</v>
      </c>
    </row>
    <row r="107" spans="1:16">
      <c r="B107" s="423" t="s">
        <v>511</v>
      </c>
      <c r="C107" s="420"/>
      <c r="D107" s="58"/>
      <c r="E107" s="417">
        <f t="shared" ref="E107:P107" si="50">ROUND(SUM(D106*E16+E106*E17)/12,4)</f>
        <v>0</v>
      </c>
      <c r="F107" s="417">
        <f t="shared" si="50"/>
        <v>0</v>
      </c>
      <c r="G107" s="417">
        <f t="shared" si="50"/>
        <v>0</v>
      </c>
      <c r="H107" s="417">
        <f t="shared" si="50"/>
        <v>0</v>
      </c>
      <c r="I107" s="417">
        <f t="shared" si="50"/>
        <v>0</v>
      </c>
      <c r="J107" s="417">
        <f t="shared" si="50"/>
        <v>0</v>
      </c>
      <c r="K107" s="417">
        <f t="shared" si="50"/>
        <v>0</v>
      </c>
      <c r="L107" s="417">
        <f t="shared" si="50"/>
        <v>0</v>
      </c>
      <c r="M107" s="417">
        <f t="shared" si="50"/>
        <v>0</v>
      </c>
      <c r="N107" s="417">
        <f t="shared" si="50"/>
        <v>0</v>
      </c>
      <c r="O107" s="417">
        <f t="shared" si="50"/>
        <v>0</v>
      </c>
      <c r="P107" s="417">
        <f t="shared" si="50"/>
        <v>0</v>
      </c>
    </row>
    <row r="108" spans="1:16">
      <c r="B108" s="414"/>
      <c r="C108" s="420"/>
      <c r="D108" s="58"/>
      <c r="E108" s="417"/>
      <c r="F108" s="417"/>
      <c r="G108" s="417"/>
      <c r="H108" s="417"/>
      <c r="I108" s="417"/>
      <c r="J108" s="417"/>
      <c r="K108" s="417"/>
      <c r="L108" s="417"/>
      <c r="M108" s="417"/>
      <c r="N108" s="417"/>
      <c r="O108" s="417"/>
      <c r="P108" s="417"/>
    </row>
    <row r="109" spans="1:16" s="54" customFormat="1">
      <c r="A109" s="52"/>
      <c r="B109" s="511">
        <f>'1.  LRAMVA Summary'!B43</f>
        <v>0</v>
      </c>
      <c r="C109" s="1103">
        <f>'2. LRAMVA Threshold'!Q43</f>
        <v>0</v>
      </c>
      <c r="D109" s="36"/>
      <c r="E109" s="36"/>
      <c r="F109" s="36"/>
      <c r="G109" s="36"/>
      <c r="H109" s="36"/>
      <c r="I109" s="36"/>
      <c r="J109" s="36"/>
      <c r="K109" s="36"/>
      <c r="L109" s="36"/>
      <c r="M109" s="36"/>
      <c r="N109" s="36"/>
      <c r="O109" s="36"/>
      <c r="P109" s="36"/>
    </row>
    <row r="110" spans="1:16" outlineLevel="1">
      <c r="B110" s="456" t="s">
        <v>508</v>
      </c>
      <c r="C110" s="1101"/>
      <c r="D110" s="36"/>
      <c r="E110" s="36"/>
      <c r="F110" s="36"/>
      <c r="G110" s="36"/>
      <c r="H110" s="36"/>
      <c r="I110" s="36"/>
      <c r="J110" s="36"/>
      <c r="K110" s="36"/>
      <c r="L110" s="36"/>
      <c r="M110" s="36"/>
      <c r="N110" s="36"/>
      <c r="O110" s="36"/>
      <c r="P110" s="36"/>
    </row>
    <row r="111" spans="1:16" outlineLevel="1">
      <c r="B111" s="456" t="s">
        <v>509</v>
      </c>
      <c r="C111" s="1101"/>
      <c r="D111" s="36"/>
      <c r="E111" s="36"/>
      <c r="F111" s="36"/>
      <c r="G111" s="36"/>
      <c r="H111" s="36"/>
      <c r="I111" s="36"/>
      <c r="J111" s="36"/>
      <c r="K111" s="36"/>
      <c r="L111" s="36"/>
      <c r="M111" s="36"/>
      <c r="N111" s="36"/>
      <c r="O111" s="36"/>
      <c r="P111" s="36"/>
    </row>
    <row r="112" spans="1:16" outlineLevel="1">
      <c r="B112" s="456" t="s">
        <v>487</v>
      </c>
      <c r="C112" s="1101"/>
      <c r="D112" s="36"/>
      <c r="E112" s="36"/>
      <c r="F112" s="36"/>
      <c r="G112" s="36"/>
      <c r="H112" s="36"/>
      <c r="I112" s="36"/>
      <c r="J112" s="36"/>
      <c r="K112" s="36"/>
      <c r="L112" s="36"/>
      <c r="M112" s="36"/>
      <c r="N112" s="36"/>
      <c r="O112" s="36"/>
      <c r="P112" s="36"/>
    </row>
    <row r="113" spans="1:16">
      <c r="B113" s="456" t="s">
        <v>510</v>
      </c>
      <c r="C113" s="1104"/>
      <c r="D113" s="55">
        <f>SUM(D109:D112)</f>
        <v>0</v>
      </c>
      <c r="E113" s="55">
        <f>SUM(E109:E112)</f>
        <v>0</v>
      </c>
      <c r="F113" s="55">
        <f>SUM(F109:F112)</f>
        <v>0</v>
      </c>
      <c r="G113" s="55">
        <f>SUM(G109:G112)</f>
        <v>0</v>
      </c>
      <c r="H113" s="55">
        <f t="shared" ref="H113:L113" si="51">SUM(H109:H112)</f>
        <v>0</v>
      </c>
      <c r="I113" s="55">
        <f t="shared" si="51"/>
        <v>0</v>
      </c>
      <c r="J113" s="55">
        <f t="shared" si="51"/>
        <v>0</v>
      </c>
      <c r="K113" s="55">
        <f t="shared" si="51"/>
        <v>0</v>
      </c>
      <c r="L113" s="55">
        <f t="shared" si="51"/>
        <v>0</v>
      </c>
      <c r="M113" s="55">
        <f t="shared" ref="M113" si="52">SUM(M109:M112)</f>
        <v>0</v>
      </c>
      <c r="N113" s="55">
        <f t="shared" ref="N113:P113" si="53">SUM(N109:N112)</f>
        <v>0</v>
      </c>
      <c r="O113" s="55">
        <f t="shared" si="53"/>
        <v>0</v>
      </c>
      <c r="P113" s="55">
        <f t="shared" si="53"/>
        <v>0</v>
      </c>
    </row>
    <row r="114" spans="1:16">
      <c r="B114" s="423" t="s">
        <v>511</v>
      </c>
      <c r="C114" s="420"/>
      <c r="D114" s="58"/>
      <c r="E114" s="417">
        <f t="shared" ref="E114:P114" si="54">ROUND(SUM(D113*E16+E113*E17)/12,4)</f>
        <v>0</v>
      </c>
      <c r="F114" s="417">
        <f t="shared" si="54"/>
        <v>0</v>
      </c>
      <c r="G114" s="417">
        <f t="shared" si="54"/>
        <v>0</v>
      </c>
      <c r="H114" s="417">
        <f t="shared" si="54"/>
        <v>0</v>
      </c>
      <c r="I114" s="417">
        <f t="shared" si="54"/>
        <v>0</v>
      </c>
      <c r="J114" s="417">
        <f t="shared" si="54"/>
        <v>0</v>
      </c>
      <c r="K114" s="417">
        <f t="shared" si="54"/>
        <v>0</v>
      </c>
      <c r="L114" s="417">
        <f t="shared" si="54"/>
        <v>0</v>
      </c>
      <c r="M114" s="417">
        <f t="shared" si="54"/>
        <v>0</v>
      </c>
      <c r="N114" s="417">
        <f t="shared" si="54"/>
        <v>0</v>
      </c>
      <c r="O114" s="417">
        <f t="shared" si="54"/>
        <v>0</v>
      </c>
      <c r="P114" s="417">
        <f t="shared" si="54"/>
        <v>0</v>
      </c>
    </row>
    <row r="115" spans="1:16" s="4" customFormat="1">
      <c r="A115" s="5"/>
      <c r="B115" s="60"/>
      <c r="C115" s="65"/>
      <c r="D115" s="61"/>
      <c r="E115" s="61"/>
      <c r="F115" s="61"/>
      <c r="G115" s="61"/>
      <c r="H115" s="61"/>
      <c r="I115" s="61"/>
      <c r="J115" s="61"/>
      <c r="K115" s="425"/>
      <c r="L115" s="426"/>
      <c r="M115" s="747"/>
      <c r="N115" s="747"/>
      <c r="O115" s="747"/>
      <c r="P115" s="748"/>
    </row>
    <row r="116" spans="1:16" s="4" customFormat="1" ht="21" customHeight="1">
      <c r="A116" s="5"/>
      <c r="B116" s="427" t="s">
        <v>1299</v>
      </c>
      <c r="C116" s="78"/>
      <c r="D116" s="428"/>
      <c r="E116" s="428"/>
      <c r="F116" s="428"/>
      <c r="G116" s="428"/>
      <c r="H116" s="428"/>
      <c r="I116" s="428"/>
      <c r="J116" s="428"/>
      <c r="K116" s="428"/>
      <c r="L116" s="428"/>
      <c r="M116" s="428"/>
      <c r="N116" s="428"/>
      <c r="O116" s="428"/>
      <c r="P116" s="428"/>
    </row>
    <row r="119" spans="1:16" ht="16">
      <c r="B119" s="92" t="s">
        <v>481</v>
      </c>
    </row>
    <row r="120" spans="1:16" ht="75.75" customHeight="1">
      <c r="B120" s="1108" t="s">
        <v>657</v>
      </c>
      <c r="C120" s="1108"/>
      <c r="D120" s="1108"/>
      <c r="E120" s="1108"/>
      <c r="F120" s="1108"/>
      <c r="G120" s="1108"/>
      <c r="H120" s="1108"/>
      <c r="I120" s="1108"/>
      <c r="J120" s="1108"/>
      <c r="K120" s="1108"/>
      <c r="L120" s="1108"/>
      <c r="M120" s="1108"/>
      <c r="N120" s="1108"/>
      <c r="O120" s="1108"/>
      <c r="P120" s="1108"/>
    </row>
    <row r="121" spans="1:16" ht="9" customHeight="1">
      <c r="B121" s="92"/>
    </row>
    <row r="122" spans="1:16" ht="63.75" customHeight="1">
      <c r="B122" s="209" t="s">
        <v>234</v>
      </c>
      <c r="C122" s="209" t="str">
        <f>'1.  LRAMVA Summary'!D53</f>
        <v>Residential - VRZ</v>
      </c>
      <c r="D122" s="209" t="str">
        <f>'1.  LRAMVA Summary'!E53</f>
        <v>GS&lt;50 kW - VRZ</v>
      </c>
      <c r="E122" s="209" t="str">
        <f>'1.  LRAMVA Summary'!F53</f>
        <v>GS 50 to 2,999 kW - VRZ</v>
      </c>
      <c r="F122" s="209" t="str">
        <f>'1.  LRAMVA Summary'!G53</f>
        <v>GS 3,000 to 4,999 kW - VRZ</v>
      </c>
      <c r="G122" s="209" t="str">
        <f>'1.  LRAMVA Summary'!H53</f>
        <v>Large Use - VRZ</v>
      </c>
      <c r="H122" s="209" t="str">
        <f>'1.  LRAMVA Summary'!I53</f>
        <v>Unmetered Scattered Load - VRZ</v>
      </c>
      <c r="I122" s="209" t="str">
        <f>'1.  LRAMVA Summary'!J53</f>
        <v>Sentinel Lighting - VRZ</v>
      </c>
      <c r="J122" s="209" t="str">
        <f>'1.  LRAMVA Summary'!K53</f>
        <v>Street Lighting - VRZ</v>
      </c>
      <c r="K122" s="209" t="str">
        <f>'1.  LRAMVA Summary'!L53</f>
        <v>Residential - WRZ</v>
      </c>
      <c r="L122" s="209" t="str">
        <f>'1.  LRAMVA Summary'!M53</f>
        <v>GS&lt;50 kW - WRZ</v>
      </c>
      <c r="M122" s="209" t="str">
        <f>'1.  LRAMVA Summary'!N53</f>
        <v>GS&gt;50 kw - WRZ</v>
      </c>
      <c r="N122" s="209" t="str">
        <f>'1.  LRAMVA Summary'!O53</f>
        <v>Street Lighting - WRZ</v>
      </c>
      <c r="O122" s="209" t="str">
        <f>'1.  LRAMVA Summary'!P53</f>
        <v/>
      </c>
      <c r="P122" s="209" t="str">
        <f>'1.  LRAMVA Summary'!Q53</f>
        <v/>
      </c>
    </row>
    <row r="123" spans="1:16">
      <c r="A123" s="72"/>
      <c r="B123" s="494"/>
      <c r="C123" s="495" t="str">
        <f>'1.  LRAMVA Summary'!D54</f>
        <v>kWh</v>
      </c>
      <c r="D123" s="495" t="str">
        <f>'1.  LRAMVA Summary'!E54</f>
        <v>kWh</v>
      </c>
      <c r="E123" s="495" t="str">
        <f>'1.  LRAMVA Summary'!F54</f>
        <v>kW</v>
      </c>
      <c r="F123" s="495" t="str">
        <f>'1.  LRAMVA Summary'!G54</f>
        <v>kW</v>
      </c>
      <c r="G123" s="495" t="str">
        <f>'1.  LRAMVA Summary'!H54</f>
        <v>kW</v>
      </c>
      <c r="H123" s="495" t="str">
        <f>'1.  LRAMVA Summary'!I54</f>
        <v>kWh</v>
      </c>
      <c r="I123" s="495" t="str">
        <f>'1.  LRAMVA Summary'!J54</f>
        <v>kW</v>
      </c>
      <c r="J123" s="495" t="str">
        <f>'1.  LRAMVA Summary'!K54</f>
        <v>kW</v>
      </c>
      <c r="K123" s="495" t="str">
        <f>'1.  LRAMVA Summary'!L54</f>
        <v>kWh</v>
      </c>
      <c r="L123" s="495" t="str">
        <f>'1.  LRAMVA Summary'!M54</f>
        <v>kWh</v>
      </c>
      <c r="M123" s="495" t="str">
        <f>'1.  LRAMVA Summary'!N54</f>
        <v>kW</v>
      </c>
      <c r="N123" s="495" t="str">
        <f>'1.  LRAMVA Summary'!O54</f>
        <v>kW</v>
      </c>
      <c r="O123" s="495">
        <f>'1.  LRAMVA Summary'!P54</f>
        <v>0</v>
      </c>
      <c r="P123" s="496">
        <f>'1.  LRAMVA Summary'!Q54</f>
        <v>0</v>
      </c>
    </row>
    <row r="124" spans="1:16">
      <c r="B124" s="429">
        <v>2011</v>
      </c>
      <c r="C124" s="577">
        <f>HLOOKUP(B124,$E$15:$P$114,9,FALSE)</f>
        <v>0</v>
      </c>
      <c r="D124" s="578">
        <f>HLOOKUP(B124,$E$15:$P$114,16,FALSE)</f>
        <v>0</v>
      </c>
      <c r="E124" s="579">
        <f t="shared" ref="E124:E135" si="55">HLOOKUP(B124,$E$15:$P$114,23,FALSE)</f>
        <v>0</v>
      </c>
      <c r="F124" s="578">
        <f t="shared" ref="F124:F135" si="56">HLOOKUP(B124,$E$15:$P$114,30,FALSE)</f>
        <v>0</v>
      </c>
      <c r="G124" s="579">
        <f t="shared" ref="G124:G135" si="57">HLOOKUP(B124,$E$15:$P$114,37,FALSE)</f>
        <v>0</v>
      </c>
      <c r="H124" s="578">
        <f t="shared" ref="H124:H135" si="58">HLOOKUP(B124,$E$15:$P$114,44,FALSE)</f>
        <v>0</v>
      </c>
      <c r="I124" s="579">
        <f t="shared" ref="I124:I135" si="59">HLOOKUP(B124,$E$15:$P$114,51,FALSE)</f>
        <v>0</v>
      </c>
      <c r="J124" s="579">
        <f t="shared" ref="J124:J135" si="60">HLOOKUP(B124,$E$15:$P$114,58,FALSE)</f>
        <v>0</v>
      </c>
      <c r="K124" s="579">
        <f t="shared" ref="K124:K135" si="61">HLOOKUP(B124,$E$15:$P$114,65,FALSE)</f>
        <v>0</v>
      </c>
      <c r="L124" s="579">
        <f t="shared" ref="L124:L135" si="62">HLOOKUP(B124,$E$15:$P$114,72,FALSE)</f>
        <v>0</v>
      </c>
      <c r="M124" s="579">
        <f t="shared" ref="M124:M135" si="63">HLOOKUP(B124,$E$15:$P$114,79,FALSE)</f>
        <v>0</v>
      </c>
      <c r="N124" s="579">
        <f t="shared" ref="N124:N135" si="64">HLOOKUP(B124,$E$15:$P$114,86,FALSE)</f>
        <v>0</v>
      </c>
      <c r="O124" s="579">
        <f t="shared" ref="O124:O135" si="65">HLOOKUP(B124,$E$15:$P$114,93,FALSE)</f>
        <v>0</v>
      </c>
      <c r="P124" s="579">
        <f t="shared" ref="P124:P135" si="66">HLOOKUP(B124,$E$15:$P$114,100,FALSE)</f>
        <v>0</v>
      </c>
    </row>
    <row r="125" spans="1:16">
      <c r="B125" s="430">
        <v>2012</v>
      </c>
      <c r="C125" s="580">
        <f>HLOOKUP(B125,$E$15:$P$114,9,FALSE)</f>
        <v>0</v>
      </c>
      <c r="D125" s="581">
        <f>HLOOKUP(B125,$E$15:$P$114,16,FALSE)</f>
        <v>0</v>
      </c>
      <c r="E125" s="582">
        <f t="shared" si="55"/>
        <v>0</v>
      </c>
      <c r="F125" s="581">
        <f t="shared" si="56"/>
        <v>0</v>
      </c>
      <c r="G125" s="582">
        <f t="shared" si="57"/>
        <v>0</v>
      </c>
      <c r="H125" s="581">
        <f t="shared" si="58"/>
        <v>0</v>
      </c>
      <c r="I125" s="582">
        <f t="shared" si="59"/>
        <v>0</v>
      </c>
      <c r="J125" s="582">
        <f t="shared" si="60"/>
        <v>0</v>
      </c>
      <c r="K125" s="582">
        <f t="shared" si="61"/>
        <v>0</v>
      </c>
      <c r="L125" s="582">
        <f t="shared" si="62"/>
        <v>0</v>
      </c>
      <c r="M125" s="582">
        <f t="shared" si="63"/>
        <v>0</v>
      </c>
      <c r="N125" s="582">
        <f t="shared" si="64"/>
        <v>0</v>
      </c>
      <c r="O125" s="582">
        <f t="shared" si="65"/>
        <v>0</v>
      </c>
      <c r="P125" s="582">
        <f t="shared" si="66"/>
        <v>0</v>
      </c>
    </row>
    <row r="126" spans="1:16">
      <c r="B126" s="430">
        <v>2013</v>
      </c>
      <c r="C126" s="580">
        <f>HLOOKUP(B126,$E$15:$P$114,9,FALSE)</f>
        <v>0</v>
      </c>
      <c r="D126" s="581">
        <f>HLOOKUP(B126,$E$15:$P$114,16,FALSE)</f>
        <v>0</v>
      </c>
      <c r="E126" s="582">
        <f t="shared" si="55"/>
        <v>0</v>
      </c>
      <c r="F126" s="581">
        <f t="shared" si="56"/>
        <v>0</v>
      </c>
      <c r="G126" s="582">
        <f t="shared" si="57"/>
        <v>0</v>
      </c>
      <c r="H126" s="581">
        <f t="shared" si="58"/>
        <v>0</v>
      </c>
      <c r="I126" s="582">
        <f t="shared" si="59"/>
        <v>0</v>
      </c>
      <c r="J126" s="582">
        <f t="shared" si="60"/>
        <v>0</v>
      </c>
      <c r="K126" s="582">
        <f t="shared" si="61"/>
        <v>0</v>
      </c>
      <c r="L126" s="582">
        <f t="shared" si="62"/>
        <v>0</v>
      </c>
      <c r="M126" s="582">
        <f t="shared" si="63"/>
        <v>0</v>
      </c>
      <c r="N126" s="582">
        <f t="shared" si="64"/>
        <v>0</v>
      </c>
      <c r="O126" s="582">
        <f t="shared" si="65"/>
        <v>0</v>
      </c>
      <c r="P126" s="582">
        <f t="shared" si="66"/>
        <v>0</v>
      </c>
    </row>
    <row r="127" spans="1:16">
      <c r="B127" s="430">
        <v>2014</v>
      </c>
      <c r="C127" s="675">
        <f t="shared" ref="C127:C135" si="67">HLOOKUP(B127,$E$15:$P$114,9,FALSE)</f>
        <v>0</v>
      </c>
      <c r="D127" s="714">
        <f t="shared" ref="D127:D134" si="68">HLOOKUP(B127,$E$15:$P$114,16,FALSE)</f>
        <v>0</v>
      </c>
      <c r="E127" s="582">
        <f t="shared" si="55"/>
        <v>0</v>
      </c>
      <c r="F127" s="581">
        <f t="shared" si="56"/>
        <v>0</v>
      </c>
      <c r="G127" s="582">
        <f t="shared" si="57"/>
        <v>0</v>
      </c>
      <c r="H127" s="581">
        <f t="shared" si="58"/>
        <v>0</v>
      </c>
      <c r="I127" s="582">
        <f t="shared" si="59"/>
        <v>0</v>
      </c>
      <c r="J127" s="582">
        <f t="shared" si="60"/>
        <v>0</v>
      </c>
      <c r="K127" s="582">
        <f t="shared" si="61"/>
        <v>0</v>
      </c>
      <c r="L127" s="582">
        <f t="shared" si="62"/>
        <v>0</v>
      </c>
      <c r="M127" s="582">
        <f t="shared" si="63"/>
        <v>0</v>
      </c>
      <c r="N127" s="582">
        <f t="shared" si="64"/>
        <v>0</v>
      </c>
      <c r="O127" s="582">
        <f t="shared" si="65"/>
        <v>0</v>
      </c>
      <c r="P127" s="582">
        <f t="shared" si="66"/>
        <v>0</v>
      </c>
    </row>
    <row r="128" spans="1:16">
      <c r="B128" s="430">
        <v>2015</v>
      </c>
      <c r="C128" s="580">
        <f t="shared" si="67"/>
        <v>0</v>
      </c>
      <c r="D128" s="581">
        <f t="shared" si="68"/>
        <v>0</v>
      </c>
      <c r="E128" s="582">
        <f t="shared" si="55"/>
        <v>0</v>
      </c>
      <c r="F128" s="581">
        <f t="shared" si="56"/>
        <v>0</v>
      </c>
      <c r="G128" s="582">
        <f t="shared" si="57"/>
        <v>0</v>
      </c>
      <c r="H128" s="581">
        <f t="shared" si="58"/>
        <v>0</v>
      </c>
      <c r="I128" s="582">
        <f t="shared" si="59"/>
        <v>0</v>
      </c>
      <c r="J128" s="582">
        <f t="shared" si="60"/>
        <v>0</v>
      </c>
      <c r="K128" s="582">
        <f t="shared" si="61"/>
        <v>0</v>
      </c>
      <c r="L128" s="582">
        <f t="shared" si="62"/>
        <v>0</v>
      </c>
      <c r="M128" s="582">
        <f t="shared" si="63"/>
        <v>0</v>
      </c>
      <c r="N128" s="582">
        <f t="shared" si="64"/>
        <v>0</v>
      </c>
      <c r="O128" s="582">
        <f t="shared" si="65"/>
        <v>0</v>
      </c>
      <c r="P128" s="582">
        <f t="shared" si="66"/>
        <v>0</v>
      </c>
    </row>
    <row r="129" spans="2:16">
      <c r="B129" s="430">
        <v>2016</v>
      </c>
      <c r="C129" s="675">
        <f t="shared" si="67"/>
        <v>0</v>
      </c>
      <c r="D129" s="581">
        <f t="shared" si="68"/>
        <v>0</v>
      </c>
      <c r="E129" s="582">
        <f t="shared" si="55"/>
        <v>0</v>
      </c>
      <c r="F129" s="581">
        <f t="shared" si="56"/>
        <v>0</v>
      </c>
      <c r="G129" s="582">
        <f t="shared" si="57"/>
        <v>0</v>
      </c>
      <c r="H129" s="581">
        <f t="shared" si="58"/>
        <v>0</v>
      </c>
      <c r="I129" s="582">
        <f t="shared" si="59"/>
        <v>0</v>
      </c>
      <c r="J129" s="582">
        <f t="shared" si="60"/>
        <v>0</v>
      </c>
      <c r="K129" s="582">
        <f t="shared" si="61"/>
        <v>0</v>
      </c>
      <c r="L129" s="582">
        <f t="shared" si="62"/>
        <v>0</v>
      </c>
      <c r="M129" s="582">
        <f t="shared" si="63"/>
        <v>0</v>
      </c>
      <c r="N129" s="582">
        <f t="shared" si="64"/>
        <v>0</v>
      </c>
      <c r="O129" s="582">
        <f t="shared" si="65"/>
        <v>0</v>
      </c>
      <c r="P129" s="582">
        <f t="shared" si="66"/>
        <v>0</v>
      </c>
    </row>
    <row r="130" spans="2:16">
      <c r="B130" s="430">
        <v>2017</v>
      </c>
      <c r="C130" s="715">
        <f t="shared" si="67"/>
        <v>0</v>
      </c>
      <c r="D130" s="714">
        <f t="shared" si="68"/>
        <v>0</v>
      </c>
      <c r="E130" s="582">
        <f t="shared" si="55"/>
        <v>0</v>
      </c>
      <c r="F130" s="581">
        <f t="shared" si="56"/>
        <v>0</v>
      </c>
      <c r="G130" s="582">
        <f t="shared" si="57"/>
        <v>0</v>
      </c>
      <c r="H130" s="581">
        <f t="shared" si="58"/>
        <v>0</v>
      </c>
      <c r="I130" s="582">
        <f t="shared" si="59"/>
        <v>0</v>
      </c>
      <c r="J130" s="582">
        <f t="shared" si="60"/>
        <v>0</v>
      </c>
      <c r="K130" s="582">
        <f t="shared" si="61"/>
        <v>0</v>
      </c>
      <c r="L130" s="582">
        <f t="shared" si="62"/>
        <v>0</v>
      </c>
      <c r="M130" s="582">
        <f t="shared" si="63"/>
        <v>0</v>
      </c>
      <c r="N130" s="582">
        <f t="shared" si="64"/>
        <v>0</v>
      </c>
      <c r="O130" s="582">
        <f t="shared" si="65"/>
        <v>0</v>
      </c>
      <c r="P130" s="582">
        <f t="shared" si="66"/>
        <v>0</v>
      </c>
    </row>
    <row r="131" spans="2:16">
      <c r="B131" s="430">
        <v>2018</v>
      </c>
      <c r="C131" s="580">
        <f t="shared" si="67"/>
        <v>0</v>
      </c>
      <c r="D131" s="581">
        <f t="shared" si="68"/>
        <v>0</v>
      </c>
      <c r="E131" s="582">
        <f t="shared" si="55"/>
        <v>0</v>
      </c>
      <c r="F131" s="581">
        <f t="shared" si="56"/>
        <v>0</v>
      </c>
      <c r="G131" s="582">
        <f t="shared" si="57"/>
        <v>0</v>
      </c>
      <c r="H131" s="581">
        <f t="shared" si="58"/>
        <v>0</v>
      </c>
      <c r="I131" s="582">
        <f t="shared" si="59"/>
        <v>0</v>
      </c>
      <c r="J131" s="582">
        <f t="shared" si="60"/>
        <v>0</v>
      </c>
      <c r="K131" s="582">
        <f t="shared" si="61"/>
        <v>0</v>
      </c>
      <c r="L131" s="582">
        <f t="shared" si="62"/>
        <v>0</v>
      </c>
      <c r="M131" s="582">
        <f t="shared" si="63"/>
        <v>0</v>
      </c>
      <c r="N131" s="582">
        <f t="shared" si="64"/>
        <v>0</v>
      </c>
      <c r="O131" s="582">
        <f t="shared" si="65"/>
        <v>0</v>
      </c>
      <c r="P131" s="582">
        <f t="shared" si="66"/>
        <v>0</v>
      </c>
    </row>
    <row r="132" spans="2:16">
      <c r="B132" s="430">
        <v>2019</v>
      </c>
      <c r="C132" s="580"/>
      <c r="D132" s="581"/>
      <c r="E132" s="582"/>
      <c r="F132" s="581"/>
      <c r="G132" s="582"/>
      <c r="H132" s="581"/>
      <c r="I132" s="582"/>
      <c r="J132" s="582"/>
      <c r="K132" s="582"/>
      <c r="L132" s="582"/>
      <c r="M132" s="582"/>
      <c r="N132" s="582"/>
      <c r="O132" s="582"/>
      <c r="P132" s="582"/>
    </row>
    <row r="133" spans="2:16">
      <c r="B133" s="430">
        <v>2020</v>
      </c>
      <c r="C133" s="675">
        <f t="shared" si="67"/>
        <v>0</v>
      </c>
      <c r="D133" s="714">
        <f t="shared" si="68"/>
        <v>1.7399999999999999E-2</v>
      </c>
      <c r="E133" s="582">
        <f t="shared" si="55"/>
        <v>3.4016999999999999</v>
      </c>
      <c r="F133" s="581">
        <f t="shared" si="56"/>
        <v>2.1551999999999998</v>
      </c>
      <c r="G133" s="582">
        <f t="shared" si="57"/>
        <v>3.0352000000000001</v>
      </c>
      <c r="H133" s="581">
        <f t="shared" si="58"/>
        <v>1.7299999999999999E-2</v>
      </c>
      <c r="I133" s="582">
        <f t="shared" si="59"/>
        <v>14.012600000000001</v>
      </c>
      <c r="J133" s="582">
        <f t="shared" si="60"/>
        <v>3.8315999999999999</v>
      </c>
      <c r="K133" s="582">
        <f t="shared" si="61"/>
        <v>0</v>
      </c>
      <c r="L133" s="582">
        <f t="shared" si="62"/>
        <v>0.02</v>
      </c>
      <c r="M133" s="582">
        <f t="shared" si="63"/>
        <v>4.0938999999999997</v>
      </c>
      <c r="N133" s="582">
        <f t="shared" si="64"/>
        <v>6.8960999999999997</v>
      </c>
      <c r="O133" s="582">
        <f t="shared" si="65"/>
        <v>0</v>
      </c>
      <c r="P133" s="582">
        <f t="shared" si="66"/>
        <v>0</v>
      </c>
    </row>
    <row r="134" spans="2:16">
      <c r="B134" s="674">
        <v>2021</v>
      </c>
      <c r="C134" s="580">
        <f t="shared" si="67"/>
        <v>0</v>
      </c>
      <c r="D134" s="581">
        <f t="shared" si="68"/>
        <v>1.8100000000000002E-2</v>
      </c>
      <c r="E134" s="677">
        <f t="shared" si="55"/>
        <v>3.5404</v>
      </c>
      <c r="F134" s="676">
        <f t="shared" si="56"/>
        <v>2.2441</v>
      </c>
      <c r="G134" s="677">
        <f t="shared" si="57"/>
        <v>3.1616</v>
      </c>
      <c r="H134" s="676">
        <f t="shared" si="58"/>
        <v>1.7999999999999999E-2</v>
      </c>
      <c r="I134" s="677">
        <f t="shared" si="59"/>
        <v>14.521599999999999</v>
      </c>
      <c r="J134" s="677">
        <f t="shared" si="60"/>
        <v>3.9836</v>
      </c>
      <c r="K134" s="677">
        <f t="shared" si="61"/>
        <v>0</v>
      </c>
      <c r="L134" s="677">
        <f t="shared" si="62"/>
        <v>2.0199999999999999E-2</v>
      </c>
      <c r="M134" s="677">
        <f t="shared" si="63"/>
        <v>4.1467000000000001</v>
      </c>
      <c r="N134" s="677">
        <f t="shared" si="64"/>
        <v>6.9160000000000004</v>
      </c>
      <c r="O134" s="677">
        <f t="shared" si="65"/>
        <v>0</v>
      </c>
      <c r="P134" s="677">
        <f t="shared" si="66"/>
        <v>0</v>
      </c>
    </row>
    <row r="135" spans="2:16">
      <c r="B135" s="671">
        <v>2022</v>
      </c>
      <c r="C135" s="718">
        <f t="shared" si="67"/>
        <v>0</v>
      </c>
      <c r="D135" s="716">
        <f>HLOOKUP(B135,$E$15:$P$114,16,FALSE)</f>
        <v>1.8499999999999999E-2</v>
      </c>
      <c r="E135" s="673">
        <f t="shared" si="55"/>
        <v>3.6309999999999998</v>
      </c>
      <c r="F135" s="672">
        <f t="shared" si="56"/>
        <v>2.3003999999999998</v>
      </c>
      <c r="G135" s="673">
        <f t="shared" si="57"/>
        <v>3.2397999999999998</v>
      </c>
      <c r="H135" s="672">
        <f t="shared" si="58"/>
        <v>1.84E-2</v>
      </c>
      <c r="I135" s="673">
        <f t="shared" si="59"/>
        <v>14.9572</v>
      </c>
      <c r="J135" s="673">
        <f t="shared" si="60"/>
        <v>4.0898000000000003</v>
      </c>
      <c r="K135" s="673">
        <f t="shared" si="61"/>
        <v>0</v>
      </c>
      <c r="L135" s="673">
        <f t="shared" si="62"/>
        <v>2.07E-2</v>
      </c>
      <c r="M135" s="673">
        <f t="shared" si="63"/>
        <v>4.2586000000000004</v>
      </c>
      <c r="N135" s="673">
        <f t="shared" si="64"/>
        <v>7.1086999999999998</v>
      </c>
      <c r="O135" s="673">
        <f t="shared" si="65"/>
        <v>0</v>
      </c>
      <c r="P135" s="673">
        <f t="shared" si="66"/>
        <v>0</v>
      </c>
    </row>
    <row r="136" spans="2:16" ht="18.75" customHeight="1">
      <c r="B136" s="427" t="s">
        <v>970</v>
      </c>
      <c r="C136" s="717"/>
      <c r="D136" s="507"/>
      <c r="E136" s="508"/>
      <c r="F136" s="507"/>
      <c r="G136" s="507"/>
      <c r="H136" s="507"/>
      <c r="I136" s="507"/>
      <c r="J136" s="507"/>
      <c r="K136" s="507"/>
      <c r="L136" s="507"/>
      <c r="M136" s="507"/>
      <c r="N136" s="507"/>
      <c r="O136" s="507"/>
      <c r="P136" s="507"/>
    </row>
    <row r="138" spans="2:16">
      <c r="B138" s="501" t="s">
        <v>523</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3675A-A5BF-9446-A7E0-DC66BF602FAD}">
  <sheetPr codeName="Sheet9"/>
  <dimension ref="B14:X3367"/>
  <sheetViews>
    <sheetView topLeftCell="A425" zoomScale="108" zoomScaleNormal="90" workbookViewId="0">
      <selection activeCell="G400" sqref="G400"/>
    </sheetView>
  </sheetViews>
  <sheetFormatPr baseColWidth="10" defaultColWidth="9" defaultRowHeight="15"/>
  <cols>
    <col min="1" max="1" width="9" style="2"/>
    <col min="2" max="2" width="22.83203125" style="2" customWidth="1"/>
    <col min="3" max="3" width="11.1640625" style="2" customWidth="1"/>
    <col min="4" max="4" width="5.1640625" style="2" bestFit="1" customWidth="1"/>
    <col min="5" max="5" width="10.1640625" style="2" bestFit="1" customWidth="1"/>
    <col min="6" max="6" width="10.5" style="2" customWidth="1"/>
    <col min="7" max="8" width="17.5" style="2" customWidth="1"/>
    <col min="9" max="9" width="11.5" style="2" customWidth="1"/>
    <col min="10" max="10" width="18.5" style="2" customWidth="1"/>
    <col min="11" max="11" width="16.33203125" style="2" customWidth="1"/>
    <col min="12" max="12" width="17.83203125" style="2" customWidth="1"/>
    <col min="13" max="14" width="9" style="2"/>
    <col min="15" max="15" width="33" style="2" bestFit="1" customWidth="1"/>
    <col min="16" max="16" width="13.6640625" style="2" customWidth="1"/>
    <col min="17" max="17" width="10.5" style="2" customWidth="1"/>
    <col min="18" max="18" width="15.33203125" style="2" customWidth="1"/>
    <col min="19" max="19" width="17.1640625" style="2" customWidth="1"/>
    <col min="20" max="20" width="11.83203125" style="2" customWidth="1"/>
    <col min="21" max="21" width="13.33203125" style="2" customWidth="1"/>
    <col min="22" max="22" width="14.1640625" style="2" customWidth="1"/>
    <col min="23" max="23" width="15.6640625" style="2" customWidth="1"/>
    <col min="24" max="24" width="11" style="2" customWidth="1"/>
    <col min="25" max="16384" width="9" style="2"/>
  </cols>
  <sheetData>
    <row r="14" spans="2:24" ht="16">
      <c r="B14" s="497" t="s">
        <v>502</v>
      </c>
    </row>
    <row r="15" spans="2:24" ht="16">
      <c r="B15" s="497"/>
    </row>
    <row r="16" spans="2:24" s="25" customFormat="1" ht="28.5" customHeight="1">
      <c r="B16" s="1108" t="s">
        <v>1083</v>
      </c>
      <c r="C16" s="1108"/>
      <c r="D16" s="1108"/>
      <c r="E16" s="1108"/>
      <c r="F16" s="1108"/>
      <c r="G16" s="1108"/>
      <c r="H16" s="1108"/>
      <c r="I16" s="1108"/>
      <c r="J16" s="1108"/>
      <c r="K16" s="1108"/>
      <c r="L16" s="1108"/>
      <c r="M16" s="1108"/>
      <c r="N16" s="1108"/>
      <c r="O16" s="1108"/>
      <c r="P16" s="1108"/>
      <c r="Q16" s="1108"/>
      <c r="R16" s="1108"/>
      <c r="S16" s="1108"/>
      <c r="T16" s="1108"/>
      <c r="U16" s="1108"/>
      <c r="V16" s="1108"/>
      <c r="W16" s="1108"/>
      <c r="X16" s="1108"/>
    </row>
    <row r="17" spans="2:24" s="25" customFormat="1" ht="16">
      <c r="B17" s="97"/>
      <c r="C17" s="97"/>
      <c r="D17" s="97"/>
      <c r="E17" s="97"/>
      <c r="F17" s="97"/>
      <c r="G17" s="97"/>
      <c r="H17" s="97"/>
      <c r="I17" s="97"/>
      <c r="J17" s="97"/>
      <c r="K17" s="97"/>
      <c r="L17" s="97"/>
      <c r="M17" s="97"/>
      <c r="N17" s="97"/>
      <c r="O17" s="97"/>
      <c r="P17" s="97"/>
      <c r="Q17" s="97"/>
      <c r="R17" s="97"/>
      <c r="S17" s="97"/>
      <c r="T17" s="97"/>
      <c r="U17" s="97"/>
      <c r="V17" s="97"/>
      <c r="W17" s="97"/>
      <c r="X17" s="97"/>
    </row>
    <row r="18" spans="2:24" ht="36" customHeight="1">
      <c r="B18" s="1109" t="s">
        <v>1084</v>
      </c>
      <c r="C18" s="1109"/>
      <c r="D18" s="1109"/>
      <c r="E18" s="1109"/>
      <c r="F18" s="1109"/>
      <c r="G18" s="1109"/>
      <c r="H18" s="1109"/>
      <c r="I18" s="1109"/>
      <c r="J18" s="1109"/>
      <c r="K18" s="1109"/>
      <c r="L18" s="1109"/>
      <c r="M18" s="1109"/>
      <c r="N18" s="1109"/>
      <c r="O18" s="1109"/>
      <c r="P18" s="1109"/>
      <c r="Q18" s="1109"/>
      <c r="R18" s="1109"/>
      <c r="S18" s="1109"/>
      <c r="T18" s="1109"/>
      <c r="U18" s="1109"/>
      <c r="V18" s="1109"/>
      <c r="W18" s="1109"/>
      <c r="X18" s="1109"/>
    </row>
    <row r="20" spans="2:24">
      <c r="B20" s="2" t="s">
        <v>1085</v>
      </c>
      <c r="E20" s="820"/>
      <c r="F20" s="821"/>
    </row>
    <row r="21" spans="2:24">
      <c r="B21" s="2" t="s">
        <v>1086</v>
      </c>
      <c r="E21" s="820"/>
      <c r="F21" s="821"/>
    </row>
    <row r="22" spans="2:24">
      <c r="B22" s="2" t="s">
        <v>1087</v>
      </c>
      <c r="E22" s="820"/>
      <c r="F22" s="821"/>
    </row>
    <row r="23" spans="2:24">
      <c r="B23" s="2" t="s">
        <v>1088</v>
      </c>
      <c r="E23" s="820"/>
      <c r="F23" s="821"/>
    </row>
    <row r="24" spans="2:24">
      <c r="B24" s="2" t="s">
        <v>1089</v>
      </c>
      <c r="E24" s="820"/>
      <c r="F24" s="821"/>
    </row>
    <row r="25" spans="2:24">
      <c r="E25" s="820"/>
      <c r="F25" s="821"/>
    </row>
    <row r="26" spans="2:24" ht="20">
      <c r="B26" s="1110" t="s">
        <v>1090</v>
      </c>
      <c r="C26" s="1110"/>
      <c r="D26" s="1110"/>
      <c r="E26" s="1110"/>
      <c r="F26" s="1110"/>
      <c r="G26" s="1110"/>
      <c r="H26" s="1110"/>
      <c r="I26" s="1110"/>
      <c r="J26" s="1110"/>
      <c r="N26" s="1110" t="s">
        <v>1091</v>
      </c>
      <c r="O26" s="1110"/>
      <c r="P26" s="1110"/>
      <c r="Q26" s="1110"/>
      <c r="R26" s="1110"/>
      <c r="S26" s="1110"/>
      <c r="T26" s="1110"/>
      <c r="U26" s="1110"/>
    </row>
    <row r="27" spans="2:24" ht="64">
      <c r="B27" s="822" t="s">
        <v>211</v>
      </c>
      <c r="C27" s="822" t="s">
        <v>1105</v>
      </c>
      <c r="D27" s="822" t="s">
        <v>1106</v>
      </c>
      <c r="E27" s="823" t="s">
        <v>1107</v>
      </c>
      <c r="F27" s="824" t="s">
        <v>1108</v>
      </c>
      <c r="G27" s="822" t="s">
        <v>1092</v>
      </c>
      <c r="H27" s="822" t="s">
        <v>1278</v>
      </c>
      <c r="I27" s="822" t="s">
        <v>1093</v>
      </c>
      <c r="J27" s="825"/>
      <c r="K27" s="596"/>
      <c r="L27" s="596"/>
      <c r="M27" s="596"/>
      <c r="N27" s="826" t="s">
        <v>234</v>
      </c>
      <c r="O27" s="827" t="s">
        <v>211</v>
      </c>
      <c r="P27" s="828" t="s">
        <v>1109</v>
      </c>
      <c r="Q27" s="828" t="s">
        <v>1280</v>
      </c>
      <c r="R27" s="828" t="s">
        <v>1281</v>
      </c>
      <c r="S27" s="828" t="s">
        <v>1455</v>
      </c>
      <c r="T27" s="828" t="s">
        <v>1310</v>
      </c>
      <c r="U27" s="828" t="s">
        <v>31</v>
      </c>
      <c r="V27" s="828" t="s">
        <v>1094</v>
      </c>
      <c r="W27" s="829" t="s">
        <v>1095</v>
      </c>
      <c r="X27" s="830" t="s">
        <v>1096</v>
      </c>
    </row>
    <row r="28" spans="2:24">
      <c r="B28" s="2" t="s">
        <v>22</v>
      </c>
      <c r="C28" s="831">
        <v>135510</v>
      </c>
      <c r="D28" s="2">
        <v>2019</v>
      </c>
      <c r="E28" s="820">
        <v>1000.1570819604234</v>
      </c>
      <c r="F28" s="821">
        <v>0.20643224699828477</v>
      </c>
      <c r="G28" s="2" t="s">
        <v>1280</v>
      </c>
      <c r="H28" s="2" t="s">
        <v>1279</v>
      </c>
      <c r="I28" s="2" t="s">
        <v>1103</v>
      </c>
      <c r="N28" s="832">
        <v>2015</v>
      </c>
      <c r="O28" s="833" t="s">
        <v>22</v>
      </c>
      <c r="P28" s="834">
        <f t="shared" ref="P28:Q39" si="0">SUMIFS($E$28:$E$392,$D$28:$D$392,$N28,$B$28:$B$392,$O28,$G$28:$G$392,P$27)/SUMIFS($E$28:$E$392,$D$28:$D$392,$N28,$B$28:$B$392,$O28)</f>
        <v>0</v>
      </c>
      <c r="Q28" s="834">
        <f t="shared" si="0"/>
        <v>0.52650036392509758</v>
      </c>
      <c r="R28" s="834">
        <f t="shared" ref="R28:T39" si="1">IFERROR(SUMIFS($F$28:$F$392,$D$28:$D$392,$N28,$B$28:$B$392,$O28,$G$28:$G$392,R$27)/SUMIFS($F$28:$F$392,$D$28:$D$392,$N28,$B$28:$B$392,$O28),0)</f>
        <v>0</v>
      </c>
      <c r="S28" s="834">
        <f t="shared" si="1"/>
        <v>0</v>
      </c>
      <c r="T28" s="834">
        <f t="shared" si="1"/>
        <v>0</v>
      </c>
      <c r="U28" s="834">
        <f t="shared" ref="U28:U39" si="2">SUMIFS($E$28:$E$392,$D$28:$D$392,$N28,$B$28:$B$392,$O28,$G$28:$G$392,U$27)/SUMIFS($E$28:$E$392,$D$28:$D$392,$N28,$B$28:$B$392,$O28)</f>
        <v>0</v>
      </c>
      <c r="V28" s="835">
        <f>SUM(P28:U28)</f>
        <v>0.52650036392509758</v>
      </c>
      <c r="W28" s="836">
        <f t="shared" ref="W28:W39" si="3">SUMIFS($E$28:$E$392,$B$28:$B$392,$O28,$D$28:$D$392,$N28,$I$28:$I$392,"Post P&amp;C")</f>
        <v>35027.417722965496</v>
      </c>
      <c r="X28" s="837">
        <f t="shared" ref="X28:X39" si="4">SUMIFS($F$26:$F$392,$B$26:$B$392,$O28,$D$26:$D$392,$N28,$I$26:$I$392,"Post P&amp;C")</f>
        <v>0</v>
      </c>
    </row>
    <row r="29" spans="2:24">
      <c r="B29" s="2" t="s">
        <v>22</v>
      </c>
      <c r="C29" s="831">
        <v>150400</v>
      </c>
      <c r="D29" s="2">
        <v>2015</v>
      </c>
      <c r="E29" s="820">
        <v>16585.469544467749</v>
      </c>
      <c r="F29" s="821">
        <v>0</v>
      </c>
      <c r="G29" s="2" t="s">
        <v>1281</v>
      </c>
      <c r="H29" s="2" t="s">
        <v>1279</v>
      </c>
      <c r="I29" s="2" t="s">
        <v>1103</v>
      </c>
      <c r="N29" s="832">
        <v>2016</v>
      </c>
      <c r="O29" s="833" t="s">
        <v>22</v>
      </c>
      <c r="P29" s="834">
        <f t="shared" si="0"/>
        <v>0</v>
      </c>
      <c r="Q29" s="834">
        <f t="shared" si="0"/>
        <v>0.4643176341597372</v>
      </c>
      <c r="R29" s="834">
        <f t="shared" si="1"/>
        <v>0.54822616307399086</v>
      </c>
      <c r="S29" s="834">
        <f t="shared" si="1"/>
        <v>0</v>
      </c>
      <c r="T29" s="834">
        <f t="shared" si="1"/>
        <v>0</v>
      </c>
      <c r="U29" s="834">
        <f t="shared" si="2"/>
        <v>0</v>
      </c>
      <c r="V29" s="835">
        <f t="shared" ref="V29:V32" si="5">SUM(P29:U29)</f>
        <v>1.0125437972337281</v>
      </c>
      <c r="W29" s="836">
        <f t="shared" si="3"/>
        <v>387529.7015816418</v>
      </c>
      <c r="X29" s="837">
        <f t="shared" si="4"/>
        <v>54.013985633018258</v>
      </c>
    </row>
    <row r="30" spans="2:24">
      <c r="B30" s="2" t="s">
        <v>22</v>
      </c>
      <c r="C30" s="831" t="s">
        <v>1308</v>
      </c>
      <c r="D30" s="2">
        <v>2015</v>
      </c>
      <c r="E30" s="820">
        <v>18441.948178497747</v>
      </c>
      <c r="F30" s="821">
        <v>0</v>
      </c>
      <c r="G30" s="2" t="s">
        <v>1280</v>
      </c>
      <c r="H30" s="2" t="s">
        <v>1279</v>
      </c>
      <c r="I30" s="2" t="s">
        <v>1103</v>
      </c>
      <c r="N30" s="832">
        <v>2017</v>
      </c>
      <c r="O30" s="833" t="s">
        <v>22</v>
      </c>
      <c r="P30" s="834">
        <f t="shared" si="0"/>
        <v>0</v>
      </c>
      <c r="Q30" s="834">
        <f t="shared" si="0"/>
        <v>0.26917736873448472</v>
      </c>
      <c r="R30" s="834">
        <f t="shared" si="1"/>
        <v>0.42943203524170448</v>
      </c>
      <c r="S30" s="834">
        <f t="shared" si="1"/>
        <v>0</v>
      </c>
      <c r="T30" s="834">
        <f t="shared" si="1"/>
        <v>0.37356983052820963</v>
      </c>
      <c r="U30" s="834">
        <f t="shared" si="2"/>
        <v>0</v>
      </c>
      <c r="V30" s="835">
        <f t="shared" si="5"/>
        <v>1.0721792345043988</v>
      </c>
      <c r="W30" s="836">
        <f t="shared" si="3"/>
        <v>1071005.088588939</v>
      </c>
      <c r="X30" s="837">
        <f t="shared" si="4"/>
        <v>137.73159519725559</v>
      </c>
    </row>
    <row r="31" spans="2:24">
      <c r="B31" s="2" t="s">
        <v>22</v>
      </c>
      <c r="C31" s="831" t="s">
        <v>1309</v>
      </c>
      <c r="D31" s="2">
        <v>2019</v>
      </c>
      <c r="E31" s="820">
        <v>31318.748625005388</v>
      </c>
      <c r="F31" s="821">
        <v>0</v>
      </c>
      <c r="G31" s="2" t="s">
        <v>1310</v>
      </c>
      <c r="H31" s="2" t="s">
        <v>1279</v>
      </c>
      <c r="I31" s="2" t="s">
        <v>1103</v>
      </c>
      <c r="N31" s="832">
        <v>2018</v>
      </c>
      <c r="O31" s="833" t="s">
        <v>22</v>
      </c>
      <c r="P31" s="834">
        <f t="shared" si="0"/>
        <v>0</v>
      </c>
      <c r="Q31" s="834">
        <f t="shared" si="0"/>
        <v>0.29807102524886592</v>
      </c>
      <c r="R31" s="834">
        <f t="shared" si="1"/>
        <v>0.70433372934423799</v>
      </c>
      <c r="S31" s="834">
        <f t="shared" si="1"/>
        <v>0</v>
      </c>
      <c r="T31" s="834">
        <f t="shared" si="1"/>
        <v>2.7652034644019031E-2</v>
      </c>
      <c r="U31" s="834">
        <f t="shared" si="2"/>
        <v>0</v>
      </c>
      <c r="V31" s="835">
        <f t="shared" si="5"/>
        <v>1.0300567892371228</v>
      </c>
      <c r="W31" s="836">
        <f t="shared" si="3"/>
        <v>7280641.5389965605</v>
      </c>
      <c r="X31" s="837">
        <f t="shared" si="4"/>
        <v>1013.1684361063466</v>
      </c>
    </row>
    <row r="32" spans="2:24">
      <c r="B32" s="2" t="s">
        <v>22</v>
      </c>
      <c r="C32" s="831" t="s">
        <v>1311</v>
      </c>
      <c r="D32" s="2">
        <v>2019</v>
      </c>
      <c r="E32" s="820">
        <v>11628.599405949426</v>
      </c>
      <c r="F32" s="821">
        <v>5.8833190394511155</v>
      </c>
      <c r="G32" s="2" t="s">
        <v>1280</v>
      </c>
      <c r="H32" s="2" t="s">
        <v>1279</v>
      </c>
      <c r="I32" s="2" t="s">
        <v>1103</v>
      </c>
      <c r="N32" s="832">
        <v>2019</v>
      </c>
      <c r="O32" s="833" t="s">
        <v>22</v>
      </c>
      <c r="P32" s="834">
        <f t="shared" si="0"/>
        <v>0</v>
      </c>
      <c r="Q32" s="834">
        <f t="shared" si="0"/>
        <v>0.10737896447784083</v>
      </c>
      <c r="R32" s="834">
        <f t="shared" si="1"/>
        <v>0.76262011026516141</v>
      </c>
      <c r="S32" s="834">
        <f t="shared" si="1"/>
        <v>4.4263586243108418E-3</v>
      </c>
      <c r="T32" s="834">
        <f t="shared" si="1"/>
        <v>9.8708322394329209E-2</v>
      </c>
      <c r="U32" s="834">
        <f t="shared" si="2"/>
        <v>0</v>
      </c>
      <c r="V32" s="835">
        <f t="shared" si="5"/>
        <v>0.97313375576164229</v>
      </c>
      <c r="W32" s="836">
        <f t="shared" si="3"/>
        <v>12480748.31306906</v>
      </c>
      <c r="X32" s="837">
        <f t="shared" si="4"/>
        <v>1938.2439751286452</v>
      </c>
    </row>
    <row r="33" spans="2:24">
      <c r="B33" s="2" t="s">
        <v>22</v>
      </c>
      <c r="C33" s="831" t="s">
        <v>1312</v>
      </c>
      <c r="D33" s="2">
        <v>2017</v>
      </c>
      <c r="E33" s="820">
        <v>132433.92027994039</v>
      </c>
      <c r="F33" s="821">
        <v>0</v>
      </c>
      <c r="G33" s="2" t="s">
        <v>1280</v>
      </c>
      <c r="H33" s="2" t="s">
        <v>1279</v>
      </c>
      <c r="I33" s="2" t="s">
        <v>1103</v>
      </c>
      <c r="N33" s="832">
        <v>2019</v>
      </c>
      <c r="O33" s="833" t="s">
        <v>1097</v>
      </c>
      <c r="P33" s="834">
        <f t="shared" si="0"/>
        <v>0</v>
      </c>
      <c r="Q33" s="834">
        <f t="shared" si="0"/>
        <v>0.97366694690876254</v>
      </c>
      <c r="R33" s="834">
        <f t="shared" si="1"/>
        <v>2.6114588808716015E-2</v>
      </c>
      <c r="S33" s="834">
        <f t="shared" si="1"/>
        <v>0</v>
      </c>
      <c r="T33" s="834">
        <f t="shared" si="1"/>
        <v>0</v>
      </c>
      <c r="U33" s="834">
        <f t="shared" si="2"/>
        <v>0</v>
      </c>
      <c r="V33" s="835">
        <f>SUM(P33:U33)</f>
        <v>0.99978153571747852</v>
      </c>
      <c r="W33" s="836">
        <f t="shared" si="3"/>
        <v>180110.16872498774</v>
      </c>
      <c r="X33" s="837">
        <f t="shared" si="4"/>
        <v>33.087099173553717</v>
      </c>
    </row>
    <row r="34" spans="2:24">
      <c r="B34" s="2" t="s">
        <v>1098</v>
      </c>
      <c r="C34" s="831" t="s">
        <v>1313</v>
      </c>
      <c r="D34" s="2">
        <v>2019</v>
      </c>
      <c r="E34" s="820">
        <v>3647200</v>
      </c>
      <c r="F34" s="821">
        <v>0</v>
      </c>
      <c r="G34" s="2" t="s">
        <v>31</v>
      </c>
      <c r="H34" s="2" t="s">
        <v>1279</v>
      </c>
      <c r="I34" s="2" t="s">
        <v>1103</v>
      </c>
      <c r="N34" s="832">
        <v>2019</v>
      </c>
      <c r="O34" s="833" t="s">
        <v>1098</v>
      </c>
      <c r="P34" s="834">
        <f t="shared" si="0"/>
        <v>0</v>
      </c>
      <c r="Q34" s="834">
        <f t="shared" si="0"/>
        <v>0</v>
      </c>
      <c r="R34" s="834">
        <f t="shared" si="1"/>
        <v>0</v>
      </c>
      <c r="S34" s="834">
        <f t="shared" si="1"/>
        <v>0</v>
      </c>
      <c r="T34" s="834">
        <f t="shared" si="1"/>
        <v>0</v>
      </c>
      <c r="U34" s="834">
        <f t="shared" si="2"/>
        <v>1</v>
      </c>
      <c r="V34" s="835">
        <f>SUM(P34:U34)</f>
        <v>1</v>
      </c>
      <c r="W34" s="836">
        <f t="shared" si="3"/>
        <v>3933123.4524617549</v>
      </c>
      <c r="X34" s="837">
        <f t="shared" si="4"/>
        <v>1.0321612349914238E-10</v>
      </c>
    </row>
    <row r="35" spans="2:24">
      <c r="B35" s="2" t="s">
        <v>22</v>
      </c>
      <c r="C35" s="831" t="s">
        <v>1314</v>
      </c>
      <c r="D35" s="2">
        <v>2016</v>
      </c>
      <c r="E35" s="820">
        <v>20310.196490437735</v>
      </c>
      <c r="F35" s="821">
        <v>4.3058710341144124</v>
      </c>
      <c r="G35" s="2" t="s">
        <v>1280</v>
      </c>
      <c r="H35" s="2" t="s">
        <v>1279</v>
      </c>
      <c r="I35" s="2" t="s">
        <v>1103</v>
      </c>
      <c r="N35" s="832">
        <v>2020</v>
      </c>
      <c r="O35" s="833" t="s">
        <v>22</v>
      </c>
      <c r="P35" s="834">
        <f t="shared" si="0"/>
        <v>0</v>
      </c>
      <c r="Q35" s="834">
        <f t="shared" si="0"/>
        <v>0.19300801875976728</v>
      </c>
      <c r="R35" s="834">
        <f t="shared" si="1"/>
        <v>0.42707981347570451</v>
      </c>
      <c r="S35" s="834">
        <f t="shared" si="1"/>
        <v>1.9598567277150775E-2</v>
      </c>
      <c r="T35" s="834">
        <f t="shared" si="1"/>
        <v>0.52091640197337308</v>
      </c>
      <c r="U35" s="834">
        <f t="shared" si="2"/>
        <v>0</v>
      </c>
      <c r="V35" s="835">
        <f t="shared" ref="V35:V38" si="6">SUM(P35:U35)</f>
        <v>1.1606028014859957</v>
      </c>
      <c r="W35" s="836">
        <f t="shared" si="3"/>
        <v>2180956.0102169118</v>
      </c>
      <c r="X35" s="837">
        <f t="shared" si="4"/>
        <v>305.45779588336194</v>
      </c>
    </row>
    <row r="36" spans="2:24">
      <c r="B36" s="2" t="s">
        <v>22</v>
      </c>
      <c r="C36" s="831" t="s">
        <v>1315</v>
      </c>
      <c r="D36" s="2">
        <v>2018</v>
      </c>
      <c r="E36" s="820">
        <v>136346.76886388662</v>
      </c>
      <c r="F36" s="821">
        <v>19.961998284734136</v>
      </c>
      <c r="G36" s="2" t="s">
        <v>1280</v>
      </c>
      <c r="H36" s="2" t="s">
        <v>1279</v>
      </c>
      <c r="I36" s="2" t="s">
        <v>1103</v>
      </c>
      <c r="N36" s="832">
        <v>2020</v>
      </c>
      <c r="O36" s="833" t="s">
        <v>1098</v>
      </c>
      <c r="P36" s="834">
        <f t="shared" si="0"/>
        <v>0</v>
      </c>
      <c r="Q36" s="834">
        <f t="shared" si="0"/>
        <v>0</v>
      </c>
      <c r="R36" s="834">
        <f t="shared" si="1"/>
        <v>0</v>
      </c>
      <c r="S36" s="834">
        <f t="shared" si="1"/>
        <v>0</v>
      </c>
      <c r="T36" s="834">
        <f t="shared" si="1"/>
        <v>0</v>
      </c>
      <c r="U36" s="834">
        <f t="shared" si="2"/>
        <v>1</v>
      </c>
      <c r="V36" s="835">
        <f t="shared" si="6"/>
        <v>1</v>
      </c>
      <c r="W36" s="836">
        <f t="shared" si="3"/>
        <v>1294671.422690897</v>
      </c>
      <c r="X36" s="837">
        <f t="shared" si="4"/>
        <v>1.0321612349914238E-10</v>
      </c>
    </row>
    <row r="37" spans="2:24">
      <c r="B37" s="2" t="s">
        <v>22</v>
      </c>
      <c r="C37" s="831">
        <v>166725</v>
      </c>
      <c r="D37" s="2">
        <v>2017</v>
      </c>
      <c r="E37" s="820">
        <v>33241.036349908049</v>
      </c>
      <c r="F37" s="821">
        <v>19.611063464837052</v>
      </c>
      <c r="G37" s="2" t="s">
        <v>1281</v>
      </c>
      <c r="H37" s="2" t="s">
        <v>1279</v>
      </c>
      <c r="I37" s="2" t="s">
        <v>1103</v>
      </c>
      <c r="N37" s="832">
        <v>2020</v>
      </c>
      <c r="O37" s="833" t="s">
        <v>24</v>
      </c>
      <c r="P37" s="834">
        <f t="shared" si="0"/>
        <v>1</v>
      </c>
      <c r="Q37" s="834">
        <f t="shared" si="0"/>
        <v>0</v>
      </c>
      <c r="R37" s="834">
        <f t="shared" si="1"/>
        <v>0</v>
      </c>
      <c r="S37" s="834">
        <f t="shared" si="1"/>
        <v>0</v>
      </c>
      <c r="T37" s="834">
        <f t="shared" si="1"/>
        <v>0</v>
      </c>
      <c r="U37" s="834">
        <f t="shared" si="2"/>
        <v>0</v>
      </c>
      <c r="V37" s="835">
        <f t="shared" si="6"/>
        <v>1</v>
      </c>
      <c r="W37" s="836">
        <f t="shared" si="3"/>
        <v>114651.58112305065</v>
      </c>
      <c r="X37" s="837">
        <f t="shared" si="4"/>
        <v>100.34925414364641</v>
      </c>
    </row>
    <row r="38" spans="2:24">
      <c r="B38" s="2" t="s">
        <v>22</v>
      </c>
      <c r="C38" s="831">
        <v>171304</v>
      </c>
      <c r="D38" s="2">
        <v>2018</v>
      </c>
      <c r="E38" s="820">
        <v>102359.16135882727</v>
      </c>
      <c r="F38" s="821">
        <v>26.939408233276161</v>
      </c>
      <c r="G38" s="2" t="s">
        <v>1280</v>
      </c>
      <c r="H38" s="2" t="s">
        <v>1279</v>
      </c>
      <c r="I38" s="2" t="s">
        <v>1316</v>
      </c>
      <c r="N38" s="832">
        <v>2021</v>
      </c>
      <c r="O38" s="833" t="s">
        <v>22</v>
      </c>
      <c r="P38" s="834">
        <f t="shared" si="0"/>
        <v>0</v>
      </c>
      <c r="Q38" s="834">
        <f t="shared" si="0"/>
        <v>0</v>
      </c>
      <c r="R38" s="834">
        <f t="shared" si="1"/>
        <v>0</v>
      </c>
      <c r="S38" s="834">
        <f t="shared" si="1"/>
        <v>0</v>
      </c>
      <c r="T38" s="834">
        <f t="shared" si="1"/>
        <v>1</v>
      </c>
      <c r="U38" s="834">
        <f t="shared" si="2"/>
        <v>0</v>
      </c>
      <c r="V38" s="835">
        <f t="shared" si="6"/>
        <v>1</v>
      </c>
      <c r="W38" s="836">
        <f t="shared" si="3"/>
        <v>169538.15202532854</v>
      </c>
      <c r="X38" s="837">
        <f t="shared" si="4"/>
        <v>47.324592624356782</v>
      </c>
    </row>
    <row r="39" spans="2:24">
      <c r="B39" s="2" t="s">
        <v>22</v>
      </c>
      <c r="C39" s="831" t="s">
        <v>1317</v>
      </c>
      <c r="D39" s="2">
        <v>2017</v>
      </c>
      <c r="E39" s="820">
        <v>40143.716210778519</v>
      </c>
      <c r="F39" s="821">
        <v>7.6999228130360216</v>
      </c>
      <c r="G39" s="2" t="s">
        <v>1281</v>
      </c>
      <c r="H39" s="2" t="s">
        <v>1279</v>
      </c>
      <c r="I39" s="2" t="s">
        <v>1103</v>
      </c>
      <c r="N39" s="838">
        <v>2021</v>
      </c>
      <c r="O39" s="839" t="s">
        <v>1099</v>
      </c>
      <c r="P39" s="840">
        <f t="shared" si="0"/>
        <v>0</v>
      </c>
      <c r="Q39" s="840">
        <f t="shared" si="0"/>
        <v>0</v>
      </c>
      <c r="R39" s="840">
        <f t="shared" si="1"/>
        <v>1</v>
      </c>
      <c r="S39" s="840">
        <f t="shared" si="1"/>
        <v>0</v>
      </c>
      <c r="T39" s="840">
        <f t="shared" si="1"/>
        <v>0</v>
      </c>
      <c r="U39" s="840">
        <f t="shared" si="2"/>
        <v>0</v>
      </c>
      <c r="V39" s="841">
        <f>SUM(P39:U39)</f>
        <v>1</v>
      </c>
      <c r="W39" s="842">
        <f t="shared" si="3"/>
        <v>3973117.8880244461</v>
      </c>
      <c r="X39" s="843">
        <f t="shared" si="4"/>
        <v>419.05614783226724</v>
      </c>
    </row>
    <row r="40" spans="2:24">
      <c r="B40" s="2" t="s">
        <v>22</v>
      </c>
      <c r="C40" s="831">
        <v>174582</v>
      </c>
      <c r="D40" s="2">
        <v>2017</v>
      </c>
      <c r="E40" s="820">
        <v>16797.336903071013</v>
      </c>
      <c r="F40" s="821">
        <v>4.7310142367066907</v>
      </c>
      <c r="G40" s="2" t="s">
        <v>1280</v>
      </c>
      <c r="H40" s="2" t="s">
        <v>1279</v>
      </c>
      <c r="I40" s="2" t="s">
        <v>1316</v>
      </c>
    </row>
    <row r="41" spans="2:24">
      <c r="B41" s="2" t="s">
        <v>22</v>
      </c>
      <c r="C41" s="831">
        <v>175363</v>
      </c>
      <c r="D41" s="2">
        <v>2018</v>
      </c>
      <c r="E41" s="820">
        <v>11771.352322789522</v>
      </c>
      <c r="F41" s="821">
        <v>2.9829459691252147</v>
      </c>
      <c r="G41" s="2" t="s">
        <v>1280</v>
      </c>
      <c r="H41" s="2" t="s">
        <v>1279</v>
      </c>
      <c r="I41" s="2" t="s">
        <v>1103</v>
      </c>
    </row>
    <row r="42" spans="2:24">
      <c r="B42" s="2" t="s">
        <v>22</v>
      </c>
      <c r="C42" s="831">
        <v>175911</v>
      </c>
      <c r="D42" s="2">
        <v>2018</v>
      </c>
      <c r="E42" s="820">
        <v>8553.6483773689761</v>
      </c>
      <c r="F42" s="821">
        <v>2.1675385934819902</v>
      </c>
      <c r="G42" s="2" t="s">
        <v>1280</v>
      </c>
      <c r="H42" s="2" t="s">
        <v>1279</v>
      </c>
      <c r="I42" s="2" t="s">
        <v>1103</v>
      </c>
      <c r="N42" s="2" t="s">
        <v>1100</v>
      </c>
      <c r="O42" s="2" t="s">
        <v>1101</v>
      </c>
    </row>
    <row r="43" spans="2:24">
      <c r="B43" s="2" t="s">
        <v>22</v>
      </c>
      <c r="C43" s="831">
        <v>175923</v>
      </c>
      <c r="D43" s="2">
        <v>2018</v>
      </c>
      <c r="E43" s="820">
        <v>22718.993715489301</v>
      </c>
      <c r="F43" s="821">
        <v>5.8213893653516298</v>
      </c>
      <c r="G43" s="2" t="s">
        <v>1280</v>
      </c>
      <c r="H43" s="2" t="s">
        <v>1279</v>
      </c>
      <c r="I43" s="2" t="s">
        <v>1103</v>
      </c>
      <c r="O43" s="2" t="s">
        <v>1102</v>
      </c>
    </row>
    <row r="44" spans="2:24">
      <c r="B44" s="2" t="s">
        <v>22</v>
      </c>
      <c r="C44" s="831">
        <v>176226</v>
      </c>
      <c r="D44" s="2">
        <v>2018</v>
      </c>
      <c r="E44" s="820">
        <v>2647.4806997598785</v>
      </c>
      <c r="F44" s="821">
        <v>0.64427504288164683</v>
      </c>
      <c r="G44" s="2" t="s">
        <v>1280</v>
      </c>
      <c r="H44" s="2" t="s">
        <v>1279</v>
      </c>
      <c r="I44" s="2" t="s">
        <v>1316</v>
      </c>
    </row>
    <row r="45" spans="2:24">
      <c r="B45" s="2" t="s">
        <v>22</v>
      </c>
      <c r="C45" s="831">
        <v>176465</v>
      </c>
      <c r="D45" s="2">
        <v>2018</v>
      </c>
      <c r="E45" s="820">
        <v>2272.5200364047564</v>
      </c>
      <c r="F45" s="821">
        <v>0.73283447684391079</v>
      </c>
      <c r="G45" s="2" t="s">
        <v>1280</v>
      </c>
      <c r="H45" s="2" t="s">
        <v>1279</v>
      </c>
      <c r="I45" s="2" t="s">
        <v>1103</v>
      </c>
    </row>
    <row r="46" spans="2:24">
      <c r="B46" s="2" t="s">
        <v>22</v>
      </c>
      <c r="C46" s="831" t="s">
        <v>1318</v>
      </c>
      <c r="D46" s="2">
        <v>2019</v>
      </c>
      <c r="E46" s="820">
        <v>19416.170018412548</v>
      </c>
      <c r="F46" s="821">
        <v>5.0575900514579768</v>
      </c>
      <c r="G46" s="2" t="s">
        <v>1280</v>
      </c>
      <c r="H46" s="2" t="s">
        <v>1279</v>
      </c>
      <c r="I46" s="2" t="s">
        <v>1103</v>
      </c>
    </row>
    <row r="47" spans="2:24">
      <c r="B47" s="2" t="s">
        <v>22</v>
      </c>
      <c r="C47" s="831" t="s">
        <v>1319</v>
      </c>
      <c r="D47" s="2">
        <v>2017</v>
      </c>
      <c r="E47" s="820">
        <v>508.05851769798107</v>
      </c>
      <c r="F47" s="821">
        <v>0.12385934819897085</v>
      </c>
      <c r="G47" s="2" t="s">
        <v>1280</v>
      </c>
      <c r="H47" s="2" t="s">
        <v>1279</v>
      </c>
      <c r="I47" s="2" t="s">
        <v>1103</v>
      </c>
    </row>
    <row r="48" spans="2:24">
      <c r="B48" s="2" t="s">
        <v>22</v>
      </c>
      <c r="C48" s="831" t="s">
        <v>1320</v>
      </c>
      <c r="D48" s="2">
        <v>2017</v>
      </c>
      <c r="E48" s="820">
        <v>1034.7369810707573</v>
      </c>
      <c r="F48" s="821">
        <v>0</v>
      </c>
      <c r="G48" s="2" t="s">
        <v>1280</v>
      </c>
      <c r="H48" s="2" t="s">
        <v>1279</v>
      </c>
      <c r="I48" s="2" t="s">
        <v>1103</v>
      </c>
    </row>
    <row r="49" spans="2:9">
      <c r="B49" s="2" t="s">
        <v>22</v>
      </c>
      <c r="C49" s="831" t="s">
        <v>1321</v>
      </c>
      <c r="D49" s="2">
        <v>2018</v>
      </c>
      <c r="E49" s="820">
        <v>11195.020670950626</v>
      </c>
      <c r="F49" s="821">
        <v>2.4978301886792456</v>
      </c>
      <c r="G49" s="2" t="s">
        <v>1280</v>
      </c>
      <c r="H49" s="2" t="s">
        <v>1279</v>
      </c>
      <c r="I49" s="2" t="s">
        <v>1103</v>
      </c>
    </row>
    <row r="50" spans="2:9">
      <c r="B50" s="2" t="s">
        <v>22</v>
      </c>
      <c r="C50" s="831">
        <v>176860</v>
      </c>
      <c r="D50" s="2">
        <v>2019</v>
      </c>
      <c r="E50" s="820">
        <v>8838.267546969415</v>
      </c>
      <c r="F50" s="821">
        <v>2.2397898799313896</v>
      </c>
      <c r="G50" s="2" t="s">
        <v>1280</v>
      </c>
      <c r="H50" s="2" t="s">
        <v>1279</v>
      </c>
      <c r="I50" s="2" t="s">
        <v>1103</v>
      </c>
    </row>
    <row r="51" spans="2:9">
      <c r="B51" s="2" t="s">
        <v>22</v>
      </c>
      <c r="C51" s="831" t="s">
        <v>1322</v>
      </c>
      <c r="D51" s="2">
        <v>2019</v>
      </c>
      <c r="E51" s="820">
        <v>683699.57858424366</v>
      </c>
      <c r="F51" s="821">
        <v>109.07879931389367</v>
      </c>
      <c r="G51" s="2" t="s">
        <v>1281</v>
      </c>
      <c r="H51" s="2" t="s">
        <v>1279</v>
      </c>
      <c r="I51" s="2" t="s">
        <v>1103</v>
      </c>
    </row>
    <row r="52" spans="2:9">
      <c r="B52" s="2" t="s">
        <v>22</v>
      </c>
      <c r="C52" s="831">
        <v>178758</v>
      </c>
      <c r="D52" s="2">
        <v>2018</v>
      </c>
      <c r="E52" s="820">
        <v>54334.774807211659</v>
      </c>
      <c r="F52" s="821">
        <v>17.133876500857635</v>
      </c>
      <c r="G52" s="2" t="s">
        <v>1281</v>
      </c>
      <c r="H52" s="2" t="s">
        <v>1279</v>
      </c>
      <c r="I52" s="2" t="s">
        <v>1316</v>
      </c>
    </row>
    <row r="53" spans="2:9">
      <c r="B53" s="2" t="s">
        <v>22</v>
      </c>
      <c r="C53" s="831" t="s">
        <v>1323</v>
      </c>
      <c r="D53" s="2">
        <v>2017</v>
      </c>
      <c r="E53" s="820">
        <v>9378.2459715384739</v>
      </c>
      <c r="F53" s="821">
        <v>2.7042624356775304</v>
      </c>
      <c r="G53" s="2" t="s">
        <v>1280</v>
      </c>
      <c r="H53" s="2" t="s">
        <v>1279</v>
      </c>
      <c r="I53" s="2" t="s">
        <v>1103</v>
      </c>
    </row>
    <row r="54" spans="2:9">
      <c r="B54" s="2" t="s">
        <v>22</v>
      </c>
      <c r="C54" s="831">
        <v>178831</v>
      </c>
      <c r="D54" s="2">
        <v>2018</v>
      </c>
      <c r="E54" s="820">
        <v>32847.357498498088</v>
      </c>
      <c r="F54" s="821">
        <v>3.870604631217839</v>
      </c>
      <c r="G54" s="2" t="s">
        <v>1281</v>
      </c>
      <c r="H54" s="2" t="s">
        <v>1279</v>
      </c>
      <c r="I54" s="2" t="s">
        <v>1316</v>
      </c>
    </row>
    <row r="55" spans="2:9">
      <c r="B55" s="2" t="s">
        <v>22</v>
      </c>
      <c r="C55" s="831">
        <v>179067</v>
      </c>
      <c r="D55" s="2">
        <v>2018</v>
      </c>
      <c r="E55" s="820">
        <v>5102.7517789736139</v>
      </c>
      <c r="F55" s="821">
        <v>1.3418096054888509</v>
      </c>
      <c r="G55" s="2" t="s">
        <v>1280</v>
      </c>
      <c r="H55" s="2" t="s">
        <v>1279</v>
      </c>
      <c r="I55" s="2" t="s">
        <v>1103</v>
      </c>
    </row>
    <row r="56" spans="2:9">
      <c r="B56" s="2" t="s">
        <v>22</v>
      </c>
      <c r="C56" s="831">
        <v>179068</v>
      </c>
      <c r="D56" s="2">
        <v>2018</v>
      </c>
      <c r="E56" s="820">
        <v>12953.941248490215</v>
      </c>
      <c r="F56" s="821">
        <v>2.5062939108061753</v>
      </c>
      <c r="G56" s="2" t="s">
        <v>1280</v>
      </c>
      <c r="H56" s="2" t="s">
        <v>1279</v>
      </c>
      <c r="I56" s="2" t="s">
        <v>1316</v>
      </c>
    </row>
    <row r="57" spans="2:9">
      <c r="B57" s="2" t="s">
        <v>22</v>
      </c>
      <c r="C57" s="831" t="s">
        <v>1324</v>
      </c>
      <c r="D57" s="2">
        <v>2019</v>
      </c>
      <c r="E57" s="820">
        <v>210291.89312297656</v>
      </c>
      <c r="F57" s="821">
        <v>45.342843053173247</v>
      </c>
      <c r="G57" s="2" t="s">
        <v>1281</v>
      </c>
      <c r="H57" s="2" t="s">
        <v>1279</v>
      </c>
      <c r="I57" s="2" t="s">
        <v>1103</v>
      </c>
    </row>
    <row r="58" spans="2:9">
      <c r="B58" s="2" t="s">
        <v>22</v>
      </c>
      <c r="C58" s="831">
        <v>180217</v>
      </c>
      <c r="D58" s="2">
        <v>2018</v>
      </c>
      <c r="E58" s="820">
        <v>37204.424786400152</v>
      </c>
      <c r="F58" s="821">
        <v>3.612564322469983</v>
      </c>
      <c r="G58" s="2" t="s">
        <v>1281</v>
      </c>
      <c r="H58" s="2" t="s">
        <v>1279</v>
      </c>
      <c r="I58" s="2" t="s">
        <v>1316</v>
      </c>
    </row>
    <row r="59" spans="2:9">
      <c r="B59" s="2" t="s">
        <v>22</v>
      </c>
      <c r="C59" s="831" t="s">
        <v>1325</v>
      </c>
      <c r="D59" s="2">
        <v>2018</v>
      </c>
      <c r="E59" s="820">
        <v>4376.5738976566045</v>
      </c>
      <c r="F59" s="821">
        <v>9.2894511149228129E-2</v>
      </c>
      <c r="G59" s="2" t="s">
        <v>1281</v>
      </c>
      <c r="H59" s="2" t="s">
        <v>1279</v>
      </c>
      <c r="I59" s="2" t="s">
        <v>1103</v>
      </c>
    </row>
    <row r="60" spans="2:9">
      <c r="B60" s="2" t="s">
        <v>22</v>
      </c>
      <c r="C60" s="831">
        <v>181567</v>
      </c>
      <c r="D60" s="2">
        <v>2017</v>
      </c>
      <c r="E60" s="820">
        <v>12039.124874874671</v>
      </c>
      <c r="F60" s="821">
        <v>1.5482418524871355</v>
      </c>
      <c r="G60" s="2" t="s">
        <v>1281</v>
      </c>
      <c r="H60" s="2" t="s">
        <v>1279</v>
      </c>
      <c r="I60" s="2" t="s">
        <v>1103</v>
      </c>
    </row>
    <row r="61" spans="2:9">
      <c r="B61" s="2" t="s">
        <v>22</v>
      </c>
      <c r="C61" s="831" t="s">
        <v>1326</v>
      </c>
      <c r="D61" s="2">
        <v>2018</v>
      </c>
      <c r="E61" s="820">
        <v>27389.940087623618</v>
      </c>
      <c r="F61" s="821">
        <v>9.1965566037735851</v>
      </c>
      <c r="G61" s="2" t="s">
        <v>1281</v>
      </c>
      <c r="H61" s="2" t="s">
        <v>1279</v>
      </c>
      <c r="I61" s="2" t="s">
        <v>1103</v>
      </c>
    </row>
    <row r="62" spans="2:9">
      <c r="B62" s="2" t="s">
        <v>22</v>
      </c>
      <c r="C62" s="831">
        <v>182018</v>
      </c>
      <c r="D62" s="2">
        <v>2017</v>
      </c>
      <c r="E62" s="820">
        <v>11943.365154261439</v>
      </c>
      <c r="F62" s="821">
        <v>3.777710120068611</v>
      </c>
      <c r="G62" s="2" t="s">
        <v>1280</v>
      </c>
      <c r="H62" s="2" t="s">
        <v>1279</v>
      </c>
      <c r="I62" s="2" t="s">
        <v>1103</v>
      </c>
    </row>
    <row r="63" spans="2:9">
      <c r="B63" s="2" t="s">
        <v>22</v>
      </c>
      <c r="C63" s="831">
        <v>182480</v>
      </c>
      <c r="D63" s="2">
        <v>2018</v>
      </c>
      <c r="E63" s="820">
        <v>43794.112227118116</v>
      </c>
      <c r="F63" s="821">
        <v>7.3180231560891942</v>
      </c>
      <c r="G63" s="2" t="s">
        <v>1281</v>
      </c>
      <c r="H63" s="2" t="s">
        <v>1279</v>
      </c>
      <c r="I63" s="2" t="s">
        <v>1103</v>
      </c>
    </row>
    <row r="64" spans="2:9">
      <c r="B64" s="2" t="s">
        <v>22</v>
      </c>
      <c r="C64" s="831">
        <v>182647</v>
      </c>
      <c r="D64" s="2">
        <v>2018</v>
      </c>
      <c r="E64" s="820">
        <v>187472.70636647526</v>
      </c>
      <c r="F64" s="821">
        <v>25.0815180102916</v>
      </c>
      <c r="G64" s="2" t="s">
        <v>1281</v>
      </c>
      <c r="H64" s="2" t="s">
        <v>1279</v>
      </c>
      <c r="I64" s="2" t="s">
        <v>1103</v>
      </c>
    </row>
    <row r="65" spans="2:9">
      <c r="B65" s="2" t="s">
        <v>22</v>
      </c>
      <c r="C65" s="831">
        <v>184429</v>
      </c>
      <c r="D65" s="2">
        <v>2017</v>
      </c>
      <c r="E65" s="820">
        <v>7969.3367488123104</v>
      </c>
      <c r="F65" s="821">
        <v>0</v>
      </c>
      <c r="G65" s="2" t="s">
        <v>1280</v>
      </c>
      <c r="H65" s="2" t="s">
        <v>1279</v>
      </c>
      <c r="I65" s="2" t="s">
        <v>1103</v>
      </c>
    </row>
    <row r="66" spans="2:9">
      <c r="B66" s="2" t="s">
        <v>22</v>
      </c>
      <c r="C66" s="831">
        <v>185113</v>
      </c>
      <c r="D66" s="2">
        <v>2018</v>
      </c>
      <c r="E66" s="820">
        <v>41385.32965493705</v>
      </c>
      <c r="F66" s="821">
        <v>8.1334305317324187</v>
      </c>
      <c r="G66" s="2" t="s">
        <v>1280</v>
      </c>
      <c r="H66" s="2" t="s">
        <v>1279</v>
      </c>
      <c r="I66" s="2" t="s">
        <v>1316</v>
      </c>
    </row>
    <row r="67" spans="2:9">
      <c r="B67" s="2" t="s">
        <v>22</v>
      </c>
      <c r="C67" s="831">
        <v>185152</v>
      </c>
      <c r="D67" s="2">
        <v>2017</v>
      </c>
      <c r="E67" s="820">
        <v>25726.061742123926</v>
      </c>
      <c r="F67" s="821">
        <v>6.4613293310463122</v>
      </c>
      <c r="G67" s="2" t="s">
        <v>1280</v>
      </c>
      <c r="H67" s="2" t="s">
        <v>1279</v>
      </c>
      <c r="I67" s="2" t="s">
        <v>1316</v>
      </c>
    </row>
    <row r="68" spans="2:9">
      <c r="B68" s="2" t="s">
        <v>22</v>
      </c>
      <c r="C68" s="831">
        <v>185528</v>
      </c>
      <c r="D68" s="2">
        <v>2018</v>
      </c>
      <c r="E68" s="820">
        <v>103907.27684207453</v>
      </c>
      <c r="F68" s="821">
        <v>23.533276157804462</v>
      </c>
      <c r="G68" s="2" t="s">
        <v>1280</v>
      </c>
      <c r="H68" s="2" t="s">
        <v>1279</v>
      </c>
      <c r="I68" s="2" t="s">
        <v>1316</v>
      </c>
    </row>
    <row r="69" spans="2:9">
      <c r="B69" s="2" t="s">
        <v>22</v>
      </c>
      <c r="C69" s="831">
        <v>185958</v>
      </c>
      <c r="D69" s="2">
        <v>2018</v>
      </c>
      <c r="E69" s="820">
        <v>46461.197779012582</v>
      </c>
      <c r="F69" s="821">
        <v>6.3271483704974276</v>
      </c>
      <c r="G69" s="2" t="s">
        <v>1281</v>
      </c>
      <c r="H69" s="2" t="s">
        <v>1279</v>
      </c>
      <c r="I69" s="2" t="s">
        <v>1103</v>
      </c>
    </row>
    <row r="70" spans="2:9">
      <c r="B70" s="2" t="s">
        <v>22</v>
      </c>
      <c r="C70" s="831" t="s">
        <v>1327</v>
      </c>
      <c r="D70" s="2">
        <v>2017</v>
      </c>
      <c r="E70" s="820">
        <v>1649.1951883389961</v>
      </c>
      <c r="F70" s="821">
        <v>1.1250557461406521</v>
      </c>
      <c r="G70" s="2" t="s">
        <v>1280</v>
      </c>
      <c r="H70" s="2" t="s">
        <v>1279</v>
      </c>
      <c r="I70" s="2" t="s">
        <v>1103</v>
      </c>
    </row>
    <row r="71" spans="2:9">
      <c r="B71" s="2" t="s">
        <v>22</v>
      </c>
      <c r="C71" s="831">
        <v>187864</v>
      </c>
      <c r="D71" s="2">
        <v>2018</v>
      </c>
      <c r="E71" s="820">
        <v>63691.672567701935</v>
      </c>
      <c r="F71" s="821">
        <v>19.682282590051457</v>
      </c>
      <c r="G71" s="2" t="s">
        <v>1281</v>
      </c>
      <c r="H71" s="2" t="s">
        <v>1279</v>
      </c>
      <c r="I71" s="2" t="s">
        <v>1103</v>
      </c>
    </row>
    <row r="72" spans="2:9">
      <c r="B72" s="2" t="s">
        <v>22</v>
      </c>
      <c r="C72" s="831" t="s">
        <v>1328</v>
      </c>
      <c r="D72" s="2">
        <v>2018</v>
      </c>
      <c r="E72" s="820">
        <v>8560.7416900069929</v>
      </c>
      <c r="F72" s="821">
        <v>1.6101715265866212</v>
      </c>
      <c r="G72" s="2" t="s">
        <v>1280</v>
      </c>
      <c r="H72" s="2" t="s">
        <v>1279</v>
      </c>
      <c r="I72" s="2" t="s">
        <v>1103</v>
      </c>
    </row>
    <row r="73" spans="2:9">
      <c r="B73" s="2" t="s">
        <v>22</v>
      </c>
      <c r="C73" s="831">
        <v>189137</v>
      </c>
      <c r="D73" s="2">
        <v>2018</v>
      </c>
      <c r="E73" s="820">
        <v>7901.9502787511474</v>
      </c>
      <c r="F73" s="821">
        <v>2.0023927958833618</v>
      </c>
      <c r="G73" s="2" t="s">
        <v>1281</v>
      </c>
      <c r="H73" s="2" t="s">
        <v>1279</v>
      </c>
      <c r="I73" s="2" t="s">
        <v>1103</v>
      </c>
    </row>
    <row r="74" spans="2:9">
      <c r="B74" s="2" t="s">
        <v>22</v>
      </c>
      <c r="C74" s="831" t="s">
        <v>1329</v>
      </c>
      <c r="D74" s="2">
        <v>2018</v>
      </c>
      <c r="E74" s="820">
        <v>108571.12990157082</v>
      </c>
      <c r="F74" s="821">
        <v>16.060428816466555</v>
      </c>
      <c r="G74" s="2" t="s">
        <v>1280</v>
      </c>
      <c r="H74" s="2" t="s">
        <v>1279</v>
      </c>
      <c r="I74" s="2" t="s">
        <v>1103</v>
      </c>
    </row>
    <row r="75" spans="2:9">
      <c r="B75" s="2" t="s">
        <v>22</v>
      </c>
      <c r="C75" s="831" t="s">
        <v>1330</v>
      </c>
      <c r="D75" s="2">
        <v>2018</v>
      </c>
      <c r="E75" s="820">
        <v>34130.262888850681</v>
      </c>
      <c r="F75" s="821">
        <v>8.6495111492281325</v>
      </c>
      <c r="G75" s="2" t="s">
        <v>1281</v>
      </c>
      <c r="H75" s="2" t="s">
        <v>1279</v>
      </c>
      <c r="I75" s="2" t="s">
        <v>1103</v>
      </c>
    </row>
    <row r="76" spans="2:9">
      <c r="B76" s="2" t="s">
        <v>22</v>
      </c>
      <c r="C76" s="831" t="s">
        <v>1331</v>
      </c>
      <c r="D76" s="2">
        <v>2018</v>
      </c>
      <c r="E76" s="820">
        <v>16227.72598762382</v>
      </c>
      <c r="F76" s="821">
        <v>2.1675385934819902</v>
      </c>
      <c r="G76" s="2" t="s">
        <v>1281</v>
      </c>
      <c r="H76" s="2" t="s">
        <v>1279</v>
      </c>
      <c r="I76" s="2" t="s">
        <v>1103</v>
      </c>
    </row>
    <row r="77" spans="2:9">
      <c r="B77" s="2" t="s">
        <v>22</v>
      </c>
      <c r="C77" s="831" t="s">
        <v>1332</v>
      </c>
      <c r="D77" s="2">
        <v>2018</v>
      </c>
      <c r="E77" s="820">
        <v>127250.48206970934</v>
      </c>
      <c r="F77" s="821">
        <v>20.333576329331049</v>
      </c>
      <c r="G77" s="2" t="s">
        <v>1281</v>
      </c>
      <c r="H77" s="2" t="s">
        <v>1279</v>
      </c>
      <c r="I77" s="2" t="s">
        <v>1103</v>
      </c>
    </row>
    <row r="78" spans="2:9">
      <c r="B78" s="2" t="s">
        <v>22</v>
      </c>
      <c r="C78" s="831" t="s">
        <v>1333</v>
      </c>
      <c r="D78" s="2">
        <v>2018</v>
      </c>
      <c r="E78" s="820">
        <v>33545.16212926303</v>
      </c>
      <c r="F78" s="821">
        <v>0.41286449399656955</v>
      </c>
      <c r="G78" s="2" t="s">
        <v>1280</v>
      </c>
      <c r="H78" s="2" t="s">
        <v>1279</v>
      </c>
      <c r="I78" s="2" t="s">
        <v>1103</v>
      </c>
    </row>
    <row r="79" spans="2:9">
      <c r="B79" s="2" t="s">
        <v>22</v>
      </c>
      <c r="C79" s="831">
        <v>190356</v>
      </c>
      <c r="D79" s="2">
        <v>2018</v>
      </c>
      <c r="E79" s="820">
        <v>11216.300608864678</v>
      </c>
      <c r="F79" s="821">
        <v>0</v>
      </c>
      <c r="G79" s="2" t="s">
        <v>1281</v>
      </c>
      <c r="H79" s="2" t="s">
        <v>1279</v>
      </c>
      <c r="I79" s="2" t="s">
        <v>1316</v>
      </c>
    </row>
    <row r="80" spans="2:9">
      <c r="B80" s="2" t="s">
        <v>22</v>
      </c>
      <c r="C80" s="831">
        <v>190356</v>
      </c>
      <c r="D80" s="2">
        <v>2018</v>
      </c>
      <c r="E80" s="820">
        <v>11216.300608864678</v>
      </c>
      <c r="F80" s="821">
        <v>0</v>
      </c>
      <c r="G80" s="2" t="s">
        <v>1281</v>
      </c>
      <c r="H80" s="2" t="s">
        <v>1279</v>
      </c>
      <c r="I80" s="2" t="s">
        <v>1316</v>
      </c>
    </row>
    <row r="81" spans="2:9">
      <c r="B81" s="2" t="s">
        <v>22</v>
      </c>
      <c r="C81" s="831" t="s">
        <v>1334</v>
      </c>
      <c r="D81" s="2">
        <v>2017</v>
      </c>
      <c r="E81" s="820">
        <v>6368.0214207799299</v>
      </c>
      <c r="F81" s="821">
        <v>0</v>
      </c>
      <c r="G81" s="2" t="s">
        <v>1280</v>
      </c>
      <c r="H81" s="2" t="s">
        <v>1279</v>
      </c>
      <c r="I81" s="2" t="s">
        <v>1103</v>
      </c>
    </row>
    <row r="82" spans="2:9">
      <c r="B82" s="2" t="s">
        <v>22</v>
      </c>
      <c r="C82" s="831" t="s">
        <v>1335</v>
      </c>
      <c r="D82" s="2">
        <v>2018</v>
      </c>
      <c r="E82" s="820">
        <v>506574.24202847597</v>
      </c>
      <c r="F82" s="821">
        <v>87.754348198970845</v>
      </c>
      <c r="G82" s="2" t="s">
        <v>1281</v>
      </c>
      <c r="H82" s="2" t="s">
        <v>1279</v>
      </c>
      <c r="I82" s="2" t="s">
        <v>1103</v>
      </c>
    </row>
    <row r="83" spans="2:9">
      <c r="B83" s="2" t="s">
        <v>22</v>
      </c>
      <c r="C83" s="831">
        <v>191173</v>
      </c>
      <c r="D83" s="2">
        <v>2018</v>
      </c>
      <c r="E83" s="820">
        <v>121986.35246290198</v>
      </c>
      <c r="F83" s="821">
        <v>24.268897469982853</v>
      </c>
      <c r="G83" s="2" t="s">
        <v>1280</v>
      </c>
      <c r="H83" s="2" t="s">
        <v>1279</v>
      </c>
      <c r="I83" s="2" t="s">
        <v>1316</v>
      </c>
    </row>
    <row r="84" spans="2:9">
      <c r="B84" s="2" t="s">
        <v>22</v>
      </c>
      <c r="C84" s="831" t="s">
        <v>1336</v>
      </c>
      <c r="D84" s="2">
        <v>2018</v>
      </c>
      <c r="E84" s="820">
        <v>73484.945601698564</v>
      </c>
      <c r="F84" s="821">
        <v>9.9293910806174956</v>
      </c>
      <c r="G84" s="2" t="s">
        <v>1281</v>
      </c>
      <c r="H84" s="2" t="s">
        <v>1279</v>
      </c>
      <c r="I84" s="2" t="s">
        <v>1103</v>
      </c>
    </row>
    <row r="85" spans="2:9">
      <c r="B85" s="2" t="s">
        <v>22</v>
      </c>
      <c r="C85" s="831" t="s">
        <v>1337</v>
      </c>
      <c r="D85" s="2">
        <v>2018</v>
      </c>
      <c r="E85" s="820">
        <v>5213.5847889426332</v>
      </c>
      <c r="F85" s="821">
        <v>1.3211663807890224</v>
      </c>
      <c r="G85" s="2" t="s">
        <v>1280</v>
      </c>
      <c r="H85" s="2" t="s">
        <v>1279</v>
      </c>
      <c r="I85" s="2" t="s">
        <v>1103</v>
      </c>
    </row>
    <row r="86" spans="2:9">
      <c r="B86" s="2" t="s">
        <v>22</v>
      </c>
      <c r="C86" s="831" t="s">
        <v>1337</v>
      </c>
      <c r="D86" s="2">
        <v>2018</v>
      </c>
      <c r="E86" s="820">
        <v>5812.969706855085</v>
      </c>
      <c r="F86" s="821">
        <v>2.1056089193825045</v>
      </c>
      <c r="G86" s="2" t="s">
        <v>1280</v>
      </c>
      <c r="H86" s="2" t="s">
        <v>1279</v>
      </c>
      <c r="I86" s="2" t="s">
        <v>1103</v>
      </c>
    </row>
    <row r="87" spans="2:9">
      <c r="B87" s="2" t="s">
        <v>22</v>
      </c>
      <c r="C87" s="831">
        <v>191630</v>
      </c>
      <c r="D87" s="2">
        <v>2018</v>
      </c>
      <c r="E87" s="820">
        <v>24096.869695424139</v>
      </c>
      <c r="F87" s="821">
        <v>5.7165217838765017</v>
      </c>
      <c r="G87" s="2" t="s">
        <v>1310</v>
      </c>
      <c r="H87" s="2" t="s">
        <v>1279</v>
      </c>
      <c r="I87" s="2" t="s">
        <v>1316</v>
      </c>
    </row>
    <row r="88" spans="2:9">
      <c r="B88" s="2" t="s">
        <v>22</v>
      </c>
      <c r="C88" s="831" t="s">
        <v>1338</v>
      </c>
      <c r="D88" s="2">
        <v>2018</v>
      </c>
      <c r="E88" s="820">
        <v>7454.1849184763123</v>
      </c>
      <c r="F88" s="821">
        <v>1.8888550600343055</v>
      </c>
      <c r="G88" s="2" t="s">
        <v>1280</v>
      </c>
      <c r="H88" s="2" t="s">
        <v>1279</v>
      </c>
      <c r="I88" s="2" t="s">
        <v>1103</v>
      </c>
    </row>
    <row r="89" spans="2:9">
      <c r="B89" s="2" t="s">
        <v>22</v>
      </c>
      <c r="C89" s="831">
        <v>191988</v>
      </c>
      <c r="D89" s="2">
        <v>2018</v>
      </c>
      <c r="E89" s="820">
        <v>43876.571986535069</v>
      </c>
      <c r="F89" s="821">
        <v>8.2160034305317335</v>
      </c>
      <c r="G89" s="2" t="s">
        <v>1280</v>
      </c>
      <c r="H89" s="2" t="s">
        <v>1279</v>
      </c>
      <c r="I89" s="2" t="s">
        <v>1316</v>
      </c>
    </row>
    <row r="90" spans="2:9">
      <c r="B90" s="2" t="s">
        <v>22</v>
      </c>
      <c r="C90" s="831" t="s">
        <v>1339</v>
      </c>
      <c r="D90" s="2">
        <v>2018</v>
      </c>
      <c r="E90" s="820">
        <v>51008.89784406135</v>
      </c>
      <c r="F90" s="821">
        <v>0</v>
      </c>
      <c r="G90" s="2" t="s">
        <v>1281</v>
      </c>
      <c r="H90" s="2" t="s">
        <v>1279</v>
      </c>
      <c r="I90" s="2" t="s">
        <v>1103</v>
      </c>
    </row>
    <row r="91" spans="2:9">
      <c r="B91" s="2" t="s">
        <v>22</v>
      </c>
      <c r="C91" s="831">
        <v>192458</v>
      </c>
      <c r="D91" s="2">
        <v>2018</v>
      </c>
      <c r="E91" s="820">
        <v>12460.290312756943</v>
      </c>
      <c r="F91" s="821">
        <v>0</v>
      </c>
      <c r="G91" s="2" t="s">
        <v>1281</v>
      </c>
      <c r="H91" s="2" t="s">
        <v>1279</v>
      </c>
      <c r="I91" s="2" t="s">
        <v>1316</v>
      </c>
    </row>
    <row r="92" spans="2:9">
      <c r="B92" s="2" t="s">
        <v>22</v>
      </c>
      <c r="C92" s="831">
        <v>192459</v>
      </c>
      <c r="D92" s="2">
        <v>2018</v>
      </c>
      <c r="E92" s="820">
        <v>45295.603366395677</v>
      </c>
      <c r="F92" s="821">
        <v>12.024265523156089</v>
      </c>
      <c r="G92" s="2" t="s">
        <v>1281</v>
      </c>
      <c r="H92" s="2" t="s">
        <v>1279</v>
      </c>
      <c r="I92" s="2" t="s">
        <v>1316</v>
      </c>
    </row>
    <row r="93" spans="2:9">
      <c r="B93" s="2" t="s">
        <v>22</v>
      </c>
      <c r="C93" s="831" t="s">
        <v>1340</v>
      </c>
      <c r="D93" s="2">
        <v>2018</v>
      </c>
      <c r="E93" s="820">
        <v>9156.5799516004372</v>
      </c>
      <c r="F93" s="821">
        <v>0</v>
      </c>
      <c r="G93" s="2" t="s">
        <v>1281</v>
      </c>
      <c r="H93" s="2" t="s">
        <v>1279</v>
      </c>
      <c r="I93" s="2" t="s">
        <v>1103</v>
      </c>
    </row>
    <row r="94" spans="2:9">
      <c r="B94" s="2" t="s">
        <v>22</v>
      </c>
      <c r="C94" s="831" t="s">
        <v>1341</v>
      </c>
      <c r="D94" s="2">
        <v>2019</v>
      </c>
      <c r="E94" s="820">
        <v>48870.264083699163</v>
      </c>
      <c r="F94" s="821">
        <v>5.5736706689536888</v>
      </c>
      <c r="G94" s="2" t="s">
        <v>1310</v>
      </c>
      <c r="H94" s="2" t="s">
        <v>1279</v>
      </c>
      <c r="I94" s="2" t="s">
        <v>1103</v>
      </c>
    </row>
    <row r="95" spans="2:9">
      <c r="B95" s="2" t="s">
        <v>22</v>
      </c>
      <c r="C95" s="831">
        <v>193661</v>
      </c>
      <c r="D95" s="2">
        <v>2018</v>
      </c>
      <c r="E95" s="820">
        <v>28247.344252743944</v>
      </c>
      <c r="F95" s="821">
        <v>3.8189965694682679</v>
      </c>
      <c r="G95" s="2" t="s">
        <v>1280</v>
      </c>
      <c r="H95" s="2" t="s">
        <v>1279</v>
      </c>
      <c r="I95" s="2" t="s">
        <v>1103</v>
      </c>
    </row>
    <row r="96" spans="2:9">
      <c r="B96" s="2" t="s">
        <v>22</v>
      </c>
      <c r="C96" s="831" t="s">
        <v>1342</v>
      </c>
      <c r="D96" s="2">
        <v>2018</v>
      </c>
      <c r="E96" s="820">
        <v>2233811.8293390968</v>
      </c>
      <c r="F96" s="821">
        <v>296.8495711835335</v>
      </c>
      <c r="G96" s="2" t="s">
        <v>1281</v>
      </c>
      <c r="H96" s="2" t="s">
        <v>1279</v>
      </c>
      <c r="I96" s="2" t="s">
        <v>1103</v>
      </c>
    </row>
    <row r="97" spans="2:9">
      <c r="B97" s="2" t="s">
        <v>22</v>
      </c>
      <c r="C97" s="831" t="s">
        <v>1343</v>
      </c>
      <c r="D97" s="2">
        <v>2018</v>
      </c>
      <c r="E97" s="820">
        <v>23266.952116776127</v>
      </c>
      <c r="F97" s="821">
        <v>5.9968567753001718</v>
      </c>
      <c r="G97" s="2" t="s">
        <v>1281</v>
      </c>
      <c r="H97" s="2" t="s">
        <v>1279</v>
      </c>
      <c r="I97" s="2" t="s">
        <v>1103</v>
      </c>
    </row>
    <row r="98" spans="2:9">
      <c r="B98" s="2" t="s">
        <v>22</v>
      </c>
      <c r="C98" s="831" t="s">
        <v>1344</v>
      </c>
      <c r="D98" s="2">
        <v>2019</v>
      </c>
      <c r="E98" s="820">
        <v>46220.025149319998</v>
      </c>
      <c r="F98" s="821">
        <v>11.66342195540309</v>
      </c>
      <c r="G98" s="2" t="s">
        <v>1281</v>
      </c>
      <c r="H98" s="2" t="s">
        <v>1279</v>
      </c>
      <c r="I98" s="2" t="s">
        <v>1103</v>
      </c>
    </row>
    <row r="99" spans="2:9">
      <c r="B99" s="2" t="s">
        <v>22</v>
      </c>
      <c r="C99" s="831" t="s">
        <v>1345</v>
      </c>
      <c r="D99" s="2">
        <v>2019</v>
      </c>
      <c r="E99" s="820">
        <v>15402.241729374571</v>
      </c>
      <c r="F99" s="821">
        <v>0</v>
      </c>
      <c r="G99" s="2" t="s">
        <v>1280</v>
      </c>
      <c r="H99" s="2" t="s">
        <v>1279</v>
      </c>
      <c r="I99" s="2" t="s">
        <v>1103</v>
      </c>
    </row>
    <row r="100" spans="2:9">
      <c r="B100" s="2" t="s">
        <v>22</v>
      </c>
      <c r="C100" s="831" t="s">
        <v>1346</v>
      </c>
      <c r="D100" s="2">
        <v>2018</v>
      </c>
      <c r="E100" s="820">
        <v>13702.506688489702</v>
      </c>
      <c r="F100" s="821">
        <v>1.7546740994854204</v>
      </c>
      <c r="G100" s="2" t="s">
        <v>1280</v>
      </c>
      <c r="H100" s="2" t="s">
        <v>1279</v>
      </c>
      <c r="I100" s="2" t="s">
        <v>1103</v>
      </c>
    </row>
    <row r="101" spans="2:9">
      <c r="B101" s="2" t="s">
        <v>22</v>
      </c>
      <c r="C101" s="831" t="s">
        <v>1347</v>
      </c>
      <c r="D101" s="2">
        <v>2018</v>
      </c>
      <c r="E101" s="820">
        <v>26883.65489808514</v>
      </c>
      <c r="F101" s="821">
        <v>6.8122641509433963</v>
      </c>
      <c r="G101" s="2" t="s">
        <v>1281</v>
      </c>
      <c r="H101" s="2" t="s">
        <v>1279</v>
      </c>
      <c r="I101" s="2" t="s">
        <v>1103</v>
      </c>
    </row>
    <row r="102" spans="2:9">
      <c r="B102" s="2" t="s">
        <v>22</v>
      </c>
      <c r="C102" s="831" t="s">
        <v>1348</v>
      </c>
      <c r="D102" s="2">
        <v>2019</v>
      </c>
      <c r="E102" s="820">
        <v>25091.70679290605</v>
      </c>
      <c r="F102" s="821">
        <v>6.3581132075471709</v>
      </c>
      <c r="G102" s="2" t="s">
        <v>1281</v>
      </c>
      <c r="H102" s="2" t="s">
        <v>1279</v>
      </c>
      <c r="I102" s="2" t="s">
        <v>1103</v>
      </c>
    </row>
    <row r="103" spans="2:9">
      <c r="B103" s="2" t="s">
        <v>22</v>
      </c>
      <c r="C103" s="831" t="s">
        <v>1348</v>
      </c>
      <c r="D103" s="2">
        <v>2018</v>
      </c>
      <c r="E103" s="820">
        <v>22647.173925029376</v>
      </c>
      <c r="F103" s="821">
        <v>5.7388164665523158</v>
      </c>
      <c r="G103" s="2" t="s">
        <v>1281</v>
      </c>
      <c r="H103" s="2" t="s">
        <v>1279</v>
      </c>
      <c r="I103" s="2" t="s">
        <v>1103</v>
      </c>
    </row>
    <row r="104" spans="2:9">
      <c r="B104" s="2" t="s">
        <v>22</v>
      </c>
      <c r="C104" s="831" t="s">
        <v>1348</v>
      </c>
      <c r="D104" s="2">
        <v>2018</v>
      </c>
      <c r="E104" s="820">
        <v>26802.081802747944</v>
      </c>
      <c r="F104" s="821">
        <v>6.7916209262435681</v>
      </c>
      <c r="G104" s="2" t="s">
        <v>1281</v>
      </c>
      <c r="H104" s="2" t="s">
        <v>1279</v>
      </c>
      <c r="I104" s="2" t="s">
        <v>1103</v>
      </c>
    </row>
    <row r="105" spans="2:9">
      <c r="B105" s="2" t="s">
        <v>22</v>
      </c>
      <c r="C105" s="831" t="s">
        <v>1348</v>
      </c>
      <c r="D105" s="2">
        <v>2018</v>
      </c>
      <c r="E105" s="820">
        <v>22403.341303097535</v>
      </c>
      <c r="F105" s="821">
        <v>5.676886792452831</v>
      </c>
      <c r="G105" s="2" t="s">
        <v>1281</v>
      </c>
      <c r="H105" s="2" t="s">
        <v>1279</v>
      </c>
      <c r="I105" s="2" t="s">
        <v>1103</v>
      </c>
    </row>
    <row r="106" spans="2:9">
      <c r="B106" s="2" t="s">
        <v>22</v>
      </c>
      <c r="C106" s="831" t="s">
        <v>1348</v>
      </c>
      <c r="D106" s="2">
        <v>2018</v>
      </c>
      <c r="E106" s="820">
        <v>25172.393224163494</v>
      </c>
      <c r="F106" s="821">
        <v>6.3787564322469983</v>
      </c>
      <c r="G106" s="2" t="s">
        <v>1281</v>
      </c>
      <c r="H106" s="2" t="s">
        <v>1279</v>
      </c>
      <c r="I106" s="2" t="s">
        <v>1103</v>
      </c>
    </row>
    <row r="107" spans="2:9">
      <c r="B107" s="2" t="s">
        <v>22</v>
      </c>
      <c r="C107" s="831" t="s">
        <v>1348</v>
      </c>
      <c r="D107" s="2">
        <v>2018</v>
      </c>
      <c r="E107" s="820">
        <v>25539.472153180883</v>
      </c>
      <c r="F107" s="821">
        <v>6.4716509433962264</v>
      </c>
      <c r="G107" s="2" t="s">
        <v>1280</v>
      </c>
      <c r="H107" s="2" t="s">
        <v>1279</v>
      </c>
      <c r="I107" s="2" t="s">
        <v>1103</v>
      </c>
    </row>
    <row r="108" spans="2:9">
      <c r="B108" s="2" t="s">
        <v>22</v>
      </c>
      <c r="C108" s="831" t="s">
        <v>1348</v>
      </c>
      <c r="D108" s="2">
        <v>2018</v>
      </c>
      <c r="E108" s="820">
        <v>26476.676085478906</v>
      </c>
      <c r="F108" s="821">
        <v>6.7090480274442541</v>
      </c>
      <c r="G108" s="2" t="s">
        <v>1280</v>
      </c>
      <c r="H108" s="2" t="s">
        <v>1279</v>
      </c>
      <c r="I108" s="2" t="s">
        <v>1103</v>
      </c>
    </row>
    <row r="109" spans="2:9">
      <c r="B109" s="2" t="s">
        <v>22</v>
      </c>
      <c r="C109" s="831" t="s">
        <v>1348</v>
      </c>
      <c r="D109" s="2">
        <v>2018</v>
      </c>
      <c r="E109" s="820">
        <v>29816.739673905249</v>
      </c>
      <c r="F109" s="821">
        <v>7.5554202401372219</v>
      </c>
      <c r="G109" s="2" t="s">
        <v>1281</v>
      </c>
      <c r="H109" s="2" t="s">
        <v>1279</v>
      </c>
      <c r="I109" s="2" t="s">
        <v>1103</v>
      </c>
    </row>
    <row r="110" spans="2:9">
      <c r="B110" s="2" t="s">
        <v>22</v>
      </c>
      <c r="C110" s="831" t="s">
        <v>1348</v>
      </c>
      <c r="D110" s="2">
        <v>2018</v>
      </c>
      <c r="E110" s="820">
        <v>23828.210479259236</v>
      </c>
      <c r="F110" s="821">
        <v>6.0381432246998283</v>
      </c>
      <c r="G110" s="2" t="s">
        <v>1281</v>
      </c>
      <c r="H110" s="2" t="s">
        <v>1279</v>
      </c>
      <c r="I110" s="2" t="s">
        <v>1103</v>
      </c>
    </row>
    <row r="111" spans="2:9">
      <c r="B111" s="2" t="s">
        <v>22</v>
      </c>
      <c r="C111" s="831" t="s">
        <v>1348</v>
      </c>
      <c r="D111" s="2">
        <v>2018</v>
      </c>
      <c r="E111" s="820">
        <v>30956.989680466511</v>
      </c>
      <c r="F111" s="821">
        <v>7.8444253859348203</v>
      </c>
      <c r="G111" s="2" t="s">
        <v>1281</v>
      </c>
      <c r="H111" s="2" t="s">
        <v>1279</v>
      </c>
      <c r="I111" s="2" t="s">
        <v>1103</v>
      </c>
    </row>
    <row r="112" spans="2:9">
      <c r="B112" s="2" t="s">
        <v>22</v>
      </c>
      <c r="C112" s="831" t="s">
        <v>1348</v>
      </c>
      <c r="D112" s="2">
        <v>2018</v>
      </c>
      <c r="E112" s="820">
        <v>19184.750693597234</v>
      </c>
      <c r="F112" s="821">
        <v>4.8614794168096056</v>
      </c>
      <c r="G112" s="2" t="s">
        <v>1281</v>
      </c>
      <c r="H112" s="2" t="s">
        <v>1279</v>
      </c>
      <c r="I112" s="2" t="s">
        <v>1103</v>
      </c>
    </row>
    <row r="113" spans="2:9">
      <c r="B113" s="2" t="s">
        <v>22</v>
      </c>
      <c r="C113" s="831" t="s">
        <v>1348</v>
      </c>
      <c r="D113" s="2">
        <v>2018</v>
      </c>
      <c r="E113" s="820">
        <v>22403.341303097535</v>
      </c>
      <c r="F113" s="821">
        <v>5.676886792452831</v>
      </c>
      <c r="G113" s="2" t="s">
        <v>1281</v>
      </c>
      <c r="H113" s="2" t="s">
        <v>1279</v>
      </c>
      <c r="I113" s="2" t="s">
        <v>1103</v>
      </c>
    </row>
    <row r="114" spans="2:9">
      <c r="B114" s="2" t="s">
        <v>22</v>
      </c>
      <c r="C114" s="831" t="s">
        <v>1349</v>
      </c>
      <c r="D114" s="2">
        <v>2019</v>
      </c>
      <c r="E114" s="820">
        <v>22403.341303097535</v>
      </c>
      <c r="F114" s="821">
        <v>5.676886792452831</v>
      </c>
      <c r="G114" s="2" t="s">
        <v>1280</v>
      </c>
      <c r="H114" s="2" t="s">
        <v>1279</v>
      </c>
      <c r="I114" s="2" t="s">
        <v>1103</v>
      </c>
    </row>
    <row r="115" spans="2:9">
      <c r="B115" s="2" t="s">
        <v>22</v>
      </c>
      <c r="C115" s="831">
        <v>195668</v>
      </c>
      <c r="D115" s="2">
        <v>2018</v>
      </c>
      <c r="E115" s="820">
        <v>21689.576718897057</v>
      </c>
      <c r="F115" s="821">
        <v>4.9543739279588337</v>
      </c>
      <c r="G115" s="2" t="s">
        <v>1281</v>
      </c>
      <c r="H115" s="2" t="s">
        <v>1279</v>
      </c>
      <c r="I115" s="2" t="s">
        <v>1316</v>
      </c>
    </row>
    <row r="116" spans="2:9">
      <c r="B116" s="2" t="s">
        <v>22</v>
      </c>
      <c r="C116" s="831">
        <v>195997</v>
      </c>
      <c r="D116" s="2">
        <v>2018</v>
      </c>
      <c r="E116" s="820">
        <v>216335.3954905672</v>
      </c>
      <c r="F116" s="821">
        <v>27.249056603773585</v>
      </c>
      <c r="G116" s="2" t="s">
        <v>1280</v>
      </c>
      <c r="H116" s="2" t="s">
        <v>1279</v>
      </c>
      <c r="I116" s="2" t="s">
        <v>1103</v>
      </c>
    </row>
    <row r="117" spans="2:9">
      <c r="B117" s="2" t="s">
        <v>22</v>
      </c>
      <c r="C117" s="831">
        <v>196195</v>
      </c>
      <c r="D117" s="2">
        <v>2018</v>
      </c>
      <c r="E117" s="820">
        <v>18289.219973047566</v>
      </c>
      <c r="F117" s="821">
        <v>4.6344039451114929</v>
      </c>
      <c r="G117" s="2" t="s">
        <v>1281</v>
      </c>
      <c r="H117" s="2" t="s">
        <v>1279</v>
      </c>
      <c r="I117" s="2" t="s">
        <v>1316</v>
      </c>
    </row>
    <row r="118" spans="2:9">
      <c r="B118" s="2" t="s">
        <v>22</v>
      </c>
      <c r="C118" s="831" t="s">
        <v>1350</v>
      </c>
      <c r="D118" s="2">
        <v>2019</v>
      </c>
      <c r="E118" s="820">
        <v>26892.521538882662</v>
      </c>
      <c r="F118" s="821">
        <v>5.676886792452831</v>
      </c>
      <c r="G118" s="2" t="s">
        <v>1280</v>
      </c>
      <c r="H118" s="2" t="s">
        <v>1279</v>
      </c>
      <c r="I118" s="2" t="s">
        <v>1103</v>
      </c>
    </row>
    <row r="119" spans="2:9">
      <c r="B119" s="2" t="s">
        <v>22</v>
      </c>
      <c r="C119" s="831" t="s">
        <v>1351</v>
      </c>
      <c r="D119" s="2">
        <v>2016</v>
      </c>
      <c r="E119" s="820">
        <v>2567.4413119582737</v>
      </c>
      <c r="F119" s="821">
        <v>6.607284862692806</v>
      </c>
      <c r="G119" s="2" t="s">
        <v>1280</v>
      </c>
      <c r="H119" s="2" t="s">
        <v>1279</v>
      </c>
      <c r="I119" s="2" t="s">
        <v>1103</v>
      </c>
    </row>
    <row r="120" spans="2:9">
      <c r="B120" s="2" t="s">
        <v>22</v>
      </c>
      <c r="C120" s="831" t="s">
        <v>1352</v>
      </c>
      <c r="D120" s="2">
        <v>2018</v>
      </c>
      <c r="E120" s="820">
        <v>10658.588902700576</v>
      </c>
      <c r="F120" s="821">
        <v>2.8487650085763292</v>
      </c>
      <c r="G120" s="2" t="s">
        <v>1280</v>
      </c>
      <c r="H120" s="2" t="s">
        <v>1279</v>
      </c>
      <c r="I120" s="2" t="s">
        <v>1103</v>
      </c>
    </row>
    <row r="121" spans="2:9">
      <c r="B121" s="2" t="s">
        <v>22</v>
      </c>
      <c r="C121" s="831" t="s">
        <v>1353</v>
      </c>
      <c r="D121" s="2">
        <v>2019</v>
      </c>
      <c r="E121" s="820">
        <v>6810.4667965762519</v>
      </c>
      <c r="F121" s="821">
        <v>1.785638936535163</v>
      </c>
      <c r="G121" s="2" t="s">
        <v>1281</v>
      </c>
      <c r="H121" s="2" t="s">
        <v>1279</v>
      </c>
      <c r="I121" s="2" t="s">
        <v>1103</v>
      </c>
    </row>
    <row r="122" spans="2:9">
      <c r="B122" s="2" t="s">
        <v>22</v>
      </c>
      <c r="C122" s="831" t="s">
        <v>1354</v>
      </c>
      <c r="D122" s="2">
        <v>2018</v>
      </c>
      <c r="E122" s="820">
        <v>3314.3503301135311</v>
      </c>
      <c r="F122" s="821">
        <v>0</v>
      </c>
      <c r="G122" s="2" t="s">
        <v>1281</v>
      </c>
      <c r="H122" s="2" t="s">
        <v>1279</v>
      </c>
      <c r="I122" s="2" t="s">
        <v>1103</v>
      </c>
    </row>
    <row r="123" spans="2:9">
      <c r="B123" s="2" t="s">
        <v>22</v>
      </c>
      <c r="C123" s="831" t="s">
        <v>1355</v>
      </c>
      <c r="D123" s="2">
        <v>2018</v>
      </c>
      <c r="E123" s="820">
        <v>7843.430449487505</v>
      </c>
      <c r="F123" s="821">
        <v>2.3326843910806176</v>
      </c>
      <c r="G123" s="2" t="s">
        <v>1280</v>
      </c>
      <c r="H123" s="2" t="s">
        <v>1279</v>
      </c>
      <c r="I123" s="2" t="s">
        <v>1103</v>
      </c>
    </row>
    <row r="124" spans="2:9">
      <c r="B124" s="2" t="s">
        <v>22</v>
      </c>
      <c r="C124" s="831">
        <v>196924</v>
      </c>
      <c r="D124" s="2">
        <v>2018</v>
      </c>
      <c r="E124" s="820">
        <v>5485.3218821275777</v>
      </c>
      <c r="F124" s="821">
        <v>1.4114804888507722</v>
      </c>
      <c r="G124" s="2" t="s">
        <v>1280</v>
      </c>
      <c r="H124" s="2" t="s">
        <v>1279</v>
      </c>
      <c r="I124" s="2" t="s">
        <v>1316</v>
      </c>
    </row>
    <row r="125" spans="2:9">
      <c r="B125" s="2" t="s">
        <v>22</v>
      </c>
      <c r="C125" s="831">
        <v>196946</v>
      </c>
      <c r="D125" s="2">
        <v>2018</v>
      </c>
      <c r="E125" s="820">
        <v>35440.609113809063</v>
      </c>
      <c r="F125" s="821">
        <v>9.7937650943396228</v>
      </c>
      <c r="G125" s="2" t="s">
        <v>1281</v>
      </c>
      <c r="H125" s="2" t="s">
        <v>1279</v>
      </c>
      <c r="I125" s="2" t="s">
        <v>1316</v>
      </c>
    </row>
    <row r="126" spans="2:9">
      <c r="B126" s="2" t="s">
        <v>22</v>
      </c>
      <c r="C126" s="831">
        <v>197108</v>
      </c>
      <c r="D126" s="2">
        <v>2018</v>
      </c>
      <c r="E126" s="820">
        <v>18813.238444181086</v>
      </c>
      <c r="F126" s="821">
        <v>0</v>
      </c>
      <c r="G126" s="2" t="s">
        <v>1280</v>
      </c>
      <c r="H126" s="2" t="s">
        <v>1279</v>
      </c>
      <c r="I126" s="2" t="s">
        <v>1103</v>
      </c>
    </row>
    <row r="127" spans="2:9">
      <c r="B127" s="2" t="s">
        <v>22</v>
      </c>
      <c r="C127" s="831">
        <v>197442</v>
      </c>
      <c r="D127" s="2">
        <v>2018</v>
      </c>
      <c r="E127" s="820">
        <v>12512.603493462319</v>
      </c>
      <c r="F127" s="821">
        <v>0</v>
      </c>
      <c r="G127" s="2" t="s">
        <v>1280</v>
      </c>
      <c r="H127" s="2" t="s">
        <v>1279</v>
      </c>
      <c r="I127" s="2" t="s">
        <v>1316</v>
      </c>
    </row>
    <row r="128" spans="2:9">
      <c r="B128" s="2" t="s">
        <v>22</v>
      </c>
      <c r="C128" s="831">
        <v>197457</v>
      </c>
      <c r="D128" s="2">
        <v>2018</v>
      </c>
      <c r="E128" s="820">
        <v>68463.766918062145</v>
      </c>
      <c r="F128" s="821">
        <v>0</v>
      </c>
      <c r="G128" s="2" t="s">
        <v>1280</v>
      </c>
      <c r="H128" s="2" t="s">
        <v>1279</v>
      </c>
      <c r="I128" s="2" t="s">
        <v>1316</v>
      </c>
    </row>
    <row r="129" spans="2:9">
      <c r="B129" s="2" t="s">
        <v>22</v>
      </c>
      <c r="C129" s="831">
        <v>197492</v>
      </c>
      <c r="D129" s="2">
        <v>2018</v>
      </c>
      <c r="E129" s="820">
        <v>10111.5171654935</v>
      </c>
      <c r="F129" s="821">
        <v>5.9865351629502577</v>
      </c>
      <c r="G129" s="2" t="s">
        <v>1280</v>
      </c>
      <c r="H129" s="2" t="s">
        <v>1279</v>
      </c>
      <c r="I129" s="2" t="s">
        <v>1316</v>
      </c>
    </row>
    <row r="130" spans="2:9">
      <c r="B130" s="2" t="s">
        <v>22</v>
      </c>
      <c r="C130" s="831" t="s">
        <v>1356</v>
      </c>
      <c r="D130" s="2">
        <v>2018</v>
      </c>
      <c r="E130" s="820">
        <v>1697.0750486456122</v>
      </c>
      <c r="F130" s="821">
        <v>3.2822727272727277</v>
      </c>
      <c r="G130" s="2" t="s">
        <v>1281</v>
      </c>
      <c r="H130" s="2" t="s">
        <v>1279</v>
      </c>
      <c r="I130" s="2" t="s">
        <v>1103</v>
      </c>
    </row>
    <row r="131" spans="2:9">
      <c r="B131" s="2" t="s">
        <v>22</v>
      </c>
      <c r="C131" s="831">
        <v>197921</v>
      </c>
      <c r="D131" s="2">
        <v>2018</v>
      </c>
      <c r="E131" s="820">
        <v>65145.242882792401</v>
      </c>
      <c r="F131" s="821">
        <v>23.709982161234997</v>
      </c>
      <c r="G131" s="2" t="s">
        <v>1280</v>
      </c>
      <c r="H131" s="2" t="s">
        <v>1279</v>
      </c>
      <c r="I131" s="2" t="s">
        <v>1316</v>
      </c>
    </row>
    <row r="132" spans="2:9">
      <c r="B132" s="2" t="s">
        <v>22</v>
      </c>
      <c r="C132" s="831" t="s">
        <v>1357</v>
      </c>
      <c r="D132" s="2">
        <v>2018</v>
      </c>
      <c r="E132" s="820">
        <v>9778.1314715066928</v>
      </c>
      <c r="F132" s="821">
        <v>5.0059819897084052</v>
      </c>
      <c r="G132" s="2" t="s">
        <v>1280</v>
      </c>
      <c r="H132" s="2" t="s">
        <v>1279</v>
      </c>
      <c r="I132" s="2" t="s">
        <v>1103</v>
      </c>
    </row>
    <row r="133" spans="2:9">
      <c r="B133" s="2" t="s">
        <v>22</v>
      </c>
      <c r="C133" s="831" t="s">
        <v>1358</v>
      </c>
      <c r="D133" s="2">
        <v>2018</v>
      </c>
      <c r="E133" s="820">
        <v>9270.0729538087126</v>
      </c>
      <c r="F133" s="821">
        <v>2.7661921097770157</v>
      </c>
      <c r="G133" s="2" t="s">
        <v>1280</v>
      </c>
      <c r="H133" s="2" t="s">
        <v>1279</v>
      </c>
      <c r="I133" s="2" t="s">
        <v>1103</v>
      </c>
    </row>
    <row r="134" spans="2:9">
      <c r="B134" s="2" t="s">
        <v>22</v>
      </c>
      <c r="C134" s="831" t="s">
        <v>1359</v>
      </c>
      <c r="D134" s="2">
        <v>2018</v>
      </c>
      <c r="E134" s="820">
        <v>71193.805619619001</v>
      </c>
      <c r="F134" s="821">
        <v>0</v>
      </c>
      <c r="G134" s="2" t="s">
        <v>1281</v>
      </c>
      <c r="H134" s="2" t="s">
        <v>1279</v>
      </c>
      <c r="I134" s="2" t="s">
        <v>1103</v>
      </c>
    </row>
    <row r="135" spans="2:9">
      <c r="B135" s="2" t="s">
        <v>22</v>
      </c>
      <c r="C135" s="831">
        <v>198846</v>
      </c>
      <c r="D135" s="2">
        <v>2019</v>
      </c>
      <c r="E135" s="820">
        <v>18533.052594979406</v>
      </c>
      <c r="F135" s="821">
        <v>4.6963336192109777</v>
      </c>
      <c r="G135" s="2" t="s">
        <v>1281</v>
      </c>
      <c r="H135" s="2" t="s">
        <v>1279</v>
      </c>
      <c r="I135" s="2" t="s">
        <v>1316</v>
      </c>
    </row>
    <row r="136" spans="2:9">
      <c r="B136" s="2" t="s">
        <v>22</v>
      </c>
      <c r="C136" s="831">
        <v>199129</v>
      </c>
      <c r="D136" s="2">
        <v>2018</v>
      </c>
      <c r="E136" s="820">
        <v>28390.097169584042</v>
      </c>
      <c r="F136" s="821">
        <v>7.7412092624356781</v>
      </c>
      <c r="G136" s="2" t="s">
        <v>1280</v>
      </c>
      <c r="H136" s="2" t="s">
        <v>1279</v>
      </c>
      <c r="I136" s="2" t="s">
        <v>1316</v>
      </c>
    </row>
    <row r="137" spans="2:9">
      <c r="B137" s="2" t="s">
        <v>22</v>
      </c>
      <c r="C137" s="831" t="s">
        <v>1360</v>
      </c>
      <c r="D137" s="2">
        <v>2018</v>
      </c>
      <c r="E137" s="820">
        <v>3230.1172425370769</v>
      </c>
      <c r="F137" s="821">
        <v>0.81540737564322485</v>
      </c>
      <c r="G137" s="2" t="s">
        <v>1280</v>
      </c>
      <c r="H137" s="2" t="s">
        <v>1279</v>
      </c>
      <c r="I137" s="2" t="s">
        <v>1103</v>
      </c>
    </row>
    <row r="138" spans="2:9">
      <c r="B138" s="2" t="s">
        <v>22</v>
      </c>
      <c r="C138" s="831" t="s">
        <v>1361</v>
      </c>
      <c r="D138" s="2">
        <v>2019</v>
      </c>
      <c r="E138" s="820">
        <v>30875.416585129315</v>
      </c>
      <c r="F138" s="821">
        <v>7.823782161234992</v>
      </c>
      <c r="G138" s="2" t="s">
        <v>1280</v>
      </c>
      <c r="H138" s="2" t="s">
        <v>1279</v>
      </c>
      <c r="I138" s="2" t="s">
        <v>1103</v>
      </c>
    </row>
    <row r="139" spans="2:9">
      <c r="B139" s="2" t="s">
        <v>22</v>
      </c>
      <c r="C139" s="831" t="s">
        <v>1361</v>
      </c>
      <c r="D139" s="2">
        <v>2019</v>
      </c>
      <c r="E139" s="820">
        <v>15640.7543668279</v>
      </c>
      <c r="F139" s="821">
        <v>3.9634991423670671</v>
      </c>
      <c r="G139" s="2" t="s">
        <v>1280</v>
      </c>
      <c r="H139" s="2" t="s">
        <v>1279</v>
      </c>
      <c r="I139" s="2" t="s">
        <v>1103</v>
      </c>
    </row>
    <row r="140" spans="2:9">
      <c r="B140" s="2" t="s">
        <v>22</v>
      </c>
      <c r="C140" s="831">
        <v>199346</v>
      </c>
      <c r="D140" s="2">
        <v>2018</v>
      </c>
      <c r="E140" s="820">
        <v>91382.260051495672</v>
      </c>
      <c r="F140" s="821">
        <v>27.104554030874791</v>
      </c>
      <c r="G140" s="2" t="s">
        <v>1280</v>
      </c>
      <c r="H140" s="2" t="s">
        <v>1279</v>
      </c>
      <c r="I140" s="2" t="s">
        <v>1103</v>
      </c>
    </row>
    <row r="141" spans="2:9">
      <c r="B141" s="2" t="s">
        <v>22</v>
      </c>
      <c r="C141" s="831">
        <v>199448</v>
      </c>
      <c r="D141" s="2">
        <v>2018</v>
      </c>
      <c r="E141" s="820">
        <v>9436.7658008021153</v>
      </c>
      <c r="F141" s="821">
        <v>2.9932675814751288</v>
      </c>
      <c r="G141" s="2" t="s">
        <v>1280</v>
      </c>
      <c r="H141" s="2" t="s">
        <v>1279</v>
      </c>
      <c r="I141" s="2" t="s">
        <v>1103</v>
      </c>
    </row>
    <row r="142" spans="2:9">
      <c r="B142" s="2" t="s">
        <v>22</v>
      </c>
      <c r="C142" s="831" t="s">
        <v>1362</v>
      </c>
      <c r="D142" s="2">
        <v>2019</v>
      </c>
      <c r="E142" s="820">
        <v>1196.9965076654005</v>
      </c>
      <c r="F142" s="821">
        <v>0.36125643224699827</v>
      </c>
      <c r="G142" s="2" t="s">
        <v>1280</v>
      </c>
      <c r="H142" s="2" t="s">
        <v>1279</v>
      </c>
      <c r="I142" s="2" t="s">
        <v>1103</v>
      </c>
    </row>
    <row r="143" spans="2:9">
      <c r="B143" s="2" t="s">
        <v>22</v>
      </c>
      <c r="C143" s="831" t="s">
        <v>1363</v>
      </c>
      <c r="D143" s="2">
        <v>2019</v>
      </c>
      <c r="E143" s="820">
        <v>19042.884440836893</v>
      </c>
      <c r="F143" s="821">
        <v>8.0508576329331056</v>
      </c>
      <c r="G143" s="2" t="s">
        <v>1280</v>
      </c>
      <c r="H143" s="2" t="s">
        <v>1279</v>
      </c>
      <c r="I143" s="2" t="s">
        <v>1103</v>
      </c>
    </row>
    <row r="144" spans="2:9">
      <c r="B144" s="2" t="s">
        <v>22</v>
      </c>
      <c r="C144" s="831" t="s">
        <v>1364</v>
      </c>
      <c r="D144" s="2">
        <v>2019</v>
      </c>
      <c r="E144" s="820">
        <v>8128.9362831676972</v>
      </c>
      <c r="F144" s="821">
        <v>2.1675385934819902</v>
      </c>
      <c r="G144" s="2" t="s">
        <v>1280</v>
      </c>
      <c r="H144" s="2" t="s">
        <v>1279</v>
      </c>
      <c r="I144" s="2" t="s">
        <v>1103</v>
      </c>
    </row>
    <row r="145" spans="2:9">
      <c r="B145" s="2" t="s">
        <v>22</v>
      </c>
      <c r="C145" s="831">
        <v>200548</v>
      </c>
      <c r="D145" s="2">
        <v>2018</v>
      </c>
      <c r="E145" s="820">
        <v>14731.689605764892</v>
      </c>
      <c r="F145" s="821">
        <v>3.6266017152658665</v>
      </c>
      <c r="G145" s="2" t="s">
        <v>1280</v>
      </c>
      <c r="H145" s="2" t="s">
        <v>1279</v>
      </c>
      <c r="I145" s="2" t="s">
        <v>1316</v>
      </c>
    </row>
    <row r="146" spans="2:9">
      <c r="B146" s="2" t="s">
        <v>22</v>
      </c>
      <c r="C146" s="831" t="s">
        <v>1365</v>
      </c>
      <c r="D146" s="2">
        <v>2018</v>
      </c>
      <c r="E146" s="820">
        <v>1552.5488036460119</v>
      </c>
      <c r="F146" s="821">
        <v>0.14450257289879934</v>
      </c>
      <c r="G146" s="2" t="s">
        <v>1281</v>
      </c>
      <c r="H146" s="2" t="s">
        <v>1279</v>
      </c>
      <c r="I146" s="2" t="s">
        <v>1103</v>
      </c>
    </row>
    <row r="147" spans="2:9">
      <c r="B147" s="2" t="s">
        <v>22</v>
      </c>
      <c r="C147" s="831">
        <v>200745</v>
      </c>
      <c r="D147" s="2">
        <v>2018</v>
      </c>
      <c r="E147" s="820">
        <v>24064.063124473309</v>
      </c>
      <c r="F147" s="821">
        <v>3.8231252144082339</v>
      </c>
      <c r="G147" s="2" t="s">
        <v>1310</v>
      </c>
      <c r="H147" s="2" t="s">
        <v>1279</v>
      </c>
      <c r="I147" s="2" t="s">
        <v>1316</v>
      </c>
    </row>
    <row r="148" spans="2:9">
      <c r="B148" s="2" t="s">
        <v>22</v>
      </c>
      <c r="C148" s="831">
        <v>201013</v>
      </c>
      <c r="D148" s="2">
        <v>2019</v>
      </c>
      <c r="E148" s="820">
        <v>37832.182954864671</v>
      </c>
      <c r="F148" s="821">
        <v>12.902015437392796</v>
      </c>
      <c r="G148" s="2" t="s">
        <v>1280</v>
      </c>
      <c r="H148" s="2" t="s">
        <v>1279</v>
      </c>
      <c r="I148" s="2" t="s">
        <v>1103</v>
      </c>
    </row>
    <row r="149" spans="2:9">
      <c r="B149" s="2" t="s">
        <v>22</v>
      </c>
      <c r="C149" s="831" t="s">
        <v>1366</v>
      </c>
      <c r="D149" s="2">
        <v>2019</v>
      </c>
      <c r="E149" s="820">
        <v>30629.810635037968</v>
      </c>
      <c r="F149" s="821">
        <v>7.7412092624356781</v>
      </c>
      <c r="G149" s="2" t="s">
        <v>1280</v>
      </c>
      <c r="H149" s="2" t="s">
        <v>1279</v>
      </c>
      <c r="I149" s="2" t="s">
        <v>1103</v>
      </c>
    </row>
    <row r="150" spans="2:9">
      <c r="B150" s="2" t="s">
        <v>22</v>
      </c>
      <c r="C150" s="831">
        <v>201199</v>
      </c>
      <c r="D150" s="2">
        <v>2018</v>
      </c>
      <c r="E150" s="820">
        <v>39537.237980228048</v>
      </c>
      <c r="F150" s="821">
        <v>0</v>
      </c>
      <c r="G150" s="2" t="s">
        <v>1280</v>
      </c>
      <c r="H150" s="2" t="s">
        <v>1279</v>
      </c>
      <c r="I150" s="2" t="s">
        <v>1316</v>
      </c>
    </row>
    <row r="151" spans="2:9">
      <c r="B151" s="2" t="s">
        <v>22</v>
      </c>
      <c r="C151" s="831" t="s">
        <v>1367</v>
      </c>
      <c r="D151" s="2">
        <v>2018</v>
      </c>
      <c r="E151" s="820">
        <v>8297.4024583206046</v>
      </c>
      <c r="F151" s="821">
        <v>0.37157804459691252</v>
      </c>
      <c r="G151" s="2" t="s">
        <v>1280</v>
      </c>
      <c r="H151" s="2" t="s">
        <v>1279</v>
      </c>
      <c r="I151" s="2" t="s">
        <v>1103</v>
      </c>
    </row>
    <row r="152" spans="2:9">
      <c r="B152" s="2" t="s">
        <v>22</v>
      </c>
      <c r="C152" s="831" t="s">
        <v>1368</v>
      </c>
      <c r="D152" s="2">
        <v>2019</v>
      </c>
      <c r="E152" s="820">
        <v>30721.137035252439</v>
      </c>
      <c r="F152" s="821">
        <v>7.7928173241852496</v>
      </c>
      <c r="G152" s="2" t="s">
        <v>1281</v>
      </c>
      <c r="H152" s="2" t="s">
        <v>1279</v>
      </c>
      <c r="I152" s="2" t="s">
        <v>1103</v>
      </c>
    </row>
    <row r="153" spans="2:9">
      <c r="B153" s="2" t="s">
        <v>22</v>
      </c>
      <c r="C153" s="831" t="s">
        <v>1369</v>
      </c>
      <c r="D153" s="2">
        <v>2019</v>
      </c>
      <c r="E153" s="820">
        <v>25445.485760727155</v>
      </c>
      <c r="F153" s="821">
        <v>6.2961835334476843</v>
      </c>
      <c r="G153" s="2" t="s">
        <v>1280</v>
      </c>
      <c r="H153" s="2" t="s">
        <v>1279</v>
      </c>
      <c r="I153" s="2" t="s">
        <v>1103</v>
      </c>
    </row>
    <row r="154" spans="2:9">
      <c r="B154" s="2" t="s">
        <v>22</v>
      </c>
      <c r="C154" s="831">
        <v>201732</v>
      </c>
      <c r="D154" s="2">
        <v>2019</v>
      </c>
      <c r="E154" s="820">
        <v>14466.811125236054</v>
      </c>
      <c r="F154" s="821">
        <v>3.6641723842195542</v>
      </c>
      <c r="G154" s="2" t="s">
        <v>1280</v>
      </c>
      <c r="H154" s="2" t="s">
        <v>1279</v>
      </c>
      <c r="I154" s="2" t="s">
        <v>1103</v>
      </c>
    </row>
    <row r="155" spans="2:9">
      <c r="B155" s="2" t="s">
        <v>22</v>
      </c>
      <c r="C155" s="831" t="s">
        <v>1370</v>
      </c>
      <c r="D155" s="2">
        <v>2019</v>
      </c>
      <c r="E155" s="820">
        <v>22325.314864079344</v>
      </c>
      <c r="F155" s="821">
        <v>0</v>
      </c>
      <c r="G155" s="2" t="s">
        <v>1281</v>
      </c>
      <c r="H155" s="2" t="s">
        <v>1279</v>
      </c>
      <c r="I155" s="2" t="s">
        <v>1103</v>
      </c>
    </row>
    <row r="156" spans="2:9">
      <c r="B156" s="2" t="s">
        <v>22</v>
      </c>
      <c r="C156" s="831">
        <v>201879</v>
      </c>
      <c r="D156" s="2">
        <v>2019</v>
      </c>
      <c r="E156" s="820">
        <v>127797.55380691642</v>
      </c>
      <c r="F156" s="821">
        <v>22.810763293310465</v>
      </c>
      <c r="G156" s="2" t="s">
        <v>1310</v>
      </c>
      <c r="H156" s="2" t="s">
        <v>1279</v>
      </c>
      <c r="I156" s="2" t="s">
        <v>1316</v>
      </c>
    </row>
    <row r="157" spans="2:9">
      <c r="B157" s="2" t="s">
        <v>22</v>
      </c>
      <c r="C157" s="831" t="s">
        <v>1371</v>
      </c>
      <c r="D157" s="2">
        <v>2019</v>
      </c>
      <c r="E157" s="820">
        <v>10909.514837270435</v>
      </c>
      <c r="F157" s="821">
        <v>1.5482418524871355</v>
      </c>
      <c r="G157" s="2" t="s">
        <v>1281</v>
      </c>
      <c r="H157" s="2" t="s">
        <v>1279</v>
      </c>
      <c r="I157" s="2" t="s">
        <v>1103</v>
      </c>
    </row>
    <row r="158" spans="2:9">
      <c r="B158" s="2" t="s">
        <v>22</v>
      </c>
      <c r="C158" s="831">
        <v>202020</v>
      </c>
      <c r="D158" s="2">
        <v>2019</v>
      </c>
      <c r="E158" s="820">
        <v>14441.097866923241</v>
      </c>
      <c r="F158" s="821">
        <v>4.8924442538593489</v>
      </c>
      <c r="G158" s="2" t="s">
        <v>1280</v>
      </c>
      <c r="H158" s="2" t="s">
        <v>1279</v>
      </c>
      <c r="I158" s="2" t="s">
        <v>1103</v>
      </c>
    </row>
    <row r="159" spans="2:9">
      <c r="B159" s="2" t="s">
        <v>22</v>
      </c>
      <c r="C159" s="831" t="s">
        <v>1372</v>
      </c>
      <c r="D159" s="2">
        <v>2019</v>
      </c>
      <c r="E159" s="820">
        <v>30666.163862307807</v>
      </c>
      <c r="F159" s="821">
        <v>4.2318610634648373</v>
      </c>
      <c r="G159" s="2" t="s">
        <v>1280</v>
      </c>
      <c r="H159" s="2" t="s">
        <v>1279</v>
      </c>
      <c r="I159" s="2" t="s">
        <v>1103</v>
      </c>
    </row>
    <row r="160" spans="2:9">
      <c r="B160" s="2" t="s">
        <v>22</v>
      </c>
      <c r="C160" s="831" t="s">
        <v>1373</v>
      </c>
      <c r="D160" s="2">
        <v>2019</v>
      </c>
      <c r="E160" s="820">
        <v>8639.6547931049354</v>
      </c>
      <c r="F160" s="821">
        <v>0</v>
      </c>
      <c r="G160" s="2" t="s">
        <v>1280</v>
      </c>
      <c r="H160" s="2" t="s">
        <v>1279</v>
      </c>
      <c r="I160" s="2" t="s">
        <v>1103</v>
      </c>
    </row>
    <row r="161" spans="2:9">
      <c r="B161" s="2" t="s">
        <v>22</v>
      </c>
      <c r="C161" s="831">
        <v>202253</v>
      </c>
      <c r="D161" s="2">
        <v>2019</v>
      </c>
      <c r="E161" s="820">
        <v>13704.280016649207</v>
      </c>
      <c r="F161" s="821">
        <v>3.4680617495711838</v>
      </c>
      <c r="G161" s="2" t="s">
        <v>1281</v>
      </c>
      <c r="H161" s="2" t="s">
        <v>1279</v>
      </c>
      <c r="I161" s="2" t="s">
        <v>1103</v>
      </c>
    </row>
    <row r="162" spans="2:9">
      <c r="B162" s="2" t="s">
        <v>22</v>
      </c>
      <c r="C162" s="831" t="s">
        <v>1374</v>
      </c>
      <c r="D162" s="2">
        <v>2019</v>
      </c>
      <c r="E162" s="820">
        <v>8627.2414959884045</v>
      </c>
      <c r="F162" s="821">
        <v>0</v>
      </c>
      <c r="G162" s="2" t="s">
        <v>1281</v>
      </c>
      <c r="H162" s="2" t="s">
        <v>1279</v>
      </c>
      <c r="I162" s="2" t="s">
        <v>1103</v>
      </c>
    </row>
    <row r="163" spans="2:9">
      <c r="B163" s="2" t="s">
        <v>22</v>
      </c>
      <c r="C163" s="831" t="s">
        <v>1375</v>
      </c>
      <c r="D163" s="2">
        <v>2019</v>
      </c>
      <c r="E163" s="820">
        <v>982.42380036538043</v>
      </c>
      <c r="F163" s="821">
        <v>1.8991766723842198</v>
      </c>
      <c r="G163" s="2" t="s">
        <v>1281</v>
      </c>
      <c r="H163" s="2" t="s">
        <v>1279</v>
      </c>
      <c r="I163" s="2" t="s">
        <v>1103</v>
      </c>
    </row>
    <row r="164" spans="2:9">
      <c r="B164" s="2" t="s">
        <v>22</v>
      </c>
      <c r="C164" s="831" t="s">
        <v>1376</v>
      </c>
      <c r="D164" s="2">
        <v>2018</v>
      </c>
      <c r="E164" s="820">
        <v>18621.719002954622</v>
      </c>
      <c r="F164" s="821">
        <v>1.4450257289879931</v>
      </c>
      <c r="G164" s="2" t="s">
        <v>1281</v>
      </c>
      <c r="H164" s="2" t="s">
        <v>1279</v>
      </c>
      <c r="I164" s="2" t="s">
        <v>1103</v>
      </c>
    </row>
    <row r="165" spans="2:9">
      <c r="B165" s="2" t="s">
        <v>22</v>
      </c>
      <c r="C165" s="831" t="s">
        <v>1377</v>
      </c>
      <c r="D165" s="2">
        <v>2019</v>
      </c>
      <c r="E165" s="820">
        <v>61425.427452989585</v>
      </c>
      <c r="F165" s="821">
        <v>15.564991423670671</v>
      </c>
      <c r="G165" s="2" t="s">
        <v>1281</v>
      </c>
      <c r="H165" s="2" t="s">
        <v>1279</v>
      </c>
      <c r="I165" s="2" t="s">
        <v>1103</v>
      </c>
    </row>
    <row r="166" spans="2:9">
      <c r="B166" s="2" t="s">
        <v>22</v>
      </c>
      <c r="C166" s="831" t="s">
        <v>1378</v>
      </c>
      <c r="D166" s="2">
        <v>2019</v>
      </c>
      <c r="E166" s="820">
        <v>168261.35575048547</v>
      </c>
      <c r="F166" s="821">
        <v>29.932675814751288</v>
      </c>
      <c r="G166" s="2" t="s">
        <v>1281</v>
      </c>
      <c r="H166" s="2" t="s">
        <v>1279</v>
      </c>
      <c r="I166" s="2" t="s">
        <v>1103</v>
      </c>
    </row>
    <row r="167" spans="2:9">
      <c r="B167" s="2" t="s">
        <v>22</v>
      </c>
      <c r="C167" s="831" t="s">
        <v>1379</v>
      </c>
      <c r="D167" s="2">
        <v>2019</v>
      </c>
      <c r="E167" s="820">
        <v>25520.85220750609</v>
      </c>
      <c r="F167" s="821">
        <v>7.8857118353344768</v>
      </c>
      <c r="G167" s="2" t="s">
        <v>1280</v>
      </c>
      <c r="H167" s="2" t="s">
        <v>1279</v>
      </c>
      <c r="I167" s="2" t="s">
        <v>1103</v>
      </c>
    </row>
    <row r="168" spans="2:9">
      <c r="B168" s="2" t="s">
        <v>22</v>
      </c>
      <c r="C168" s="831">
        <v>202905</v>
      </c>
      <c r="D168" s="2">
        <v>2019</v>
      </c>
      <c r="E168" s="820">
        <v>13406.360885852484</v>
      </c>
      <c r="F168" s="821">
        <v>0</v>
      </c>
      <c r="G168" s="2" t="s">
        <v>1280</v>
      </c>
      <c r="H168" s="2" t="s">
        <v>1279</v>
      </c>
      <c r="I168" s="2" t="s">
        <v>1316</v>
      </c>
    </row>
    <row r="169" spans="2:9">
      <c r="B169" s="2" t="s">
        <v>22</v>
      </c>
      <c r="C169" s="831" t="s">
        <v>1380</v>
      </c>
      <c r="D169" s="2">
        <v>2019</v>
      </c>
      <c r="E169" s="820">
        <v>238122.50525823698</v>
      </c>
      <c r="F169" s="821">
        <v>46.199536878216122</v>
      </c>
      <c r="G169" s="2" t="s">
        <v>1281</v>
      </c>
      <c r="H169" s="2" t="s">
        <v>1279</v>
      </c>
      <c r="I169" s="2" t="s">
        <v>1103</v>
      </c>
    </row>
    <row r="170" spans="2:9">
      <c r="B170" s="2" t="s">
        <v>22</v>
      </c>
      <c r="C170" s="831" t="s">
        <v>1381</v>
      </c>
      <c r="D170" s="2">
        <v>2019</v>
      </c>
      <c r="E170" s="820">
        <v>35708.622483858271</v>
      </c>
      <c r="F170" s="821">
        <v>9.7126372212692971</v>
      </c>
      <c r="G170" s="2" t="s">
        <v>1280</v>
      </c>
      <c r="H170" s="2" t="s">
        <v>1279</v>
      </c>
      <c r="I170" s="2" t="s">
        <v>1103</v>
      </c>
    </row>
    <row r="171" spans="2:9">
      <c r="B171" s="2" t="s">
        <v>22</v>
      </c>
      <c r="C171" s="831" t="s">
        <v>1382</v>
      </c>
      <c r="D171" s="2">
        <v>2019</v>
      </c>
      <c r="E171" s="820">
        <v>9602.5719837157685</v>
      </c>
      <c r="F171" s="821">
        <v>2.9932675814751288</v>
      </c>
      <c r="G171" s="2" t="s">
        <v>1280</v>
      </c>
      <c r="H171" s="2" t="s">
        <v>1279</v>
      </c>
      <c r="I171" s="2" t="s">
        <v>1103</v>
      </c>
    </row>
    <row r="172" spans="2:9">
      <c r="B172" s="2" t="s">
        <v>22</v>
      </c>
      <c r="C172" s="831">
        <v>204083</v>
      </c>
      <c r="D172" s="2">
        <v>2019</v>
      </c>
      <c r="E172" s="820">
        <v>31148.509121692976</v>
      </c>
      <c r="F172" s="821">
        <v>4.2318610634648373</v>
      </c>
      <c r="G172" s="2" t="s">
        <v>1281</v>
      </c>
      <c r="H172" s="2" t="s">
        <v>1279</v>
      </c>
      <c r="I172" s="2" t="s">
        <v>1103</v>
      </c>
    </row>
    <row r="173" spans="2:9">
      <c r="B173" s="2" t="s">
        <v>22</v>
      </c>
      <c r="C173" s="831" t="s">
        <v>1383</v>
      </c>
      <c r="D173" s="2">
        <v>2019</v>
      </c>
      <c r="E173" s="820">
        <v>8464.9819693937607</v>
      </c>
      <c r="F173" s="821">
        <v>2.5804030874785595</v>
      </c>
      <c r="G173" s="2" t="s">
        <v>1280</v>
      </c>
      <c r="H173" s="2" t="s">
        <v>1279</v>
      </c>
      <c r="I173" s="2" t="s">
        <v>1103</v>
      </c>
    </row>
    <row r="174" spans="2:9">
      <c r="B174" s="2" t="s">
        <v>22</v>
      </c>
      <c r="C174" s="831">
        <v>204509</v>
      </c>
      <c r="D174" s="2">
        <v>2019</v>
      </c>
      <c r="E174" s="820">
        <v>109727.33986156763</v>
      </c>
      <c r="F174" s="821">
        <v>14.553473413379075</v>
      </c>
      <c r="G174" s="2" t="s">
        <v>1310</v>
      </c>
      <c r="H174" s="2" t="s">
        <v>1279</v>
      </c>
      <c r="I174" s="2" t="s">
        <v>1103</v>
      </c>
    </row>
    <row r="175" spans="2:9">
      <c r="B175" s="2" t="s">
        <v>22</v>
      </c>
      <c r="C175" s="831" t="s">
        <v>1384</v>
      </c>
      <c r="D175" s="2">
        <v>2019</v>
      </c>
      <c r="E175" s="820">
        <v>687410.26775800635</v>
      </c>
      <c r="F175" s="821">
        <v>93.720240137221268</v>
      </c>
      <c r="G175" s="2" t="s">
        <v>1281</v>
      </c>
      <c r="H175" s="2" t="s">
        <v>1279</v>
      </c>
      <c r="I175" s="2" t="s">
        <v>1103</v>
      </c>
    </row>
    <row r="176" spans="2:9">
      <c r="B176" s="2" t="s">
        <v>22</v>
      </c>
      <c r="C176" s="831" t="s">
        <v>1385</v>
      </c>
      <c r="D176" s="2">
        <v>2019</v>
      </c>
      <c r="E176" s="820">
        <v>326454.64087538526</v>
      </c>
      <c r="F176" s="821">
        <v>43.3507718696398</v>
      </c>
      <c r="G176" s="2" t="s">
        <v>1281</v>
      </c>
      <c r="H176" s="2" t="s">
        <v>1279</v>
      </c>
      <c r="I176" s="2" t="s">
        <v>1103</v>
      </c>
    </row>
    <row r="177" spans="2:9">
      <c r="B177" s="2" t="s">
        <v>22</v>
      </c>
      <c r="C177" s="831" t="s">
        <v>1386</v>
      </c>
      <c r="D177" s="2">
        <v>2019</v>
      </c>
      <c r="E177" s="820">
        <v>26607.01570520247</v>
      </c>
      <c r="F177" s="821">
        <v>14.089000857632934</v>
      </c>
      <c r="G177" s="2" t="s">
        <v>1281</v>
      </c>
      <c r="H177" s="2" t="s">
        <v>1279</v>
      </c>
      <c r="I177" s="2" t="s">
        <v>1103</v>
      </c>
    </row>
    <row r="178" spans="2:9">
      <c r="B178" s="2" t="s">
        <v>22</v>
      </c>
      <c r="C178" s="831">
        <v>205310</v>
      </c>
      <c r="D178" s="2">
        <v>2019</v>
      </c>
      <c r="E178" s="820">
        <v>117098.17835654724</v>
      </c>
      <c r="F178" s="821">
        <v>15.585634648370499</v>
      </c>
      <c r="G178" s="2" t="s">
        <v>1310</v>
      </c>
      <c r="H178" s="2" t="s">
        <v>1279</v>
      </c>
      <c r="I178" s="2" t="s">
        <v>1103</v>
      </c>
    </row>
    <row r="179" spans="2:9">
      <c r="B179" s="2" t="s">
        <v>22</v>
      </c>
      <c r="C179" s="831" t="s">
        <v>1387</v>
      </c>
      <c r="D179" s="2">
        <v>2019</v>
      </c>
      <c r="E179" s="820">
        <v>21075.118511628818</v>
      </c>
      <c r="F179" s="821">
        <v>5.3362735849056611</v>
      </c>
      <c r="G179" s="2" t="s">
        <v>1281</v>
      </c>
      <c r="H179" s="2" t="s">
        <v>1279</v>
      </c>
      <c r="I179" s="2" t="s">
        <v>1103</v>
      </c>
    </row>
    <row r="180" spans="2:9">
      <c r="B180" s="2" t="s">
        <v>22</v>
      </c>
      <c r="C180" s="831">
        <v>205495</v>
      </c>
      <c r="D180" s="2">
        <v>2019</v>
      </c>
      <c r="E180" s="820">
        <v>48449.985309896649</v>
      </c>
      <c r="F180" s="821">
        <v>6.3993996569468274</v>
      </c>
      <c r="G180" s="2" t="s">
        <v>1310</v>
      </c>
      <c r="H180" s="2" t="s">
        <v>1279</v>
      </c>
      <c r="I180" s="2" t="s">
        <v>1103</v>
      </c>
    </row>
    <row r="181" spans="2:9">
      <c r="B181" s="2" t="s">
        <v>22</v>
      </c>
      <c r="C181" s="831" t="s">
        <v>1388</v>
      </c>
      <c r="D181" s="2">
        <v>2019</v>
      </c>
      <c r="E181" s="820">
        <v>40889.400701850078</v>
      </c>
      <c r="F181" s="821">
        <v>0</v>
      </c>
      <c r="G181" s="2" t="s">
        <v>1281</v>
      </c>
      <c r="H181" s="2" t="s">
        <v>1279</v>
      </c>
      <c r="I181" s="2" t="s">
        <v>1103</v>
      </c>
    </row>
    <row r="182" spans="2:9">
      <c r="B182" s="2" t="s">
        <v>22</v>
      </c>
      <c r="C182" s="831">
        <v>205686</v>
      </c>
      <c r="D182" s="2">
        <v>2019</v>
      </c>
      <c r="E182" s="820">
        <v>36822.272568026972</v>
      </c>
      <c r="F182" s="821">
        <v>9.3307375643224706</v>
      </c>
      <c r="G182" s="2" t="s">
        <v>1281</v>
      </c>
      <c r="H182" s="2" t="s">
        <v>1279</v>
      </c>
      <c r="I182" s="2" t="s">
        <v>1103</v>
      </c>
    </row>
    <row r="183" spans="2:9">
      <c r="B183" s="2" t="s">
        <v>22</v>
      </c>
      <c r="C183" s="831" t="s">
        <v>1389</v>
      </c>
      <c r="D183" s="2">
        <v>2019</v>
      </c>
      <c r="E183" s="820">
        <v>11855.585410365977</v>
      </c>
      <c r="F183" s="821">
        <v>3.0035891938250434</v>
      </c>
      <c r="G183" s="2" t="s">
        <v>1280</v>
      </c>
      <c r="H183" s="2" t="s">
        <v>1279</v>
      </c>
      <c r="I183" s="2" t="s">
        <v>1103</v>
      </c>
    </row>
    <row r="184" spans="2:9">
      <c r="B184" s="2" t="s">
        <v>22</v>
      </c>
      <c r="C184" s="831" t="s">
        <v>1390</v>
      </c>
      <c r="D184" s="2">
        <v>2019</v>
      </c>
      <c r="E184" s="820">
        <v>21904.149426197077</v>
      </c>
      <c r="F184" s="821">
        <v>0</v>
      </c>
      <c r="G184" s="2" t="s">
        <v>1281</v>
      </c>
      <c r="H184" s="2" t="s">
        <v>1279</v>
      </c>
      <c r="I184" s="2" t="s">
        <v>1103</v>
      </c>
    </row>
    <row r="185" spans="2:9">
      <c r="B185" s="2" t="s">
        <v>22</v>
      </c>
      <c r="C185" s="831">
        <v>205967</v>
      </c>
      <c r="D185" s="2">
        <v>2019</v>
      </c>
      <c r="E185" s="820">
        <v>112004.29321837114</v>
      </c>
      <c r="F185" s="821">
        <v>14.863121783876503</v>
      </c>
      <c r="G185" s="2" t="s">
        <v>1310</v>
      </c>
      <c r="H185" s="2" t="s">
        <v>1279</v>
      </c>
      <c r="I185" s="2" t="s">
        <v>1103</v>
      </c>
    </row>
    <row r="186" spans="2:9">
      <c r="B186" s="2" t="s">
        <v>22</v>
      </c>
      <c r="C186" s="831">
        <v>206028</v>
      </c>
      <c r="D186" s="2">
        <v>2019</v>
      </c>
      <c r="E186" s="820">
        <v>56312.035705058945</v>
      </c>
      <c r="F186" s="821">
        <v>7.4315608919382514</v>
      </c>
      <c r="G186" s="2" t="s">
        <v>1310</v>
      </c>
      <c r="H186" s="2" t="s">
        <v>1279</v>
      </c>
      <c r="I186" s="2" t="s">
        <v>1103</v>
      </c>
    </row>
    <row r="187" spans="2:9">
      <c r="B187" s="2" t="s">
        <v>22</v>
      </c>
      <c r="C187" s="831" t="s">
        <v>1391</v>
      </c>
      <c r="D187" s="2">
        <v>2019</v>
      </c>
      <c r="E187" s="820">
        <v>64558.011646753926</v>
      </c>
      <c r="F187" s="821">
        <v>8.5669382504288176</v>
      </c>
      <c r="G187" s="2" t="s">
        <v>1280</v>
      </c>
      <c r="H187" s="2" t="s">
        <v>1279</v>
      </c>
      <c r="I187" s="2" t="s">
        <v>1103</v>
      </c>
    </row>
    <row r="188" spans="2:9">
      <c r="B188" s="2" t="s">
        <v>22</v>
      </c>
      <c r="C188" s="831" t="s">
        <v>1392</v>
      </c>
      <c r="D188" s="2">
        <v>2019</v>
      </c>
      <c r="E188" s="820">
        <v>108693.48954457662</v>
      </c>
      <c r="F188" s="821">
        <v>14.347041166380791</v>
      </c>
      <c r="G188" s="2" t="s">
        <v>1281</v>
      </c>
      <c r="H188" s="2" t="s">
        <v>1279</v>
      </c>
      <c r="I188" s="2" t="s">
        <v>1103</v>
      </c>
    </row>
    <row r="189" spans="2:9">
      <c r="B189" s="2" t="s">
        <v>22</v>
      </c>
      <c r="C189" s="831" t="s">
        <v>1393</v>
      </c>
      <c r="D189" s="2">
        <v>2019</v>
      </c>
      <c r="E189" s="820">
        <v>124274.83741806113</v>
      </c>
      <c r="F189" s="821">
        <v>16.51457975986278</v>
      </c>
      <c r="G189" s="2" t="s">
        <v>1310</v>
      </c>
      <c r="H189" s="2" t="s">
        <v>1279</v>
      </c>
      <c r="I189" s="2" t="s">
        <v>1103</v>
      </c>
    </row>
    <row r="190" spans="2:9">
      <c r="B190" s="2" t="s">
        <v>22</v>
      </c>
      <c r="C190" s="831" t="s">
        <v>1394</v>
      </c>
      <c r="D190" s="2">
        <v>2019</v>
      </c>
      <c r="E190" s="820">
        <v>148741.44603474191</v>
      </c>
      <c r="F190" s="821">
        <v>19.817495711835335</v>
      </c>
      <c r="G190" s="2" t="s">
        <v>1310</v>
      </c>
      <c r="H190" s="2" t="s">
        <v>1279</v>
      </c>
      <c r="I190" s="2" t="s">
        <v>1103</v>
      </c>
    </row>
    <row r="191" spans="2:9">
      <c r="B191" s="2" t="s">
        <v>22</v>
      </c>
      <c r="C191" s="831" t="s">
        <v>1395</v>
      </c>
      <c r="D191" s="2">
        <v>2019</v>
      </c>
      <c r="E191" s="820">
        <v>157182.48807398236</v>
      </c>
      <c r="F191" s="821">
        <v>27.228413379073757</v>
      </c>
      <c r="G191" s="2" t="s">
        <v>1281</v>
      </c>
      <c r="H191" s="2" t="s">
        <v>1279</v>
      </c>
      <c r="I191" s="2" t="s">
        <v>1103</v>
      </c>
    </row>
    <row r="192" spans="2:9">
      <c r="B192" s="2" t="s">
        <v>22</v>
      </c>
      <c r="C192" s="831" t="s">
        <v>1396</v>
      </c>
      <c r="D192" s="2">
        <v>2019</v>
      </c>
      <c r="E192" s="820">
        <v>159705.93404495699</v>
      </c>
      <c r="F192" s="821">
        <v>21.262521440823331</v>
      </c>
      <c r="G192" s="2" t="s">
        <v>1310</v>
      </c>
      <c r="H192" s="2" t="s">
        <v>1279</v>
      </c>
      <c r="I192" s="2" t="s">
        <v>1103</v>
      </c>
    </row>
    <row r="193" spans="2:9">
      <c r="B193" s="2" t="s">
        <v>22</v>
      </c>
      <c r="C193" s="831" t="s">
        <v>1397</v>
      </c>
      <c r="D193" s="2">
        <v>2019</v>
      </c>
      <c r="E193" s="820">
        <v>66240.900070123505</v>
      </c>
      <c r="F193" s="821">
        <v>8.7733704974271021</v>
      </c>
      <c r="G193" s="2" t="s">
        <v>1310</v>
      </c>
      <c r="H193" s="2" t="s">
        <v>1279</v>
      </c>
      <c r="I193" s="2" t="s">
        <v>1103</v>
      </c>
    </row>
    <row r="194" spans="2:9">
      <c r="B194" s="2" t="s">
        <v>22</v>
      </c>
      <c r="C194" s="831" t="s">
        <v>1398</v>
      </c>
      <c r="D194" s="2">
        <v>2019</v>
      </c>
      <c r="E194" s="820">
        <v>79212.795556897443</v>
      </c>
      <c r="F194" s="821">
        <v>20.43679245283019</v>
      </c>
      <c r="G194" s="2" t="s">
        <v>1280</v>
      </c>
      <c r="H194" s="2" t="s">
        <v>1279</v>
      </c>
      <c r="I194" s="2" t="s">
        <v>1103</v>
      </c>
    </row>
    <row r="195" spans="2:9">
      <c r="B195" s="2" t="s">
        <v>22</v>
      </c>
      <c r="C195" s="831" t="s">
        <v>1399</v>
      </c>
      <c r="D195" s="2">
        <v>2019</v>
      </c>
      <c r="E195" s="820">
        <v>2070.3606262212666</v>
      </c>
      <c r="F195" s="821">
        <v>0</v>
      </c>
      <c r="G195" s="2" t="s">
        <v>1280</v>
      </c>
      <c r="H195" s="2" t="s">
        <v>1279</v>
      </c>
      <c r="I195" s="2" t="s">
        <v>1103</v>
      </c>
    </row>
    <row r="196" spans="2:9">
      <c r="B196" s="2" t="s">
        <v>22</v>
      </c>
      <c r="C196" s="831" t="s">
        <v>1399</v>
      </c>
      <c r="D196" s="2">
        <v>2019</v>
      </c>
      <c r="E196" s="820">
        <v>1552.5488036460119</v>
      </c>
      <c r="F196" s="821">
        <v>0</v>
      </c>
      <c r="G196" s="2" t="s">
        <v>1280</v>
      </c>
      <c r="H196" s="2" t="s">
        <v>1279</v>
      </c>
      <c r="I196" s="2" t="s">
        <v>1103</v>
      </c>
    </row>
    <row r="197" spans="2:9">
      <c r="B197" s="2" t="s">
        <v>1097</v>
      </c>
      <c r="C197" s="831" t="s">
        <v>1400</v>
      </c>
      <c r="D197" s="2">
        <v>2019</v>
      </c>
      <c r="E197" s="820">
        <v>7201.9243903716633</v>
      </c>
      <c r="F197" s="821">
        <v>1.1719338842975204</v>
      </c>
      <c r="G197" s="2" t="s">
        <v>1280</v>
      </c>
      <c r="H197" s="2" t="s">
        <v>1279</v>
      </c>
      <c r="I197" s="2" t="s">
        <v>1316</v>
      </c>
    </row>
    <row r="198" spans="2:9">
      <c r="B198" s="2" t="s">
        <v>1097</v>
      </c>
      <c r="C198" s="831" t="s">
        <v>1401</v>
      </c>
      <c r="D198" s="2">
        <v>2019</v>
      </c>
      <c r="E198" s="820">
        <v>9611.3594123030871</v>
      </c>
      <c r="F198" s="821">
        <v>1.824677685950413</v>
      </c>
      <c r="G198" s="2" t="s">
        <v>1281</v>
      </c>
      <c r="H198" s="2" t="s">
        <v>1279</v>
      </c>
      <c r="I198" s="2" t="s">
        <v>1316</v>
      </c>
    </row>
    <row r="199" spans="2:9">
      <c r="B199" s="2" t="s">
        <v>1097</v>
      </c>
      <c r="C199" s="831" t="s">
        <v>1402</v>
      </c>
      <c r="D199" s="2">
        <v>2019</v>
      </c>
      <c r="E199" s="820">
        <v>3565.547835869294</v>
      </c>
      <c r="F199" s="821">
        <v>0.60766942148760317</v>
      </c>
      <c r="G199" s="2" t="s">
        <v>1280</v>
      </c>
      <c r="H199" s="2" t="s">
        <v>1279</v>
      </c>
      <c r="I199" s="2" t="s">
        <v>1103</v>
      </c>
    </row>
    <row r="200" spans="2:9">
      <c r="B200" s="2" t="s">
        <v>1097</v>
      </c>
      <c r="C200" s="831" t="s">
        <v>1403</v>
      </c>
      <c r="D200" s="2">
        <v>2019</v>
      </c>
      <c r="E200" s="820">
        <v>8151.62870558551</v>
      </c>
      <c r="F200" s="821">
        <v>1.5475537190082642</v>
      </c>
      <c r="G200" s="2" t="s">
        <v>1280</v>
      </c>
      <c r="H200" s="2" t="s">
        <v>1279</v>
      </c>
      <c r="I200" s="2" t="s">
        <v>1316</v>
      </c>
    </row>
    <row r="201" spans="2:9">
      <c r="B201" s="2" t="s">
        <v>1097</v>
      </c>
      <c r="C201" s="831" t="s">
        <v>1404</v>
      </c>
      <c r="D201" s="2">
        <v>2019</v>
      </c>
      <c r="E201" s="820">
        <v>1444.6276458353318</v>
      </c>
      <c r="F201" s="821">
        <v>0.31051239669421482</v>
      </c>
      <c r="G201" s="2" t="s">
        <v>1280</v>
      </c>
      <c r="H201" s="2" t="s">
        <v>1279</v>
      </c>
      <c r="I201" s="2" t="s">
        <v>1103</v>
      </c>
    </row>
    <row r="202" spans="2:9">
      <c r="B202" s="2" t="s">
        <v>1097</v>
      </c>
      <c r="C202" s="831" t="s">
        <v>1405</v>
      </c>
      <c r="D202" s="2">
        <v>2019</v>
      </c>
      <c r="E202" s="820">
        <v>1890.4660285895197</v>
      </c>
      <c r="F202" s="821">
        <v>0.56092561983471068</v>
      </c>
      <c r="G202" s="2" t="s">
        <v>1280</v>
      </c>
      <c r="H202" s="2" t="s">
        <v>1279</v>
      </c>
      <c r="I202" s="2" t="s">
        <v>1316</v>
      </c>
    </row>
    <row r="203" spans="2:9">
      <c r="B203" s="2" t="s">
        <v>1097</v>
      </c>
      <c r="C203" s="831" t="s">
        <v>1406</v>
      </c>
      <c r="D203" s="2">
        <v>2019</v>
      </c>
      <c r="E203" s="820">
        <v>3663.9826975842816</v>
      </c>
      <c r="F203" s="821">
        <v>1.4774380165289254</v>
      </c>
      <c r="G203" s="2" t="s">
        <v>1280</v>
      </c>
      <c r="H203" s="2" t="s">
        <v>1279</v>
      </c>
      <c r="I203" s="2" t="s">
        <v>1316</v>
      </c>
    </row>
    <row r="204" spans="2:9">
      <c r="B204" s="2" t="s">
        <v>1097</v>
      </c>
      <c r="C204" s="831" t="s">
        <v>1407</v>
      </c>
      <c r="D204" s="2">
        <v>2019</v>
      </c>
      <c r="E204" s="820">
        <v>10453.528940412916</v>
      </c>
      <c r="F204" s="821">
        <v>1.552561983471074</v>
      </c>
      <c r="G204" s="2" t="s">
        <v>1280</v>
      </c>
      <c r="H204" s="2" t="s">
        <v>1279</v>
      </c>
      <c r="I204" s="2" t="s">
        <v>1316</v>
      </c>
    </row>
    <row r="205" spans="2:9">
      <c r="B205" s="2" t="s">
        <v>1097</v>
      </c>
      <c r="C205" s="831" t="s">
        <v>1408</v>
      </c>
      <c r="D205" s="2">
        <v>2019</v>
      </c>
      <c r="E205" s="820">
        <v>21872.511111499123</v>
      </c>
      <c r="F205" s="821">
        <v>2.0191652892561982</v>
      </c>
      <c r="G205" s="2" t="s">
        <v>1280</v>
      </c>
      <c r="H205" s="2" t="s">
        <v>1279</v>
      </c>
      <c r="I205" s="2" t="s">
        <v>1316</v>
      </c>
    </row>
    <row r="206" spans="2:9">
      <c r="B206" s="2" t="s">
        <v>1097</v>
      </c>
      <c r="C206" s="831" t="s">
        <v>1409</v>
      </c>
      <c r="D206" s="2">
        <v>2019</v>
      </c>
      <c r="E206" s="820">
        <v>4657.8224789536043</v>
      </c>
      <c r="F206" s="821">
        <v>1.1936363636363636</v>
      </c>
      <c r="G206" s="2" t="s">
        <v>1280</v>
      </c>
      <c r="H206" s="2" t="s">
        <v>1279</v>
      </c>
      <c r="I206" s="2" t="s">
        <v>1316</v>
      </c>
    </row>
    <row r="207" spans="2:9">
      <c r="B207" s="2" t="s">
        <v>1097</v>
      </c>
      <c r="C207" s="831" t="s">
        <v>1410</v>
      </c>
      <c r="D207" s="2">
        <v>2019</v>
      </c>
      <c r="E207" s="820">
        <v>1420.4360448210277</v>
      </c>
      <c r="F207" s="821">
        <v>0.35809090909090907</v>
      </c>
      <c r="G207" s="2" t="s">
        <v>1280</v>
      </c>
      <c r="H207" s="2" t="s">
        <v>1279</v>
      </c>
      <c r="I207" s="2" t="s">
        <v>1316</v>
      </c>
    </row>
    <row r="208" spans="2:9">
      <c r="B208" s="2" t="s">
        <v>1097</v>
      </c>
      <c r="C208" s="831" t="s">
        <v>1411</v>
      </c>
      <c r="D208" s="2">
        <v>2019</v>
      </c>
      <c r="E208" s="820">
        <v>3025.3712138625592</v>
      </c>
      <c r="F208" s="821">
        <v>0.66192561983471054</v>
      </c>
      <c r="G208" s="2" t="s">
        <v>1280</v>
      </c>
      <c r="H208" s="2" t="s">
        <v>1279</v>
      </c>
      <c r="I208" s="2" t="s">
        <v>1316</v>
      </c>
    </row>
    <row r="209" spans="2:9">
      <c r="B209" s="2" t="s">
        <v>1097</v>
      </c>
      <c r="C209" s="831" t="s">
        <v>1412</v>
      </c>
      <c r="D209" s="2">
        <v>2019</v>
      </c>
      <c r="E209" s="820">
        <v>5113.8765422798706</v>
      </c>
      <c r="F209" s="821">
        <v>0.71451239669421474</v>
      </c>
      <c r="G209" s="2" t="s">
        <v>1280</v>
      </c>
      <c r="H209" s="2" t="s">
        <v>1279</v>
      </c>
      <c r="I209" s="2" t="s">
        <v>1316</v>
      </c>
    </row>
    <row r="210" spans="2:9">
      <c r="B210" s="2" t="s">
        <v>1097</v>
      </c>
      <c r="C210" s="831" t="s">
        <v>1413</v>
      </c>
      <c r="D210" s="2">
        <v>2019</v>
      </c>
      <c r="E210" s="820">
        <v>4431.9534709979471</v>
      </c>
      <c r="F210" s="821">
        <v>0.84138842975206596</v>
      </c>
      <c r="G210" s="2" t="s">
        <v>1280</v>
      </c>
      <c r="H210" s="2" t="s">
        <v>1279</v>
      </c>
      <c r="I210" s="2" t="s">
        <v>1316</v>
      </c>
    </row>
    <row r="211" spans="2:9">
      <c r="B211" s="2" t="s">
        <v>1097</v>
      </c>
      <c r="C211" s="831" t="s">
        <v>1414</v>
      </c>
      <c r="D211" s="2">
        <v>2019</v>
      </c>
      <c r="E211" s="820">
        <v>7525.5844755118296</v>
      </c>
      <c r="F211" s="821">
        <v>2.5224958677685949</v>
      </c>
      <c r="G211" s="2" t="s">
        <v>1280</v>
      </c>
      <c r="H211" s="2" t="s">
        <v>1279</v>
      </c>
      <c r="I211" s="2" t="s">
        <v>1316</v>
      </c>
    </row>
    <row r="212" spans="2:9">
      <c r="B212" s="2" t="s">
        <v>1097</v>
      </c>
      <c r="C212" s="831" t="s">
        <v>1415</v>
      </c>
      <c r="D212" s="2">
        <v>2019</v>
      </c>
      <c r="E212" s="820">
        <v>5206.5566741082566</v>
      </c>
      <c r="F212" s="821">
        <v>0.99831404958677672</v>
      </c>
      <c r="G212" s="2" t="s">
        <v>1280</v>
      </c>
      <c r="H212" s="2" t="s">
        <v>1279</v>
      </c>
      <c r="I212" s="2" t="s">
        <v>1316</v>
      </c>
    </row>
    <row r="213" spans="2:9">
      <c r="B213" s="2" t="s">
        <v>1097</v>
      </c>
      <c r="C213" s="831" t="s">
        <v>1416</v>
      </c>
      <c r="D213" s="2">
        <v>2019</v>
      </c>
      <c r="E213" s="820">
        <v>6202.7873594412567</v>
      </c>
      <c r="F213" s="821">
        <v>0.98161983471074366</v>
      </c>
      <c r="G213" s="2" t="s">
        <v>1280</v>
      </c>
      <c r="H213" s="2" t="s">
        <v>1279</v>
      </c>
      <c r="I213" s="2" t="s">
        <v>1103</v>
      </c>
    </row>
    <row r="214" spans="2:9">
      <c r="B214" s="2" t="s">
        <v>1097</v>
      </c>
      <c r="C214" s="831" t="s">
        <v>1417</v>
      </c>
      <c r="D214" s="2">
        <v>2019</v>
      </c>
      <c r="E214" s="820">
        <v>1690.1517474144712</v>
      </c>
      <c r="F214" s="821">
        <v>0.46743801652892558</v>
      </c>
      <c r="G214" s="2" t="s">
        <v>1280</v>
      </c>
      <c r="H214" s="2" t="s">
        <v>1279</v>
      </c>
      <c r="I214" s="2" t="s">
        <v>1316</v>
      </c>
    </row>
    <row r="215" spans="2:9">
      <c r="B215" s="2" t="s">
        <v>1097</v>
      </c>
      <c r="C215" s="831" t="s">
        <v>1418</v>
      </c>
      <c r="D215" s="2">
        <v>2019</v>
      </c>
      <c r="E215" s="820">
        <v>2858.7966242061129</v>
      </c>
      <c r="F215" s="821">
        <v>0.4549173553719007</v>
      </c>
      <c r="G215" s="2" t="s">
        <v>1280</v>
      </c>
      <c r="H215" s="2" t="s">
        <v>1279</v>
      </c>
      <c r="I215" s="2" t="s">
        <v>1103</v>
      </c>
    </row>
    <row r="216" spans="2:9">
      <c r="B216" s="2" t="s">
        <v>1097</v>
      </c>
      <c r="C216" s="831" t="s">
        <v>1419</v>
      </c>
      <c r="D216" s="2">
        <v>2019</v>
      </c>
      <c r="E216" s="820">
        <v>5222.4794734923344</v>
      </c>
      <c r="F216" s="821">
        <v>0.96158677685950389</v>
      </c>
      <c r="G216" s="2" t="s">
        <v>1280</v>
      </c>
      <c r="H216" s="2" t="s">
        <v>1279</v>
      </c>
      <c r="I216" s="2" t="s">
        <v>1103</v>
      </c>
    </row>
    <row r="217" spans="2:9">
      <c r="B217" s="2" t="s">
        <v>1097</v>
      </c>
      <c r="C217" s="831" t="s">
        <v>1420</v>
      </c>
      <c r="D217" s="2">
        <v>2019</v>
      </c>
      <c r="E217" s="820">
        <v>3249.0790930406583</v>
      </c>
      <c r="F217" s="821">
        <v>0.51418181818181807</v>
      </c>
      <c r="G217" s="2" t="s">
        <v>1280</v>
      </c>
      <c r="H217" s="2" t="s">
        <v>1279</v>
      </c>
      <c r="I217" s="2" t="s">
        <v>1316</v>
      </c>
    </row>
    <row r="218" spans="2:9">
      <c r="B218" s="2" t="s">
        <v>1097</v>
      </c>
      <c r="C218" s="831" t="s">
        <v>1421</v>
      </c>
      <c r="D218" s="2">
        <v>2019</v>
      </c>
      <c r="E218" s="820">
        <v>7247.1342107757546</v>
      </c>
      <c r="F218" s="821">
        <v>1.1468925619834711</v>
      </c>
      <c r="G218" s="2" t="s">
        <v>1280</v>
      </c>
      <c r="H218" s="2" t="s">
        <v>1279</v>
      </c>
      <c r="I218" s="2" t="s">
        <v>1316</v>
      </c>
    </row>
    <row r="219" spans="2:9">
      <c r="B219" s="2" t="s">
        <v>1097</v>
      </c>
      <c r="C219" s="831" t="s">
        <v>1422</v>
      </c>
      <c r="D219" s="2">
        <v>2019</v>
      </c>
      <c r="E219" s="820">
        <v>3191.608385903352</v>
      </c>
      <c r="F219" s="821">
        <v>0.78713223140495858</v>
      </c>
      <c r="G219" s="2" t="s">
        <v>1280</v>
      </c>
      <c r="H219" s="2" t="s">
        <v>1279</v>
      </c>
      <c r="I219" s="2" t="s">
        <v>1103</v>
      </c>
    </row>
    <row r="220" spans="2:9">
      <c r="B220" s="2" t="s">
        <v>1097</v>
      </c>
      <c r="C220" s="831" t="s">
        <v>1423</v>
      </c>
      <c r="D220" s="2">
        <v>2019</v>
      </c>
      <c r="E220" s="820">
        <v>7278.7810850586175</v>
      </c>
      <c r="F220" s="821">
        <v>1.0751074380165289</v>
      </c>
      <c r="G220" s="2" t="s">
        <v>1280</v>
      </c>
      <c r="H220" s="2" t="s">
        <v>1279</v>
      </c>
      <c r="I220" s="2" t="s">
        <v>1316</v>
      </c>
    </row>
    <row r="221" spans="2:9">
      <c r="B221" s="2" t="s">
        <v>1097</v>
      </c>
      <c r="C221" s="831" t="s">
        <v>1424</v>
      </c>
      <c r="D221" s="2">
        <v>2019</v>
      </c>
      <c r="E221" s="820">
        <v>2611.2397367461672</v>
      </c>
      <c r="F221" s="821">
        <v>0.54089256198347091</v>
      </c>
      <c r="G221" s="2" t="s">
        <v>1280</v>
      </c>
      <c r="H221" s="2" t="s">
        <v>1279</v>
      </c>
      <c r="I221" s="2" t="s">
        <v>1103</v>
      </c>
    </row>
    <row r="222" spans="2:9">
      <c r="B222" s="2" t="s">
        <v>1097</v>
      </c>
      <c r="C222" s="831" t="s">
        <v>1425</v>
      </c>
      <c r="D222" s="2">
        <v>2019</v>
      </c>
      <c r="E222" s="820">
        <v>4533.4023207398732</v>
      </c>
      <c r="F222" s="821">
        <v>0.83471074380165278</v>
      </c>
      <c r="G222" s="2" t="s">
        <v>1280</v>
      </c>
      <c r="H222" s="2" t="s">
        <v>1279</v>
      </c>
      <c r="I222" s="2" t="s">
        <v>1103</v>
      </c>
    </row>
    <row r="223" spans="2:9">
      <c r="B223" s="2" t="s">
        <v>1097</v>
      </c>
      <c r="C223" s="831" t="s">
        <v>1426</v>
      </c>
      <c r="D223" s="2">
        <v>2019</v>
      </c>
      <c r="E223" s="820">
        <v>7974.8756961979761</v>
      </c>
      <c r="F223" s="821">
        <v>1.9073140495867766</v>
      </c>
      <c r="G223" s="2" t="s">
        <v>1280</v>
      </c>
      <c r="H223" s="2" t="s">
        <v>1279</v>
      </c>
      <c r="I223" s="2" t="s">
        <v>1103</v>
      </c>
    </row>
    <row r="224" spans="2:9">
      <c r="B224" s="2" t="s">
        <v>1097</v>
      </c>
      <c r="C224" s="831" t="s">
        <v>1427</v>
      </c>
      <c r="D224" s="2">
        <v>2019</v>
      </c>
      <c r="E224" s="820">
        <v>9666.9525870637226</v>
      </c>
      <c r="F224" s="821">
        <v>2.824661157024793</v>
      </c>
      <c r="G224" s="2" t="s">
        <v>1280</v>
      </c>
      <c r="H224" s="2" t="s">
        <v>1279</v>
      </c>
      <c r="I224" s="2" t="s">
        <v>1103</v>
      </c>
    </row>
    <row r="225" spans="2:9">
      <c r="B225" s="2" t="s">
        <v>1097</v>
      </c>
      <c r="C225" s="831" t="s">
        <v>1428</v>
      </c>
      <c r="D225" s="2">
        <v>2019</v>
      </c>
      <c r="E225" s="820">
        <v>5729.6305700994872</v>
      </c>
      <c r="F225" s="821">
        <v>1.6802727272727269</v>
      </c>
      <c r="G225" s="2" t="s">
        <v>1280</v>
      </c>
      <c r="H225" s="2" t="s">
        <v>1279</v>
      </c>
      <c r="I225" s="2" t="s">
        <v>1103</v>
      </c>
    </row>
    <row r="226" spans="2:9">
      <c r="B226" s="2" t="s">
        <v>1097</v>
      </c>
      <c r="C226" s="831" t="s">
        <v>1429</v>
      </c>
      <c r="D226" s="2">
        <v>2019</v>
      </c>
      <c r="E226" s="820">
        <v>6624.9361275111769</v>
      </c>
      <c r="F226" s="821">
        <v>1.6585702479338842</v>
      </c>
      <c r="G226" s="2" t="s">
        <v>1280</v>
      </c>
      <c r="H226" s="2" t="s">
        <v>1279</v>
      </c>
      <c r="I226" s="2" t="s">
        <v>1103</v>
      </c>
    </row>
    <row r="227" spans="2:9">
      <c r="B227" s="2" t="s">
        <v>1097</v>
      </c>
      <c r="C227" s="831" t="s">
        <v>1430</v>
      </c>
      <c r="D227" s="2">
        <v>2019</v>
      </c>
      <c r="E227" s="820">
        <v>13540.341211025194</v>
      </c>
      <c r="F227" s="821">
        <v>1.99996694214876</v>
      </c>
      <c r="G227" s="2" t="s">
        <v>1280</v>
      </c>
      <c r="H227" s="2" t="s">
        <v>1279</v>
      </c>
      <c r="I227" s="2" t="s">
        <v>1103</v>
      </c>
    </row>
    <row r="228" spans="2:9">
      <c r="B228" s="2" t="s">
        <v>1097</v>
      </c>
      <c r="C228" s="831" t="s">
        <v>1431</v>
      </c>
      <c r="D228" s="2">
        <v>2019</v>
      </c>
      <c r="E228" s="820">
        <v>6631.6347987029185</v>
      </c>
      <c r="F228" s="821">
        <v>1.4757685950413222</v>
      </c>
      <c r="G228" s="2" t="s">
        <v>1280</v>
      </c>
      <c r="H228" s="2" t="s">
        <v>1279</v>
      </c>
      <c r="I228" s="2" t="s">
        <v>1103</v>
      </c>
    </row>
    <row r="229" spans="2:9">
      <c r="B229" s="2" t="s">
        <v>1097</v>
      </c>
      <c r="C229" s="831" t="s">
        <v>1432</v>
      </c>
      <c r="D229" s="2">
        <v>2019</v>
      </c>
      <c r="E229" s="820">
        <v>26951.114057639541</v>
      </c>
      <c r="F229" s="821">
        <v>2.6911074380165285</v>
      </c>
      <c r="G229" s="2" t="s">
        <v>1280</v>
      </c>
      <c r="H229" s="2" t="s">
        <v>1279</v>
      </c>
      <c r="I229" s="2" t="s">
        <v>1103</v>
      </c>
    </row>
    <row r="230" spans="2:9">
      <c r="B230" s="2" t="s">
        <v>1097</v>
      </c>
      <c r="C230" s="831" t="s">
        <v>1433</v>
      </c>
      <c r="D230" s="2">
        <v>2019</v>
      </c>
      <c r="E230" s="820">
        <v>7716.7946912044054</v>
      </c>
      <c r="F230" s="821">
        <v>1.089297520661157</v>
      </c>
      <c r="G230" s="2" t="s">
        <v>1280</v>
      </c>
      <c r="H230" s="2" t="s">
        <v>1279</v>
      </c>
      <c r="I230" s="2" t="s">
        <v>1103</v>
      </c>
    </row>
    <row r="231" spans="2:9">
      <c r="B231" s="2" t="s">
        <v>1097</v>
      </c>
      <c r="C231" s="831" t="s">
        <v>1434</v>
      </c>
      <c r="D231" s="2">
        <v>2019</v>
      </c>
      <c r="E231" s="820">
        <v>4280.1279642343188</v>
      </c>
      <c r="F231" s="821">
        <v>0.88145454545454538</v>
      </c>
      <c r="G231" s="2" t="s">
        <v>1280</v>
      </c>
      <c r="H231" s="2" t="s">
        <v>1279</v>
      </c>
      <c r="I231" s="2" t="s">
        <v>1103</v>
      </c>
    </row>
    <row r="232" spans="2:9">
      <c r="B232" s="2" t="s">
        <v>1097</v>
      </c>
      <c r="C232" s="831" t="s">
        <v>1435</v>
      </c>
      <c r="D232" s="2">
        <v>2019</v>
      </c>
      <c r="E232" s="820">
        <v>7200.881086823877</v>
      </c>
      <c r="F232" s="821">
        <v>1.1919669421487602</v>
      </c>
      <c r="G232" s="2" t="s">
        <v>1280</v>
      </c>
      <c r="H232" s="2" t="s">
        <v>1279</v>
      </c>
      <c r="I232" s="2" t="s">
        <v>1103</v>
      </c>
    </row>
    <row r="233" spans="2:9">
      <c r="B233" s="2" t="s">
        <v>1097</v>
      </c>
      <c r="C233" s="831" t="s">
        <v>1436</v>
      </c>
      <c r="D233" s="2">
        <v>2019</v>
      </c>
      <c r="E233" s="820">
        <v>2052.0476655529865</v>
      </c>
      <c r="F233" s="821">
        <v>0.67861983471074372</v>
      </c>
      <c r="G233" s="2" t="s">
        <v>1280</v>
      </c>
      <c r="H233" s="2" t="s">
        <v>1279</v>
      </c>
      <c r="I233" s="2" t="s">
        <v>1316</v>
      </c>
    </row>
    <row r="234" spans="2:9">
      <c r="B234" s="2" t="s">
        <v>1097</v>
      </c>
      <c r="C234" s="831" t="s">
        <v>1437</v>
      </c>
      <c r="D234" s="2">
        <v>2019</v>
      </c>
      <c r="E234" s="820">
        <v>7903.3969828942572</v>
      </c>
      <c r="F234" s="821">
        <v>1.5149999999999997</v>
      </c>
      <c r="G234" s="2" t="s">
        <v>1280</v>
      </c>
      <c r="H234" s="2" t="s">
        <v>1279</v>
      </c>
      <c r="I234" s="2" t="s">
        <v>1316</v>
      </c>
    </row>
    <row r="235" spans="2:9">
      <c r="B235" s="2" t="s">
        <v>1097</v>
      </c>
      <c r="C235" s="831" t="s">
        <v>1438</v>
      </c>
      <c r="D235" s="2">
        <v>2019</v>
      </c>
      <c r="E235" s="820">
        <v>4676.7199354769073</v>
      </c>
      <c r="F235" s="821">
        <v>1.7904545454545453</v>
      </c>
      <c r="G235" s="2" t="s">
        <v>1280</v>
      </c>
      <c r="H235" s="2" t="s">
        <v>1279</v>
      </c>
      <c r="I235" s="2" t="s">
        <v>1316</v>
      </c>
    </row>
    <row r="236" spans="2:9">
      <c r="B236" s="2" t="s">
        <v>1097</v>
      </c>
      <c r="C236" s="831" t="s">
        <v>1439</v>
      </c>
      <c r="D236" s="2">
        <v>2019</v>
      </c>
      <c r="E236" s="820">
        <v>8039.4238930771153</v>
      </c>
      <c r="F236" s="821">
        <v>1.9715867768595039</v>
      </c>
      <c r="G236" s="2" t="s">
        <v>1280</v>
      </c>
      <c r="H236" s="2" t="s">
        <v>1279</v>
      </c>
      <c r="I236" s="2" t="s">
        <v>1316</v>
      </c>
    </row>
    <row r="237" spans="2:9">
      <c r="B237" s="2" t="s">
        <v>1097</v>
      </c>
      <c r="C237" s="831" t="s">
        <v>1440</v>
      </c>
      <c r="D237" s="2">
        <v>2019</v>
      </c>
      <c r="E237" s="820">
        <v>6979.9739808603708</v>
      </c>
      <c r="F237" s="821">
        <v>2.1886115702479336</v>
      </c>
      <c r="G237" s="2" t="s">
        <v>1280</v>
      </c>
      <c r="H237" s="2" t="s">
        <v>1279</v>
      </c>
      <c r="I237" s="2" t="s">
        <v>1316</v>
      </c>
    </row>
    <row r="238" spans="2:9">
      <c r="B238" s="2" t="s">
        <v>1097</v>
      </c>
      <c r="C238" s="831" t="s">
        <v>1441</v>
      </c>
      <c r="D238" s="2">
        <v>2019</v>
      </c>
      <c r="E238" s="820">
        <v>7602.9359113652936</v>
      </c>
      <c r="F238" s="821">
        <v>2.1727520661157018</v>
      </c>
      <c r="G238" s="2" t="s">
        <v>1280</v>
      </c>
      <c r="H238" s="2" t="s">
        <v>1279</v>
      </c>
      <c r="I238" s="2" t="s">
        <v>1316</v>
      </c>
    </row>
    <row r="239" spans="2:9">
      <c r="B239" s="2" t="s">
        <v>1097</v>
      </c>
      <c r="C239" s="831" t="s">
        <v>1442</v>
      </c>
      <c r="D239" s="2">
        <v>2019</v>
      </c>
      <c r="E239" s="820">
        <v>694.54207609801017</v>
      </c>
      <c r="F239" s="821">
        <v>0.1502479338842975</v>
      </c>
      <c r="G239" s="2" t="s">
        <v>1280</v>
      </c>
      <c r="H239" s="2" t="s">
        <v>1279</v>
      </c>
      <c r="I239" s="2" t="s">
        <v>1316</v>
      </c>
    </row>
    <row r="240" spans="2:9">
      <c r="B240" s="2" t="s">
        <v>1097</v>
      </c>
      <c r="C240" s="831" t="s">
        <v>1443</v>
      </c>
      <c r="D240" s="2">
        <v>2019</v>
      </c>
      <c r="E240" s="820">
        <v>4968.2363351209779</v>
      </c>
      <c r="F240" s="821">
        <v>0.73788429752066109</v>
      </c>
      <c r="G240" s="2" t="s">
        <v>1280</v>
      </c>
      <c r="H240" s="2" t="s">
        <v>1279</v>
      </c>
      <c r="I240" s="2" t="s">
        <v>1316</v>
      </c>
    </row>
    <row r="241" spans="2:9">
      <c r="B241" s="2" t="s">
        <v>1097</v>
      </c>
      <c r="C241" s="831" t="s">
        <v>1444</v>
      </c>
      <c r="D241" s="2">
        <v>2019</v>
      </c>
      <c r="E241" s="820">
        <v>5000.2061366924418</v>
      </c>
      <c r="F241" s="821">
        <v>0.46159504132231405</v>
      </c>
      <c r="G241" s="2" t="s">
        <v>1280</v>
      </c>
      <c r="H241" s="2" t="s">
        <v>1279</v>
      </c>
      <c r="I241" s="2" t="s">
        <v>1103</v>
      </c>
    </row>
    <row r="242" spans="2:9">
      <c r="B242" s="2" t="s">
        <v>1097</v>
      </c>
      <c r="C242" s="831" t="s">
        <v>1445</v>
      </c>
      <c r="D242" s="2">
        <v>2019</v>
      </c>
      <c r="E242" s="820">
        <v>11535.242205122608</v>
      </c>
      <c r="F242" s="821">
        <v>1.2136694214876034</v>
      </c>
      <c r="G242" s="2" t="s">
        <v>1280</v>
      </c>
      <c r="H242" s="2" t="s">
        <v>1279</v>
      </c>
      <c r="I242" s="2" t="s">
        <v>1316</v>
      </c>
    </row>
    <row r="243" spans="2:9">
      <c r="B243" s="2" t="s">
        <v>1097</v>
      </c>
      <c r="C243" s="831" t="s">
        <v>1446</v>
      </c>
      <c r="D243" s="2">
        <v>2019</v>
      </c>
      <c r="E243" s="820">
        <v>6616.0349266074409</v>
      </c>
      <c r="F243" s="821">
        <v>1.9331900826446278</v>
      </c>
      <c r="G243" s="2" t="s">
        <v>1280</v>
      </c>
      <c r="H243" s="2" t="s">
        <v>1279</v>
      </c>
      <c r="I243" s="2" t="s">
        <v>1316</v>
      </c>
    </row>
    <row r="244" spans="2:9">
      <c r="B244" s="2" t="s">
        <v>1097</v>
      </c>
      <c r="C244" s="831" t="s">
        <v>1447</v>
      </c>
      <c r="D244" s="2">
        <v>2019</v>
      </c>
      <c r="E244" s="820">
        <v>38066.792983047759</v>
      </c>
      <c r="F244" s="821">
        <v>7.2093966942148757</v>
      </c>
      <c r="G244" s="2" t="s">
        <v>1280</v>
      </c>
      <c r="H244" s="2" t="s">
        <v>1279</v>
      </c>
      <c r="I244" s="2" t="s">
        <v>1103</v>
      </c>
    </row>
    <row r="245" spans="2:9">
      <c r="B245" s="2" t="s">
        <v>1097</v>
      </c>
      <c r="C245" s="831" t="s">
        <v>1448</v>
      </c>
      <c r="D245" s="2">
        <v>2019</v>
      </c>
      <c r="E245" s="820">
        <v>6266.5251330288111</v>
      </c>
      <c r="F245" s="821">
        <v>1.0709338842975205</v>
      </c>
      <c r="G245" s="2" t="s">
        <v>1280</v>
      </c>
      <c r="H245" s="2" t="s">
        <v>1279</v>
      </c>
      <c r="I245" s="2" t="s">
        <v>1316</v>
      </c>
    </row>
    <row r="246" spans="2:9">
      <c r="B246" s="2" t="s">
        <v>1097</v>
      </c>
      <c r="C246" s="831" t="s">
        <v>1449</v>
      </c>
      <c r="D246" s="2">
        <v>2019</v>
      </c>
      <c r="E246" s="820">
        <v>3854.8203048669338</v>
      </c>
      <c r="F246" s="821">
        <v>0.71367768595041314</v>
      </c>
      <c r="G246" s="2" t="s">
        <v>1280</v>
      </c>
      <c r="H246" s="2" t="s">
        <v>1279</v>
      </c>
      <c r="I246" s="2" t="s">
        <v>1316</v>
      </c>
    </row>
    <row r="247" spans="2:9">
      <c r="B247" s="2" t="s">
        <v>1097</v>
      </c>
      <c r="C247" s="831" t="s">
        <v>1450</v>
      </c>
      <c r="D247" s="2">
        <v>2019</v>
      </c>
      <c r="E247" s="820">
        <v>741.98754696164394</v>
      </c>
      <c r="F247" s="821">
        <v>0.19365289256198343</v>
      </c>
      <c r="G247" s="2" t="s">
        <v>1280</v>
      </c>
      <c r="H247" s="2" t="s">
        <v>1279</v>
      </c>
      <c r="I247" s="2" t="s">
        <v>1103</v>
      </c>
    </row>
    <row r="248" spans="2:9">
      <c r="B248" s="2" t="s">
        <v>1097</v>
      </c>
      <c r="C248" s="831" t="s">
        <v>1451</v>
      </c>
      <c r="D248" s="2">
        <v>2019</v>
      </c>
      <c r="E248" s="820">
        <v>1967.1115785108504</v>
      </c>
      <c r="F248" s="821">
        <v>0.32804132231404953</v>
      </c>
      <c r="G248" s="2" t="s">
        <v>1280</v>
      </c>
      <c r="H248" s="2" t="s">
        <v>1279</v>
      </c>
      <c r="I248" s="2" t="s">
        <v>1103</v>
      </c>
    </row>
    <row r="249" spans="2:9">
      <c r="B249" s="2" t="s">
        <v>1097</v>
      </c>
      <c r="C249" s="831" t="s">
        <v>1452</v>
      </c>
      <c r="D249" s="2">
        <v>2019</v>
      </c>
      <c r="E249" s="820">
        <v>2289.339191319531</v>
      </c>
      <c r="F249" s="821">
        <v>0.34139669421487601</v>
      </c>
      <c r="G249" s="2" t="s">
        <v>1280</v>
      </c>
      <c r="H249" s="2" t="s">
        <v>1279</v>
      </c>
      <c r="I249" s="2" t="s">
        <v>1103</v>
      </c>
    </row>
    <row r="250" spans="2:9">
      <c r="B250" s="2" t="s">
        <v>1097</v>
      </c>
      <c r="C250" s="831" t="s">
        <v>1453</v>
      </c>
      <c r="D250" s="2">
        <v>2019</v>
      </c>
      <c r="E250" s="820">
        <v>2989.1008902265576</v>
      </c>
      <c r="F250" s="821">
        <v>0.63187603305785112</v>
      </c>
      <c r="G250" s="2" t="s">
        <v>1280</v>
      </c>
      <c r="H250" s="2" t="s">
        <v>1279</v>
      </c>
      <c r="I250" s="2" t="s">
        <v>1103</v>
      </c>
    </row>
    <row r="251" spans="2:9">
      <c r="B251" s="2" t="s">
        <v>1097</v>
      </c>
      <c r="C251" s="831" t="s">
        <v>1454</v>
      </c>
      <c r="D251" s="2">
        <v>2019</v>
      </c>
      <c r="E251" s="820">
        <v>3107.8522254926415</v>
      </c>
      <c r="F251" s="821">
        <v>1.0417190082644627</v>
      </c>
      <c r="G251" s="2" t="s">
        <v>1280</v>
      </c>
      <c r="H251" s="2" t="s">
        <v>1279</v>
      </c>
      <c r="I251" s="2" t="s">
        <v>1103</v>
      </c>
    </row>
    <row r="252" spans="2:9">
      <c r="B252" s="2" t="s">
        <v>22</v>
      </c>
      <c r="C252" s="831" t="s">
        <v>1456</v>
      </c>
      <c r="D252" s="2">
        <v>2016</v>
      </c>
      <c r="E252" s="820">
        <v>82546.104854523845</v>
      </c>
      <c r="F252" s="821">
        <v>1.5803884892086333</v>
      </c>
      <c r="G252" s="2" t="s">
        <v>1281</v>
      </c>
      <c r="H252" s="2" t="s">
        <v>1279</v>
      </c>
      <c r="I252" s="2" t="s">
        <v>1103</v>
      </c>
    </row>
    <row r="253" spans="2:9">
      <c r="B253" s="2" t="s">
        <v>22</v>
      </c>
      <c r="C253" s="831" t="s">
        <v>1457</v>
      </c>
      <c r="D253" s="2">
        <v>2016</v>
      </c>
      <c r="E253" s="820">
        <v>6339.6715417947935</v>
      </c>
      <c r="F253" s="821">
        <v>3.8656450839328542</v>
      </c>
      <c r="G253" s="2" t="s">
        <v>1280</v>
      </c>
      <c r="H253" s="2" t="s">
        <v>1279</v>
      </c>
      <c r="I253" s="2" t="s">
        <v>1103</v>
      </c>
    </row>
    <row r="254" spans="2:9">
      <c r="B254" s="2" t="s">
        <v>22</v>
      </c>
      <c r="C254" s="831" t="s">
        <v>1458</v>
      </c>
      <c r="D254" s="2">
        <v>2016</v>
      </c>
      <c r="E254" s="820">
        <v>8846.6377907304959</v>
      </c>
      <c r="F254" s="821">
        <v>5.0824700239808163</v>
      </c>
      <c r="G254" s="2" t="s">
        <v>1281</v>
      </c>
      <c r="H254" s="2" t="s">
        <v>1279</v>
      </c>
      <c r="I254" s="2" t="s">
        <v>1103</v>
      </c>
    </row>
    <row r="255" spans="2:9">
      <c r="B255" s="2" t="s">
        <v>22</v>
      </c>
      <c r="C255" s="831" t="s">
        <v>1459</v>
      </c>
      <c r="D255" s="2">
        <v>2016</v>
      </c>
      <c r="E255" s="820">
        <v>116200.08473137057</v>
      </c>
      <c r="F255" s="821">
        <v>22.949021582733817</v>
      </c>
      <c r="G255" s="2" t="s">
        <v>1281</v>
      </c>
      <c r="H255" s="2" t="s">
        <v>1279</v>
      </c>
      <c r="I255" s="2" t="s">
        <v>1103</v>
      </c>
    </row>
    <row r="256" spans="2:9">
      <c r="B256" s="2" t="s">
        <v>22</v>
      </c>
      <c r="C256" s="831" t="s">
        <v>1460</v>
      </c>
      <c r="D256" s="2">
        <v>2016</v>
      </c>
      <c r="E256" s="820">
        <v>17964.235279419267</v>
      </c>
      <c r="F256" s="821">
        <v>0</v>
      </c>
      <c r="G256" s="2" t="s">
        <v>1280</v>
      </c>
      <c r="H256" s="2" t="s">
        <v>1279</v>
      </c>
      <c r="I256" s="2" t="s">
        <v>1103</v>
      </c>
    </row>
    <row r="257" spans="2:9">
      <c r="B257" s="2" t="s">
        <v>22</v>
      </c>
      <c r="C257" s="831" t="s">
        <v>1461</v>
      </c>
      <c r="D257" s="2">
        <v>2016</v>
      </c>
      <c r="E257" s="820">
        <v>132755.32958140681</v>
      </c>
      <c r="F257" s="821">
        <v>9.6233045563549187</v>
      </c>
      <c r="G257" s="2" t="s">
        <v>1280</v>
      </c>
      <c r="H257" s="2" t="s">
        <v>1279</v>
      </c>
      <c r="I257" s="2" t="s">
        <v>1103</v>
      </c>
    </row>
    <row r="258" spans="2:9">
      <c r="B258" s="2" t="s">
        <v>22</v>
      </c>
      <c r="C258" s="831" t="s">
        <v>1462</v>
      </c>
      <c r="D258" s="2">
        <v>2017</v>
      </c>
      <c r="E258" s="820">
        <v>10266.683379450125</v>
      </c>
      <c r="F258" s="821">
        <v>4.6034391080617496</v>
      </c>
      <c r="G258" s="2" t="s">
        <v>1280</v>
      </c>
      <c r="H258" s="2" t="s">
        <v>1279</v>
      </c>
      <c r="I258" s="2" t="s">
        <v>1103</v>
      </c>
    </row>
    <row r="259" spans="2:9">
      <c r="B259" s="2" t="s">
        <v>22</v>
      </c>
      <c r="C259" s="831" t="s">
        <v>1463</v>
      </c>
      <c r="D259" s="2">
        <v>2017</v>
      </c>
      <c r="E259" s="820">
        <v>3523.6030529350373</v>
      </c>
      <c r="F259" s="821">
        <v>0</v>
      </c>
      <c r="G259" s="2" t="s">
        <v>1280</v>
      </c>
      <c r="H259" s="2" t="s">
        <v>1279</v>
      </c>
      <c r="I259" s="2" t="s">
        <v>1103</v>
      </c>
    </row>
    <row r="260" spans="2:9">
      <c r="B260" s="2" t="s">
        <v>22</v>
      </c>
      <c r="C260" s="831" t="s">
        <v>1464</v>
      </c>
      <c r="D260" s="2">
        <v>2017</v>
      </c>
      <c r="E260" s="820">
        <v>37337.424398362964</v>
      </c>
      <c r="F260" s="821">
        <v>0</v>
      </c>
      <c r="G260" s="2" t="s">
        <v>1281</v>
      </c>
      <c r="H260" s="2" t="s">
        <v>1279</v>
      </c>
      <c r="I260" s="2" t="s">
        <v>1103</v>
      </c>
    </row>
    <row r="261" spans="2:9">
      <c r="B261" s="2" t="s">
        <v>22</v>
      </c>
      <c r="C261" s="831" t="s">
        <v>1465</v>
      </c>
      <c r="D261" s="2">
        <v>2017</v>
      </c>
      <c r="E261" s="820">
        <v>88057.269752425113</v>
      </c>
      <c r="F261" s="821">
        <v>4.0254288164665528</v>
      </c>
      <c r="G261" s="2" t="s">
        <v>1281</v>
      </c>
      <c r="H261" s="2" t="s">
        <v>1279</v>
      </c>
      <c r="I261" s="2" t="s">
        <v>1103</v>
      </c>
    </row>
    <row r="262" spans="2:9">
      <c r="B262" s="2" t="s">
        <v>22</v>
      </c>
      <c r="C262" s="831" t="s">
        <v>1466</v>
      </c>
      <c r="D262" s="2">
        <v>2017</v>
      </c>
      <c r="E262" s="820">
        <v>20292.194129207666</v>
      </c>
      <c r="F262" s="821">
        <v>5.8110677530017156</v>
      </c>
      <c r="G262" s="2" t="s">
        <v>1280</v>
      </c>
      <c r="H262" s="2" t="s">
        <v>1279</v>
      </c>
      <c r="I262" s="2" t="s">
        <v>1103</v>
      </c>
    </row>
    <row r="263" spans="2:9">
      <c r="B263" s="2" t="s">
        <v>22</v>
      </c>
      <c r="C263" s="831" t="s">
        <v>1467</v>
      </c>
      <c r="D263" s="2">
        <v>2017</v>
      </c>
      <c r="E263" s="820">
        <v>419964.89471828606</v>
      </c>
      <c r="F263" s="821">
        <v>55.633490566037736</v>
      </c>
      <c r="G263" s="2" t="s">
        <v>1310</v>
      </c>
      <c r="H263" s="2" t="s">
        <v>1279</v>
      </c>
      <c r="I263" s="2" t="s">
        <v>1103</v>
      </c>
    </row>
    <row r="264" spans="2:9">
      <c r="B264" s="2" t="s">
        <v>22</v>
      </c>
      <c r="C264" s="831" t="s">
        <v>1468</v>
      </c>
      <c r="D264" s="2">
        <v>2017</v>
      </c>
      <c r="E264" s="820">
        <v>4658.5330750177873</v>
      </c>
      <c r="F264" s="821">
        <v>0</v>
      </c>
      <c r="G264" s="2" t="s">
        <v>1281</v>
      </c>
      <c r="H264" s="2" t="s">
        <v>1279</v>
      </c>
      <c r="I264" s="2" t="s">
        <v>1103</v>
      </c>
    </row>
    <row r="265" spans="2:9">
      <c r="B265" s="2" t="s">
        <v>22</v>
      </c>
      <c r="C265" s="831" t="s">
        <v>1469</v>
      </c>
      <c r="D265" s="2">
        <v>2017</v>
      </c>
      <c r="E265" s="820">
        <v>58248.510055237632</v>
      </c>
      <c r="F265" s="821">
        <v>14.75990566037736</v>
      </c>
      <c r="G265" s="2" t="s">
        <v>1281</v>
      </c>
      <c r="H265" s="2" t="s">
        <v>1279</v>
      </c>
      <c r="I265" s="2" t="s">
        <v>1103</v>
      </c>
    </row>
    <row r="266" spans="2:9">
      <c r="B266" s="2" t="s">
        <v>22</v>
      </c>
      <c r="C266" s="831" t="s">
        <v>1470</v>
      </c>
      <c r="D266" s="2">
        <v>2017</v>
      </c>
      <c r="E266" s="820">
        <v>51845.908735347373</v>
      </c>
      <c r="F266" s="821">
        <v>0</v>
      </c>
      <c r="G266" s="2" t="s">
        <v>1280</v>
      </c>
      <c r="H266" s="2" t="s">
        <v>1279</v>
      </c>
      <c r="I266" s="2" t="s">
        <v>1103</v>
      </c>
    </row>
    <row r="267" spans="2:9">
      <c r="B267" s="2" t="s">
        <v>22</v>
      </c>
      <c r="C267" s="831" t="s">
        <v>1471</v>
      </c>
      <c r="D267" s="2">
        <v>2018</v>
      </c>
      <c r="E267" s="820">
        <v>31277.075413257033</v>
      </c>
      <c r="F267" s="821">
        <v>4.2318610634648373</v>
      </c>
      <c r="G267" s="2" t="s">
        <v>1280</v>
      </c>
      <c r="H267" s="2" t="s">
        <v>1279</v>
      </c>
      <c r="I267" s="2" t="s">
        <v>1103</v>
      </c>
    </row>
    <row r="268" spans="2:9">
      <c r="B268" s="2" t="s">
        <v>22</v>
      </c>
      <c r="C268" s="831" t="s">
        <v>1472</v>
      </c>
      <c r="D268" s="2">
        <v>2018</v>
      </c>
      <c r="E268" s="820">
        <v>0</v>
      </c>
      <c r="F268" s="821">
        <v>13.314879931389367</v>
      </c>
      <c r="G268" s="2" t="s">
        <v>1281</v>
      </c>
      <c r="H268" s="2" t="s">
        <v>1279</v>
      </c>
      <c r="I268" s="2" t="s">
        <v>1103</v>
      </c>
    </row>
    <row r="269" spans="2:9">
      <c r="B269" s="2" t="s">
        <v>22</v>
      </c>
      <c r="C269" s="831" t="s">
        <v>1473</v>
      </c>
      <c r="D269" s="2">
        <v>2018</v>
      </c>
      <c r="E269" s="820">
        <v>193558.76860989397</v>
      </c>
      <c r="F269" s="821">
        <v>20.643224699828476</v>
      </c>
      <c r="G269" s="2" t="s">
        <v>1281</v>
      </c>
      <c r="H269" s="2" t="s">
        <v>1279</v>
      </c>
      <c r="I269" s="2" t="s">
        <v>1103</v>
      </c>
    </row>
    <row r="270" spans="2:9">
      <c r="B270" s="2" t="s">
        <v>22</v>
      </c>
      <c r="C270" s="831" t="s">
        <v>1474</v>
      </c>
      <c r="D270" s="2">
        <v>2018</v>
      </c>
      <c r="E270" s="820">
        <v>9662.8651411389128</v>
      </c>
      <c r="F270" s="821">
        <v>3.3029159519725564</v>
      </c>
      <c r="G270" s="2" t="s">
        <v>1281</v>
      </c>
      <c r="H270" s="2" t="s">
        <v>1279</v>
      </c>
      <c r="I270" s="2" t="s">
        <v>1103</v>
      </c>
    </row>
    <row r="271" spans="2:9">
      <c r="B271" s="2" t="s">
        <v>22</v>
      </c>
      <c r="C271" s="831" t="s">
        <v>1475</v>
      </c>
      <c r="D271" s="2">
        <v>2018</v>
      </c>
      <c r="E271" s="820">
        <v>69601.356932384137</v>
      </c>
      <c r="F271" s="821">
        <v>22.397898799313896</v>
      </c>
      <c r="G271" s="2" t="s">
        <v>1281</v>
      </c>
      <c r="H271" s="2" t="s">
        <v>1279</v>
      </c>
      <c r="I271" s="2" t="s">
        <v>1103</v>
      </c>
    </row>
    <row r="272" spans="2:9">
      <c r="B272" s="2" t="s">
        <v>22</v>
      </c>
      <c r="C272" s="831" t="s">
        <v>1476</v>
      </c>
      <c r="D272" s="2">
        <v>2018</v>
      </c>
      <c r="E272" s="820">
        <v>136101.16291379527</v>
      </c>
      <c r="F272" s="821">
        <v>0</v>
      </c>
      <c r="G272" s="2" t="s">
        <v>1281</v>
      </c>
      <c r="H272" s="2" t="s">
        <v>1279</v>
      </c>
      <c r="I272" s="2" t="s">
        <v>1103</v>
      </c>
    </row>
    <row r="273" spans="2:9">
      <c r="B273" s="2" t="s">
        <v>22</v>
      </c>
      <c r="C273" s="831" t="s">
        <v>1477</v>
      </c>
      <c r="D273" s="2">
        <v>2018</v>
      </c>
      <c r="E273" s="820">
        <v>40591.481571053351</v>
      </c>
      <c r="F273" s="821">
        <v>6.5026157804459697</v>
      </c>
      <c r="G273" s="2" t="s">
        <v>1281</v>
      </c>
      <c r="H273" s="2" t="s">
        <v>1279</v>
      </c>
      <c r="I273" s="2" t="s">
        <v>1103</v>
      </c>
    </row>
    <row r="274" spans="2:9">
      <c r="B274" s="2" t="s">
        <v>22</v>
      </c>
      <c r="C274" s="831" t="s">
        <v>1478</v>
      </c>
      <c r="D274" s="2">
        <v>2018</v>
      </c>
      <c r="E274" s="820">
        <v>62352.87808041033</v>
      </c>
      <c r="F274" s="821">
        <v>10.610617495711836</v>
      </c>
      <c r="G274" s="2" t="s">
        <v>1281</v>
      </c>
      <c r="H274" s="2" t="s">
        <v>1279</v>
      </c>
      <c r="I274" s="2" t="s">
        <v>1103</v>
      </c>
    </row>
    <row r="275" spans="2:9">
      <c r="B275" s="2" t="s">
        <v>22</v>
      </c>
      <c r="C275" s="831" t="s">
        <v>1479</v>
      </c>
      <c r="D275" s="2">
        <v>2018</v>
      </c>
      <c r="E275" s="820">
        <v>204991.41525421818</v>
      </c>
      <c r="F275" s="821">
        <v>32.719511149228133</v>
      </c>
      <c r="G275" s="2" t="s">
        <v>1281</v>
      </c>
      <c r="H275" s="2" t="s">
        <v>1279</v>
      </c>
      <c r="I275" s="2" t="s">
        <v>1103</v>
      </c>
    </row>
    <row r="276" spans="2:9">
      <c r="B276" s="2" t="s">
        <v>22</v>
      </c>
      <c r="C276" s="831" t="s">
        <v>1480</v>
      </c>
      <c r="D276" s="2">
        <v>2018</v>
      </c>
      <c r="E276" s="820">
        <v>66029.874019142488</v>
      </c>
      <c r="F276" s="821">
        <v>0</v>
      </c>
      <c r="G276" s="2" t="s">
        <v>1281</v>
      </c>
      <c r="H276" s="2" t="s">
        <v>1279</v>
      </c>
      <c r="I276" s="2" t="s">
        <v>1103</v>
      </c>
    </row>
    <row r="277" spans="2:9">
      <c r="B277" s="2" t="s">
        <v>22</v>
      </c>
      <c r="C277" s="831" t="s">
        <v>1481</v>
      </c>
      <c r="D277" s="2">
        <v>2018</v>
      </c>
      <c r="E277" s="820">
        <v>64706.971212152283</v>
      </c>
      <c r="F277" s="821">
        <v>10.321612349914238</v>
      </c>
      <c r="G277" s="2" t="s">
        <v>1281</v>
      </c>
      <c r="H277" s="2" t="s">
        <v>1279</v>
      </c>
      <c r="I277" s="2" t="s">
        <v>1103</v>
      </c>
    </row>
    <row r="278" spans="2:9">
      <c r="B278" s="2" t="s">
        <v>22</v>
      </c>
      <c r="C278" s="831" t="s">
        <v>1482</v>
      </c>
      <c r="D278" s="2">
        <v>2018</v>
      </c>
      <c r="E278" s="820">
        <v>4658.5330750177873</v>
      </c>
      <c r="F278" s="821">
        <v>0</v>
      </c>
      <c r="G278" s="2" t="s">
        <v>1280</v>
      </c>
      <c r="H278" s="2" t="s">
        <v>1279</v>
      </c>
      <c r="I278" s="2" t="s">
        <v>1103</v>
      </c>
    </row>
    <row r="279" spans="2:9">
      <c r="B279" s="2" t="s">
        <v>22</v>
      </c>
      <c r="C279" s="831" t="s">
        <v>1483</v>
      </c>
      <c r="D279" s="2">
        <v>2018</v>
      </c>
      <c r="E279" s="820">
        <v>6632.2473165460697</v>
      </c>
      <c r="F279" s="821">
        <v>0.8257289879931391</v>
      </c>
      <c r="G279" s="2" t="s">
        <v>1281</v>
      </c>
      <c r="H279" s="2" t="s">
        <v>1279</v>
      </c>
      <c r="I279" s="2" t="s">
        <v>1103</v>
      </c>
    </row>
    <row r="280" spans="2:9">
      <c r="B280" s="2" t="s">
        <v>22</v>
      </c>
      <c r="C280" s="831" t="s">
        <v>1484</v>
      </c>
      <c r="D280" s="2">
        <v>2018</v>
      </c>
      <c r="E280" s="820">
        <v>113195.96974155802</v>
      </c>
      <c r="F280" s="821">
        <v>2.4978301886792456</v>
      </c>
      <c r="G280" s="2" t="s">
        <v>1280</v>
      </c>
      <c r="H280" s="2" t="s">
        <v>1279</v>
      </c>
      <c r="I280" s="2" t="s">
        <v>1103</v>
      </c>
    </row>
    <row r="281" spans="2:9">
      <c r="B281" s="2" t="s">
        <v>22</v>
      </c>
      <c r="C281" s="831" t="s">
        <v>1485</v>
      </c>
      <c r="D281" s="2">
        <v>2018</v>
      </c>
      <c r="E281" s="820">
        <v>17305.022844522678</v>
      </c>
      <c r="F281" s="821">
        <v>3.8189965694682679</v>
      </c>
      <c r="G281" s="2" t="s">
        <v>1280</v>
      </c>
      <c r="H281" s="2" t="s">
        <v>1279</v>
      </c>
      <c r="I281" s="2" t="s">
        <v>1103</v>
      </c>
    </row>
    <row r="282" spans="2:9">
      <c r="B282" s="2" t="s">
        <v>22</v>
      </c>
      <c r="C282" s="831" t="s">
        <v>1486</v>
      </c>
      <c r="D282" s="2">
        <v>2018</v>
      </c>
      <c r="E282" s="820">
        <v>69457.717351464293</v>
      </c>
      <c r="F282" s="821">
        <v>0</v>
      </c>
      <c r="G282" s="2" t="s">
        <v>1280</v>
      </c>
      <c r="H282" s="2" t="s">
        <v>1279</v>
      </c>
      <c r="I282" s="2" t="s">
        <v>1103</v>
      </c>
    </row>
    <row r="283" spans="2:9">
      <c r="B283" s="2" t="s">
        <v>22</v>
      </c>
      <c r="C283" s="831" t="s">
        <v>1487</v>
      </c>
      <c r="D283" s="2">
        <v>2018</v>
      </c>
      <c r="E283" s="820">
        <v>69457.717351464293</v>
      </c>
      <c r="F283" s="821">
        <v>0</v>
      </c>
      <c r="G283" s="2" t="s">
        <v>1280</v>
      </c>
      <c r="H283" s="2" t="s">
        <v>1279</v>
      </c>
      <c r="I283" s="2" t="s">
        <v>1103</v>
      </c>
    </row>
    <row r="284" spans="2:9">
      <c r="B284" s="2" t="s">
        <v>22</v>
      </c>
      <c r="C284" s="831" t="s">
        <v>1488</v>
      </c>
      <c r="D284" s="2">
        <v>2018</v>
      </c>
      <c r="E284" s="820">
        <v>15307.368672841088</v>
      </c>
      <c r="F284" s="821">
        <v>4.3350771869639804</v>
      </c>
      <c r="G284" s="2" t="s">
        <v>1280</v>
      </c>
      <c r="H284" s="2" t="s">
        <v>1279</v>
      </c>
      <c r="I284" s="2" t="s">
        <v>1103</v>
      </c>
    </row>
    <row r="285" spans="2:9">
      <c r="B285" s="2" t="s">
        <v>22</v>
      </c>
      <c r="C285" s="831" t="s">
        <v>1489</v>
      </c>
      <c r="D285" s="2">
        <v>2018</v>
      </c>
      <c r="E285" s="820">
        <v>157038.84849306248</v>
      </c>
      <c r="F285" s="821">
        <v>0</v>
      </c>
      <c r="G285" s="2" t="s">
        <v>1280</v>
      </c>
      <c r="H285" s="2" t="s">
        <v>1279</v>
      </c>
      <c r="I285" s="2" t="s">
        <v>1103</v>
      </c>
    </row>
    <row r="286" spans="2:9">
      <c r="B286" s="2" t="s">
        <v>22</v>
      </c>
      <c r="C286" s="831" t="s">
        <v>1490</v>
      </c>
      <c r="D286" s="2">
        <v>2018</v>
      </c>
      <c r="E286" s="820">
        <v>164527.61331064915</v>
      </c>
      <c r="F286" s="821">
        <v>0</v>
      </c>
      <c r="G286" s="2" t="s">
        <v>1280</v>
      </c>
      <c r="H286" s="2" t="s">
        <v>1279</v>
      </c>
      <c r="I286" s="2" t="s">
        <v>1103</v>
      </c>
    </row>
    <row r="287" spans="2:9">
      <c r="B287" s="2" t="s">
        <v>22</v>
      </c>
      <c r="C287" s="831" t="s">
        <v>1491</v>
      </c>
      <c r="D287" s="2">
        <v>2018</v>
      </c>
      <c r="E287" s="820">
        <v>8641.4281212644382</v>
      </c>
      <c r="F287" s="821">
        <v>2.1881818181818184</v>
      </c>
      <c r="G287" s="2" t="s">
        <v>1281</v>
      </c>
      <c r="H287" s="2" t="s">
        <v>1279</v>
      </c>
      <c r="I287" s="2" t="s">
        <v>1103</v>
      </c>
    </row>
    <row r="288" spans="2:9">
      <c r="B288" s="2" t="s">
        <v>22</v>
      </c>
      <c r="C288" s="831" t="s">
        <v>1492</v>
      </c>
      <c r="D288" s="2">
        <v>2018</v>
      </c>
      <c r="E288" s="820">
        <v>21285.257898530072</v>
      </c>
      <c r="F288" s="821">
        <v>6.0897512864494008</v>
      </c>
      <c r="G288" s="2" t="s">
        <v>1280</v>
      </c>
      <c r="H288" s="2" t="s">
        <v>1279</v>
      </c>
      <c r="I288" s="2" t="s">
        <v>1103</v>
      </c>
    </row>
    <row r="289" spans="2:9">
      <c r="B289" s="2" t="s">
        <v>22</v>
      </c>
      <c r="C289" s="831" t="s">
        <v>1493</v>
      </c>
      <c r="D289" s="2">
        <v>2018</v>
      </c>
      <c r="E289" s="820">
        <v>59413.586656031955</v>
      </c>
      <c r="F289" s="821">
        <v>0</v>
      </c>
      <c r="G289" s="2" t="s">
        <v>1281</v>
      </c>
      <c r="H289" s="2" t="s">
        <v>1279</v>
      </c>
      <c r="I289" s="2" t="s">
        <v>1103</v>
      </c>
    </row>
    <row r="290" spans="2:9">
      <c r="B290" s="2" t="s">
        <v>22</v>
      </c>
      <c r="C290" s="831" t="s">
        <v>1494</v>
      </c>
      <c r="D290" s="2">
        <v>2018</v>
      </c>
      <c r="E290" s="820">
        <v>22969.919650059153</v>
      </c>
      <c r="F290" s="821">
        <v>8.8765866209262434</v>
      </c>
      <c r="G290" s="2" t="s">
        <v>1281</v>
      </c>
      <c r="H290" s="2" t="s">
        <v>1279</v>
      </c>
      <c r="I290" s="2" t="s">
        <v>1103</v>
      </c>
    </row>
    <row r="291" spans="2:9">
      <c r="B291" s="2" t="s">
        <v>22</v>
      </c>
      <c r="C291" s="831" t="s">
        <v>1495</v>
      </c>
      <c r="D291" s="2">
        <v>2018</v>
      </c>
      <c r="E291" s="820">
        <v>58126.150412231837</v>
      </c>
      <c r="F291" s="821">
        <v>9.805531732418526</v>
      </c>
      <c r="G291" s="2" t="s">
        <v>1280</v>
      </c>
      <c r="H291" s="2" t="s">
        <v>1279</v>
      </c>
      <c r="I291" s="2" t="s">
        <v>1103</v>
      </c>
    </row>
    <row r="292" spans="2:9">
      <c r="B292" s="2" t="s">
        <v>22</v>
      </c>
      <c r="C292" s="831" t="s">
        <v>1496</v>
      </c>
      <c r="D292" s="2">
        <v>2018</v>
      </c>
      <c r="E292" s="820">
        <v>157038.84849306248</v>
      </c>
      <c r="F292" s="821">
        <v>0</v>
      </c>
      <c r="G292" s="2" t="s">
        <v>1280</v>
      </c>
      <c r="H292" s="2" t="s">
        <v>1279</v>
      </c>
      <c r="I292" s="2" t="s">
        <v>1103</v>
      </c>
    </row>
    <row r="293" spans="2:9">
      <c r="B293" s="2" t="s">
        <v>22</v>
      </c>
      <c r="C293" s="831" t="s">
        <v>1497</v>
      </c>
      <c r="D293" s="2">
        <v>2018</v>
      </c>
      <c r="E293" s="820">
        <v>12157.051197481705</v>
      </c>
      <c r="F293" s="821">
        <v>3.8189965694682679</v>
      </c>
      <c r="G293" s="2" t="s">
        <v>1280</v>
      </c>
      <c r="H293" s="2" t="s">
        <v>1279</v>
      </c>
      <c r="I293" s="2" t="s">
        <v>1103</v>
      </c>
    </row>
    <row r="294" spans="2:9">
      <c r="B294" s="2" t="s">
        <v>22</v>
      </c>
      <c r="C294" s="831" t="s">
        <v>1498</v>
      </c>
      <c r="D294" s="2">
        <v>2018</v>
      </c>
      <c r="E294" s="820">
        <v>36059.74145944012</v>
      </c>
      <c r="F294" s="821">
        <v>8.0921440823327622</v>
      </c>
      <c r="G294" s="2" t="s">
        <v>1281</v>
      </c>
      <c r="H294" s="2" t="s">
        <v>1279</v>
      </c>
      <c r="I294" s="2" t="s">
        <v>1103</v>
      </c>
    </row>
    <row r="295" spans="2:9">
      <c r="B295" s="2" t="s">
        <v>22</v>
      </c>
      <c r="C295" s="831" t="s">
        <v>1499</v>
      </c>
      <c r="D295" s="2">
        <v>2018</v>
      </c>
      <c r="E295" s="820">
        <v>11863.565387083745</v>
      </c>
      <c r="F295" s="821">
        <v>2.1262521440823332</v>
      </c>
      <c r="G295" s="2" t="s">
        <v>1281</v>
      </c>
      <c r="H295" s="2" t="s">
        <v>1279</v>
      </c>
      <c r="I295" s="2" t="s">
        <v>1103</v>
      </c>
    </row>
    <row r="296" spans="2:9">
      <c r="B296" s="2" t="s">
        <v>22</v>
      </c>
      <c r="C296" s="831" t="s">
        <v>1500</v>
      </c>
      <c r="D296" s="2">
        <v>2018</v>
      </c>
      <c r="E296" s="820">
        <v>5083.2451692190662</v>
      </c>
      <c r="F296" s="821">
        <v>1.2902015437392798</v>
      </c>
      <c r="G296" s="2" t="s">
        <v>1281</v>
      </c>
      <c r="H296" s="2" t="s">
        <v>1279</v>
      </c>
      <c r="I296" s="2" t="s">
        <v>1103</v>
      </c>
    </row>
    <row r="297" spans="2:9">
      <c r="B297" s="2" t="s">
        <v>22</v>
      </c>
      <c r="C297" s="831" t="s">
        <v>1501</v>
      </c>
      <c r="D297" s="2">
        <v>2018</v>
      </c>
      <c r="E297" s="820">
        <v>2234.3934809754137</v>
      </c>
      <c r="F297" s="821">
        <v>0</v>
      </c>
      <c r="G297" s="2" t="s">
        <v>1280</v>
      </c>
      <c r="H297" s="2" t="s">
        <v>1279</v>
      </c>
      <c r="I297" s="2" t="s">
        <v>1103</v>
      </c>
    </row>
    <row r="298" spans="2:9">
      <c r="B298" s="2" t="s">
        <v>22</v>
      </c>
      <c r="C298" s="831" t="s">
        <v>1502</v>
      </c>
      <c r="D298" s="2">
        <v>2018</v>
      </c>
      <c r="E298" s="820">
        <v>181191.57802551103</v>
      </c>
      <c r="F298" s="821">
        <v>24.070000000000004</v>
      </c>
      <c r="G298" s="2" t="s">
        <v>1310</v>
      </c>
      <c r="H298" s="2" t="s">
        <v>1279</v>
      </c>
      <c r="I298" s="2" t="s">
        <v>1103</v>
      </c>
    </row>
    <row r="299" spans="2:9">
      <c r="B299" s="2" t="s">
        <v>22</v>
      </c>
      <c r="C299" s="831" t="s">
        <v>1503</v>
      </c>
      <c r="D299" s="2">
        <v>2018</v>
      </c>
      <c r="E299" s="820">
        <v>28891.949038723753</v>
      </c>
      <c r="F299" s="821">
        <v>0</v>
      </c>
      <c r="G299" s="2" t="s">
        <v>1280</v>
      </c>
      <c r="H299" s="2" t="s">
        <v>1279</v>
      </c>
      <c r="I299" s="2" t="s">
        <v>1103</v>
      </c>
    </row>
    <row r="300" spans="2:9">
      <c r="B300" s="2" t="s">
        <v>22</v>
      </c>
      <c r="C300" s="831" t="s">
        <v>1504</v>
      </c>
      <c r="D300" s="2">
        <v>2018</v>
      </c>
      <c r="E300" s="820">
        <v>27127.487520016977</v>
      </c>
      <c r="F300" s="821">
        <v>5.2949871355060036</v>
      </c>
      <c r="G300" s="2" t="s">
        <v>1280</v>
      </c>
      <c r="H300" s="2" t="s">
        <v>1279</v>
      </c>
      <c r="I300" s="2" t="s">
        <v>1103</v>
      </c>
    </row>
    <row r="301" spans="2:9">
      <c r="B301" s="2" t="s">
        <v>22</v>
      </c>
      <c r="C301" s="831" t="s">
        <v>1505</v>
      </c>
      <c r="D301" s="2">
        <v>2018</v>
      </c>
      <c r="E301" s="820">
        <v>503493.97101541696</v>
      </c>
      <c r="F301" s="821">
        <v>87.217624356775303</v>
      </c>
      <c r="G301" s="2" t="s">
        <v>1281</v>
      </c>
      <c r="H301" s="2" t="s">
        <v>1279</v>
      </c>
      <c r="I301" s="2" t="s">
        <v>1103</v>
      </c>
    </row>
    <row r="302" spans="2:9">
      <c r="B302" s="2" t="s">
        <v>22</v>
      </c>
      <c r="C302" s="831">
        <v>153726</v>
      </c>
      <c r="D302" s="2">
        <v>2019</v>
      </c>
      <c r="E302" s="820">
        <v>13182.921537754941</v>
      </c>
      <c r="F302" s="821">
        <v>0</v>
      </c>
      <c r="G302" s="2" t="s">
        <v>1310</v>
      </c>
      <c r="H302" s="2" t="s">
        <v>1279</v>
      </c>
      <c r="I302" s="2" t="s">
        <v>1103</v>
      </c>
    </row>
    <row r="303" spans="2:9">
      <c r="B303" s="2" t="s">
        <v>22</v>
      </c>
      <c r="C303" s="831" t="s">
        <v>1506</v>
      </c>
      <c r="D303" s="2">
        <v>2019</v>
      </c>
      <c r="E303" s="820">
        <v>21189.498177916841</v>
      </c>
      <c r="F303" s="821">
        <v>0</v>
      </c>
      <c r="G303" s="2" t="s">
        <v>1310</v>
      </c>
      <c r="H303" s="2" t="s">
        <v>1279</v>
      </c>
      <c r="I303" s="2" t="s">
        <v>1103</v>
      </c>
    </row>
    <row r="304" spans="2:9">
      <c r="B304" s="2" t="s">
        <v>22</v>
      </c>
      <c r="C304" s="831" t="s">
        <v>1507</v>
      </c>
      <c r="D304" s="2">
        <v>2019</v>
      </c>
      <c r="E304" s="820">
        <v>9749.7582209546235</v>
      </c>
      <c r="F304" s="821">
        <v>0</v>
      </c>
      <c r="G304" s="2" t="s">
        <v>1310</v>
      </c>
      <c r="H304" s="2" t="s">
        <v>1279</v>
      </c>
      <c r="I304" s="2" t="s">
        <v>1103</v>
      </c>
    </row>
    <row r="305" spans="2:9">
      <c r="B305" s="2" t="s">
        <v>22</v>
      </c>
      <c r="C305" s="831" t="s">
        <v>1508</v>
      </c>
      <c r="D305" s="2">
        <v>2019</v>
      </c>
      <c r="E305" s="820">
        <v>6889.3798996741925</v>
      </c>
      <c r="F305" s="821">
        <v>0</v>
      </c>
      <c r="G305" s="2" t="s">
        <v>1310</v>
      </c>
      <c r="H305" s="2" t="s">
        <v>1279</v>
      </c>
      <c r="I305" s="2" t="s">
        <v>1103</v>
      </c>
    </row>
    <row r="306" spans="2:9">
      <c r="B306" s="2" t="s">
        <v>22</v>
      </c>
      <c r="C306" s="831" t="s">
        <v>1509</v>
      </c>
      <c r="D306" s="2">
        <v>2019</v>
      </c>
      <c r="E306" s="820">
        <v>17610.92195203717</v>
      </c>
      <c r="F306" s="821">
        <v>0</v>
      </c>
      <c r="G306" s="2" t="s">
        <v>1310</v>
      </c>
      <c r="H306" s="2" t="s">
        <v>1279</v>
      </c>
      <c r="I306" s="2" t="s">
        <v>1103</v>
      </c>
    </row>
    <row r="307" spans="2:9">
      <c r="B307" s="2" t="s">
        <v>22</v>
      </c>
      <c r="C307" s="831" t="s">
        <v>1510</v>
      </c>
      <c r="D307" s="2">
        <v>2019</v>
      </c>
      <c r="E307" s="820">
        <v>2904.7115252680378</v>
      </c>
      <c r="F307" s="821">
        <v>0</v>
      </c>
      <c r="G307" s="2" t="s">
        <v>1310</v>
      </c>
      <c r="H307" s="2" t="s">
        <v>1279</v>
      </c>
      <c r="I307" s="2" t="s">
        <v>1103</v>
      </c>
    </row>
    <row r="308" spans="2:9">
      <c r="B308" s="2" t="s">
        <v>1098</v>
      </c>
      <c r="C308" s="831" t="s">
        <v>1511</v>
      </c>
      <c r="D308" s="2">
        <v>2019</v>
      </c>
      <c r="E308" s="820">
        <v>285923.45246175502</v>
      </c>
      <c r="F308" s="821">
        <v>1.0321612349914238E-10</v>
      </c>
      <c r="G308" s="2" t="s">
        <v>31</v>
      </c>
      <c r="H308" s="2" t="s">
        <v>1279</v>
      </c>
      <c r="I308" s="2" t="s">
        <v>1103</v>
      </c>
    </row>
    <row r="309" spans="2:9">
      <c r="B309" s="2" t="s">
        <v>22</v>
      </c>
      <c r="C309" s="831" t="s">
        <v>1512</v>
      </c>
      <c r="D309" s="2">
        <v>2019</v>
      </c>
      <c r="E309" s="820">
        <v>726.17788131700945</v>
      </c>
      <c r="F309" s="821">
        <v>0</v>
      </c>
      <c r="G309" s="2" t="s">
        <v>1280</v>
      </c>
      <c r="H309" s="2" t="s">
        <v>1279</v>
      </c>
      <c r="I309" s="2" t="s">
        <v>1103</v>
      </c>
    </row>
    <row r="310" spans="2:9">
      <c r="B310" s="2" t="s">
        <v>22</v>
      </c>
      <c r="C310" s="831" t="s">
        <v>1513</v>
      </c>
      <c r="D310" s="2">
        <v>2019</v>
      </c>
      <c r="E310" s="820">
        <v>3611.3827968305</v>
      </c>
      <c r="F310" s="821">
        <v>1.6101715265866212</v>
      </c>
      <c r="G310" s="2" t="s">
        <v>1280</v>
      </c>
      <c r="H310" s="2" t="s">
        <v>1279</v>
      </c>
      <c r="I310" s="2" t="s">
        <v>1103</v>
      </c>
    </row>
    <row r="311" spans="2:9">
      <c r="B311" s="2" t="s">
        <v>22</v>
      </c>
      <c r="C311" s="831" t="s">
        <v>1514</v>
      </c>
      <c r="D311" s="2">
        <v>2019</v>
      </c>
      <c r="E311" s="820">
        <v>2037.5540552704369</v>
      </c>
      <c r="F311" s="821">
        <v>0</v>
      </c>
      <c r="G311" s="2" t="s">
        <v>1280</v>
      </c>
      <c r="H311" s="2" t="s">
        <v>1279</v>
      </c>
      <c r="I311" s="2" t="s">
        <v>1103</v>
      </c>
    </row>
    <row r="312" spans="2:9">
      <c r="B312" s="2" t="s">
        <v>22</v>
      </c>
      <c r="C312" s="831" t="s">
        <v>1515</v>
      </c>
      <c r="D312" s="2">
        <v>2019</v>
      </c>
      <c r="E312" s="820">
        <v>42910.108139605218</v>
      </c>
      <c r="F312" s="821">
        <v>11.426024871355061</v>
      </c>
      <c r="G312" s="2" t="s">
        <v>1280</v>
      </c>
      <c r="H312" s="2" t="s">
        <v>1279</v>
      </c>
      <c r="I312" s="2" t="s">
        <v>1103</v>
      </c>
    </row>
    <row r="313" spans="2:9">
      <c r="B313" s="2" t="s">
        <v>22</v>
      </c>
      <c r="C313" s="831" t="s">
        <v>1516</v>
      </c>
      <c r="D313" s="2">
        <v>2019</v>
      </c>
      <c r="E313" s="820">
        <v>9524.5455446975775</v>
      </c>
      <c r="F313" s="821">
        <v>2.7765137221269298</v>
      </c>
      <c r="G313" s="2" t="s">
        <v>1310</v>
      </c>
      <c r="H313" s="2" t="s">
        <v>1279</v>
      </c>
      <c r="I313" s="2" t="s">
        <v>1103</v>
      </c>
    </row>
    <row r="314" spans="2:9">
      <c r="B314" s="2" t="s">
        <v>22</v>
      </c>
      <c r="C314" s="831" t="s">
        <v>1517</v>
      </c>
      <c r="D314" s="2">
        <v>2019</v>
      </c>
      <c r="E314" s="820">
        <v>60926.235576089122</v>
      </c>
      <c r="F314" s="821">
        <v>13.335523156089195</v>
      </c>
      <c r="G314" s="2" t="s">
        <v>1281</v>
      </c>
      <c r="H314" s="2" t="s">
        <v>1279</v>
      </c>
      <c r="I314" s="2" t="s">
        <v>1103</v>
      </c>
    </row>
    <row r="315" spans="2:9">
      <c r="B315" s="2" t="s">
        <v>22</v>
      </c>
      <c r="C315" s="831" t="s">
        <v>1518</v>
      </c>
      <c r="D315" s="2">
        <v>2019</v>
      </c>
      <c r="E315" s="820">
        <v>14627.297323671191</v>
      </c>
      <c r="F315" s="821">
        <v>2.8178001715265868</v>
      </c>
      <c r="G315" s="2" t="s">
        <v>1280</v>
      </c>
      <c r="H315" s="2" t="s">
        <v>1279</v>
      </c>
      <c r="I315" s="2" t="s">
        <v>1103</v>
      </c>
    </row>
    <row r="316" spans="2:9">
      <c r="B316" s="2" t="s">
        <v>22</v>
      </c>
      <c r="C316" s="831" t="s">
        <v>1519</v>
      </c>
      <c r="D316" s="2">
        <v>2019</v>
      </c>
      <c r="E316" s="820">
        <v>36613.019845205461</v>
      </c>
      <c r="F316" s="821">
        <v>10.362898799313893</v>
      </c>
      <c r="G316" s="2" t="s">
        <v>1280</v>
      </c>
      <c r="H316" s="2" t="s">
        <v>1279</v>
      </c>
      <c r="I316" s="2" t="s">
        <v>1103</v>
      </c>
    </row>
    <row r="317" spans="2:9">
      <c r="B317" s="2" t="s">
        <v>22</v>
      </c>
      <c r="C317" s="831" t="s">
        <v>1520</v>
      </c>
      <c r="D317" s="2">
        <v>2019</v>
      </c>
      <c r="E317" s="820">
        <v>258008.60723891814</v>
      </c>
      <c r="F317" s="821">
        <v>32.616295025728995</v>
      </c>
      <c r="G317" s="2" t="s">
        <v>1310</v>
      </c>
      <c r="H317" s="2" t="s">
        <v>1279</v>
      </c>
      <c r="I317" s="2" t="s">
        <v>1103</v>
      </c>
    </row>
    <row r="318" spans="2:9">
      <c r="B318" s="2" t="s">
        <v>22</v>
      </c>
      <c r="C318" s="831" t="s">
        <v>1521</v>
      </c>
      <c r="D318" s="2">
        <v>2019</v>
      </c>
      <c r="E318" s="820">
        <v>144360.43881668654</v>
      </c>
      <c r="F318" s="821">
        <v>0.1651457975986278</v>
      </c>
      <c r="G318" s="2" t="s">
        <v>1281</v>
      </c>
      <c r="H318" s="2" t="s">
        <v>1279</v>
      </c>
      <c r="I318" s="2" t="s">
        <v>1103</v>
      </c>
    </row>
    <row r="319" spans="2:9">
      <c r="B319" s="2" t="s">
        <v>22</v>
      </c>
      <c r="C319" s="831" t="s">
        <v>1522</v>
      </c>
      <c r="D319" s="2">
        <v>2019</v>
      </c>
      <c r="E319" s="820">
        <v>386028.71372985234</v>
      </c>
      <c r="F319" s="821">
        <v>0</v>
      </c>
      <c r="G319" s="2" t="s">
        <v>1281</v>
      </c>
      <c r="H319" s="2" t="s">
        <v>1279</v>
      </c>
      <c r="I319" s="2" t="s">
        <v>1103</v>
      </c>
    </row>
    <row r="320" spans="2:9">
      <c r="B320" s="2" t="s">
        <v>22</v>
      </c>
      <c r="C320" s="831" t="s">
        <v>1523</v>
      </c>
      <c r="D320" s="2">
        <v>2019</v>
      </c>
      <c r="E320" s="820">
        <v>402414.26592367201</v>
      </c>
      <c r="F320" s="821">
        <v>0</v>
      </c>
      <c r="G320" s="2" t="s">
        <v>1281</v>
      </c>
      <c r="H320" s="2" t="s">
        <v>1279</v>
      </c>
      <c r="I320" s="2" t="s">
        <v>1103</v>
      </c>
    </row>
    <row r="321" spans="2:9">
      <c r="B321" s="2" t="s">
        <v>22</v>
      </c>
      <c r="C321" s="831" t="s">
        <v>1524</v>
      </c>
      <c r="D321" s="2">
        <v>2019</v>
      </c>
      <c r="E321" s="820">
        <v>11042.514449233255</v>
      </c>
      <c r="F321" s="821">
        <v>2.8797298456260725</v>
      </c>
      <c r="G321" s="2" t="s">
        <v>1281</v>
      </c>
      <c r="H321" s="2" t="s">
        <v>1279</v>
      </c>
      <c r="I321" s="2" t="s">
        <v>1103</v>
      </c>
    </row>
    <row r="322" spans="2:9">
      <c r="B322" s="2" t="s">
        <v>22</v>
      </c>
      <c r="C322" s="831" t="s">
        <v>1525</v>
      </c>
      <c r="D322" s="2">
        <v>2019</v>
      </c>
      <c r="E322" s="820">
        <v>865786.6873303043</v>
      </c>
      <c r="F322" s="821">
        <v>0</v>
      </c>
      <c r="G322" s="2" t="s">
        <v>1281</v>
      </c>
      <c r="H322" s="2" t="s">
        <v>1279</v>
      </c>
      <c r="I322" s="2" t="s">
        <v>1103</v>
      </c>
    </row>
    <row r="323" spans="2:9">
      <c r="B323" s="2" t="s">
        <v>22</v>
      </c>
      <c r="C323" s="831" t="s">
        <v>1526</v>
      </c>
      <c r="D323" s="2">
        <v>2019</v>
      </c>
      <c r="E323" s="820">
        <v>65548.415423837068</v>
      </c>
      <c r="F323" s="821">
        <v>12.406578044596912</v>
      </c>
      <c r="G323" s="2" t="s">
        <v>1281</v>
      </c>
      <c r="H323" s="2" t="s">
        <v>1279</v>
      </c>
      <c r="I323" s="2" t="s">
        <v>1103</v>
      </c>
    </row>
    <row r="324" spans="2:9">
      <c r="B324" s="2" t="s">
        <v>22</v>
      </c>
      <c r="C324" s="831" t="s">
        <v>1527</v>
      </c>
      <c r="D324" s="2">
        <v>2019</v>
      </c>
      <c r="E324" s="820">
        <v>350396.34435685276</v>
      </c>
      <c r="F324" s="821">
        <v>64.551363636363646</v>
      </c>
      <c r="G324" s="2" t="s">
        <v>1281</v>
      </c>
      <c r="H324" s="2" t="s">
        <v>1279</v>
      </c>
      <c r="I324" s="2" t="s">
        <v>1103</v>
      </c>
    </row>
    <row r="325" spans="2:9">
      <c r="B325" s="2" t="s">
        <v>22</v>
      </c>
      <c r="C325" s="831" t="s">
        <v>1528</v>
      </c>
      <c r="D325" s="2">
        <v>2019</v>
      </c>
      <c r="E325" s="820">
        <v>64957.010482642385</v>
      </c>
      <c r="F325" s="821">
        <v>34.370969125214408</v>
      </c>
      <c r="G325" s="2" t="s">
        <v>1281</v>
      </c>
      <c r="H325" s="2" t="s">
        <v>1279</v>
      </c>
      <c r="I325" s="2" t="s">
        <v>1103</v>
      </c>
    </row>
    <row r="326" spans="2:9">
      <c r="B326" s="2" t="s">
        <v>22</v>
      </c>
      <c r="C326" s="831" t="s">
        <v>1529</v>
      </c>
      <c r="D326" s="2">
        <v>2019</v>
      </c>
      <c r="E326" s="820">
        <v>267280.45352088637</v>
      </c>
      <c r="F326" s="821">
        <v>15.585634648370499</v>
      </c>
      <c r="G326" s="2" t="s">
        <v>1281</v>
      </c>
      <c r="H326" s="2" t="s">
        <v>1279</v>
      </c>
      <c r="I326" s="2" t="s">
        <v>1103</v>
      </c>
    </row>
    <row r="327" spans="2:9">
      <c r="B327" s="2" t="s">
        <v>22</v>
      </c>
      <c r="C327" s="831" t="s">
        <v>1530</v>
      </c>
      <c r="D327" s="2">
        <v>2019</v>
      </c>
      <c r="E327" s="820">
        <v>106592.98233964377</v>
      </c>
      <c r="F327" s="821">
        <v>7.0186963979416817</v>
      </c>
      <c r="G327" s="2" t="s">
        <v>1281</v>
      </c>
      <c r="H327" s="2" t="s">
        <v>1279</v>
      </c>
      <c r="I327" s="2" t="s">
        <v>1103</v>
      </c>
    </row>
    <row r="328" spans="2:9">
      <c r="B328" s="2" t="s">
        <v>22</v>
      </c>
      <c r="C328" s="831" t="s">
        <v>1531</v>
      </c>
      <c r="D328" s="2">
        <v>2019</v>
      </c>
      <c r="E328" s="820">
        <v>17237.636374461516</v>
      </c>
      <c r="F328" s="821">
        <v>4.4589365351629509</v>
      </c>
      <c r="G328" s="2" t="s">
        <v>1280</v>
      </c>
      <c r="H328" s="2" t="s">
        <v>1279</v>
      </c>
      <c r="I328" s="2" t="s">
        <v>1103</v>
      </c>
    </row>
    <row r="329" spans="2:9">
      <c r="B329" s="2" t="s">
        <v>22</v>
      </c>
      <c r="C329" s="831" t="s">
        <v>1532</v>
      </c>
      <c r="D329" s="2">
        <v>2019</v>
      </c>
      <c r="E329" s="820">
        <v>20378.200544943626</v>
      </c>
      <c r="F329" s="821">
        <v>5.243379073756433</v>
      </c>
      <c r="G329" s="2" t="s">
        <v>1281</v>
      </c>
      <c r="H329" s="2" t="s">
        <v>1279</v>
      </c>
      <c r="I329" s="2" t="s">
        <v>1103</v>
      </c>
    </row>
    <row r="330" spans="2:9">
      <c r="B330" s="2" t="s">
        <v>22</v>
      </c>
      <c r="C330" s="831" t="s">
        <v>1533</v>
      </c>
      <c r="D330" s="2">
        <v>2019</v>
      </c>
      <c r="E330" s="820">
        <v>11893.711965795317</v>
      </c>
      <c r="F330" s="821">
        <v>3.0758404802744428</v>
      </c>
      <c r="G330" s="2" t="s">
        <v>1281</v>
      </c>
      <c r="H330" s="2" t="s">
        <v>1279</v>
      </c>
      <c r="I330" s="2" t="s">
        <v>1103</v>
      </c>
    </row>
    <row r="331" spans="2:9">
      <c r="B331" s="2" t="s">
        <v>22</v>
      </c>
      <c r="C331" s="831" t="s">
        <v>1534</v>
      </c>
      <c r="D331" s="2">
        <v>2019</v>
      </c>
      <c r="E331" s="820">
        <v>64007.393253227834</v>
      </c>
      <c r="F331" s="821">
        <v>15.585634648370499</v>
      </c>
      <c r="G331" s="2" t="s">
        <v>1280</v>
      </c>
      <c r="H331" s="2" t="s">
        <v>1279</v>
      </c>
      <c r="I331" s="2" t="s">
        <v>1103</v>
      </c>
    </row>
    <row r="332" spans="2:9">
      <c r="B332" s="2" t="s">
        <v>22</v>
      </c>
      <c r="C332" s="831" t="s">
        <v>1535</v>
      </c>
      <c r="D332" s="2">
        <v>2019</v>
      </c>
      <c r="E332" s="820">
        <v>60818.062558359357</v>
      </c>
      <c r="F332" s="821">
        <v>14.966337907375644</v>
      </c>
      <c r="G332" s="2" t="s">
        <v>1281</v>
      </c>
      <c r="H332" s="2" t="s">
        <v>1279</v>
      </c>
      <c r="I332" s="2" t="s">
        <v>1103</v>
      </c>
    </row>
    <row r="333" spans="2:9">
      <c r="B333" s="2" t="s">
        <v>22</v>
      </c>
      <c r="C333" s="831" t="s">
        <v>1536</v>
      </c>
      <c r="D333" s="2">
        <v>2019</v>
      </c>
      <c r="E333" s="820">
        <v>451594.86243528442</v>
      </c>
      <c r="F333" s="821">
        <v>98.364965694682681</v>
      </c>
      <c r="G333" s="2" t="s">
        <v>1281</v>
      </c>
      <c r="H333" s="2" t="s">
        <v>1279</v>
      </c>
      <c r="I333" s="2" t="s">
        <v>1103</v>
      </c>
    </row>
    <row r="334" spans="2:9">
      <c r="B334" s="2" t="s">
        <v>22</v>
      </c>
      <c r="C334" s="831" t="s">
        <v>1537</v>
      </c>
      <c r="D334" s="2">
        <v>2019</v>
      </c>
      <c r="E334" s="820">
        <v>132119.15453162836</v>
      </c>
      <c r="F334" s="821">
        <v>0</v>
      </c>
      <c r="G334" s="2" t="s">
        <v>1280</v>
      </c>
      <c r="H334" s="2" t="s">
        <v>1279</v>
      </c>
      <c r="I334" s="2" t="s">
        <v>1103</v>
      </c>
    </row>
    <row r="335" spans="2:9">
      <c r="B335" s="2" t="s">
        <v>22</v>
      </c>
      <c r="C335" s="831" t="s">
        <v>1538</v>
      </c>
      <c r="D335" s="2">
        <v>2019</v>
      </c>
      <c r="E335" s="820">
        <v>871284.89128884731</v>
      </c>
      <c r="F335" s="821">
        <v>247.09939965694684</v>
      </c>
      <c r="G335" s="2" t="s">
        <v>1281</v>
      </c>
      <c r="H335" s="2" t="s">
        <v>1279</v>
      </c>
      <c r="I335" s="2" t="s">
        <v>1103</v>
      </c>
    </row>
    <row r="336" spans="2:9">
      <c r="B336" s="2" t="s">
        <v>22</v>
      </c>
      <c r="C336" s="831" t="s">
        <v>1539</v>
      </c>
      <c r="D336" s="2">
        <v>2019</v>
      </c>
      <c r="E336" s="820">
        <v>72610.694819062934</v>
      </c>
      <c r="F336" s="821">
        <v>22.532079759862778</v>
      </c>
      <c r="G336" s="2" t="s">
        <v>1281</v>
      </c>
      <c r="H336" s="2" t="s">
        <v>1279</v>
      </c>
      <c r="I336" s="2" t="s">
        <v>1103</v>
      </c>
    </row>
    <row r="337" spans="2:9">
      <c r="B337" s="2" t="s">
        <v>22</v>
      </c>
      <c r="C337" s="831" t="s">
        <v>1540</v>
      </c>
      <c r="D337" s="2">
        <v>2019</v>
      </c>
      <c r="E337" s="820">
        <v>71739.104028666567</v>
      </c>
      <c r="F337" s="821">
        <v>21.407024013722125</v>
      </c>
      <c r="G337" s="2" t="s">
        <v>1281</v>
      </c>
      <c r="H337" s="2" t="s">
        <v>1279</v>
      </c>
      <c r="I337" s="2" t="s">
        <v>1103</v>
      </c>
    </row>
    <row r="338" spans="2:9">
      <c r="B338" s="2" t="s">
        <v>22</v>
      </c>
      <c r="C338" s="831" t="s">
        <v>1541</v>
      </c>
      <c r="D338" s="2">
        <v>2019</v>
      </c>
      <c r="E338" s="820">
        <v>227111.02405179502</v>
      </c>
      <c r="F338" s="821">
        <v>52.640222984562612</v>
      </c>
      <c r="G338" s="2" t="s">
        <v>1281</v>
      </c>
      <c r="H338" s="2" t="s">
        <v>1279</v>
      </c>
      <c r="I338" s="2" t="s">
        <v>1103</v>
      </c>
    </row>
    <row r="339" spans="2:9">
      <c r="B339" s="2" t="s">
        <v>22</v>
      </c>
      <c r="C339" s="831" t="s">
        <v>1542</v>
      </c>
      <c r="D339" s="2">
        <v>2019</v>
      </c>
      <c r="E339" s="820">
        <v>48957.157163514872</v>
      </c>
      <c r="F339" s="821">
        <v>8.7011192109777014</v>
      </c>
      <c r="G339" s="2" t="s">
        <v>1455</v>
      </c>
      <c r="H339" s="2" t="s">
        <v>1279</v>
      </c>
      <c r="I339" s="2" t="s">
        <v>1103</v>
      </c>
    </row>
    <row r="340" spans="2:9">
      <c r="B340" s="2" t="s">
        <v>22</v>
      </c>
      <c r="C340" s="831" t="s">
        <v>1543</v>
      </c>
      <c r="D340" s="2">
        <v>2019</v>
      </c>
      <c r="E340" s="820">
        <v>137879.81105777808</v>
      </c>
      <c r="F340" s="821">
        <v>28.178001715265868</v>
      </c>
      <c r="G340" s="2" t="s">
        <v>1281</v>
      </c>
      <c r="H340" s="2" t="s">
        <v>1279</v>
      </c>
      <c r="I340" s="2" t="s">
        <v>1103</v>
      </c>
    </row>
    <row r="341" spans="2:9">
      <c r="B341" s="2" t="s">
        <v>22</v>
      </c>
      <c r="C341" s="831" t="s">
        <v>1544</v>
      </c>
      <c r="D341" s="2">
        <v>2019</v>
      </c>
      <c r="E341" s="820">
        <v>139360.54007096417</v>
      </c>
      <c r="F341" s="821">
        <v>0</v>
      </c>
      <c r="G341" s="2" t="s">
        <v>1455</v>
      </c>
      <c r="H341" s="2" t="s">
        <v>1279</v>
      </c>
      <c r="I341" s="2" t="s">
        <v>1103</v>
      </c>
    </row>
    <row r="342" spans="2:9">
      <c r="B342" s="2" t="s">
        <v>22</v>
      </c>
      <c r="C342" s="831" t="s">
        <v>1545</v>
      </c>
      <c r="D342" s="2">
        <v>2019</v>
      </c>
      <c r="E342" s="820">
        <v>33335.022742361769</v>
      </c>
      <c r="F342" s="821">
        <v>6.3168267581475135</v>
      </c>
      <c r="G342" s="2" t="s">
        <v>1281</v>
      </c>
      <c r="H342" s="2" t="s">
        <v>1279</v>
      </c>
      <c r="I342" s="2" t="s">
        <v>1103</v>
      </c>
    </row>
    <row r="343" spans="2:9">
      <c r="B343" s="2" t="s">
        <v>22</v>
      </c>
      <c r="C343" s="831" t="s">
        <v>1546</v>
      </c>
      <c r="D343" s="2">
        <v>2019</v>
      </c>
      <c r="E343" s="820">
        <v>73600.211932066333</v>
      </c>
      <c r="F343" s="821">
        <v>17.237092624356777</v>
      </c>
      <c r="G343" s="2" t="s">
        <v>1281</v>
      </c>
      <c r="H343" s="2" t="s">
        <v>1279</v>
      </c>
      <c r="I343" s="2" t="s">
        <v>1103</v>
      </c>
    </row>
    <row r="344" spans="2:9">
      <c r="B344" s="2" t="s">
        <v>22</v>
      </c>
      <c r="C344" s="831" t="s">
        <v>1547</v>
      </c>
      <c r="D344" s="2">
        <v>2019</v>
      </c>
      <c r="E344" s="820">
        <v>228975.67861151381</v>
      </c>
      <c r="F344" s="821">
        <v>62.445754716981135</v>
      </c>
      <c r="G344" s="2" t="s">
        <v>1281</v>
      </c>
      <c r="H344" s="2" t="s">
        <v>1279</v>
      </c>
      <c r="I344" s="2" t="s">
        <v>1103</v>
      </c>
    </row>
    <row r="345" spans="2:9">
      <c r="B345" s="2" t="s">
        <v>22</v>
      </c>
      <c r="C345" s="831" t="s">
        <v>1548</v>
      </c>
      <c r="D345" s="2">
        <v>2019</v>
      </c>
      <c r="E345" s="820">
        <v>2286.7066616807906</v>
      </c>
      <c r="F345" s="821">
        <v>0.57801029159519735</v>
      </c>
      <c r="G345" s="2" t="s">
        <v>1280</v>
      </c>
      <c r="H345" s="2" t="s">
        <v>1279</v>
      </c>
      <c r="I345" s="2" t="s">
        <v>1103</v>
      </c>
    </row>
    <row r="346" spans="2:9">
      <c r="B346" s="2" t="s">
        <v>22</v>
      </c>
      <c r="C346" s="831" t="s">
        <v>1549</v>
      </c>
      <c r="D346" s="2">
        <v>2019</v>
      </c>
      <c r="E346" s="820">
        <v>18863.778296726956</v>
      </c>
      <c r="F346" s="821">
        <v>2.4771869639794168</v>
      </c>
      <c r="G346" s="2" t="s">
        <v>1281</v>
      </c>
      <c r="H346" s="2" t="s">
        <v>1279</v>
      </c>
      <c r="I346" s="2" t="s">
        <v>1103</v>
      </c>
    </row>
    <row r="347" spans="2:9">
      <c r="B347" s="2" t="s">
        <v>22</v>
      </c>
      <c r="C347" s="831" t="s">
        <v>1550</v>
      </c>
      <c r="D347" s="2">
        <v>2019</v>
      </c>
      <c r="E347" s="820">
        <v>73517.752172649372</v>
      </c>
      <c r="F347" s="821">
        <v>20.46775728987993</v>
      </c>
      <c r="G347" s="2" t="s">
        <v>1281</v>
      </c>
      <c r="H347" s="2" t="s">
        <v>1279</v>
      </c>
      <c r="I347" s="2" t="s">
        <v>1103</v>
      </c>
    </row>
    <row r="348" spans="2:9">
      <c r="B348" s="2" t="s">
        <v>22</v>
      </c>
      <c r="C348" s="831" t="s">
        <v>1551</v>
      </c>
      <c r="D348" s="2">
        <v>2019</v>
      </c>
      <c r="E348" s="820">
        <v>7983.5233740883432</v>
      </c>
      <c r="F348" s="821">
        <v>2.0230360205831905</v>
      </c>
      <c r="G348" s="2" t="s">
        <v>1280</v>
      </c>
      <c r="H348" s="2" t="s">
        <v>1279</v>
      </c>
      <c r="I348" s="2" t="s">
        <v>1103</v>
      </c>
    </row>
    <row r="349" spans="2:9">
      <c r="B349" s="2" t="s">
        <v>22</v>
      </c>
      <c r="C349" s="831" t="s">
        <v>1552</v>
      </c>
      <c r="D349" s="2">
        <v>2019</v>
      </c>
      <c r="E349" s="820">
        <v>7015.2861989989979</v>
      </c>
      <c r="F349" s="821">
        <v>1.7030660377358491</v>
      </c>
      <c r="G349" s="2" t="s">
        <v>1280</v>
      </c>
      <c r="H349" s="2" t="s">
        <v>1279</v>
      </c>
      <c r="I349" s="2" t="s">
        <v>1103</v>
      </c>
    </row>
    <row r="350" spans="2:9">
      <c r="B350" s="2" t="s">
        <v>22</v>
      </c>
      <c r="C350" s="831" t="s">
        <v>1553</v>
      </c>
      <c r="D350" s="2">
        <v>2019</v>
      </c>
      <c r="E350" s="820">
        <v>14177.758635236853</v>
      </c>
      <c r="F350" s="821">
        <v>4.3763636363636369</v>
      </c>
      <c r="G350" s="2" t="s">
        <v>1280</v>
      </c>
      <c r="H350" s="2" t="s">
        <v>1279</v>
      </c>
      <c r="I350" s="2" t="s">
        <v>1103</v>
      </c>
    </row>
    <row r="351" spans="2:9">
      <c r="B351" s="2" t="s">
        <v>22</v>
      </c>
      <c r="C351" s="831" t="s">
        <v>1554</v>
      </c>
      <c r="D351" s="2">
        <v>2019</v>
      </c>
      <c r="E351" s="820">
        <v>293616.15001768467</v>
      </c>
      <c r="F351" s="821">
        <v>66.987264150943403</v>
      </c>
      <c r="G351" s="2" t="s">
        <v>1281</v>
      </c>
      <c r="H351" s="2" t="s">
        <v>1279</v>
      </c>
      <c r="I351" s="2" t="s">
        <v>1103</v>
      </c>
    </row>
    <row r="352" spans="2:9">
      <c r="B352" s="2" t="s">
        <v>22</v>
      </c>
      <c r="C352" s="831" t="s">
        <v>1555</v>
      </c>
      <c r="D352" s="2">
        <v>2019</v>
      </c>
      <c r="E352" s="820">
        <v>17624.221913233454</v>
      </c>
      <c r="F352" s="821">
        <v>4.8511578044596915</v>
      </c>
      <c r="G352" s="2" t="s">
        <v>1280</v>
      </c>
      <c r="H352" s="2" t="s">
        <v>1279</v>
      </c>
      <c r="I352" s="2" t="s">
        <v>1103</v>
      </c>
    </row>
    <row r="353" spans="2:9">
      <c r="B353" s="2" t="s">
        <v>22</v>
      </c>
      <c r="C353" s="831" t="s">
        <v>1556</v>
      </c>
      <c r="D353" s="2">
        <v>2019</v>
      </c>
      <c r="E353" s="820">
        <v>75111.974188043736</v>
      </c>
      <c r="F353" s="821">
        <v>19.033053173241857</v>
      </c>
      <c r="G353" s="2" t="s">
        <v>1281</v>
      </c>
      <c r="H353" s="2" t="s">
        <v>1279</v>
      </c>
      <c r="I353" s="2" t="s">
        <v>1103</v>
      </c>
    </row>
    <row r="354" spans="2:9">
      <c r="B354" s="2" t="s">
        <v>22</v>
      </c>
      <c r="C354" s="831" t="s">
        <v>1557</v>
      </c>
      <c r="D354" s="2">
        <v>2019</v>
      </c>
      <c r="E354" s="820">
        <v>44634.669774723145</v>
      </c>
      <c r="F354" s="821">
        <v>7.0909476843910815</v>
      </c>
      <c r="G354" s="2" t="s">
        <v>1281</v>
      </c>
      <c r="H354" s="2" t="s">
        <v>1279</v>
      </c>
      <c r="I354" s="2" t="s">
        <v>1103</v>
      </c>
    </row>
    <row r="355" spans="2:9">
      <c r="B355" s="2" t="s">
        <v>22</v>
      </c>
      <c r="C355" s="831" t="s">
        <v>1558</v>
      </c>
      <c r="D355" s="2">
        <v>2019</v>
      </c>
      <c r="E355" s="820">
        <v>2103.1671971720957</v>
      </c>
      <c r="F355" s="821">
        <v>3.437096912521441</v>
      </c>
      <c r="G355" s="2" t="s">
        <v>1280</v>
      </c>
      <c r="H355" s="2" t="s">
        <v>1279</v>
      </c>
      <c r="I355" s="2" t="s">
        <v>1103</v>
      </c>
    </row>
    <row r="356" spans="2:9">
      <c r="B356" s="2" t="s">
        <v>22</v>
      </c>
      <c r="C356" s="831" t="s">
        <v>1559</v>
      </c>
      <c r="D356" s="2">
        <v>2019</v>
      </c>
      <c r="E356" s="820">
        <v>379493.11279799923</v>
      </c>
      <c r="F356" s="821">
        <v>49.853387650085764</v>
      </c>
      <c r="G356" s="2" t="s">
        <v>1280</v>
      </c>
      <c r="H356" s="2" t="s">
        <v>1279</v>
      </c>
      <c r="I356" s="2" t="s">
        <v>1103</v>
      </c>
    </row>
    <row r="357" spans="2:9">
      <c r="B357" s="2" t="s">
        <v>22</v>
      </c>
      <c r="C357" s="831" t="s">
        <v>1560</v>
      </c>
      <c r="D357" s="2">
        <v>2019</v>
      </c>
      <c r="E357" s="820">
        <v>129718.06820365955</v>
      </c>
      <c r="F357" s="821">
        <v>18.000891938250433</v>
      </c>
      <c r="G357" s="2" t="s">
        <v>1281</v>
      </c>
      <c r="H357" s="2" t="s">
        <v>1279</v>
      </c>
      <c r="I357" s="2" t="s">
        <v>1103</v>
      </c>
    </row>
    <row r="358" spans="2:9">
      <c r="B358" s="2" t="s">
        <v>22</v>
      </c>
      <c r="C358" s="831" t="s">
        <v>1561</v>
      </c>
      <c r="D358" s="2">
        <v>2019</v>
      </c>
      <c r="E358" s="820">
        <v>12980.762127571452</v>
      </c>
      <c r="F358" s="821">
        <v>3.5299914236706691</v>
      </c>
      <c r="G358" s="2" t="s">
        <v>1281</v>
      </c>
      <c r="H358" s="2" t="s">
        <v>1279</v>
      </c>
      <c r="I358" s="2" t="s">
        <v>1103</v>
      </c>
    </row>
    <row r="359" spans="2:9">
      <c r="B359" s="2" t="s">
        <v>22</v>
      </c>
      <c r="C359" s="831" t="s">
        <v>1562</v>
      </c>
      <c r="D359" s="2">
        <v>2019</v>
      </c>
      <c r="E359" s="820">
        <v>1184.5832105488703</v>
      </c>
      <c r="F359" s="821">
        <v>0.29932675814751286</v>
      </c>
      <c r="G359" s="2" t="s">
        <v>1280</v>
      </c>
      <c r="H359" s="2" t="s">
        <v>1279</v>
      </c>
      <c r="I359" s="2" t="s">
        <v>1103</v>
      </c>
    </row>
    <row r="360" spans="2:9">
      <c r="B360" s="2" t="s">
        <v>22</v>
      </c>
      <c r="C360" s="831" t="s">
        <v>1563</v>
      </c>
      <c r="D360" s="2">
        <v>2019</v>
      </c>
      <c r="E360" s="820">
        <v>2420.5929377233651</v>
      </c>
      <c r="F360" s="821">
        <v>0.67090480274442543</v>
      </c>
      <c r="G360" s="2" t="s">
        <v>1280</v>
      </c>
      <c r="H360" s="2" t="s">
        <v>1279</v>
      </c>
      <c r="I360" s="2" t="s">
        <v>1103</v>
      </c>
    </row>
    <row r="361" spans="2:9">
      <c r="B361" s="2" t="s">
        <v>22</v>
      </c>
      <c r="C361" s="831" t="s">
        <v>1564</v>
      </c>
      <c r="D361" s="2">
        <v>2019</v>
      </c>
      <c r="E361" s="820">
        <v>5468.9440439112514</v>
      </c>
      <c r="F361" s="821">
        <v>1.3830960548885078</v>
      </c>
      <c r="G361" s="2" t="s">
        <v>1281</v>
      </c>
      <c r="H361" s="2" t="s">
        <v>1279</v>
      </c>
      <c r="I361" s="2" t="s">
        <v>1103</v>
      </c>
    </row>
    <row r="362" spans="2:9">
      <c r="B362" s="2" t="s">
        <v>22</v>
      </c>
      <c r="C362" s="831" t="s">
        <v>1565</v>
      </c>
      <c r="D362" s="2">
        <v>2019</v>
      </c>
      <c r="E362" s="820">
        <v>79627.754346221438</v>
      </c>
      <c r="F362" s="821">
        <v>20.261325042881648</v>
      </c>
      <c r="G362" s="2" t="s">
        <v>1281</v>
      </c>
      <c r="H362" s="2" t="s">
        <v>1279</v>
      </c>
      <c r="I362" s="2" t="s">
        <v>1103</v>
      </c>
    </row>
    <row r="363" spans="2:9">
      <c r="B363" s="2" t="s">
        <v>22</v>
      </c>
      <c r="C363" s="831" t="s">
        <v>1566</v>
      </c>
      <c r="D363" s="2">
        <v>2019</v>
      </c>
      <c r="E363" s="820">
        <v>14138.745415727757</v>
      </c>
      <c r="F363" s="821">
        <v>7.2251286449399661</v>
      </c>
      <c r="G363" s="2" t="s">
        <v>1280</v>
      </c>
      <c r="H363" s="2" t="s">
        <v>1279</v>
      </c>
      <c r="I363" s="2" t="s">
        <v>1103</v>
      </c>
    </row>
    <row r="364" spans="2:9">
      <c r="B364" s="2" t="s">
        <v>22</v>
      </c>
      <c r="C364" s="831" t="s">
        <v>1567</v>
      </c>
      <c r="D364" s="2">
        <v>2019</v>
      </c>
      <c r="E364" s="820">
        <v>20683.212988378364</v>
      </c>
      <c r="F364" s="821">
        <v>5.0575900514579768</v>
      </c>
      <c r="G364" s="2" t="s">
        <v>1310</v>
      </c>
      <c r="H364" s="2" t="s">
        <v>1279</v>
      </c>
      <c r="I364" s="2" t="s">
        <v>1103</v>
      </c>
    </row>
    <row r="365" spans="2:9">
      <c r="B365" s="2" t="s">
        <v>22</v>
      </c>
      <c r="C365" s="831" t="s">
        <v>1568</v>
      </c>
      <c r="D365" s="2">
        <v>2019</v>
      </c>
      <c r="E365" s="820">
        <v>464.61197779012571</v>
      </c>
      <c r="F365" s="821">
        <v>0.59865351629502572</v>
      </c>
      <c r="G365" s="2" t="s">
        <v>1280</v>
      </c>
      <c r="H365" s="2" t="s">
        <v>1279</v>
      </c>
      <c r="I365" s="2" t="s">
        <v>1103</v>
      </c>
    </row>
    <row r="366" spans="2:9">
      <c r="B366" s="2" t="s">
        <v>24</v>
      </c>
      <c r="C366" s="831" t="s">
        <v>1569</v>
      </c>
      <c r="D366" s="2">
        <v>2020</v>
      </c>
      <c r="E366" s="820">
        <v>32520.282436257567</v>
      </c>
      <c r="F366" s="821">
        <v>7.325055248618785</v>
      </c>
      <c r="G366" s="2" t="s">
        <v>1109</v>
      </c>
      <c r="H366" s="2" t="s">
        <v>1279</v>
      </c>
      <c r="I366" s="2" t="s">
        <v>1103</v>
      </c>
    </row>
    <row r="367" spans="2:9">
      <c r="B367" s="2" t="s">
        <v>24</v>
      </c>
      <c r="C367" s="831" t="s">
        <v>1570</v>
      </c>
      <c r="D367" s="2">
        <v>2020</v>
      </c>
      <c r="E367" s="820">
        <v>82131.298686793089</v>
      </c>
      <c r="F367" s="821">
        <v>93.024198895027624</v>
      </c>
      <c r="G367" s="2" t="s">
        <v>1109</v>
      </c>
      <c r="H367" s="2" t="s">
        <v>1279</v>
      </c>
      <c r="I367" s="2" t="s">
        <v>1103</v>
      </c>
    </row>
    <row r="368" spans="2:9">
      <c r="B368" s="2" t="s">
        <v>1098</v>
      </c>
      <c r="C368" s="831" t="s">
        <v>1571</v>
      </c>
      <c r="D368" s="2">
        <v>2020</v>
      </c>
      <c r="E368" s="820">
        <v>1294671.422690897</v>
      </c>
      <c r="F368" s="821">
        <v>1.0321612349914238E-10</v>
      </c>
      <c r="G368" s="2" t="s">
        <v>31</v>
      </c>
      <c r="H368" s="2" t="s">
        <v>1279</v>
      </c>
      <c r="I368" s="2" t="s">
        <v>1103</v>
      </c>
    </row>
    <row r="369" spans="2:9">
      <c r="B369" s="2" t="s">
        <v>22</v>
      </c>
      <c r="C369" s="831" t="s">
        <v>1572</v>
      </c>
      <c r="D369" s="2">
        <v>2020</v>
      </c>
      <c r="E369" s="820">
        <v>414698.99674863805</v>
      </c>
      <c r="F369" s="821">
        <v>0</v>
      </c>
      <c r="G369" s="2" t="s">
        <v>1280</v>
      </c>
      <c r="H369" s="2" t="s">
        <v>1279</v>
      </c>
      <c r="I369" s="2" t="s">
        <v>1103</v>
      </c>
    </row>
    <row r="370" spans="2:9">
      <c r="B370" s="2" t="s">
        <v>22</v>
      </c>
      <c r="C370" s="831" t="s">
        <v>1573</v>
      </c>
      <c r="D370" s="2">
        <v>2020</v>
      </c>
      <c r="E370" s="820">
        <v>19620.102756755539</v>
      </c>
      <c r="F370" s="821">
        <v>5.0575900514579768</v>
      </c>
      <c r="G370" s="2" t="s">
        <v>1281</v>
      </c>
      <c r="H370" s="2" t="s">
        <v>1279</v>
      </c>
      <c r="I370" s="2" t="s">
        <v>1103</v>
      </c>
    </row>
    <row r="371" spans="2:9">
      <c r="B371" s="2" t="s">
        <v>22</v>
      </c>
      <c r="C371" s="831" t="s">
        <v>1574</v>
      </c>
      <c r="D371" s="2">
        <v>2020</v>
      </c>
      <c r="E371" s="820">
        <v>11171.967404877068</v>
      </c>
      <c r="F371" s="821">
        <v>0</v>
      </c>
      <c r="G371" s="2" t="s">
        <v>1281</v>
      </c>
      <c r="H371" s="2" t="s">
        <v>1279</v>
      </c>
      <c r="I371" s="2" t="s">
        <v>1103</v>
      </c>
    </row>
    <row r="372" spans="2:9">
      <c r="B372" s="2" t="s">
        <v>22</v>
      </c>
      <c r="C372" s="831" t="s">
        <v>1575</v>
      </c>
      <c r="D372" s="2">
        <v>2020</v>
      </c>
      <c r="E372" s="820">
        <v>961533.99464641977</v>
      </c>
      <c r="F372" s="821">
        <v>148.42478559176675</v>
      </c>
      <c r="G372" s="2" t="s">
        <v>1310</v>
      </c>
      <c r="H372" s="2" t="s">
        <v>1279</v>
      </c>
      <c r="I372" s="2" t="s">
        <v>1103</v>
      </c>
    </row>
    <row r="373" spans="2:9">
      <c r="B373" s="2" t="s">
        <v>22</v>
      </c>
      <c r="C373" s="831" t="s">
        <v>1576</v>
      </c>
      <c r="D373" s="2">
        <v>2020</v>
      </c>
      <c r="E373" s="820">
        <v>2654.6722547779323</v>
      </c>
      <c r="F373" s="821">
        <v>9.8984262435677532</v>
      </c>
      <c r="G373" s="2" t="s">
        <v>1280</v>
      </c>
      <c r="H373" s="2" t="s">
        <v>1279</v>
      </c>
      <c r="I373" s="2" t="s">
        <v>1103</v>
      </c>
    </row>
    <row r="374" spans="2:9">
      <c r="B374" s="2" t="s">
        <v>22</v>
      </c>
      <c r="C374" s="831" t="s">
        <v>1577</v>
      </c>
      <c r="D374" s="2">
        <v>2020</v>
      </c>
      <c r="E374" s="820">
        <v>201470.47219352241</v>
      </c>
      <c r="F374" s="821">
        <v>35.568276157804462</v>
      </c>
      <c r="G374" s="2" t="s">
        <v>1281</v>
      </c>
      <c r="H374" s="2" t="s">
        <v>1279</v>
      </c>
      <c r="I374" s="2" t="s">
        <v>1103</v>
      </c>
    </row>
    <row r="375" spans="2:9">
      <c r="B375" s="2" t="s">
        <v>22</v>
      </c>
      <c r="C375" s="831" t="s">
        <v>1578</v>
      </c>
      <c r="D375" s="2">
        <v>2020</v>
      </c>
      <c r="E375" s="820">
        <v>329871.84423875</v>
      </c>
      <c r="F375" s="821">
        <v>67.503344768439121</v>
      </c>
      <c r="G375" s="2" t="s">
        <v>1281</v>
      </c>
      <c r="H375" s="2" t="s">
        <v>1279</v>
      </c>
      <c r="I375" s="2" t="s">
        <v>1103</v>
      </c>
    </row>
    <row r="376" spans="2:9">
      <c r="B376" s="2" t="s">
        <v>22</v>
      </c>
      <c r="C376" s="831" t="s">
        <v>1579</v>
      </c>
      <c r="D376" s="2">
        <v>2020</v>
      </c>
      <c r="E376" s="820">
        <v>30989.796251417338</v>
      </c>
      <c r="F376" s="821">
        <v>5.9865351629502577</v>
      </c>
      <c r="G376" s="2" t="s">
        <v>1455</v>
      </c>
      <c r="H376" s="2" t="s">
        <v>1279</v>
      </c>
      <c r="I376" s="2" t="s">
        <v>1103</v>
      </c>
    </row>
    <row r="377" spans="2:9">
      <c r="B377" s="2" t="s">
        <v>22</v>
      </c>
      <c r="C377" s="831" t="s">
        <v>1580</v>
      </c>
      <c r="D377" s="2">
        <v>2020</v>
      </c>
      <c r="E377" s="820">
        <v>117475.01059044189</v>
      </c>
      <c r="F377" s="821">
        <v>18.971123499142369</v>
      </c>
      <c r="G377" s="2" t="s">
        <v>1281</v>
      </c>
      <c r="H377" s="2" t="s">
        <v>1279</v>
      </c>
      <c r="I377" s="2" t="s">
        <v>1103</v>
      </c>
    </row>
    <row r="378" spans="2:9">
      <c r="B378" s="2" t="s">
        <v>22</v>
      </c>
      <c r="C378" s="831" t="s">
        <v>1581</v>
      </c>
      <c r="D378" s="2">
        <v>2020</v>
      </c>
      <c r="E378" s="820">
        <v>30280.464987615618</v>
      </c>
      <c r="F378" s="821">
        <v>4.8098713550600349</v>
      </c>
      <c r="G378" s="2" t="s">
        <v>1310</v>
      </c>
      <c r="H378" s="2" t="s">
        <v>1279</v>
      </c>
      <c r="I378" s="2" t="s">
        <v>1103</v>
      </c>
    </row>
    <row r="379" spans="2:9">
      <c r="B379" s="2" t="s">
        <v>22</v>
      </c>
      <c r="C379" s="831" t="s">
        <v>1582</v>
      </c>
      <c r="D379" s="2">
        <v>2020</v>
      </c>
      <c r="E379" s="820">
        <v>44383.743840153293</v>
      </c>
      <c r="F379" s="821">
        <v>5.8833190394511155</v>
      </c>
      <c r="G379" s="2" t="s">
        <v>1310</v>
      </c>
      <c r="H379" s="2" t="s">
        <v>1279</v>
      </c>
      <c r="I379" s="2" t="s">
        <v>1103</v>
      </c>
    </row>
    <row r="380" spans="2:9">
      <c r="B380" s="2" t="s">
        <v>22</v>
      </c>
      <c r="C380" s="831" t="s">
        <v>1583</v>
      </c>
      <c r="D380" s="2">
        <v>2020</v>
      </c>
      <c r="E380" s="820">
        <v>3939.4485063387951</v>
      </c>
      <c r="F380" s="821">
        <v>1.0011963979416809</v>
      </c>
      <c r="G380" s="2" t="s">
        <v>1281</v>
      </c>
      <c r="H380" s="2" t="s">
        <v>1279</v>
      </c>
      <c r="I380" s="2" t="s">
        <v>1103</v>
      </c>
    </row>
    <row r="381" spans="2:9">
      <c r="B381" s="2" t="s">
        <v>22</v>
      </c>
      <c r="C381" s="831" t="s">
        <v>1584</v>
      </c>
      <c r="D381" s="2">
        <v>2020</v>
      </c>
      <c r="E381" s="820">
        <v>9277.1662664467276</v>
      </c>
      <c r="F381" s="821">
        <v>2.3533276157804459</v>
      </c>
      <c r="G381" s="2" t="s">
        <v>1281</v>
      </c>
      <c r="H381" s="2" t="s">
        <v>1279</v>
      </c>
      <c r="I381" s="2" t="s">
        <v>1103</v>
      </c>
    </row>
    <row r="382" spans="2:9">
      <c r="B382" s="2" t="s">
        <v>22</v>
      </c>
      <c r="C382" s="831" t="s">
        <v>1585</v>
      </c>
      <c r="D382" s="2">
        <v>2020</v>
      </c>
      <c r="E382" s="820">
        <v>3588.3295307569442</v>
      </c>
      <c r="F382" s="821">
        <v>0</v>
      </c>
      <c r="G382" s="2" t="s">
        <v>1280</v>
      </c>
      <c r="H382" s="2" t="s">
        <v>1279</v>
      </c>
      <c r="I382" s="2" t="s">
        <v>1103</v>
      </c>
    </row>
    <row r="383" spans="2:9">
      <c r="B383" s="2" t="s">
        <v>1099</v>
      </c>
      <c r="C383" s="831" t="s">
        <v>1586</v>
      </c>
      <c r="D383" s="2">
        <v>2021</v>
      </c>
      <c r="E383" s="820">
        <v>1370425.9859230318</v>
      </c>
      <c r="F383" s="821">
        <v>144.69651741293532</v>
      </c>
      <c r="G383" s="2" t="s">
        <v>1281</v>
      </c>
      <c r="H383" s="2" t="s">
        <v>1279</v>
      </c>
      <c r="I383" s="2" t="s">
        <v>1103</v>
      </c>
    </row>
    <row r="384" spans="2:9">
      <c r="B384" s="2" t="s">
        <v>1099</v>
      </c>
      <c r="C384" s="831" t="s">
        <v>1587</v>
      </c>
      <c r="D384" s="2">
        <v>2021</v>
      </c>
      <c r="E384" s="820">
        <v>2602691.9021014143</v>
      </c>
      <c r="F384" s="821">
        <v>274.35963041933189</v>
      </c>
      <c r="G384" s="2" t="s">
        <v>1281</v>
      </c>
      <c r="H384" s="2" t="s">
        <v>1279</v>
      </c>
      <c r="I384" s="2" t="s">
        <v>1103</v>
      </c>
    </row>
    <row r="385" spans="2:23">
      <c r="B385" s="2" t="s">
        <v>22</v>
      </c>
      <c r="C385" s="831" t="s">
        <v>1588</v>
      </c>
      <c r="D385" s="2">
        <v>2017</v>
      </c>
      <c r="E385" s="820">
        <v>120101.30959466775</v>
      </c>
      <c r="F385" s="821">
        <v>16.308147512864497</v>
      </c>
      <c r="G385" s="2" t="s">
        <v>1281</v>
      </c>
      <c r="H385" s="2" t="s">
        <v>1279</v>
      </c>
      <c r="I385" s="2" t="s">
        <v>1103</v>
      </c>
    </row>
    <row r="386" spans="2:23">
      <c r="B386" s="2" t="s">
        <v>22</v>
      </c>
      <c r="C386" s="831" t="s">
        <v>1589</v>
      </c>
      <c r="D386" s="2">
        <v>2019</v>
      </c>
      <c r="E386" s="820">
        <v>617754.82431675727</v>
      </c>
      <c r="F386" s="821">
        <v>82.087783018867938</v>
      </c>
      <c r="G386" s="2" t="s">
        <v>1281</v>
      </c>
      <c r="H386" s="2" t="s">
        <v>1279</v>
      </c>
      <c r="I386" s="2" t="s">
        <v>1103</v>
      </c>
    </row>
    <row r="387" spans="2:23">
      <c r="B387" s="2" t="s">
        <v>22</v>
      </c>
      <c r="C387" s="831" t="s">
        <v>1590</v>
      </c>
      <c r="D387" s="2">
        <v>2019</v>
      </c>
      <c r="E387" s="820">
        <v>63505.541384088123</v>
      </c>
      <c r="F387" s="821">
        <v>8.4430789022298462</v>
      </c>
      <c r="G387" s="2" t="s">
        <v>1281</v>
      </c>
      <c r="H387" s="2" t="s">
        <v>1279</v>
      </c>
      <c r="I387" s="2" t="s">
        <v>1103</v>
      </c>
    </row>
    <row r="388" spans="2:23">
      <c r="B388" s="2" t="s">
        <v>22</v>
      </c>
      <c r="C388" s="831" t="s">
        <v>1591</v>
      </c>
      <c r="D388" s="2">
        <v>2019</v>
      </c>
      <c r="E388" s="820">
        <v>95318.161901515457</v>
      </c>
      <c r="F388" s="821">
        <v>12.664618353344769</v>
      </c>
      <c r="G388" s="2" t="s">
        <v>1281</v>
      </c>
      <c r="H388" s="2" t="s">
        <v>1279</v>
      </c>
      <c r="I388" s="2" t="s">
        <v>1103</v>
      </c>
    </row>
    <row r="389" spans="2:23">
      <c r="B389" s="2" t="s">
        <v>22</v>
      </c>
      <c r="C389" s="831" t="s">
        <v>1592</v>
      </c>
      <c r="D389" s="2">
        <v>2019</v>
      </c>
      <c r="E389" s="820">
        <v>11248.220515735753</v>
      </c>
      <c r="F389" s="821">
        <v>3.0964837049742711</v>
      </c>
      <c r="G389" s="2" t="s">
        <v>1281</v>
      </c>
      <c r="H389" s="2" t="s">
        <v>1279</v>
      </c>
      <c r="I389" s="2" t="s">
        <v>1103</v>
      </c>
    </row>
    <row r="390" spans="2:23">
      <c r="B390" s="2" t="s">
        <v>22</v>
      </c>
      <c r="C390" s="831" t="s">
        <v>1593</v>
      </c>
      <c r="D390" s="2">
        <v>2019</v>
      </c>
      <c r="E390" s="820">
        <v>21748.096548160695</v>
      </c>
      <c r="F390" s="821">
        <v>0</v>
      </c>
      <c r="G390" s="2" t="s">
        <v>1281</v>
      </c>
      <c r="H390" s="2" t="s">
        <v>1279</v>
      </c>
      <c r="I390" s="2" t="s">
        <v>1103</v>
      </c>
    </row>
    <row r="391" spans="2:23">
      <c r="B391" s="2" t="s">
        <v>22</v>
      </c>
      <c r="C391" s="831" t="s">
        <v>1594</v>
      </c>
      <c r="D391" s="2">
        <v>2019</v>
      </c>
      <c r="E391" s="820">
        <v>50976.977937190262</v>
      </c>
      <c r="F391" s="821">
        <v>6.8122641509433963</v>
      </c>
      <c r="G391" s="2" t="s">
        <v>1281</v>
      </c>
      <c r="H391" s="2" t="s">
        <v>1279</v>
      </c>
      <c r="I391" s="2" t="s">
        <v>1103</v>
      </c>
    </row>
    <row r="392" spans="2:23">
      <c r="B392" s="2" t="s">
        <v>22</v>
      </c>
      <c r="C392" s="831" t="s">
        <v>1595</v>
      </c>
      <c r="D392" s="2">
        <v>2021</v>
      </c>
      <c r="E392" s="820">
        <v>169538.15202532854</v>
      </c>
      <c r="F392" s="821">
        <v>47.324592624356782</v>
      </c>
      <c r="G392" s="2" t="s">
        <v>1310</v>
      </c>
      <c r="H392" s="2" t="s">
        <v>1279</v>
      </c>
      <c r="I392" s="2" t="s">
        <v>1103</v>
      </c>
    </row>
    <row r="393" spans="2:23">
      <c r="E393" s="820"/>
      <c r="F393" s="821"/>
    </row>
    <row r="394" spans="2:23">
      <c r="E394" s="820"/>
      <c r="F394" s="821"/>
    </row>
    <row r="395" spans="2:23">
      <c r="E395" s="820"/>
      <c r="F395" s="821"/>
    </row>
    <row r="396" spans="2:23" ht="20">
      <c r="B396" s="1110" t="s">
        <v>1104</v>
      </c>
      <c r="C396" s="1110"/>
      <c r="D396" s="1110"/>
      <c r="E396" s="1110"/>
      <c r="F396" s="1110"/>
      <c r="G396" s="1110"/>
      <c r="H396" s="1110"/>
      <c r="I396" s="1110"/>
      <c r="J396" s="1110"/>
      <c r="N396" s="1110" t="s">
        <v>1091</v>
      </c>
      <c r="O396" s="1110"/>
      <c r="P396" s="1110"/>
      <c r="Q396" s="1110"/>
      <c r="R396" s="1110"/>
      <c r="S396" s="1110"/>
      <c r="T396" s="1110"/>
      <c r="U396" s="1110"/>
    </row>
    <row r="397" spans="2:23" ht="64">
      <c r="B397" s="822" t="s">
        <v>211</v>
      </c>
      <c r="C397" s="822" t="s">
        <v>1105</v>
      </c>
      <c r="D397" s="822" t="s">
        <v>1106</v>
      </c>
      <c r="E397" s="823" t="s">
        <v>1107</v>
      </c>
      <c r="F397" s="824" t="s">
        <v>1108</v>
      </c>
      <c r="G397" s="822" t="s">
        <v>1092</v>
      </c>
      <c r="H397" s="822"/>
      <c r="N397" s="844" t="s">
        <v>234</v>
      </c>
      <c r="O397" s="844" t="s">
        <v>211</v>
      </c>
      <c r="P397" s="845" t="s">
        <v>1109</v>
      </c>
      <c r="Q397" s="845" t="s">
        <v>1110</v>
      </c>
      <c r="R397" s="845" t="s">
        <v>1111</v>
      </c>
      <c r="S397" s="845" t="s">
        <v>1112</v>
      </c>
      <c r="T397" s="845" t="s">
        <v>1113</v>
      </c>
      <c r="U397" s="845" t="s">
        <v>1114</v>
      </c>
      <c r="V397" s="845" t="s">
        <v>1115</v>
      </c>
      <c r="W397" s="845" t="s">
        <v>1094</v>
      </c>
    </row>
    <row r="398" spans="2:23">
      <c r="B398" s="2" t="s">
        <v>22</v>
      </c>
      <c r="C398" s="2" t="s">
        <v>1626</v>
      </c>
      <c r="D398" s="2">
        <v>2015</v>
      </c>
      <c r="E398" s="820">
        <v>8619</v>
      </c>
      <c r="F398" s="821">
        <v>3.8</v>
      </c>
      <c r="G398" s="846" t="s">
        <v>1110</v>
      </c>
      <c r="H398" s="846"/>
      <c r="N398" s="847">
        <v>2012</v>
      </c>
      <c r="O398" s="848" t="s">
        <v>22</v>
      </c>
      <c r="P398" s="849">
        <f t="shared" ref="P398:Q429" si="7">IFERROR(SUMIFS($E$398:$E$3263,$B$398:$B$3263,$O398,$D$398:$D$3263,$N398,$G$398:$G$3263,P$397)/SUMIFS($E$398:$E$3263,$B$398:$B$3263,$O398,$D$398:$D$3263,$N398),0)</f>
        <v>1.1903987180223606E-3</v>
      </c>
      <c r="Q398" s="849">
        <f t="shared" si="7"/>
        <v>8.8360496589591844E-2</v>
      </c>
      <c r="R398" s="849">
        <f t="shared" ref="R398:T429" si="8">IFERROR(SUMIFS($F$398:$F$3263,$B$398:$B$3263,$O398,$D$398:$D$3263,$N398,$G$398:$G$3263,R$397)/SUMIFS($F$398:$F$3263,$B$398:$B$3263,$O398,$D$398:$D$3263,$N398),0)</f>
        <v>0.87838600960249757</v>
      </c>
      <c r="S398" s="849">
        <f t="shared" si="8"/>
        <v>2.8406775761445134E-3</v>
      </c>
      <c r="T398" s="849">
        <f t="shared" si="8"/>
        <v>2.0801415584178796E-2</v>
      </c>
      <c r="U398" s="849">
        <f t="shared" ref="U398:V429" si="9">IFERROR(SUMIFS($E$398:$E$3263,$B$398:$B$3263,$O398,$D$398:$D$3263,$N398,$G$398:$G$3263,U$397)/SUMIFS($E$398:$E$3263,$B$398:$B$3263,$O398,$D$398:$D$3263,$N398),0)</f>
        <v>0</v>
      </c>
      <c r="V398" s="849">
        <f t="shared" si="9"/>
        <v>0</v>
      </c>
      <c r="W398" s="850">
        <f t="shared" ref="W398:W429" si="10">SUM(P398:V398)</f>
        <v>0.99157899807043504</v>
      </c>
    </row>
    <row r="399" spans="2:23">
      <c r="B399" s="2" t="s">
        <v>22</v>
      </c>
      <c r="C399" s="2" t="s">
        <v>1627</v>
      </c>
      <c r="D399" s="2">
        <v>2015</v>
      </c>
      <c r="E399" s="820">
        <v>393762</v>
      </c>
      <c r="F399" s="821">
        <v>48</v>
      </c>
      <c r="G399" s="846" t="s">
        <v>1113</v>
      </c>
      <c r="H399" s="846"/>
      <c r="N399" s="851">
        <v>2013</v>
      </c>
      <c r="O399" s="852" t="s">
        <v>1116</v>
      </c>
      <c r="P399" s="853">
        <f t="shared" si="7"/>
        <v>0</v>
      </c>
      <c r="Q399" s="853">
        <f t="shared" si="7"/>
        <v>0</v>
      </c>
      <c r="R399" s="853">
        <f t="shared" si="8"/>
        <v>0</v>
      </c>
      <c r="S399" s="853">
        <f t="shared" si="8"/>
        <v>0</v>
      </c>
      <c r="T399" s="853">
        <f t="shared" si="8"/>
        <v>0</v>
      </c>
      <c r="U399" s="853">
        <f t="shared" si="9"/>
        <v>0</v>
      </c>
      <c r="V399" s="853">
        <f t="shared" si="9"/>
        <v>0</v>
      </c>
      <c r="W399" s="854">
        <f t="shared" si="10"/>
        <v>0</v>
      </c>
    </row>
    <row r="400" spans="2:23">
      <c r="B400" s="2" t="s">
        <v>22</v>
      </c>
      <c r="C400" s="2" t="s">
        <v>1627</v>
      </c>
      <c r="D400" s="2">
        <v>2015</v>
      </c>
      <c r="E400" s="820">
        <v>67397.34</v>
      </c>
      <c r="F400" s="821">
        <v>11.4</v>
      </c>
      <c r="G400" s="846" t="s">
        <v>1113</v>
      </c>
      <c r="H400" s="846"/>
      <c r="N400" s="855">
        <v>2013</v>
      </c>
      <c r="O400" s="856" t="s">
        <v>13</v>
      </c>
      <c r="P400" s="857">
        <f t="shared" si="7"/>
        <v>0</v>
      </c>
      <c r="Q400" s="857">
        <f t="shared" si="7"/>
        <v>0</v>
      </c>
      <c r="R400" s="857">
        <f t="shared" si="8"/>
        <v>0.39140000000000003</v>
      </c>
      <c r="S400" s="857">
        <f t="shared" si="8"/>
        <v>0</v>
      </c>
      <c r="T400" s="857">
        <f t="shared" si="8"/>
        <v>0.60860000000000003</v>
      </c>
      <c r="U400" s="857">
        <f t="shared" si="9"/>
        <v>0</v>
      </c>
      <c r="V400" s="857">
        <f t="shared" si="9"/>
        <v>0</v>
      </c>
      <c r="W400" s="858">
        <f t="shared" si="10"/>
        <v>1</v>
      </c>
    </row>
    <row r="401" spans="2:23">
      <c r="B401" s="2" t="s">
        <v>22</v>
      </c>
      <c r="C401" s="2" t="s">
        <v>1628</v>
      </c>
      <c r="D401" s="2">
        <v>2015</v>
      </c>
      <c r="E401" s="820">
        <v>9715.2000000000007</v>
      </c>
      <c r="F401" s="821">
        <v>2.024</v>
      </c>
      <c r="G401" s="846" t="s">
        <v>1111</v>
      </c>
      <c r="H401" s="846"/>
      <c r="N401" s="855">
        <v>2013</v>
      </c>
      <c r="O401" s="856" t="s">
        <v>1117</v>
      </c>
      <c r="P401" s="857">
        <f t="shared" si="7"/>
        <v>0</v>
      </c>
      <c r="Q401" s="857">
        <f t="shared" si="7"/>
        <v>1</v>
      </c>
      <c r="R401" s="857">
        <f t="shared" si="8"/>
        <v>0</v>
      </c>
      <c r="S401" s="857">
        <f t="shared" si="8"/>
        <v>0</v>
      </c>
      <c r="T401" s="857">
        <f t="shared" si="8"/>
        <v>0</v>
      </c>
      <c r="U401" s="857">
        <f t="shared" si="9"/>
        <v>0</v>
      </c>
      <c r="V401" s="857">
        <f t="shared" si="9"/>
        <v>0</v>
      </c>
      <c r="W401" s="858">
        <f t="shared" si="10"/>
        <v>1</v>
      </c>
    </row>
    <row r="402" spans="2:23">
      <c r="B402" s="2" t="s">
        <v>22</v>
      </c>
      <c r="C402" s="2" t="s">
        <v>1629</v>
      </c>
      <c r="D402" s="2">
        <v>2015</v>
      </c>
      <c r="E402" s="820">
        <v>57880</v>
      </c>
      <c r="F402" s="821">
        <v>23.2</v>
      </c>
      <c r="G402" s="846" t="s">
        <v>1111</v>
      </c>
      <c r="H402" s="846"/>
      <c r="N402" s="859">
        <v>2013</v>
      </c>
      <c r="O402" s="860" t="s">
        <v>22</v>
      </c>
      <c r="P402" s="861">
        <f t="shared" si="7"/>
        <v>2.5815234363651962E-4</v>
      </c>
      <c r="Q402" s="861">
        <f t="shared" si="7"/>
        <v>0.19497916128556475</v>
      </c>
      <c r="R402" s="861">
        <f t="shared" si="8"/>
        <v>0.71332991324142803</v>
      </c>
      <c r="S402" s="861">
        <f t="shared" si="8"/>
        <v>2.7146675437811466E-2</v>
      </c>
      <c r="T402" s="861">
        <f t="shared" si="8"/>
        <v>8.1892470904064582E-2</v>
      </c>
      <c r="U402" s="861">
        <f t="shared" si="9"/>
        <v>0</v>
      </c>
      <c r="V402" s="861">
        <f t="shared" si="9"/>
        <v>0</v>
      </c>
      <c r="W402" s="862">
        <f t="shared" si="10"/>
        <v>1.0176063732125054</v>
      </c>
    </row>
    <row r="403" spans="2:23">
      <c r="B403" s="2" t="s">
        <v>22</v>
      </c>
      <c r="C403" s="2" t="s">
        <v>1629</v>
      </c>
      <c r="D403" s="2">
        <v>2015</v>
      </c>
      <c r="E403" s="820">
        <v>5256</v>
      </c>
      <c r="F403" s="821">
        <v>0</v>
      </c>
      <c r="G403" s="846" t="s">
        <v>1111</v>
      </c>
      <c r="H403" s="846"/>
      <c r="N403" s="863">
        <v>2014</v>
      </c>
      <c r="O403" s="864" t="s">
        <v>1117</v>
      </c>
      <c r="P403" s="865">
        <f t="shared" si="7"/>
        <v>0</v>
      </c>
      <c r="Q403" s="865">
        <f t="shared" si="7"/>
        <v>0.24227053677782681</v>
      </c>
      <c r="R403" s="865">
        <f t="shared" si="8"/>
        <v>0.58812615955473091</v>
      </c>
      <c r="S403" s="865">
        <f t="shared" si="8"/>
        <v>0</v>
      </c>
      <c r="T403" s="865">
        <f t="shared" si="8"/>
        <v>0</v>
      </c>
      <c r="U403" s="865">
        <f t="shared" si="9"/>
        <v>0</v>
      </c>
      <c r="V403" s="865">
        <f t="shared" si="9"/>
        <v>0</v>
      </c>
      <c r="W403" s="866">
        <f t="shared" si="10"/>
        <v>0.83039669633255775</v>
      </c>
    </row>
    <row r="404" spans="2:23">
      <c r="B404" s="2" t="s">
        <v>22</v>
      </c>
      <c r="C404" s="2" t="s">
        <v>1630</v>
      </c>
      <c r="D404" s="2">
        <v>2015</v>
      </c>
      <c r="E404" s="820">
        <v>27559</v>
      </c>
      <c r="F404" s="821">
        <v>15.8</v>
      </c>
      <c r="G404" s="846" t="s">
        <v>1111</v>
      </c>
      <c r="H404" s="846"/>
      <c r="N404" s="855">
        <v>2014</v>
      </c>
      <c r="O404" s="856" t="s">
        <v>22</v>
      </c>
      <c r="P404" s="857">
        <f t="shared" si="7"/>
        <v>1.057299926197422E-3</v>
      </c>
      <c r="Q404" s="857">
        <f t="shared" si="7"/>
        <v>0.1015152612083883</v>
      </c>
      <c r="R404" s="857">
        <f t="shared" si="8"/>
        <v>0.85916526760779299</v>
      </c>
      <c r="S404" s="857">
        <f t="shared" si="8"/>
        <v>7.9968888294411171E-4</v>
      </c>
      <c r="T404" s="857">
        <f t="shared" si="8"/>
        <v>2.293012670784747E-2</v>
      </c>
      <c r="U404" s="857">
        <f t="shared" si="9"/>
        <v>0</v>
      </c>
      <c r="V404" s="857">
        <f t="shared" si="9"/>
        <v>0</v>
      </c>
      <c r="W404" s="858">
        <f t="shared" si="10"/>
        <v>0.98546764433317025</v>
      </c>
    </row>
    <row r="405" spans="2:23">
      <c r="B405" s="2" t="s">
        <v>22</v>
      </c>
      <c r="C405" s="2" t="s">
        <v>1631</v>
      </c>
      <c r="D405" s="2">
        <v>2015</v>
      </c>
      <c r="E405" s="820">
        <v>1006.472</v>
      </c>
      <c r="F405" s="821">
        <v>0.38800000000000001</v>
      </c>
      <c r="G405" s="846" t="s">
        <v>1111</v>
      </c>
      <c r="H405" s="846"/>
      <c r="N405" s="867">
        <v>2014</v>
      </c>
      <c r="O405" s="868" t="s">
        <v>1118</v>
      </c>
      <c r="P405" s="869">
        <f t="shared" si="7"/>
        <v>0</v>
      </c>
      <c r="Q405" s="869">
        <f t="shared" si="7"/>
        <v>0</v>
      </c>
      <c r="R405" s="869">
        <f t="shared" si="8"/>
        <v>0</v>
      </c>
      <c r="S405" s="869">
        <f t="shared" si="8"/>
        <v>0</v>
      </c>
      <c r="T405" s="869">
        <f t="shared" si="8"/>
        <v>0</v>
      </c>
      <c r="U405" s="869">
        <f t="shared" si="9"/>
        <v>0</v>
      </c>
      <c r="V405" s="870">
        <f t="shared" si="9"/>
        <v>1</v>
      </c>
      <c r="W405" s="871">
        <f t="shared" si="10"/>
        <v>1</v>
      </c>
    </row>
    <row r="406" spans="2:23">
      <c r="B406" s="2" t="s">
        <v>22</v>
      </c>
      <c r="C406" s="2" t="s">
        <v>1632</v>
      </c>
      <c r="D406" s="2">
        <v>2015</v>
      </c>
      <c r="E406" s="820">
        <v>26221.824000000001</v>
      </c>
      <c r="F406" s="821">
        <v>5.4720000000000004</v>
      </c>
      <c r="G406" s="846" t="s">
        <v>1110</v>
      </c>
      <c r="H406" s="846"/>
      <c r="N406" s="872">
        <v>2015</v>
      </c>
      <c r="O406" s="873" t="s">
        <v>22</v>
      </c>
      <c r="P406" s="874">
        <f t="shared" si="7"/>
        <v>6.9925461497898703E-3</v>
      </c>
      <c r="Q406" s="874">
        <f t="shared" si="7"/>
        <v>0.12447965824236444</v>
      </c>
      <c r="R406" s="874">
        <f t="shared" si="8"/>
        <v>0.79756221425665585</v>
      </c>
      <c r="S406" s="874">
        <f t="shared" si="8"/>
        <v>4.8785112201558054E-3</v>
      </c>
      <c r="T406" s="874">
        <f t="shared" si="8"/>
        <v>3.5866486523444631E-2</v>
      </c>
      <c r="U406" s="874">
        <f t="shared" si="9"/>
        <v>1.2681546952648278E-4</v>
      </c>
      <c r="V406" s="875">
        <f t="shared" si="9"/>
        <v>0</v>
      </c>
      <c r="W406" s="876">
        <f t="shared" si="10"/>
        <v>0.96990623186193714</v>
      </c>
    </row>
    <row r="407" spans="2:23">
      <c r="B407" s="2" t="s">
        <v>22</v>
      </c>
      <c r="C407" s="2">
        <v>0</v>
      </c>
      <c r="D407" s="2">
        <v>2015</v>
      </c>
      <c r="E407" s="820">
        <v>3335.232</v>
      </c>
      <c r="F407" s="821">
        <v>0.69599999999999995</v>
      </c>
      <c r="G407" s="846" t="s">
        <v>1110</v>
      </c>
      <c r="H407" s="846"/>
      <c r="N407" s="877">
        <v>2016</v>
      </c>
      <c r="O407" s="878" t="s">
        <v>1116</v>
      </c>
      <c r="P407" s="879">
        <f t="shared" si="7"/>
        <v>0</v>
      </c>
      <c r="Q407" s="879">
        <f t="shared" si="7"/>
        <v>0.28571428571428581</v>
      </c>
      <c r="R407" s="879">
        <f t="shared" si="8"/>
        <v>0.5714285714285714</v>
      </c>
      <c r="S407" s="879">
        <f t="shared" si="8"/>
        <v>0.14285714285714285</v>
      </c>
      <c r="T407" s="879">
        <f t="shared" si="8"/>
        <v>0</v>
      </c>
      <c r="U407" s="879">
        <f t="shared" si="9"/>
        <v>0</v>
      </c>
      <c r="V407" s="865">
        <f t="shared" si="9"/>
        <v>0</v>
      </c>
      <c r="W407" s="880">
        <f t="shared" si="10"/>
        <v>1</v>
      </c>
    </row>
    <row r="408" spans="2:23">
      <c r="B408" s="2" t="s">
        <v>22</v>
      </c>
      <c r="C408" s="2" t="s">
        <v>1633</v>
      </c>
      <c r="D408" s="2">
        <v>2015</v>
      </c>
      <c r="E408" s="820">
        <v>48750</v>
      </c>
      <c r="F408" s="821">
        <v>5.7</v>
      </c>
      <c r="G408" s="846" t="s">
        <v>1111</v>
      </c>
      <c r="H408" s="846"/>
      <c r="N408" s="881">
        <v>2016</v>
      </c>
      <c r="O408" s="882" t="s">
        <v>1119</v>
      </c>
      <c r="P408" s="883">
        <f t="shared" si="7"/>
        <v>0</v>
      </c>
      <c r="Q408" s="883">
        <f t="shared" si="7"/>
        <v>0</v>
      </c>
      <c r="R408" s="883">
        <f t="shared" si="8"/>
        <v>1</v>
      </c>
      <c r="S408" s="883">
        <f t="shared" si="8"/>
        <v>0</v>
      </c>
      <c r="T408" s="883">
        <f t="shared" si="8"/>
        <v>0</v>
      </c>
      <c r="U408" s="883">
        <f t="shared" si="9"/>
        <v>0</v>
      </c>
      <c r="V408" s="857">
        <f t="shared" si="9"/>
        <v>0</v>
      </c>
      <c r="W408" s="884">
        <f t="shared" si="10"/>
        <v>1</v>
      </c>
    </row>
    <row r="409" spans="2:23">
      <c r="B409" s="2" t="s">
        <v>22</v>
      </c>
      <c r="C409" s="2" t="s">
        <v>1634</v>
      </c>
      <c r="D409" s="2">
        <v>2015</v>
      </c>
      <c r="E409" s="820">
        <v>71297</v>
      </c>
      <c r="F409" s="821">
        <v>6.1</v>
      </c>
      <c r="G409" s="846" t="s">
        <v>1111</v>
      </c>
      <c r="H409" s="846"/>
      <c r="N409" s="881">
        <v>2016</v>
      </c>
      <c r="O409" s="882" t="s">
        <v>13</v>
      </c>
      <c r="P409" s="883">
        <f t="shared" si="7"/>
        <v>0</v>
      </c>
      <c r="Q409" s="883">
        <f t="shared" si="7"/>
        <v>0</v>
      </c>
      <c r="R409" s="883">
        <f t="shared" si="8"/>
        <v>0</v>
      </c>
      <c r="S409" s="883">
        <f t="shared" si="8"/>
        <v>0</v>
      </c>
      <c r="T409" s="883">
        <f t="shared" si="8"/>
        <v>1</v>
      </c>
      <c r="U409" s="883">
        <f t="shared" si="9"/>
        <v>0</v>
      </c>
      <c r="V409" s="857">
        <f t="shared" si="9"/>
        <v>0</v>
      </c>
      <c r="W409" s="884">
        <f t="shared" si="10"/>
        <v>1</v>
      </c>
    </row>
    <row r="410" spans="2:23">
      <c r="B410" s="2" t="s">
        <v>22</v>
      </c>
      <c r="C410" s="2" t="s">
        <v>1635</v>
      </c>
      <c r="D410" s="2">
        <v>2015</v>
      </c>
      <c r="E410" s="820">
        <v>47243</v>
      </c>
      <c r="F410" s="821">
        <v>3.9</v>
      </c>
      <c r="G410" s="846" t="s">
        <v>1111</v>
      </c>
      <c r="H410" s="846"/>
      <c r="N410" s="881">
        <v>2016</v>
      </c>
      <c r="O410" s="882" t="s">
        <v>1120</v>
      </c>
      <c r="P410" s="883">
        <f t="shared" si="7"/>
        <v>0</v>
      </c>
      <c r="Q410" s="883">
        <f t="shared" si="7"/>
        <v>0</v>
      </c>
      <c r="R410" s="883">
        <f t="shared" si="8"/>
        <v>0</v>
      </c>
      <c r="S410" s="883">
        <f t="shared" si="8"/>
        <v>0</v>
      </c>
      <c r="T410" s="883">
        <f t="shared" si="8"/>
        <v>0</v>
      </c>
      <c r="U410" s="883">
        <f t="shared" si="9"/>
        <v>0</v>
      </c>
      <c r="V410" s="857">
        <f t="shared" si="9"/>
        <v>0</v>
      </c>
      <c r="W410" s="884">
        <f t="shared" si="10"/>
        <v>0</v>
      </c>
    </row>
    <row r="411" spans="2:23">
      <c r="B411" s="2" t="s">
        <v>22</v>
      </c>
      <c r="C411" s="2" t="s">
        <v>1636</v>
      </c>
      <c r="D411" s="2">
        <v>2015</v>
      </c>
      <c r="E411" s="820">
        <v>83801</v>
      </c>
      <c r="F411" s="821">
        <v>2.4700000000000002</v>
      </c>
      <c r="G411" s="846" t="s">
        <v>1111</v>
      </c>
      <c r="H411" s="846"/>
      <c r="N411" s="881">
        <v>2016</v>
      </c>
      <c r="O411" s="882" t="s">
        <v>1117</v>
      </c>
      <c r="P411" s="883">
        <f t="shared" si="7"/>
        <v>0</v>
      </c>
      <c r="Q411" s="883">
        <f t="shared" si="7"/>
        <v>0.10911568025686925</v>
      </c>
      <c r="R411" s="883">
        <f t="shared" si="8"/>
        <v>0.8426600527050071</v>
      </c>
      <c r="S411" s="883">
        <f t="shared" si="8"/>
        <v>0</v>
      </c>
      <c r="T411" s="883">
        <f t="shared" si="8"/>
        <v>0</v>
      </c>
      <c r="U411" s="883">
        <f t="shared" si="9"/>
        <v>0</v>
      </c>
      <c r="V411" s="857">
        <f t="shared" si="9"/>
        <v>0</v>
      </c>
      <c r="W411" s="884">
        <f t="shared" si="10"/>
        <v>0.95177573296187634</v>
      </c>
    </row>
    <row r="412" spans="2:23">
      <c r="B412" s="2" t="s">
        <v>22</v>
      </c>
      <c r="C412" s="2" t="s">
        <v>1637</v>
      </c>
      <c r="D412" s="2">
        <v>2015</v>
      </c>
      <c r="E412" s="820">
        <v>11965</v>
      </c>
      <c r="F412" s="821">
        <v>7.44</v>
      </c>
      <c r="G412" s="846" t="s">
        <v>1111</v>
      </c>
      <c r="H412" s="846"/>
      <c r="N412" s="881">
        <v>2016</v>
      </c>
      <c r="O412" s="882" t="s">
        <v>1121</v>
      </c>
      <c r="P412" s="883">
        <f t="shared" si="7"/>
        <v>0</v>
      </c>
      <c r="Q412" s="883">
        <f t="shared" si="7"/>
        <v>0</v>
      </c>
      <c r="R412" s="883">
        <f t="shared" si="8"/>
        <v>1</v>
      </c>
      <c r="S412" s="883">
        <f t="shared" si="8"/>
        <v>0</v>
      </c>
      <c r="T412" s="883">
        <f t="shared" si="8"/>
        <v>0</v>
      </c>
      <c r="U412" s="883">
        <f t="shared" si="9"/>
        <v>0</v>
      </c>
      <c r="V412" s="857">
        <f t="shared" si="9"/>
        <v>0</v>
      </c>
      <c r="W412" s="884">
        <f t="shared" si="10"/>
        <v>1</v>
      </c>
    </row>
    <row r="413" spans="2:23">
      <c r="B413" s="2" t="s">
        <v>22</v>
      </c>
      <c r="C413" s="2" t="s">
        <v>1638</v>
      </c>
      <c r="D413" s="2">
        <v>2015</v>
      </c>
      <c r="E413" s="820">
        <v>103904</v>
      </c>
      <c r="F413" s="821">
        <v>9.84</v>
      </c>
      <c r="G413" s="846" t="s">
        <v>1111</v>
      </c>
      <c r="H413" s="846"/>
      <c r="N413" s="881">
        <v>2016</v>
      </c>
      <c r="O413" s="882" t="s">
        <v>22</v>
      </c>
      <c r="P413" s="883">
        <f t="shared" si="7"/>
        <v>0</v>
      </c>
      <c r="Q413" s="883">
        <f t="shared" si="7"/>
        <v>0.19956006807363388</v>
      </c>
      <c r="R413" s="883">
        <f t="shared" si="8"/>
        <v>0.52650353362510682</v>
      </c>
      <c r="S413" s="883">
        <f t="shared" si="8"/>
        <v>0.10317147213714604</v>
      </c>
      <c r="T413" s="883">
        <f t="shared" si="8"/>
        <v>0.2185594387790013</v>
      </c>
      <c r="U413" s="883">
        <f t="shared" si="9"/>
        <v>3.4561522249037461E-4</v>
      </c>
      <c r="V413" s="857">
        <f t="shared" si="9"/>
        <v>0</v>
      </c>
      <c r="W413" s="884">
        <f t="shared" si="10"/>
        <v>1.0481401278373783</v>
      </c>
    </row>
    <row r="414" spans="2:23">
      <c r="B414" s="2" t="s">
        <v>22</v>
      </c>
      <c r="C414" s="2" t="s">
        <v>1639</v>
      </c>
      <c r="D414" s="2">
        <v>2015</v>
      </c>
      <c r="E414" s="820">
        <v>979</v>
      </c>
      <c r="F414" s="821">
        <v>3</v>
      </c>
      <c r="G414" s="846" t="s">
        <v>1110</v>
      </c>
      <c r="H414" s="846"/>
      <c r="N414" s="881">
        <v>2016</v>
      </c>
      <c r="O414" s="882" t="s">
        <v>1122</v>
      </c>
      <c r="P414" s="883">
        <f t="shared" si="7"/>
        <v>0</v>
      </c>
      <c r="Q414" s="883">
        <f t="shared" si="7"/>
        <v>0.12315052379176095</v>
      </c>
      <c r="R414" s="883">
        <f t="shared" si="8"/>
        <v>0.85421437985169812</v>
      </c>
      <c r="S414" s="883">
        <f t="shared" si="8"/>
        <v>0</v>
      </c>
      <c r="T414" s="883">
        <f t="shared" si="8"/>
        <v>2.9729619145464778E-2</v>
      </c>
      <c r="U414" s="883">
        <f t="shared" si="9"/>
        <v>0</v>
      </c>
      <c r="V414" s="857">
        <f t="shared" si="9"/>
        <v>0</v>
      </c>
      <c r="W414" s="884">
        <f t="shared" si="10"/>
        <v>1.0070945227889239</v>
      </c>
    </row>
    <row r="415" spans="2:23">
      <c r="B415" s="2" t="s">
        <v>22</v>
      </c>
      <c r="C415" s="2" t="s">
        <v>1640</v>
      </c>
      <c r="D415" s="2">
        <v>2015</v>
      </c>
      <c r="E415" s="820">
        <v>16848.671999999999</v>
      </c>
      <c r="F415" s="821">
        <v>3.516</v>
      </c>
      <c r="G415" s="846" t="s">
        <v>1111</v>
      </c>
      <c r="H415" s="846"/>
      <c r="N415" s="881">
        <v>2016</v>
      </c>
      <c r="O415" s="882" t="s">
        <v>1123</v>
      </c>
      <c r="P415" s="883">
        <f t="shared" si="7"/>
        <v>0</v>
      </c>
      <c r="Q415" s="883">
        <f t="shared" si="7"/>
        <v>0.13799885559360553</v>
      </c>
      <c r="R415" s="883">
        <f t="shared" si="8"/>
        <v>0.86527347188731962</v>
      </c>
      <c r="S415" s="883">
        <f t="shared" si="8"/>
        <v>0</v>
      </c>
      <c r="T415" s="883">
        <f t="shared" si="8"/>
        <v>0</v>
      </c>
      <c r="U415" s="883">
        <f t="shared" si="9"/>
        <v>0</v>
      </c>
      <c r="V415" s="857">
        <f t="shared" si="9"/>
        <v>0</v>
      </c>
      <c r="W415" s="884">
        <f t="shared" si="10"/>
        <v>1.0032723274809252</v>
      </c>
    </row>
    <row r="416" spans="2:23">
      <c r="B416" s="2" t="s">
        <v>22</v>
      </c>
      <c r="C416" s="2" t="s">
        <v>1641</v>
      </c>
      <c r="D416" s="2">
        <v>2015</v>
      </c>
      <c r="E416" s="820">
        <v>117123.728</v>
      </c>
      <c r="F416" s="821">
        <v>38.189</v>
      </c>
      <c r="G416" s="846" t="s">
        <v>1111</v>
      </c>
      <c r="H416" s="846"/>
      <c r="N416" s="881">
        <v>2016</v>
      </c>
      <c r="O416" s="882" t="s">
        <v>1118</v>
      </c>
      <c r="P416" s="883">
        <f t="shared" si="7"/>
        <v>0</v>
      </c>
      <c r="Q416" s="883">
        <f t="shared" si="7"/>
        <v>0</v>
      </c>
      <c r="R416" s="883">
        <f t="shared" si="8"/>
        <v>0</v>
      </c>
      <c r="S416" s="883">
        <f t="shared" si="8"/>
        <v>0</v>
      </c>
      <c r="T416" s="883">
        <f t="shared" si="8"/>
        <v>0</v>
      </c>
      <c r="U416" s="883">
        <f t="shared" si="9"/>
        <v>0</v>
      </c>
      <c r="V416" s="857">
        <f t="shared" si="9"/>
        <v>1</v>
      </c>
      <c r="W416" s="884">
        <f t="shared" si="10"/>
        <v>1</v>
      </c>
    </row>
    <row r="417" spans="2:23">
      <c r="B417" s="2" t="s">
        <v>22</v>
      </c>
      <c r="C417" s="2" t="s">
        <v>1642</v>
      </c>
      <c r="D417" s="2">
        <v>2015</v>
      </c>
      <c r="E417" s="820">
        <v>11828</v>
      </c>
      <c r="F417" s="821">
        <v>0</v>
      </c>
      <c r="G417" s="846" t="s">
        <v>1111</v>
      </c>
      <c r="H417" s="846"/>
      <c r="N417" s="867">
        <v>2016</v>
      </c>
      <c r="O417" s="868" t="s">
        <v>1124</v>
      </c>
      <c r="P417" s="869">
        <f t="shared" si="7"/>
        <v>0</v>
      </c>
      <c r="Q417" s="869">
        <f t="shared" si="7"/>
        <v>0</v>
      </c>
      <c r="R417" s="869">
        <f t="shared" si="8"/>
        <v>1</v>
      </c>
      <c r="S417" s="869">
        <f t="shared" si="8"/>
        <v>0</v>
      </c>
      <c r="T417" s="869">
        <f t="shared" si="8"/>
        <v>0</v>
      </c>
      <c r="U417" s="869">
        <f t="shared" si="9"/>
        <v>0</v>
      </c>
      <c r="V417" s="870">
        <f t="shared" si="9"/>
        <v>0</v>
      </c>
      <c r="W417" s="871">
        <f t="shared" si="10"/>
        <v>1</v>
      </c>
    </row>
    <row r="418" spans="2:23">
      <c r="B418" s="2" t="s">
        <v>22</v>
      </c>
      <c r="C418" s="2" t="s">
        <v>1643</v>
      </c>
      <c r="D418" s="2">
        <v>2015</v>
      </c>
      <c r="E418" s="820">
        <v>7510</v>
      </c>
      <c r="F418" s="821">
        <v>1.6</v>
      </c>
      <c r="G418" s="846" t="s">
        <v>1110</v>
      </c>
      <c r="H418" s="846"/>
      <c r="N418" s="885">
        <v>2017</v>
      </c>
      <c r="O418" s="886" t="s">
        <v>1116</v>
      </c>
      <c r="P418" s="887">
        <f t="shared" si="7"/>
        <v>0</v>
      </c>
      <c r="Q418" s="887">
        <f t="shared" si="7"/>
        <v>0.18181818181818182</v>
      </c>
      <c r="R418" s="887">
        <f t="shared" si="8"/>
        <v>0.72727272727272729</v>
      </c>
      <c r="S418" s="887">
        <f t="shared" si="8"/>
        <v>0</v>
      </c>
      <c r="T418" s="887">
        <f t="shared" si="8"/>
        <v>9.0909090909090925E-2</v>
      </c>
      <c r="U418" s="887">
        <f t="shared" si="9"/>
        <v>0</v>
      </c>
      <c r="V418" s="853">
        <f t="shared" si="9"/>
        <v>0</v>
      </c>
      <c r="W418" s="888">
        <f t="shared" si="10"/>
        <v>1</v>
      </c>
    </row>
    <row r="419" spans="2:23">
      <c r="B419" s="2" t="s">
        <v>22</v>
      </c>
      <c r="C419" s="2" t="s">
        <v>1644</v>
      </c>
      <c r="D419" s="2">
        <v>2015</v>
      </c>
      <c r="E419" s="820">
        <v>10230.736000000001</v>
      </c>
      <c r="F419" s="821">
        <v>3.944</v>
      </c>
      <c r="G419" s="846" t="s">
        <v>1110</v>
      </c>
      <c r="H419" s="846"/>
      <c r="N419" s="881">
        <v>2017</v>
      </c>
      <c r="O419" s="882" t="s">
        <v>1125</v>
      </c>
      <c r="P419" s="883">
        <f t="shared" si="7"/>
        <v>0</v>
      </c>
      <c r="Q419" s="883">
        <f t="shared" si="7"/>
        <v>0</v>
      </c>
      <c r="R419" s="883">
        <f t="shared" si="8"/>
        <v>0</v>
      </c>
      <c r="S419" s="883">
        <f t="shared" si="8"/>
        <v>0</v>
      </c>
      <c r="T419" s="883">
        <f t="shared" si="8"/>
        <v>0</v>
      </c>
      <c r="U419" s="883">
        <f t="shared" si="9"/>
        <v>0</v>
      </c>
      <c r="V419" s="857">
        <f t="shared" si="9"/>
        <v>0</v>
      </c>
      <c r="W419" s="884">
        <f t="shared" si="10"/>
        <v>0</v>
      </c>
    </row>
    <row r="420" spans="2:23">
      <c r="B420" s="2" t="s">
        <v>22</v>
      </c>
      <c r="C420" s="2" t="s">
        <v>1645</v>
      </c>
      <c r="D420" s="2">
        <v>2015</v>
      </c>
      <c r="E420" s="820">
        <v>40712</v>
      </c>
      <c r="F420" s="821">
        <v>11.5</v>
      </c>
      <c r="G420" s="846" t="s">
        <v>1110</v>
      </c>
      <c r="H420" s="846"/>
      <c r="N420" s="881">
        <v>2017</v>
      </c>
      <c r="O420" s="882" t="s">
        <v>13</v>
      </c>
      <c r="P420" s="883">
        <f t="shared" si="7"/>
        <v>0</v>
      </c>
      <c r="Q420" s="883">
        <f t="shared" si="7"/>
        <v>0</v>
      </c>
      <c r="R420" s="883">
        <f t="shared" si="8"/>
        <v>0</v>
      </c>
      <c r="S420" s="883">
        <f t="shared" si="8"/>
        <v>0</v>
      </c>
      <c r="T420" s="883">
        <f t="shared" si="8"/>
        <v>1</v>
      </c>
      <c r="U420" s="883">
        <f t="shared" si="9"/>
        <v>0</v>
      </c>
      <c r="V420" s="857">
        <f t="shared" si="9"/>
        <v>0</v>
      </c>
      <c r="W420" s="884">
        <f t="shared" si="10"/>
        <v>1</v>
      </c>
    </row>
    <row r="421" spans="2:23">
      <c r="B421" s="2" t="s">
        <v>22</v>
      </c>
      <c r="C421" s="2" t="s">
        <v>1646</v>
      </c>
      <c r="D421" s="2">
        <v>2015</v>
      </c>
      <c r="E421" s="820">
        <v>10405</v>
      </c>
      <c r="F421" s="821">
        <v>2.2999999999999998</v>
      </c>
      <c r="G421" s="846" t="s">
        <v>1110</v>
      </c>
      <c r="H421" s="846"/>
      <c r="N421" s="881">
        <v>2017</v>
      </c>
      <c r="O421" s="882" t="s">
        <v>1126</v>
      </c>
      <c r="P421" s="883">
        <f t="shared" si="7"/>
        <v>0</v>
      </c>
      <c r="Q421" s="883">
        <f t="shared" si="7"/>
        <v>0</v>
      </c>
      <c r="R421" s="883">
        <f t="shared" si="8"/>
        <v>0</v>
      </c>
      <c r="S421" s="883">
        <f t="shared" si="8"/>
        <v>0</v>
      </c>
      <c r="T421" s="883">
        <f t="shared" si="8"/>
        <v>0</v>
      </c>
      <c r="U421" s="883">
        <f t="shared" si="9"/>
        <v>0</v>
      </c>
      <c r="V421" s="857">
        <f t="shared" si="9"/>
        <v>0</v>
      </c>
      <c r="W421" s="884">
        <f t="shared" si="10"/>
        <v>0</v>
      </c>
    </row>
    <row r="422" spans="2:23">
      <c r="B422" s="2" t="s">
        <v>22</v>
      </c>
      <c r="C422" s="2" t="s">
        <v>1647</v>
      </c>
      <c r="D422" s="2">
        <v>2015</v>
      </c>
      <c r="E422" s="820">
        <v>80286.8</v>
      </c>
      <c r="F422" s="821">
        <v>9.8000000000000007</v>
      </c>
      <c r="G422" s="846" t="s">
        <v>1111</v>
      </c>
      <c r="H422" s="846"/>
      <c r="N422" s="881">
        <v>2017</v>
      </c>
      <c r="O422" s="882" t="s">
        <v>1117</v>
      </c>
      <c r="P422" s="883">
        <f t="shared" si="7"/>
        <v>0</v>
      </c>
      <c r="Q422" s="883">
        <f t="shared" si="7"/>
        <v>0</v>
      </c>
      <c r="R422" s="883">
        <f t="shared" si="8"/>
        <v>1</v>
      </c>
      <c r="S422" s="883">
        <f t="shared" si="8"/>
        <v>0</v>
      </c>
      <c r="T422" s="883">
        <f t="shared" si="8"/>
        <v>0</v>
      </c>
      <c r="U422" s="883">
        <f t="shared" si="9"/>
        <v>0</v>
      </c>
      <c r="V422" s="857">
        <f t="shared" si="9"/>
        <v>0</v>
      </c>
      <c r="W422" s="884">
        <f t="shared" si="10"/>
        <v>1</v>
      </c>
    </row>
    <row r="423" spans="2:23">
      <c r="B423" s="2" t="s">
        <v>22</v>
      </c>
      <c r="C423" s="2" t="s">
        <v>1648</v>
      </c>
      <c r="D423" s="2">
        <v>2015</v>
      </c>
      <c r="E423" s="820">
        <v>13018</v>
      </c>
      <c r="F423" s="821">
        <v>3.2544</v>
      </c>
      <c r="G423" s="846" t="s">
        <v>1111</v>
      </c>
      <c r="H423" s="846"/>
      <c r="N423" s="881">
        <v>2017</v>
      </c>
      <c r="O423" s="882" t="s">
        <v>22</v>
      </c>
      <c r="P423" s="883">
        <f t="shared" si="7"/>
        <v>0</v>
      </c>
      <c r="Q423" s="883">
        <f t="shared" si="7"/>
        <v>0.12678421281052704</v>
      </c>
      <c r="R423" s="883">
        <f t="shared" si="8"/>
        <v>0.51805768386317486</v>
      </c>
      <c r="S423" s="883">
        <f t="shared" si="8"/>
        <v>9.8742358175885558E-2</v>
      </c>
      <c r="T423" s="883">
        <f t="shared" si="8"/>
        <v>0.21710936444678303</v>
      </c>
      <c r="U423" s="883">
        <f t="shared" si="9"/>
        <v>0</v>
      </c>
      <c r="V423" s="857">
        <f t="shared" si="9"/>
        <v>0</v>
      </c>
      <c r="W423" s="884">
        <f t="shared" si="10"/>
        <v>0.96069361929637043</v>
      </c>
    </row>
    <row r="424" spans="2:23">
      <c r="B424" s="2" t="s">
        <v>22</v>
      </c>
      <c r="C424" s="2" t="s">
        <v>1649</v>
      </c>
      <c r="D424" s="2">
        <v>2015</v>
      </c>
      <c r="E424" s="820">
        <v>1394.6</v>
      </c>
      <c r="F424" s="821">
        <v>1.393</v>
      </c>
      <c r="G424" s="846" t="s">
        <v>1110</v>
      </c>
      <c r="H424" s="846"/>
      <c r="N424" s="881">
        <v>2017</v>
      </c>
      <c r="O424" s="882" t="s">
        <v>1123</v>
      </c>
      <c r="P424" s="883">
        <f t="shared" si="7"/>
        <v>7.9100560069218795E-4</v>
      </c>
      <c r="Q424" s="883">
        <f t="shared" si="7"/>
        <v>5.6323684707149775E-2</v>
      </c>
      <c r="R424" s="883">
        <f t="shared" si="8"/>
        <v>0.79429307677940708</v>
      </c>
      <c r="S424" s="883">
        <f t="shared" si="8"/>
        <v>3.1497711719035718E-2</v>
      </c>
      <c r="T424" s="883">
        <f t="shared" si="8"/>
        <v>1.1249182756798471E-2</v>
      </c>
      <c r="U424" s="883">
        <f t="shared" si="9"/>
        <v>0</v>
      </c>
      <c r="V424" s="857">
        <f t="shared" si="9"/>
        <v>0</v>
      </c>
      <c r="W424" s="884">
        <f t="shared" si="10"/>
        <v>0.89415466156308321</v>
      </c>
    </row>
    <row r="425" spans="2:23">
      <c r="B425" s="2" t="s">
        <v>22</v>
      </c>
      <c r="C425" s="2" t="s">
        <v>1650</v>
      </c>
      <c r="D425" s="2">
        <v>2015</v>
      </c>
      <c r="E425" s="820">
        <v>11465.48</v>
      </c>
      <c r="F425" s="821">
        <v>4.42</v>
      </c>
      <c r="G425" s="846" t="s">
        <v>1110</v>
      </c>
      <c r="H425" s="846"/>
      <c r="N425" s="889">
        <v>2017</v>
      </c>
      <c r="O425" s="890" t="s">
        <v>1118</v>
      </c>
      <c r="P425" s="891">
        <f t="shared" si="7"/>
        <v>0</v>
      </c>
      <c r="Q425" s="891">
        <f t="shared" si="7"/>
        <v>0</v>
      </c>
      <c r="R425" s="891">
        <f t="shared" si="8"/>
        <v>0</v>
      </c>
      <c r="S425" s="891">
        <f t="shared" si="8"/>
        <v>0</v>
      </c>
      <c r="T425" s="891">
        <f t="shared" si="8"/>
        <v>0</v>
      </c>
      <c r="U425" s="891">
        <f t="shared" si="9"/>
        <v>0</v>
      </c>
      <c r="V425" s="861">
        <f t="shared" si="9"/>
        <v>1</v>
      </c>
      <c r="W425" s="892">
        <f t="shared" si="10"/>
        <v>1</v>
      </c>
    </row>
    <row r="426" spans="2:23">
      <c r="B426" s="2" t="s">
        <v>22</v>
      </c>
      <c r="C426" s="2" t="s">
        <v>1651</v>
      </c>
      <c r="D426" s="2">
        <v>2015</v>
      </c>
      <c r="E426" s="820">
        <v>47161</v>
      </c>
      <c r="F426" s="821">
        <v>10.199999999999999</v>
      </c>
      <c r="G426" s="846" t="s">
        <v>1111</v>
      </c>
      <c r="H426" s="846"/>
      <c r="N426" s="877">
        <v>2018</v>
      </c>
      <c r="O426" s="878" t="s">
        <v>1116</v>
      </c>
      <c r="P426" s="879">
        <f t="shared" si="7"/>
        <v>0</v>
      </c>
      <c r="Q426" s="879">
        <f t="shared" si="7"/>
        <v>0</v>
      </c>
      <c r="R426" s="879">
        <f t="shared" si="8"/>
        <v>0</v>
      </c>
      <c r="S426" s="879">
        <f t="shared" si="8"/>
        <v>0</v>
      </c>
      <c r="T426" s="879">
        <f t="shared" si="8"/>
        <v>0</v>
      </c>
      <c r="U426" s="879">
        <f t="shared" si="9"/>
        <v>0</v>
      </c>
      <c r="V426" s="865">
        <f t="shared" si="9"/>
        <v>0</v>
      </c>
      <c r="W426" s="880">
        <f t="shared" si="10"/>
        <v>0</v>
      </c>
    </row>
    <row r="427" spans="2:23">
      <c r="B427" s="2" t="s">
        <v>22</v>
      </c>
      <c r="C427" s="2" t="s">
        <v>1652</v>
      </c>
      <c r="D427" s="2">
        <v>2015</v>
      </c>
      <c r="E427" s="820">
        <v>179762</v>
      </c>
      <c r="F427" s="821">
        <v>21.321000000000002</v>
      </c>
      <c r="G427" s="846" t="s">
        <v>1111</v>
      </c>
      <c r="H427" s="846"/>
      <c r="N427" s="881">
        <v>2018</v>
      </c>
      <c r="O427" s="882" t="s">
        <v>1127</v>
      </c>
      <c r="P427" s="883">
        <f t="shared" si="7"/>
        <v>0</v>
      </c>
      <c r="Q427" s="883">
        <f t="shared" si="7"/>
        <v>0.99396648638369511</v>
      </c>
      <c r="R427" s="883">
        <f t="shared" si="8"/>
        <v>6.1523437500000198E-3</v>
      </c>
      <c r="S427" s="883">
        <f t="shared" si="8"/>
        <v>0</v>
      </c>
      <c r="T427" s="883">
        <f t="shared" si="8"/>
        <v>0</v>
      </c>
      <c r="U427" s="883">
        <f t="shared" si="9"/>
        <v>0</v>
      </c>
      <c r="V427" s="857">
        <f t="shared" si="9"/>
        <v>0</v>
      </c>
      <c r="W427" s="884">
        <f t="shared" si="10"/>
        <v>1.0001188301336952</v>
      </c>
    </row>
    <row r="428" spans="2:23">
      <c r="B428" s="2" t="s">
        <v>22</v>
      </c>
      <c r="C428" s="2" t="s">
        <v>1652</v>
      </c>
      <c r="D428" s="2">
        <v>2015</v>
      </c>
      <c r="E428" s="820">
        <v>344855</v>
      </c>
      <c r="F428" s="821">
        <v>130.78800000000001</v>
      </c>
      <c r="G428" s="846" t="s">
        <v>1111</v>
      </c>
      <c r="H428" s="846"/>
      <c r="N428" s="881">
        <v>2018</v>
      </c>
      <c r="O428" s="882" t="s">
        <v>22</v>
      </c>
      <c r="P428" s="883">
        <f t="shared" si="7"/>
        <v>7.4268196751856345E-4</v>
      </c>
      <c r="Q428" s="883">
        <f t="shared" si="7"/>
        <v>0.10023425978778792</v>
      </c>
      <c r="R428" s="883">
        <f t="shared" si="8"/>
        <v>0.57918568575274931</v>
      </c>
      <c r="S428" s="883">
        <f t="shared" si="8"/>
        <v>0.12123280920004507</v>
      </c>
      <c r="T428" s="883">
        <f t="shared" si="8"/>
        <v>0.1535087076459361</v>
      </c>
      <c r="U428" s="883">
        <f t="shared" si="9"/>
        <v>0</v>
      </c>
      <c r="V428" s="857">
        <f t="shared" si="9"/>
        <v>0</v>
      </c>
      <c r="W428" s="884">
        <f t="shared" si="10"/>
        <v>0.95490414435403692</v>
      </c>
    </row>
    <row r="429" spans="2:23">
      <c r="B429" s="2" t="s">
        <v>22</v>
      </c>
      <c r="C429" s="2" t="s">
        <v>1653</v>
      </c>
      <c r="D429" s="2">
        <v>2015</v>
      </c>
      <c r="E429" s="820">
        <v>140647</v>
      </c>
      <c r="F429" s="821">
        <v>24.3</v>
      </c>
      <c r="G429" s="846" t="s">
        <v>1110</v>
      </c>
      <c r="H429" s="846"/>
      <c r="N429" s="889">
        <v>2018</v>
      </c>
      <c r="O429" s="890" t="s">
        <v>1118</v>
      </c>
      <c r="P429" s="891">
        <f t="shared" si="7"/>
        <v>0</v>
      </c>
      <c r="Q429" s="891">
        <f t="shared" si="7"/>
        <v>0</v>
      </c>
      <c r="R429" s="891">
        <f t="shared" si="8"/>
        <v>0</v>
      </c>
      <c r="S429" s="891">
        <f t="shared" si="8"/>
        <v>0</v>
      </c>
      <c r="T429" s="891">
        <f t="shared" si="8"/>
        <v>0</v>
      </c>
      <c r="U429" s="891">
        <f t="shared" si="9"/>
        <v>0</v>
      </c>
      <c r="V429" s="861">
        <f t="shared" si="9"/>
        <v>1</v>
      </c>
      <c r="W429" s="892">
        <f t="shared" si="10"/>
        <v>1</v>
      </c>
    </row>
    <row r="430" spans="2:23">
      <c r="B430" s="2" t="s">
        <v>22</v>
      </c>
      <c r="C430" s="2" t="s">
        <v>1654</v>
      </c>
      <c r="D430" s="2">
        <v>2015</v>
      </c>
      <c r="E430" s="820">
        <v>8043</v>
      </c>
      <c r="F430" s="821">
        <v>5.5839999999999996</v>
      </c>
      <c r="G430" s="846" t="s">
        <v>1111</v>
      </c>
      <c r="H430" s="846"/>
    </row>
    <row r="431" spans="2:23">
      <c r="B431" s="2" t="s">
        <v>22</v>
      </c>
      <c r="C431" s="2" t="s">
        <v>1654</v>
      </c>
      <c r="D431" s="2">
        <v>2015</v>
      </c>
      <c r="E431" s="820">
        <v>3364.41</v>
      </c>
      <c r="F431" s="821">
        <v>2.64</v>
      </c>
      <c r="G431" s="846" t="s">
        <v>1111</v>
      </c>
      <c r="H431" s="846"/>
    </row>
    <row r="432" spans="2:23">
      <c r="B432" s="2" t="s">
        <v>22</v>
      </c>
      <c r="C432" s="2" t="s">
        <v>1655</v>
      </c>
      <c r="D432" s="2">
        <v>2015</v>
      </c>
      <c r="E432" s="820">
        <v>20874</v>
      </c>
      <c r="F432" s="821">
        <v>0</v>
      </c>
      <c r="G432" s="846" t="s">
        <v>1110</v>
      </c>
      <c r="H432" s="846"/>
    </row>
    <row r="433" spans="2:8">
      <c r="B433" s="2" t="s">
        <v>22</v>
      </c>
      <c r="C433" s="2" t="s">
        <v>1656</v>
      </c>
      <c r="D433" s="2">
        <v>2015</v>
      </c>
      <c r="E433" s="820">
        <v>6386</v>
      </c>
      <c r="F433" s="821">
        <v>1.7</v>
      </c>
      <c r="G433" s="846" t="s">
        <v>1111</v>
      </c>
      <c r="H433" s="846"/>
    </row>
    <row r="434" spans="2:8">
      <c r="B434" s="2" t="s">
        <v>22</v>
      </c>
      <c r="C434" s="2">
        <v>0</v>
      </c>
      <c r="D434" s="2">
        <v>2015</v>
      </c>
      <c r="E434" s="820">
        <v>23871</v>
      </c>
      <c r="F434" s="821">
        <v>0</v>
      </c>
      <c r="G434" s="846" t="s">
        <v>1110</v>
      </c>
      <c r="H434" s="846"/>
    </row>
    <row r="435" spans="2:8">
      <c r="B435" s="2" t="s">
        <v>22</v>
      </c>
      <c r="C435" s="2" t="s">
        <v>1657</v>
      </c>
      <c r="D435" s="2">
        <v>2015</v>
      </c>
      <c r="E435" s="820">
        <v>33364</v>
      </c>
      <c r="F435" s="821">
        <v>5.2</v>
      </c>
      <c r="G435" s="846" t="s">
        <v>1110</v>
      </c>
      <c r="H435" s="846"/>
    </row>
    <row r="436" spans="2:8">
      <c r="B436" s="2" t="s">
        <v>22</v>
      </c>
      <c r="C436" s="2" t="s">
        <v>1658</v>
      </c>
      <c r="D436" s="2">
        <v>2015</v>
      </c>
      <c r="E436" s="820">
        <v>11885</v>
      </c>
      <c r="F436" s="821">
        <v>3.7</v>
      </c>
      <c r="G436" s="846" t="s">
        <v>1110</v>
      </c>
      <c r="H436" s="846"/>
    </row>
    <row r="437" spans="2:8">
      <c r="B437" s="2" t="s">
        <v>22</v>
      </c>
      <c r="C437" s="2" t="s">
        <v>1659</v>
      </c>
      <c r="D437" s="2">
        <v>2015</v>
      </c>
      <c r="E437" s="820">
        <v>34395.351999999999</v>
      </c>
      <c r="F437" s="821">
        <v>8.6560000000000006</v>
      </c>
      <c r="G437" s="846" t="s">
        <v>1110</v>
      </c>
      <c r="H437" s="846"/>
    </row>
    <row r="438" spans="2:8">
      <c r="B438" s="2" t="s">
        <v>22</v>
      </c>
      <c r="C438" s="2" t="s">
        <v>1660</v>
      </c>
      <c r="D438" s="2">
        <v>2015</v>
      </c>
      <c r="E438" s="820">
        <v>4233.4080000000004</v>
      </c>
      <c r="F438" s="821">
        <v>1.6319999999999999</v>
      </c>
      <c r="G438" s="846" t="s">
        <v>1109</v>
      </c>
      <c r="H438" s="846"/>
    </row>
    <row r="439" spans="2:8">
      <c r="B439" s="2" t="s">
        <v>22</v>
      </c>
      <c r="C439" s="2" t="s">
        <v>1660</v>
      </c>
      <c r="D439" s="2">
        <v>2015</v>
      </c>
      <c r="E439" s="820">
        <v>5468.152</v>
      </c>
      <c r="F439" s="821">
        <v>2.1080000000000001</v>
      </c>
      <c r="G439" s="846" t="s">
        <v>1109</v>
      </c>
      <c r="H439" s="846"/>
    </row>
    <row r="440" spans="2:8">
      <c r="B440" s="2" t="s">
        <v>22</v>
      </c>
      <c r="C440" s="2" t="s">
        <v>1660</v>
      </c>
      <c r="D440" s="2">
        <v>2015</v>
      </c>
      <c r="E440" s="820">
        <v>79712</v>
      </c>
      <c r="F440" s="821">
        <v>30.08</v>
      </c>
      <c r="G440" s="846" t="s">
        <v>1109</v>
      </c>
      <c r="H440" s="846"/>
    </row>
    <row r="441" spans="2:8">
      <c r="B441" s="2" t="s">
        <v>22</v>
      </c>
      <c r="C441" s="2" t="s">
        <v>1661</v>
      </c>
      <c r="D441" s="2">
        <v>2015</v>
      </c>
      <c r="E441" s="820">
        <v>8349</v>
      </c>
      <c r="F441" s="821">
        <v>2.1579000000000002</v>
      </c>
      <c r="G441" s="846" t="s">
        <v>1111</v>
      </c>
      <c r="H441" s="846"/>
    </row>
    <row r="442" spans="2:8">
      <c r="B442" s="2" t="s">
        <v>22</v>
      </c>
      <c r="C442" s="2" t="s">
        <v>1662</v>
      </c>
      <c r="D442" s="2">
        <v>2015</v>
      </c>
      <c r="E442" s="820">
        <v>44155.067999999999</v>
      </c>
      <c r="F442" s="821">
        <v>17.021999999999998</v>
      </c>
      <c r="G442" s="846" t="s">
        <v>1111</v>
      </c>
      <c r="H442" s="846"/>
    </row>
    <row r="443" spans="2:8">
      <c r="B443" s="2" t="s">
        <v>22</v>
      </c>
      <c r="C443" s="2" t="s">
        <v>1662</v>
      </c>
      <c r="D443" s="2">
        <v>2015</v>
      </c>
      <c r="E443" s="820">
        <v>24966.175999999999</v>
      </c>
      <c r="F443" s="821">
        <v>9.9039999999999999</v>
      </c>
      <c r="G443" s="846" t="s">
        <v>1111</v>
      </c>
      <c r="H443" s="846"/>
    </row>
    <row r="444" spans="2:8">
      <c r="B444" s="2" t="s">
        <v>22</v>
      </c>
      <c r="C444" s="2" t="s">
        <v>1663</v>
      </c>
      <c r="D444" s="2">
        <v>2015</v>
      </c>
      <c r="E444" s="820">
        <v>12600</v>
      </c>
      <c r="F444" s="821">
        <v>0</v>
      </c>
      <c r="G444" s="846" t="e">
        <v>#N/A</v>
      </c>
      <c r="H444" s="846"/>
    </row>
    <row r="445" spans="2:8">
      <c r="B445" s="2" t="s">
        <v>22</v>
      </c>
      <c r="C445" s="2" t="s">
        <v>1664</v>
      </c>
      <c r="D445" s="2">
        <v>2015</v>
      </c>
      <c r="E445" s="820">
        <v>15966.4</v>
      </c>
      <c r="F445" s="821">
        <v>0</v>
      </c>
      <c r="G445" s="846" t="s">
        <v>1111</v>
      </c>
      <c r="H445" s="846"/>
    </row>
    <row r="446" spans="2:8">
      <c r="B446" s="2" t="s">
        <v>22</v>
      </c>
      <c r="C446" s="2" t="s">
        <v>1664</v>
      </c>
      <c r="D446" s="2">
        <v>2015</v>
      </c>
      <c r="E446" s="820">
        <v>14800</v>
      </c>
      <c r="F446" s="821">
        <v>0</v>
      </c>
      <c r="G446" s="846" t="s">
        <v>1111</v>
      </c>
      <c r="H446" s="846"/>
    </row>
    <row r="447" spans="2:8">
      <c r="B447" s="2" t="s">
        <v>22</v>
      </c>
      <c r="C447" s="2" t="s">
        <v>1665</v>
      </c>
      <c r="D447" s="2">
        <v>2015</v>
      </c>
      <c r="E447" s="820">
        <v>6136</v>
      </c>
      <c r="F447" s="821">
        <v>2.7</v>
      </c>
      <c r="G447" s="846" t="s">
        <v>1110</v>
      </c>
      <c r="H447" s="846"/>
    </row>
    <row r="448" spans="2:8">
      <c r="B448" s="2" t="s">
        <v>22</v>
      </c>
      <c r="C448" s="2">
        <v>80041987</v>
      </c>
      <c r="D448" s="2">
        <v>2015</v>
      </c>
      <c r="E448" s="820">
        <v>85106.808000000005</v>
      </c>
      <c r="F448" s="821">
        <v>25.231999999999999</v>
      </c>
      <c r="G448" s="846" t="s">
        <v>1111</v>
      </c>
      <c r="H448" s="846"/>
    </row>
    <row r="449" spans="2:8">
      <c r="B449" s="2" t="s">
        <v>22</v>
      </c>
      <c r="C449" s="2" t="s">
        <v>1666</v>
      </c>
      <c r="D449" s="2">
        <v>2015</v>
      </c>
      <c r="E449" s="820">
        <v>16437.48</v>
      </c>
      <c r="F449" s="821">
        <v>1.7</v>
      </c>
      <c r="G449" s="846" t="s">
        <v>1111</v>
      </c>
      <c r="H449" s="846"/>
    </row>
    <row r="450" spans="2:8">
      <c r="B450" s="2" t="s">
        <v>22</v>
      </c>
      <c r="C450" s="2" t="s">
        <v>1667</v>
      </c>
      <c r="D450" s="2">
        <v>2015</v>
      </c>
      <c r="E450" s="820">
        <v>4380</v>
      </c>
      <c r="F450" s="821">
        <v>9.8000000000000007</v>
      </c>
      <c r="G450" s="846" t="s">
        <v>1110</v>
      </c>
      <c r="H450" s="846"/>
    </row>
    <row r="451" spans="2:8">
      <c r="B451" s="2" t="s">
        <v>22</v>
      </c>
      <c r="C451" s="2" t="s">
        <v>1668</v>
      </c>
      <c r="D451" s="2">
        <v>2015</v>
      </c>
      <c r="E451" s="820">
        <v>19220.25</v>
      </c>
      <c r="F451" s="821">
        <v>5.0103999999999997</v>
      </c>
      <c r="G451" s="846" t="s">
        <v>1111</v>
      </c>
      <c r="H451" s="846"/>
    </row>
    <row r="452" spans="2:8">
      <c r="B452" s="2" t="s">
        <v>22</v>
      </c>
      <c r="C452" s="2" t="s">
        <v>1669</v>
      </c>
      <c r="D452" s="2">
        <v>2015</v>
      </c>
      <c r="E452" s="820">
        <v>101461</v>
      </c>
      <c r="F452" s="821">
        <v>34</v>
      </c>
      <c r="G452" s="846" t="s">
        <v>1111</v>
      </c>
      <c r="H452" s="846"/>
    </row>
    <row r="453" spans="2:8">
      <c r="B453" s="2" t="s">
        <v>22</v>
      </c>
      <c r="C453" s="2" t="s">
        <v>1670</v>
      </c>
      <c r="D453" s="2">
        <v>2015</v>
      </c>
      <c r="E453" s="820">
        <v>319</v>
      </c>
      <c r="F453" s="821">
        <v>1</v>
      </c>
      <c r="G453" s="846" t="s">
        <v>1110</v>
      </c>
      <c r="H453" s="846"/>
    </row>
    <row r="454" spans="2:8">
      <c r="B454" s="2" t="s">
        <v>22</v>
      </c>
      <c r="C454" s="2" t="s">
        <v>1671</v>
      </c>
      <c r="D454" s="2">
        <v>2015</v>
      </c>
      <c r="E454" s="820">
        <v>696</v>
      </c>
      <c r="F454" s="821">
        <v>1.5</v>
      </c>
      <c r="G454" s="846" t="s">
        <v>1110</v>
      </c>
      <c r="H454" s="846"/>
    </row>
    <row r="455" spans="2:8">
      <c r="B455" s="2" t="s">
        <v>22</v>
      </c>
      <c r="C455" s="2" t="s">
        <v>1672</v>
      </c>
      <c r="D455" s="2">
        <v>2015</v>
      </c>
      <c r="E455" s="820">
        <v>17251.2</v>
      </c>
      <c r="F455" s="821">
        <v>3.6</v>
      </c>
      <c r="G455" s="846" t="s">
        <v>1110</v>
      </c>
      <c r="H455" s="846"/>
    </row>
    <row r="456" spans="2:8">
      <c r="B456" s="2" t="s">
        <v>22</v>
      </c>
      <c r="C456" s="2" t="s">
        <v>1672</v>
      </c>
      <c r="D456" s="2">
        <v>2015</v>
      </c>
      <c r="E456" s="820">
        <v>8400</v>
      </c>
      <c r="F456" s="821">
        <v>0</v>
      </c>
      <c r="G456" s="846" t="s">
        <v>1110</v>
      </c>
      <c r="H456" s="846"/>
    </row>
    <row r="457" spans="2:8">
      <c r="B457" s="2" t="s">
        <v>22</v>
      </c>
      <c r="C457" s="2" t="s">
        <v>1673</v>
      </c>
      <c r="D457" s="2">
        <v>2015</v>
      </c>
      <c r="E457" s="820">
        <v>56014</v>
      </c>
      <c r="F457" s="821">
        <v>4</v>
      </c>
      <c r="G457" s="846" t="s">
        <v>1111</v>
      </c>
      <c r="H457" s="846"/>
    </row>
    <row r="458" spans="2:8">
      <c r="B458" s="2" t="s">
        <v>22</v>
      </c>
      <c r="C458" s="2" t="s">
        <v>1674</v>
      </c>
      <c r="D458" s="2">
        <v>2015</v>
      </c>
      <c r="E458" s="820">
        <v>38026</v>
      </c>
      <c r="F458" s="821">
        <v>8.3000000000000007</v>
      </c>
      <c r="G458" s="846" t="s">
        <v>1110</v>
      </c>
      <c r="H458" s="846"/>
    </row>
    <row r="459" spans="2:8">
      <c r="B459" s="2" t="s">
        <v>22</v>
      </c>
      <c r="C459" s="2" t="s">
        <v>1675</v>
      </c>
      <c r="D459" s="2">
        <v>2015</v>
      </c>
      <c r="E459" s="820">
        <v>197430</v>
      </c>
      <c r="F459" s="821">
        <v>64.900000000000006</v>
      </c>
      <c r="G459" s="846" t="s">
        <v>1111</v>
      </c>
      <c r="H459" s="846"/>
    </row>
    <row r="460" spans="2:8">
      <c r="B460" s="2" t="s">
        <v>22</v>
      </c>
      <c r="C460" s="2" t="s">
        <v>1675</v>
      </c>
      <c r="D460" s="2">
        <v>2015</v>
      </c>
      <c r="E460" s="820">
        <v>112626</v>
      </c>
      <c r="F460" s="821">
        <v>37</v>
      </c>
      <c r="G460" s="846" t="s">
        <v>1111</v>
      </c>
      <c r="H460" s="846"/>
    </row>
    <row r="461" spans="2:8">
      <c r="B461" s="2" t="s">
        <v>22</v>
      </c>
      <c r="C461" s="2" t="s">
        <v>1676</v>
      </c>
      <c r="D461" s="2">
        <v>2015</v>
      </c>
      <c r="E461" s="820">
        <v>117572</v>
      </c>
      <c r="F461" s="821">
        <v>28.9</v>
      </c>
      <c r="G461" s="846" t="s">
        <v>1110</v>
      </c>
      <c r="H461" s="846"/>
    </row>
    <row r="462" spans="2:8">
      <c r="B462" s="2" t="s">
        <v>22</v>
      </c>
      <c r="C462" s="2" t="s">
        <v>1677</v>
      </c>
      <c r="D462" s="2">
        <v>2015</v>
      </c>
      <c r="E462" s="820">
        <v>51853</v>
      </c>
      <c r="F462" s="821">
        <v>0</v>
      </c>
      <c r="G462" s="846" t="s">
        <v>1111</v>
      </c>
      <c r="H462" s="846"/>
    </row>
    <row r="463" spans="2:8">
      <c r="B463" s="2" t="s">
        <v>22</v>
      </c>
      <c r="C463" s="2" t="s">
        <v>1678</v>
      </c>
      <c r="D463" s="2">
        <v>2015</v>
      </c>
      <c r="E463" s="820">
        <v>53433.599999999999</v>
      </c>
      <c r="F463" s="821">
        <v>11.132</v>
      </c>
      <c r="G463" s="846" t="s">
        <v>1111</v>
      </c>
      <c r="H463" s="846"/>
    </row>
    <row r="464" spans="2:8">
      <c r="B464" s="2" t="s">
        <v>22</v>
      </c>
      <c r="C464" s="2" t="s">
        <v>1678</v>
      </c>
      <c r="D464" s="2">
        <v>2015</v>
      </c>
      <c r="E464" s="820">
        <v>113538</v>
      </c>
      <c r="F464" s="821">
        <v>20.8</v>
      </c>
      <c r="G464" s="846" t="s">
        <v>1111</v>
      </c>
      <c r="H464" s="846"/>
    </row>
    <row r="465" spans="2:8">
      <c r="B465" s="2" t="s">
        <v>22</v>
      </c>
      <c r="C465" s="2" t="s">
        <v>1679</v>
      </c>
      <c r="D465" s="2">
        <v>2015</v>
      </c>
      <c r="E465" s="820">
        <v>55833</v>
      </c>
      <c r="F465" s="821">
        <v>16.539000000000001</v>
      </c>
      <c r="G465" s="846" t="s">
        <v>1110</v>
      </c>
      <c r="H465" s="846"/>
    </row>
    <row r="466" spans="2:8">
      <c r="B466" s="2" t="s">
        <v>22</v>
      </c>
      <c r="C466" s="2" t="s">
        <v>1680</v>
      </c>
      <c r="D466" s="2">
        <v>2015</v>
      </c>
      <c r="E466" s="820">
        <v>3933</v>
      </c>
      <c r="F466" s="821">
        <v>2</v>
      </c>
      <c r="G466" s="846" t="s">
        <v>1110</v>
      </c>
      <c r="H466" s="846"/>
    </row>
    <row r="467" spans="2:8">
      <c r="B467" s="2" t="s">
        <v>22</v>
      </c>
      <c r="C467" s="2" t="s">
        <v>1681</v>
      </c>
      <c r="D467" s="2">
        <v>2015</v>
      </c>
      <c r="E467" s="820">
        <v>1128</v>
      </c>
      <c r="F467" s="821">
        <v>0.2</v>
      </c>
      <c r="G467" s="846" t="s">
        <v>1111</v>
      </c>
      <c r="H467" s="846"/>
    </row>
    <row r="468" spans="2:8">
      <c r="B468" s="2" t="s">
        <v>22</v>
      </c>
      <c r="C468" s="2" t="s">
        <v>1682</v>
      </c>
      <c r="D468" s="2">
        <v>2015</v>
      </c>
      <c r="E468" s="820">
        <v>6842</v>
      </c>
      <c r="F468" s="821">
        <v>2.5</v>
      </c>
      <c r="G468" s="846" t="s">
        <v>1110</v>
      </c>
      <c r="H468" s="846"/>
    </row>
    <row r="469" spans="2:8">
      <c r="B469" s="2" t="s">
        <v>22</v>
      </c>
      <c r="C469" s="2" t="s">
        <v>1683</v>
      </c>
      <c r="D469" s="2">
        <v>2015</v>
      </c>
      <c r="E469" s="820">
        <v>107540.28599999999</v>
      </c>
      <c r="F469" s="821">
        <v>26.593499999999999</v>
      </c>
      <c r="G469" s="846" t="s">
        <v>1111</v>
      </c>
      <c r="H469" s="846"/>
    </row>
    <row r="470" spans="2:8">
      <c r="B470" s="2" t="s">
        <v>22</v>
      </c>
      <c r="C470" s="2" t="s">
        <v>1683</v>
      </c>
      <c r="D470" s="2">
        <v>2015</v>
      </c>
      <c r="E470" s="820">
        <v>39102</v>
      </c>
      <c r="F470" s="821">
        <v>0</v>
      </c>
      <c r="G470" s="846" t="s">
        <v>1111</v>
      </c>
      <c r="H470" s="846"/>
    </row>
    <row r="471" spans="2:8">
      <c r="B471" s="2" t="s">
        <v>22</v>
      </c>
      <c r="C471" s="2" t="s">
        <v>1684</v>
      </c>
      <c r="D471" s="2">
        <v>2015</v>
      </c>
      <c r="E471" s="820">
        <v>56863.9</v>
      </c>
      <c r="F471" s="821">
        <v>8.53871</v>
      </c>
      <c r="G471" s="846" t="s">
        <v>1111</v>
      </c>
      <c r="H471" s="846"/>
    </row>
    <row r="472" spans="2:8">
      <c r="B472" s="2" t="s">
        <v>22</v>
      </c>
      <c r="C472" s="2" t="s">
        <v>1685</v>
      </c>
      <c r="D472" s="2">
        <v>2015</v>
      </c>
      <c r="E472" s="820">
        <v>14344.5</v>
      </c>
      <c r="F472" s="821">
        <v>0</v>
      </c>
      <c r="G472" s="846" t="s">
        <v>1110</v>
      </c>
      <c r="H472" s="846"/>
    </row>
    <row r="473" spans="2:8">
      <c r="B473" s="2" t="s">
        <v>22</v>
      </c>
      <c r="C473" s="2" t="s">
        <v>1686</v>
      </c>
      <c r="D473" s="2">
        <v>2015</v>
      </c>
      <c r="E473" s="820">
        <v>201944</v>
      </c>
      <c r="F473" s="821">
        <v>46.4</v>
      </c>
      <c r="G473" s="846" t="s">
        <v>1111</v>
      </c>
      <c r="H473" s="846"/>
    </row>
    <row r="474" spans="2:8">
      <c r="B474" s="2" t="s">
        <v>22</v>
      </c>
      <c r="C474" s="2" t="s">
        <v>1686</v>
      </c>
      <c r="D474" s="2">
        <v>2015</v>
      </c>
      <c r="E474" s="820">
        <v>76978</v>
      </c>
      <c r="F474" s="821">
        <v>32</v>
      </c>
      <c r="G474" s="846" t="s">
        <v>1111</v>
      </c>
      <c r="H474" s="846"/>
    </row>
    <row r="475" spans="2:8">
      <c r="B475" s="2" t="s">
        <v>22</v>
      </c>
      <c r="C475" s="2" t="s">
        <v>1687</v>
      </c>
      <c r="D475" s="2">
        <v>2015</v>
      </c>
      <c r="E475" s="820">
        <v>122342</v>
      </c>
      <c r="F475" s="821">
        <v>14</v>
      </c>
      <c r="G475" s="846" t="s">
        <v>1111</v>
      </c>
      <c r="H475" s="846"/>
    </row>
    <row r="476" spans="2:8">
      <c r="B476" s="2" t="s">
        <v>22</v>
      </c>
      <c r="C476" s="2" t="s">
        <v>1688</v>
      </c>
      <c r="D476" s="2">
        <v>2015</v>
      </c>
      <c r="E476" s="820">
        <v>89126</v>
      </c>
      <c r="F476" s="821">
        <v>16.600000000000001</v>
      </c>
      <c r="G476" s="846" t="s">
        <v>1111</v>
      </c>
      <c r="H476" s="846"/>
    </row>
    <row r="477" spans="2:8">
      <c r="B477" s="2" t="s">
        <v>22</v>
      </c>
      <c r="C477" s="2" t="s">
        <v>1689</v>
      </c>
      <c r="D477" s="2">
        <v>2015</v>
      </c>
      <c r="E477" s="820">
        <v>14948</v>
      </c>
      <c r="F477" s="821">
        <v>2.8</v>
      </c>
      <c r="G477" s="846" t="s">
        <v>1110</v>
      </c>
      <c r="H477" s="846"/>
    </row>
    <row r="478" spans="2:8">
      <c r="B478" s="2" t="s">
        <v>22</v>
      </c>
      <c r="C478" s="2" t="s">
        <v>1690</v>
      </c>
      <c r="D478" s="2">
        <v>2015</v>
      </c>
      <c r="E478" s="820">
        <v>58374</v>
      </c>
      <c r="F478" s="821">
        <v>21.3</v>
      </c>
      <c r="G478" s="846" t="s">
        <v>1111</v>
      </c>
      <c r="H478" s="846"/>
    </row>
    <row r="479" spans="2:8">
      <c r="B479" s="2" t="s">
        <v>22</v>
      </c>
      <c r="C479" s="2" t="s">
        <v>1691</v>
      </c>
      <c r="D479" s="2">
        <v>2015</v>
      </c>
      <c r="E479" s="820">
        <v>2053</v>
      </c>
      <c r="F479" s="821">
        <v>4.8</v>
      </c>
      <c r="G479" s="846" t="s">
        <v>1110</v>
      </c>
      <c r="H479" s="846"/>
    </row>
    <row r="480" spans="2:8">
      <c r="B480" s="2" t="s">
        <v>22</v>
      </c>
      <c r="C480" s="2" t="s">
        <v>1692</v>
      </c>
      <c r="D480" s="2">
        <v>2015</v>
      </c>
      <c r="E480" s="820">
        <v>7971</v>
      </c>
      <c r="F480" s="821">
        <v>3.9</v>
      </c>
      <c r="G480" s="846" t="s">
        <v>1110</v>
      </c>
      <c r="H480" s="846"/>
    </row>
    <row r="481" spans="2:8">
      <c r="B481" s="2" t="s">
        <v>22</v>
      </c>
      <c r="C481" s="2" t="s">
        <v>1693</v>
      </c>
      <c r="D481" s="2">
        <v>2015</v>
      </c>
      <c r="E481" s="820">
        <v>20664.39</v>
      </c>
      <c r="F481" s="821">
        <v>0</v>
      </c>
      <c r="G481" s="846" t="s">
        <v>1110</v>
      </c>
      <c r="H481" s="846"/>
    </row>
    <row r="482" spans="2:8">
      <c r="B482" s="2" t="s">
        <v>22</v>
      </c>
      <c r="C482" s="2" t="s">
        <v>1694</v>
      </c>
      <c r="D482" s="2">
        <v>2015</v>
      </c>
      <c r="E482" s="820">
        <v>583</v>
      </c>
      <c r="F482" s="821">
        <v>1.3</v>
      </c>
      <c r="G482" s="846" t="s">
        <v>1109</v>
      </c>
      <c r="H482" s="846"/>
    </row>
    <row r="483" spans="2:8">
      <c r="B483" s="2" t="s">
        <v>22</v>
      </c>
      <c r="C483" s="2" t="s">
        <v>1694</v>
      </c>
      <c r="D483" s="2">
        <v>2015</v>
      </c>
      <c r="E483" s="820">
        <v>322</v>
      </c>
      <c r="F483" s="821">
        <v>1</v>
      </c>
      <c r="G483" s="846" t="s">
        <v>1109</v>
      </c>
      <c r="H483" s="846"/>
    </row>
    <row r="484" spans="2:8">
      <c r="B484" s="2" t="s">
        <v>22</v>
      </c>
      <c r="C484" s="2" t="s">
        <v>1695</v>
      </c>
      <c r="D484" s="2">
        <v>2015</v>
      </c>
      <c r="E484" s="820">
        <v>177912.29800000001</v>
      </c>
      <c r="F484" s="821">
        <v>44.078000000000003</v>
      </c>
      <c r="G484" s="846" t="s">
        <v>1111</v>
      </c>
      <c r="H484" s="846"/>
    </row>
    <row r="485" spans="2:8">
      <c r="B485" s="2" t="s">
        <v>22</v>
      </c>
      <c r="C485" s="2" t="s">
        <v>1695</v>
      </c>
      <c r="D485" s="2">
        <v>2015</v>
      </c>
      <c r="E485" s="820">
        <v>17251.2</v>
      </c>
      <c r="F485" s="821">
        <v>3.6</v>
      </c>
      <c r="G485" s="846" t="s">
        <v>1111</v>
      </c>
      <c r="H485" s="846"/>
    </row>
    <row r="486" spans="2:8">
      <c r="B486" s="2" t="s">
        <v>22</v>
      </c>
      <c r="C486" s="2" t="s">
        <v>1696</v>
      </c>
      <c r="D486" s="2">
        <v>2015</v>
      </c>
      <c r="E486" s="820">
        <v>7008</v>
      </c>
      <c r="F486" s="821">
        <v>0.8</v>
      </c>
      <c r="G486" s="846" t="s">
        <v>1110</v>
      </c>
      <c r="H486" s="846"/>
    </row>
    <row r="487" spans="2:8">
      <c r="B487" s="2" t="s">
        <v>22</v>
      </c>
      <c r="C487" s="2" t="s">
        <v>1697</v>
      </c>
      <c r="D487" s="2">
        <v>2015</v>
      </c>
      <c r="E487" s="820">
        <v>76419</v>
      </c>
      <c r="F487" s="821">
        <v>19</v>
      </c>
      <c r="G487" s="846" t="s">
        <v>1111</v>
      </c>
      <c r="H487" s="846"/>
    </row>
    <row r="488" spans="2:8">
      <c r="B488" s="2" t="s">
        <v>22</v>
      </c>
      <c r="C488" s="2" t="s">
        <v>1697</v>
      </c>
      <c r="D488" s="2">
        <v>2015</v>
      </c>
      <c r="E488" s="820">
        <v>24004</v>
      </c>
      <c r="F488" s="821">
        <v>9.6</v>
      </c>
      <c r="G488" s="846" t="s">
        <v>1111</v>
      </c>
      <c r="H488" s="846"/>
    </row>
    <row r="489" spans="2:8">
      <c r="B489" s="2" t="s">
        <v>22</v>
      </c>
      <c r="C489" s="2" t="s">
        <v>1698</v>
      </c>
      <c r="D489" s="2">
        <v>2015</v>
      </c>
      <c r="E489" s="820">
        <v>181650</v>
      </c>
      <c r="F489" s="821">
        <v>25.95</v>
      </c>
      <c r="G489" s="846" t="s">
        <v>1111</v>
      </c>
      <c r="H489" s="846"/>
    </row>
    <row r="490" spans="2:8">
      <c r="B490" s="2" t="s">
        <v>22</v>
      </c>
      <c r="C490" s="2" t="s">
        <v>1698</v>
      </c>
      <c r="D490" s="2">
        <v>2015</v>
      </c>
      <c r="E490" s="820">
        <v>154350</v>
      </c>
      <c r="F490" s="821">
        <v>22.05</v>
      </c>
      <c r="G490" s="846" t="s">
        <v>1111</v>
      </c>
      <c r="H490" s="846"/>
    </row>
    <row r="491" spans="2:8">
      <c r="B491" s="2" t="s">
        <v>22</v>
      </c>
      <c r="C491" s="2" t="s">
        <v>1698</v>
      </c>
      <c r="D491" s="2">
        <v>2015</v>
      </c>
      <c r="E491" s="820">
        <v>163875</v>
      </c>
      <c r="F491" s="821">
        <v>21.85</v>
      </c>
      <c r="G491" s="846" t="s">
        <v>1111</v>
      </c>
      <c r="H491" s="846"/>
    </row>
    <row r="492" spans="2:8">
      <c r="B492" s="2" t="s">
        <v>22</v>
      </c>
      <c r="C492" s="2" t="s">
        <v>1699</v>
      </c>
      <c r="D492" s="2">
        <v>2015</v>
      </c>
      <c r="E492" s="820">
        <v>149981.24</v>
      </c>
      <c r="F492" s="821">
        <v>18.04</v>
      </c>
      <c r="G492" s="846" t="s">
        <v>1111</v>
      </c>
      <c r="H492" s="846"/>
    </row>
    <row r="493" spans="2:8">
      <c r="B493" s="2" t="s">
        <v>22</v>
      </c>
      <c r="C493" s="2" t="s">
        <v>1700</v>
      </c>
      <c r="D493" s="2">
        <v>2015</v>
      </c>
      <c r="E493" s="820">
        <v>21950.11</v>
      </c>
      <c r="F493" s="821">
        <v>0</v>
      </c>
      <c r="G493" s="846" t="s">
        <v>1110</v>
      </c>
      <c r="H493" s="846"/>
    </row>
    <row r="494" spans="2:8">
      <c r="B494" s="2" t="s">
        <v>22</v>
      </c>
      <c r="C494" s="2" t="s">
        <v>1701</v>
      </c>
      <c r="D494" s="2">
        <v>2015</v>
      </c>
      <c r="E494" s="820">
        <v>7691</v>
      </c>
      <c r="F494" s="821">
        <v>3.4</v>
      </c>
      <c r="G494" s="846" t="s">
        <v>1111</v>
      </c>
      <c r="H494" s="846"/>
    </row>
    <row r="495" spans="2:8">
      <c r="B495" s="2" t="s">
        <v>22</v>
      </c>
      <c r="C495" s="2" t="s">
        <v>1702</v>
      </c>
      <c r="D495" s="2">
        <v>2015</v>
      </c>
      <c r="E495" s="820">
        <v>351.6</v>
      </c>
      <c r="F495" s="821">
        <v>0.35099999999999998</v>
      </c>
      <c r="G495" s="846" t="s">
        <v>1110</v>
      </c>
      <c r="H495" s="846"/>
    </row>
    <row r="496" spans="2:8">
      <c r="B496" s="2" t="s">
        <v>22</v>
      </c>
      <c r="C496" s="2" t="s">
        <v>1702</v>
      </c>
      <c r="D496" s="2">
        <v>2015</v>
      </c>
      <c r="E496" s="820">
        <v>599</v>
      </c>
      <c r="F496" s="821">
        <v>1.3</v>
      </c>
      <c r="G496" s="846" t="s">
        <v>1110</v>
      </c>
      <c r="H496" s="846"/>
    </row>
    <row r="497" spans="2:8">
      <c r="B497" s="2" t="s">
        <v>22</v>
      </c>
      <c r="C497" s="2" t="s">
        <v>1703</v>
      </c>
      <c r="D497" s="2">
        <v>2015</v>
      </c>
      <c r="E497" s="820">
        <v>1638</v>
      </c>
      <c r="F497" s="821">
        <v>0</v>
      </c>
      <c r="G497" s="846" t="s">
        <v>1114</v>
      </c>
      <c r="H497" s="846"/>
    </row>
    <row r="498" spans="2:8">
      <c r="B498" s="2" t="s">
        <v>22</v>
      </c>
      <c r="C498" s="2" t="s">
        <v>1704</v>
      </c>
      <c r="D498" s="2">
        <v>2015</v>
      </c>
      <c r="E498" s="820">
        <v>3784</v>
      </c>
      <c r="F498" s="821">
        <v>4.2</v>
      </c>
      <c r="G498" s="846" t="s">
        <v>1111</v>
      </c>
      <c r="H498" s="846"/>
    </row>
    <row r="499" spans="2:8">
      <c r="B499" s="2" t="s">
        <v>22</v>
      </c>
      <c r="C499" s="2" t="s">
        <v>1705</v>
      </c>
      <c r="D499" s="2">
        <v>2015</v>
      </c>
      <c r="E499" s="820">
        <v>13747.21</v>
      </c>
      <c r="F499" s="821">
        <v>0</v>
      </c>
      <c r="G499" s="846" t="s">
        <v>1110</v>
      </c>
      <c r="H499" s="846"/>
    </row>
    <row r="500" spans="2:8">
      <c r="B500" s="2" t="s">
        <v>22</v>
      </c>
      <c r="C500" s="2" t="s">
        <v>1706</v>
      </c>
      <c r="D500" s="2">
        <v>2015</v>
      </c>
      <c r="E500" s="820">
        <v>103278</v>
      </c>
      <c r="F500" s="821">
        <v>11.9</v>
      </c>
      <c r="G500" s="846" t="s">
        <v>1112</v>
      </c>
      <c r="H500" s="846"/>
    </row>
    <row r="501" spans="2:8">
      <c r="B501" s="2" t="s">
        <v>22</v>
      </c>
      <c r="C501" s="2" t="s">
        <v>1707</v>
      </c>
      <c r="D501" s="2">
        <v>2015</v>
      </c>
      <c r="E501" s="820">
        <v>274147</v>
      </c>
      <c r="F501" s="821">
        <v>21.2</v>
      </c>
      <c r="G501" s="846" t="s">
        <v>1111</v>
      </c>
      <c r="H501" s="846"/>
    </row>
    <row r="502" spans="2:8">
      <c r="B502" s="2" t="s">
        <v>22</v>
      </c>
      <c r="C502" s="2" t="s">
        <v>1708</v>
      </c>
      <c r="D502" s="2">
        <v>2015</v>
      </c>
      <c r="E502" s="820">
        <v>13956.67</v>
      </c>
      <c r="F502" s="821">
        <v>0</v>
      </c>
      <c r="G502" s="846" t="s">
        <v>1110</v>
      </c>
      <c r="H502" s="846"/>
    </row>
    <row r="503" spans="2:8">
      <c r="B503" s="2" t="s">
        <v>22</v>
      </c>
      <c r="C503" s="2" t="s">
        <v>1709</v>
      </c>
      <c r="D503" s="2">
        <v>2015</v>
      </c>
      <c r="E503" s="820">
        <v>1067.75</v>
      </c>
      <c r="F503" s="821">
        <v>1.0674999999999999</v>
      </c>
      <c r="G503" s="846" t="s">
        <v>1111</v>
      </c>
      <c r="H503" s="846"/>
    </row>
    <row r="504" spans="2:8">
      <c r="B504" s="2" t="s">
        <v>22</v>
      </c>
      <c r="C504" s="2" t="s">
        <v>1710</v>
      </c>
      <c r="D504" s="2">
        <v>2015</v>
      </c>
      <c r="E504" s="820">
        <v>8051</v>
      </c>
      <c r="F504" s="821">
        <v>0</v>
      </c>
      <c r="G504" s="846" t="s">
        <v>1111</v>
      </c>
      <c r="H504" s="846"/>
    </row>
    <row r="505" spans="2:8">
      <c r="B505" s="2" t="s">
        <v>22</v>
      </c>
      <c r="C505" s="2" t="s">
        <v>1710</v>
      </c>
      <c r="D505" s="2">
        <v>2015</v>
      </c>
      <c r="E505" s="820">
        <v>74661</v>
      </c>
      <c r="F505" s="821">
        <v>8.5</v>
      </c>
      <c r="G505" s="846" t="s">
        <v>1111</v>
      </c>
      <c r="H505" s="846"/>
    </row>
    <row r="506" spans="2:8">
      <c r="B506" s="2" t="s">
        <v>22</v>
      </c>
      <c r="C506" s="2" t="s">
        <v>1711</v>
      </c>
      <c r="D506" s="2">
        <v>2015</v>
      </c>
      <c r="E506" s="820">
        <v>17472</v>
      </c>
      <c r="F506" s="821">
        <v>0</v>
      </c>
      <c r="G506" s="846" t="s">
        <v>1110</v>
      </c>
      <c r="H506" s="846"/>
    </row>
    <row r="507" spans="2:8">
      <c r="B507" s="2" t="s">
        <v>22</v>
      </c>
      <c r="C507" s="2" t="s">
        <v>1712</v>
      </c>
      <c r="D507" s="2">
        <v>2015</v>
      </c>
      <c r="E507" s="820">
        <v>3933</v>
      </c>
      <c r="F507" s="821">
        <v>2</v>
      </c>
      <c r="G507" s="846" t="s">
        <v>1110</v>
      </c>
      <c r="H507" s="846"/>
    </row>
    <row r="508" spans="2:8">
      <c r="B508" s="2" t="s">
        <v>22</v>
      </c>
      <c r="C508" s="2" t="s">
        <v>1713</v>
      </c>
      <c r="D508" s="2">
        <v>2015</v>
      </c>
      <c r="E508" s="820">
        <v>11818.263999999999</v>
      </c>
      <c r="F508" s="821">
        <v>4.556</v>
      </c>
      <c r="G508" s="846" t="s">
        <v>1111</v>
      </c>
      <c r="H508" s="846"/>
    </row>
    <row r="509" spans="2:8">
      <c r="B509" s="2" t="s">
        <v>22</v>
      </c>
      <c r="C509" s="2" t="s">
        <v>1714</v>
      </c>
      <c r="D509" s="2">
        <v>2015</v>
      </c>
      <c r="E509" s="820">
        <v>14602.66</v>
      </c>
      <c r="F509" s="821">
        <v>0</v>
      </c>
      <c r="G509" s="846" t="s">
        <v>1110</v>
      </c>
      <c r="H509" s="846"/>
    </row>
    <row r="510" spans="2:8">
      <c r="B510" s="2" t="s">
        <v>22</v>
      </c>
      <c r="C510" s="2" t="s">
        <v>1715</v>
      </c>
      <c r="D510" s="2">
        <v>2015</v>
      </c>
      <c r="E510" s="820">
        <v>2721</v>
      </c>
      <c r="F510" s="821">
        <v>1.1000000000000001</v>
      </c>
      <c r="G510" s="846" t="s">
        <v>1110</v>
      </c>
      <c r="H510" s="846"/>
    </row>
    <row r="511" spans="2:8">
      <c r="B511" s="2" t="s">
        <v>22</v>
      </c>
      <c r="C511" s="2" t="s">
        <v>1715</v>
      </c>
      <c r="D511" s="2">
        <v>2015</v>
      </c>
      <c r="E511" s="820">
        <v>9032.92</v>
      </c>
      <c r="F511" s="821">
        <v>1.885</v>
      </c>
      <c r="G511" s="846" t="s">
        <v>1110</v>
      </c>
      <c r="H511" s="846"/>
    </row>
    <row r="512" spans="2:8">
      <c r="B512" s="2" t="s">
        <v>22</v>
      </c>
      <c r="C512" s="2" t="s">
        <v>1716</v>
      </c>
      <c r="D512" s="2">
        <v>2015</v>
      </c>
      <c r="E512" s="820">
        <v>48425.42</v>
      </c>
      <c r="F512" s="821">
        <v>10.5825</v>
      </c>
      <c r="G512" s="846" t="s">
        <v>1110</v>
      </c>
      <c r="H512" s="846"/>
    </row>
    <row r="513" spans="2:8">
      <c r="B513" s="2" t="s">
        <v>22</v>
      </c>
      <c r="C513" s="2" t="s">
        <v>1717</v>
      </c>
      <c r="D513" s="2">
        <v>2015</v>
      </c>
      <c r="E513" s="820">
        <v>27671.328000000001</v>
      </c>
      <c r="F513" s="821">
        <v>10.512</v>
      </c>
      <c r="G513" s="846" t="s">
        <v>1111</v>
      </c>
      <c r="H513" s="846"/>
    </row>
    <row r="514" spans="2:8">
      <c r="B514" s="2" t="s">
        <v>22</v>
      </c>
      <c r="C514" s="2" t="s">
        <v>1718</v>
      </c>
      <c r="D514" s="2">
        <v>2015</v>
      </c>
      <c r="E514" s="820">
        <v>19642.52</v>
      </c>
      <c r="F514" s="821">
        <v>0</v>
      </c>
      <c r="G514" s="846" t="s">
        <v>1110</v>
      </c>
      <c r="H514" s="846"/>
    </row>
    <row r="515" spans="2:8">
      <c r="B515" s="2" t="s">
        <v>22</v>
      </c>
      <c r="C515" s="2" t="s">
        <v>1719</v>
      </c>
      <c r="D515" s="2">
        <v>2015</v>
      </c>
      <c r="E515" s="820">
        <v>16482</v>
      </c>
      <c r="F515" s="821">
        <v>6.22</v>
      </c>
      <c r="G515" s="846" t="s">
        <v>1110</v>
      </c>
      <c r="H515" s="846"/>
    </row>
    <row r="516" spans="2:8">
      <c r="B516" s="2" t="s">
        <v>22</v>
      </c>
      <c r="C516" s="2" t="s">
        <v>1720</v>
      </c>
      <c r="D516" s="2">
        <v>2015</v>
      </c>
      <c r="E516" s="820">
        <v>579</v>
      </c>
      <c r="F516" s="821">
        <v>0.57750000000000001</v>
      </c>
      <c r="G516" s="846" t="s">
        <v>1111</v>
      </c>
      <c r="H516" s="846"/>
    </row>
    <row r="517" spans="2:8">
      <c r="B517" s="2" t="s">
        <v>22</v>
      </c>
      <c r="C517" s="2" t="s">
        <v>1721</v>
      </c>
      <c r="D517" s="2">
        <v>2015</v>
      </c>
      <c r="E517" s="820">
        <v>433495</v>
      </c>
      <c r="F517" s="821">
        <v>90.1</v>
      </c>
      <c r="G517" s="846" t="s">
        <v>1111</v>
      </c>
      <c r="H517" s="846"/>
    </row>
    <row r="518" spans="2:8">
      <c r="B518" s="2" t="s">
        <v>22</v>
      </c>
      <c r="C518" s="2" t="s">
        <v>1722</v>
      </c>
      <c r="D518" s="2">
        <v>2015</v>
      </c>
      <c r="E518" s="820">
        <v>48355.199999999997</v>
      </c>
      <c r="F518" s="821">
        <v>10.074</v>
      </c>
      <c r="G518" s="846" t="s">
        <v>1111</v>
      </c>
      <c r="H518" s="846"/>
    </row>
    <row r="519" spans="2:8">
      <c r="B519" s="2" t="s">
        <v>22</v>
      </c>
      <c r="C519" s="2" t="s">
        <v>1722</v>
      </c>
      <c r="D519" s="2">
        <v>2015</v>
      </c>
      <c r="E519" s="820">
        <v>72183</v>
      </c>
      <c r="F519" s="821">
        <v>12.5</v>
      </c>
      <c r="G519" s="846" t="s">
        <v>1111</v>
      </c>
      <c r="H519" s="846"/>
    </row>
    <row r="520" spans="2:8">
      <c r="B520" s="2" t="s">
        <v>22</v>
      </c>
      <c r="C520" s="2" t="s">
        <v>1723</v>
      </c>
      <c r="D520" s="2">
        <v>2015</v>
      </c>
      <c r="E520" s="820">
        <v>0</v>
      </c>
      <c r="F520" s="821">
        <v>32.856999999999999</v>
      </c>
      <c r="G520" s="846" t="s">
        <v>1111</v>
      </c>
      <c r="H520" s="846"/>
    </row>
    <row r="521" spans="2:8">
      <c r="B521" s="2" t="s">
        <v>22</v>
      </c>
      <c r="C521" s="2" t="s">
        <v>1723</v>
      </c>
      <c r="D521" s="2">
        <v>2015</v>
      </c>
      <c r="E521" s="820">
        <v>20351</v>
      </c>
      <c r="F521" s="821">
        <v>4.2</v>
      </c>
      <c r="G521" s="846" t="s">
        <v>1111</v>
      </c>
      <c r="H521" s="846"/>
    </row>
    <row r="522" spans="2:8">
      <c r="B522" s="2" t="s">
        <v>22</v>
      </c>
      <c r="C522" s="2" t="s">
        <v>1724</v>
      </c>
      <c r="D522" s="2">
        <v>2015</v>
      </c>
      <c r="E522" s="820">
        <v>3122.4679999999998</v>
      </c>
      <c r="F522" s="821">
        <v>1.202</v>
      </c>
      <c r="G522" s="846" t="s">
        <v>1110</v>
      </c>
      <c r="H522" s="846"/>
    </row>
    <row r="523" spans="2:8">
      <c r="B523" s="2" t="s">
        <v>22</v>
      </c>
      <c r="C523" s="2" t="s">
        <v>1725</v>
      </c>
      <c r="D523" s="2">
        <v>2015</v>
      </c>
      <c r="E523" s="820">
        <v>6744.4</v>
      </c>
      <c r="F523" s="821">
        <v>2.6</v>
      </c>
      <c r="G523" s="846" t="s">
        <v>1110</v>
      </c>
      <c r="H523" s="846"/>
    </row>
    <row r="524" spans="2:8">
      <c r="B524" s="2" t="s">
        <v>22</v>
      </c>
      <c r="C524" s="2" t="s">
        <v>1726</v>
      </c>
      <c r="D524" s="2">
        <v>2015</v>
      </c>
      <c r="E524" s="820">
        <v>26021.58</v>
      </c>
      <c r="F524" s="821">
        <v>6.798</v>
      </c>
      <c r="G524" s="846" t="s">
        <v>1111</v>
      </c>
      <c r="H524" s="846"/>
    </row>
    <row r="525" spans="2:8">
      <c r="B525" s="2" t="s">
        <v>22</v>
      </c>
      <c r="C525" s="2" t="s">
        <v>1727</v>
      </c>
      <c r="D525" s="2">
        <v>2015</v>
      </c>
      <c r="E525" s="820">
        <v>0</v>
      </c>
      <c r="F525" s="821">
        <v>0</v>
      </c>
      <c r="G525" s="846" t="s">
        <v>1111</v>
      </c>
      <c r="H525" s="846"/>
    </row>
    <row r="526" spans="2:8">
      <c r="B526" s="2" t="s">
        <v>22</v>
      </c>
      <c r="C526" s="2" t="s">
        <v>1728</v>
      </c>
      <c r="D526" s="2">
        <v>2015</v>
      </c>
      <c r="E526" s="820">
        <v>9893.4</v>
      </c>
      <c r="F526" s="821">
        <v>3.9</v>
      </c>
      <c r="G526" s="846" t="s">
        <v>1110</v>
      </c>
      <c r="H526" s="846"/>
    </row>
    <row r="527" spans="2:8">
      <c r="B527" s="2" t="s">
        <v>22</v>
      </c>
      <c r="C527" s="2" t="s">
        <v>1729</v>
      </c>
      <c r="D527" s="2">
        <v>2015</v>
      </c>
      <c r="E527" s="820">
        <v>20757.0798</v>
      </c>
      <c r="F527" s="821">
        <v>6.2567000000000004</v>
      </c>
      <c r="G527" s="846" t="s">
        <v>1111</v>
      </c>
      <c r="H527" s="846"/>
    </row>
    <row r="528" spans="2:8">
      <c r="B528" s="2" t="s">
        <v>22</v>
      </c>
      <c r="C528" s="2" t="s">
        <v>1730</v>
      </c>
      <c r="D528" s="2">
        <v>2015</v>
      </c>
      <c r="E528" s="820">
        <v>22647</v>
      </c>
      <c r="F528" s="821">
        <v>9.1</v>
      </c>
      <c r="G528" s="846" t="s">
        <v>1110</v>
      </c>
      <c r="H528" s="846"/>
    </row>
    <row r="529" spans="2:8">
      <c r="B529" s="2" t="s">
        <v>22</v>
      </c>
      <c r="C529" s="2" t="s">
        <v>1731</v>
      </c>
      <c r="D529" s="2">
        <v>2015</v>
      </c>
      <c r="E529" s="820">
        <v>16044.5</v>
      </c>
      <c r="F529" s="821">
        <v>2</v>
      </c>
      <c r="G529" s="846" t="s">
        <v>1110</v>
      </c>
      <c r="H529" s="846"/>
    </row>
    <row r="530" spans="2:8">
      <c r="B530" s="2" t="s">
        <v>22</v>
      </c>
      <c r="C530" s="2" t="s">
        <v>1732</v>
      </c>
      <c r="D530" s="2">
        <v>2015</v>
      </c>
      <c r="E530" s="820">
        <v>11686</v>
      </c>
      <c r="F530" s="821">
        <v>1.3</v>
      </c>
      <c r="G530" s="846" t="s">
        <v>1110</v>
      </c>
      <c r="H530" s="846"/>
    </row>
    <row r="531" spans="2:8">
      <c r="B531" s="2" t="s">
        <v>22</v>
      </c>
      <c r="C531" s="2" t="s">
        <v>1733</v>
      </c>
      <c r="D531" s="2">
        <v>2015</v>
      </c>
      <c r="E531" s="820">
        <v>601</v>
      </c>
      <c r="F531" s="821">
        <v>1</v>
      </c>
      <c r="G531" s="846" t="s">
        <v>1111</v>
      </c>
      <c r="H531" s="846"/>
    </row>
    <row r="532" spans="2:8">
      <c r="B532" s="2" t="s">
        <v>22</v>
      </c>
      <c r="C532" s="2" t="s">
        <v>1734</v>
      </c>
      <c r="D532" s="2">
        <v>2015</v>
      </c>
      <c r="E532" s="820">
        <v>28195</v>
      </c>
      <c r="F532" s="821">
        <v>9</v>
      </c>
      <c r="G532" s="846" t="s">
        <v>1111</v>
      </c>
      <c r="H532" s="846"/>
    </row>
    <row r="533" spans="2:8">
      <c r="B533" s="2" t="s">
        <v>22</v>
      </c>
      <c r="C533" s="2" t="s">
        <v>1735</v>
      </c>
      <c r="D533" s="2">
        <v>2015</v>
      </c>
      <c r="E533" s="820">
        <v>29640</v>
      </c>
      <c r="F533" s="821">
        <v>5.2</v>
      </c>
      <c r="G533" s="846" t="s">
        <v>1111</v>
      </c>
      <c r="H533" s="846"/>
    </row>
    <row r="534" spans="2:8">
      <c r="B534" s="2" t="s">
        <v>22</v>
      </c>
      <c r="C534" s="2" t="s">
        <v>1736</v>
      </c>
      <c r="D534" s="2">
        <v>2015</v>
      </c>
      <c r="E534" s="820">
        <v>4672</v>
      </c>
      <c r="F534" s="821">
        <v>0</v>
      </c>
      <c r="G534" s="846" t="s">
        <v>1111</v>
      </c>
      <c r="H534" s="846"/>
    </row>
    <row r="535" spans="2:8">
      <c r="B535" s="2" t="s">
        <v>22</v>
      </c>
      <c r="C535" s="2" t="s">
        <v>1737</v>
      </c>
      <c r="D535" s="2">
        <v>2015</v>
      </c>
      <c r="E535" s="820">
        <v>112489.344</v>
      </c>
      <c r="F535" s="821">
        <v>24.376000000000001</v>
      </c>
      <c r="G535" s="846" t="s">
        <v>1110</v>
      </c>
      <c r="H535" s="846"/>
    </row>
    <row r="536" spans="2:8">
      <c r="B536" s="2" t="s">
        <v>22</v>
      </c>
      <c r="C536" s="2" t="s">
        <v>1738</v>
      </c>
      <c r="D536" s="2">
        <v>2015</v>
      </c>
      <c r="E536" s="820">
        <v>373558</v>
      </c>
      <c r="F536" s="821">
        <v>55.1</v>
      </c>
      <c r="G536" s="846" t="s">
        <v>1111</v>
      </c>
      <c r="H536" s="846"/>
    </row>
    <row r="537" spans="2:8">
      <c r="B537" s="2" t="s">
        <v>22</v>
      </c>
      <c r="C537" s="2" t="s">
        <v>1739</v>
      </c>
      <c r="D537" s="2">
        <v>2015</v>
      </c>
      <c r="E537" s="820">
        <v>13147.1589</v>
      </c>
      <c r="F537" s="821">
        <v>5.0701330000000002</v>
      </c>
      <c r="G537" s="846" t="s">
        <v>1110</v>
      </c>
      <c r="H537" s="846"/>
    </row>
    <row r="538" spans="2:8">
      <c r="B538" s="2" t="s">
        <v>22</v>
      </c>
      <c r="C538" s="2" t="s">
        <v>1740</v>
      </c>
      <c r="D538" s="2">
        <v>2015</v>
      </c>
      <c r="E538" s="820">
        <v>20223</v>
      </c>
      <c r="F538" s="821">
        <v>0</v>
      </c>
      <c r="G538" s="846" t="s">
        <v>1111</v>
      </c>
      <c r="H538" s="846"/>
    </row>
    <row r="539" spans="2:8">
      <c r="B539" s="2" t="s">
        <v>22</v>
      </c>
      <c r="C539" s="2" t="s">
        <v>1741</v>
      </c>
      <c r="D539" s="2">
        <v>2015</v>
      </c>
      <c r="E539" s="820">
        <v>13602.641</v>
      </c>
      <c r="F539" s="821">
        <v>5.2439</v>
      </c>
      <c r="G539" s="846" t="s">
        <v>1110</v>
      </c>
      <c r="H539" s="846"/>
    </row>
    <row r="540" spans="2:8">
      <c r="B540" s="2" t="s">
        <v>22</v>
      </c>
      <c r="C540" s="2" t="s">
        <v>1742</v>
      </c>
      <c r="D540" s="2">
        <v>2015</v>
      </c>
      <c r="E540" s="820">
        <v>4150</v>
      </c>
      <c r="F540" s="821">
        <v>2.1</v>
      </c>
      <c r="G540" s="846" t="s">
        <v>1110</v>
      </c>
      <c r="H540" s="846"/>
    </row>
    <row r="541" spans="2:8">
      <c r="B541" s="2" t="s">
        <v>22</v>
      </c>
      <c r="C541" s="2" t="s">
        <v>1743</v>
      </c>
      <c r="D541" s="2">
        <v>2015</v>
      </c>
      <c r="E541" s="820">
        <v>6921</v>
      </c>
      <c r="F541" s="821">
        <v>0.46800000000000003</v>
      </c>
      <c r="G541" s="846" t="s">
        <v>1110</v>
      </c>
      <c r="H541" s="846"/>
    </row>
    <row r="542" spans="2:8">
      <c r="B542" s="2" t="s">
        <v>22</v>
      </c>
      <c r="C542" s="2" t="s">
        <v>1744</v>
      </c>
      <c r="D542" s="2">
        <v>2015</v>
      </c>
      <c r="E542" s="820">
        <v>22480</v>
      </c>
      <c r="F542" s="821">
        <v>28.3</v>
      </c>
      <c r="G542" s="846" t="s">
        <v>1111</v>
      </c>
      <c r="H542" s="846"/>
    </row>
    <row r="543" spans="2:8">
      <c r="B543" s="2" t="s">
        <v>22</v>
      </c>
      <c r="C543" s="2" t="s">
        <v>1745</v>
      </c>
      <c r="D543" s="2">
        <v>2015</v>
      </c>
      <c r="E543" s="820">
        <v>52357</v>
      </c>
      <c r="F543" s="821">
        <v>9.9</v>
      </c>
      <c r="G543" s="846" t="s">
        <v>1111</v>
      </c>
      <c r="H543" s="846"/>
    </row>
    <row r="544" spans="2:8">
      <c r="B544" s="2" t="s">
        <v>22</v>
      </c>
      <c r="C544" s="2" t="s">
        <v>1744</v>
      </c>
      <c r="D544" s="2">
        <v>2015</v>
      </c>
      <c r="E544" s="820">
        <v>36208</v>
      </c>
      <c r="F544" s="821">
        <v>0</v>
      </c>
      <c r="G544" s="846" t="s">
        <v>1111</v>
      </c>
      <c r="H544" s="846"/>
    </row>
    <row r="545" spans="2:8">
      <c r="B545" s="2" t="s">
        <v>22</v>
      </c>
      <c r="C545" s="2" t="s">
        <v>1746</v>
      </c>
      <c r="D545" s="2">
        <v>2015</v>
      </c>
      <c r="E545" s="820">
        <v>26991</v>
      </c>
      <c r="F545" s="821">
        <v>5.9</v>
      </c>
      <c r="G545" s="846" t="s">
        <v>1111</v>
      </c>
      <c r="H545" s="846"/>
    </row>
    <row r="546" spans="2:8">
      <c r="B546" s="2" t="s">
        <v>22</v>
      </c>
      <c r="C546" s="2" t="s">
        <v>1747</v>
      </c>
      <c r="D546" s="2">
        <v>2015</v>
      </c>
      <c r="E546" s="820">
        <v>30056</v>
      </c>
      <c r="F546" s="821">
        <v>3.4</v>
      </c>
      <c r="G546" s="846" t="s">
        <v>1111</v>
      </c>
      <c r="H546" s="846"/>
    </row>
    <row r="547" spans="2:8">
      <c r="B547" s="2" t="s">
        <v>22</v>
      </c>
      <c r="C547" s="2" t="s">
        <v>1748</v>
      </c>
      <c r="D547" s="2">
        <v>2015</v>
      </c>
      <c r="E547" s="820">
        <v>88407.28</v>
      </c>
      <c r="F547" s="821">
        <v>19.295999999999999</v>
      </c>
      <c r="G547" s="846" t="s">
        <v>1111</v>
      </c>
      <c r="H547" s="846"/>
    </row>
    <row r="548" spans="2:8">
      <c r="B548" s="2" t="s">
        <v>22</v>
      </c>
      <c r="C548" s="2" t="s">
        <v>1749</v>
      </c>
      <c r="D548" s="2">
        <v>2015</v>
      </c>
      <c r="E548" s="820">
        <v>1680</v>
      </c>
      <c r="F548" s="821">
        <v>0</v>
      </c>
      <c r="G548" s="846" t="s">
        <v>1110</v>
      </c>
      <c r="H548" s="846"/>
    </row>
    <row r="549" spans="2:8">
      <c r="B549" s="2" t="s">
        <v>22</v>
      </c>
      <c r="C549" s="2" t="s">
        <v>1750</v>
      </c>
      <c r="D549" s="2">
        <v>2015</v>
      </c>
      <c r="E549" s="820">
        <v>4581</v>
      </c>
      <c r="F549" s="821">
        <v>1.8</v>
      </c>
      <c r="G549" s="846" t="s">
        <v>1111</v>
      </c>
      <c r="H549" s="846"/>
    </row>
    <row r="550" spans="2:8">
      <c r="B550" s="2" t="s">
        <v>22</v>
      </c>
      <c r="C550" s="2" t="s">
        <v>1751</v>
      </c>
      <c r="D550" s="2">
        <v>2015</v>
      </c>
      <c r="E550" s="820">
        <v>30762.243999999999</v>
      </c>
      <c r="F550" s="821">
        <v>6.4195000000000002</v>
      </c>
      <c r="G550" s="846" t="s">
        <v>1111</v>
      </c>
      <c r="H550" s="846"/>
    </row>
    <row r="551" spans="2:8">
      <c r="B551" s="2" t="s">
        <v>22</v>
      </c>
      <c r="C551" s="2" t="s">
        <v>1752</v>
      </c>
      <c r="D551" s="2">
        <v>2015</v>
      </c>
      <c r="E551" s="820">
        <v>29986.639999999999</v>
      </c>
      <c r="F551" s="821">
        <v>11.56</v>
      </c>
      <c r="G551" s="846" t="s">
        <v>1111</v>
      </c>
      <c r="H551" s="846"/>
    </row>
    <row r="552" spans="2:8">
      <c r="B552" s="2" t="s">
        <v>22</v>
      </c>
      <c r="C552" s="2" t="s">
        <v>1753</v>
      </c>
      <c r="D552" s="2">
        <v>2015</v>
      </c>
      <c r="E552" s="820">
        <v>12508.6</v>
      </c>
      <c r="F552" s="821">
        <v>5.4</v>
      </c>
      <c r="G552" s="846" t="s">
        <v>1110</v>
      </c>
      <c r="H552" s="846"/>
    </row>
    <row r="553" spans="2:8">
      <c r="B553" s="2" t="s">
        <v>22</v>
      </c>
      <c r="C553" s="2" t="s">
        <v>1754</v>
      </c>
      <c r="D553" s="2">
        <v>2015</v>
      </c>
      <c r="E553" s="820">
        <v>51267.91</v>
      </c>
      <c r="F553" s="821">
        <v>6.2149999999999999</v>
      </c>
      <c r="G553" s="846" t="s">
        <v>1111</v>
      </c>
      <c r="H553" s="846"/>
    </row>
    <row r="554" spans="2:8">
      <c r="B554" s="2" t="s">
        <v>22</v>
      </c>
      <c r="C554" s="2" t="s">
        <v>1755</v>
      </c>
      <c r="D554" s="2">
        <v>2015</v>
      </c>
      <c r="E554" s="820">
        <v>13428</v>
      </c>
      <c r="F554" s="821">
        <v>3.3570000000000002</v>
      </c>
      <c r="G554" s="846" t="s">
        <v>1111</v>
      </c>
      <c r="H554" s="846"/>
    </row>
    <row r="555" spans="2:8">
      <c r="B555" s="2" t="s">
        <v>22</v>
      </c>
      <c r="C555" s="2" t="s">
        <v>1755</v>
      </c>
      <c r="D555" s="2">
        <v>2015</v>
      </c>
      <c r="E555" s="820">
        <v>20142</v>
      </c>
      <c r="F555" s="821">
        <v>5.0354999999999999</v>
      </c>
      <c r="G555" s="846" t="s">
        <v>1111</v>
      </c>
      <c r="H555" s="846"/>
    </row>
    <row r="556" spans="2:8">
      <c r="B556" s="2" t="s">
        <v>22</v>
      </c>
      <c r="C556" s="2" t="s">
        <v>1756</v>
      </c>
      <c r="D556" s="2">
        <v>2015</v>
      </c>
      <c r="E556" s="820">
        <v>21468</v>
      </c>
      <c r="F556" s="821">
        <v>0</v>
      </c>
      <c r="G556" s="846" t="s">
        <v>1111</v>
      </c>
      <c r="H556" s="846"/>
    </row>
    <row r="557" spans="2:8">
      <c r="B557" s="2" t="s">
        <v>22</v>
      </c>
      <c r="C557" s="2" t="s">
        <v>1757</v>
      </c>
      <c r="D557" s="2">
        <v>2015</v>
      </c>
      <c r="E557" s="820">
        <v>4389.0479999999998</v>
      </c>
      <c r="F557" s="821">
        <v>1.6919999999999999</v>
      </c>
      <c r="G557" s="846" t="s">
        <v>1110</v>
      </c>
      <c r="H557" s="846"/>
    </row>
    <row r="558" spans="2:8">
      <c r="B558" s="2" t="s">
        <v>22</v>
      </c>
      <c r="C558" s="2" t="s">
        <v>1757</v>
      </c>
      <c r="D558" s="2">
        <v>2015</v>
      </c>
      <c r="E558" s="820">
        <v>2075.1999999999998</v>
      </c>
      <c r="F558" s="821">
        <v>0.8</v>
      </c>
      <c r="G558" s="846" t="s">
        <v>1110</v>
      </c>
      <c r="H558" s="846"/>
    </row>
    <row r="559" spans="2:8">
      <c r="B559" s="2" t="s">
        <v>22</v>
      </c>
      <c r="C559" s="2" t="s">
        <v>1758</v>
      </c>
      <c r="D559" s="2">
        <v>2015</v>
      </c>
      <c r="E559" s="820">
        <v>12640.68</v>
      </c>
      <c r="F559" s="821">
        <v>0</v>
      </c>
      <c r="G559" s="846" t="s">
        <v>1110</v>
      </c>
      <c r="H559" s="846"/>
    </row>
    <row r="560" spans="2:8">
      <c r="B560" s="2" t="s">
        <v>22</v>
      </c>
      <c r="C560" s="2">
        <v>0</v>
      </c>
      <c r="D560" s="2">
        <v>2015</v>
      </c>
      <c r="E560" s="820">
        <v>1092</v>
      </c>
      <c r="F560" s="821">
        <v>0</v>
      </c>
      <c r="G560" s="846" t="e">
        <v>#N/A</v>
      </c>
      <c r="H560" s="846"/>
    </row>
    <row r="561" spans="2:8">
      <c r="B561" s="2" t="s">
        <v>22</v>
      </c>
      <c r="C561" s="2" t="s">
        <v>1759</v>
      </c>
      <c r="D561" s="2">
        <v>2015</v>
      </c>
      <c r="E561" s="820">
        <v>4426</v>
      </c>
      <c r="F561" s="821">
        <v>9.9</v>
      </c>
      <c r="G561" s="846" t="s">
        <v>1111</v>
      </c>
      <c r="H561" s="846"/>
    </row>
    <row r="562" spans="2:8">
      <c r="B562" s="2" t="s">
        <v>22</v>
      </c>
      <c r="C562" s="2" t="s">
        <v>1759</v>
      </c>
      <c r="D562" s="2">
        <v>2015</v>
      </c>
      <c r="E562" s="820">
        <v>6983</v>
      </c>
      <c r="F562" s="821">
        <v>1.7456400000000001</v>
      </c>
      <c r="G562" s="846" t="s">
        <v>1111</v>
      </c>
      <c r="H562" s="846"/>
    </row>
    <row r="563" spans="2:8">
      <c r="B563" s="2" t="s">
        <v>22</v>
      </c>
      <c r="C563" s="2" t="s">
        <v>1759</v>
      </c>
      <c r="D563" s="2">
        <v>2015</v>
      </c>
      <c r="E563" s="820">
        <v>2820</v>
      </c>
      <c r="F563" s="821">
        <v>0.70496999999999999</v>
      </c>
      <c r="G563" s="846" t="s">
        <v>1111</v>
      </c>
      <c r="H563" s="846"/>
    </row>
    <row r="564" spans="2:8">
      <c r="B564" s="2" t="s">
        <v>22</v>
      </c>
      <c r="C564" s="2" t="s">
        <v>1759</v>
      </c>
      <c r="D564" s="2">
        <v>2015</v>
      </c>
      <c r="E564" s="820">
        <v>9718.7250000000004</v>
      </c>
      <c r="F564" s="821">
        <v>3.7147000000000001</v>
      </c>
      <c r="G564" s="846" t="s">
        <v>1111</v>
      </c>
      <c r="H564" s="846"/>
    </row>
    <row r="565" spans="2:8">
      <c r="B565" s="2" t="s">
        <v>22</v>
      </c>
      <c r="C565" s="2" t="s">
        <v>1760</v>
      </c>
      <c r="D565" s="2">
        <v>2015</v>
      </c>
      <c r="E565" s="820">
        <v>231746</v>
      </c>
      <c r="F565" s="821">
        <v>26.5</v>
      </c>
      <c r="G565" s="846" t="s">
        <v>1111</v>
      </c>
      <c r="H565" s="846"/>
    </row>
    <row r="566" spans="2:8">
      <c r="B566" s="2" t="s">
        <v>22</v>
      </c>
      <c r="C566" s="2" t="s">
        <v>1760</v>
      </c>
      <c r="D566" s="2">
        <v>2015</v>
      </c>
      <c r="E566" s="820">
        <v>14648.472</v>
      </c>
      <c r="F566" s="821">
        <v>0</v>
      </c>
      <c r="G566" s="846" t="s">
        <v>1111</v>
      </c>
      <c r="H566" s="846"/>
    </row>
    <row r="567" spans="2:8">
      <c r="B567" s="2" t="s">
        <v>22</v>
      </c>
      <c r="C567" s="2" t="s">
        <v>1761</v>
      </c>
      <c r="D567" s="2">
        <v>2015</v>
      </c>
      <c r="E567" s="820">
        <v>244902</v>
      </c>
      <c r="F567" s="821">
        <v>0</v>
      </c>
      <c r="G567" s="846" t="s">
        <v>1112</v>
      </c>
      <c r="H567" s="846"/>
    </row>
    <row r="568" spans="2:8">
      <c r="B568" s="2" t="s">
        <v>22</v>
      </c>
      <c r="C568" s="2" t="s">
        <v>1762</v>
      </c>
      <c r="D568" s="2">
        <v>2015</v>
      </c>
      <c r="E568" s="820">
        <v>12356.678900000001</v>
      </c>
      <c r="F568" s="821">
        <v>5.0701330000000002</v>
      </c>
      <c r="G568" s="846" t="s">
        <v>1110</v>
      </c>
      <c r="H568" s="846"/>
    </row>
    <row r="569" spans="2:8">
      <c r="B569" s="2" t="s">
        <v>22</v>
      </c>
      <c r="C569" s="2" t="s">
        <v>1763</v>
      </c>
      <c r="D569" s="2">
        <v>2015</v>
      </c>
      <c r="E569" s="820">
        <v>40779</v>
      </c>
      <c r="F569" s="821">
        <v>9.4846400000000006</v>
      </c>
      <c r="G569" s="846" t="s">
        <v>1111</v>
      </c>
      <c r="H569" s="846"/>
    </row>
    <row r="570" spans="2:8">
      <c r="B570" s="2" t="s">
        <v>22</v>
      </c>
      <c r="C570" s="2" t="s">
        <v>1764</v>
      </c>
      <c r="D570" s="2">
        <v>2015</v>
      </c>
      <c r="E570" s="820">
        <v>215706.68</v>
      </c>
      <c r="F570" s="821">
        <v>24.667999999999999</v>
      </c>
      <c r="G570" s="846" t="s">
        <v>1111</v>
      </c>
      <c r="H570" s="846"/>
    </row>
    <row r="571" spans="2:8">
      <c r="B571" s="2" t="s">
        <v>22</v>
      </c>
      <c r="C571" s="2" t="s">
        <v>1764</v>
      </c>
      <c r="D571" s="2">
        <v>2015</v>
      </c>
      <c r="E571" s="820">
        <v>7743.84</v>
      </c>
      <c r="F571" s="821">
        <v>0.88400000000000001</v>
      </c>
      <c r="G571" s="846" t="s">
        <v>1111</v>
      </c>
      <c r="H571" s="846"/>
    </row>
    <row r="572" spans="2:8">
      <c r="B572" s="2" t="s">
        <v>22</v>
      </c>
      <c r="C572" s="2" t="s">
        <v>1765</v>
      </c>
      <c r="D572" s="2">
        <v>2015</v>
      </c>
      <c r="E572" s="820">
        <v>368224.8</v>
      </c>
      <c r="F572" s="821">
        <v>51.72</v>
      </c>
      <c r="G572" s="846" t="s">
        <v>1111</v>
      </c>
      <c r="H572" s="846"/>
    </row>
    <row r="573" spans="2:8">
      <c r="B573" s="2" t="s">
        <v>22</v>
      </c>
      <c r="C573" s="2" t="s">
        <v>1766</v>
      </c>
      <c r="D573" s="2">
        <v>2015</v>
      </c>
      <c r="E573" s="820">
        <v>4522.95</v>
      </c>
      <c r="F573" s="821">
        <v>0</v>
      </c>
      <c r="G573" s="846" t="s">
        <v>1110</v>
      </c>
      <c r="H573" s="846"/>
    </row>
    <row r="574" spans="2:8">
      <c r="B574" s="2" t="s">
        <v>22</v>
      </c>
      <c r="C574" s="2" t="s">
        <v>1767</v>
      </c>
      <c r="D574" s="2">
        <v>2015</v>
      </c>
      <c r="E574" s="820">
        <v>0</v>
      </c>
      <c r="F574" s="821">
        <v>0</v>
      </c>
      <c r="G574" s="846" t="s">
        <v>1110</v>
      </c>
      <c r="H574" s="846"/>
    </row>
    <row r="575" spans="2:8">
      <c r="B575" s="2" t="s">
        <v>22</v>
      </c>
      <c r="C575" s="2" t="s">
        <v>1768</v>
      </c>
      <c r="D575" s="2">
        <v>2015</v>
      </c>
      <c r="E575" s="820">
        <v>14545.8</v>
      </c>
      <c r="F575" s="821">
        <v>3.6848999999999998</v>
      </c>
      <c r="G575" s="846" t="s">
        <v>1111</v>
      </c>
      <c r="H575" s="846"/>
    </row>
    <row r="576" spans="2:8">
      <c r="B576" s="2" t="s">
        <v>22</v>
      </c>
      <c r="C576" s="2" t="s">
        <v>1769</v>
      </c>
      <c r="D576" s="2">
        <v>2015</v>
      </c>
      <c r="E576" s="820">
        <v>70279.448000000004</v>
      </c>
      <c r="F576" s="821">
        <v>15.332000000000001</v>
      </c>
      <c r="G576" s="846" t="s">
        <v>1110</v>
      </c>
      <c r="H576" s="846"/>
    </row>
    <row r="577" spans="2:8">
      <c r="B577" s="2" t="s">
        <v>22</v>
      </c>
      <c r="C577" s="2" t="s">
        <v>1770</v>
      </c>
      <c r="D577" s="2">
        <v>2015</v>
      </c>
      <c r="E577" s="820">
        <v>20664.39</v>
      </c>
      <c r="F577" s="821">
        <v>0</v>
      </c>
      <c r="G577" s="846" t="s">
        <v>1110</v>
      </c>
      <c r="H577" s="846"/>
    </row>
    <row r="578" spans="2:8">
      <c r="B578" s="2" t="s">
        <v>22</v>
      </c>
      <c r="C578" s="2" t="s">
        <v>1771</v>
      </c>
      <c r="D578" s="2">
        <v>2015</v>
      </c>
      <c r="E578" s="820">
        <v>20664.39</v>
      </c>
      <c r="F578" s="821">
        <v>0</v>
      </c>
      <c r="G578" s="846" t="s">
        <v>1110</v>
      </c>
      <c r="H578" s="846"/>
    </row>
    <row r="579" spans="2:8">
      <c r="B579" s="2" t="s">
        <v>22</v>
      </c>
      <c r="C579" s="2" t="s">
        <v>1772</v>
      </c>
      <c r="D579" s="2">
        <v>2015</v>
      </c>
      <c r="E579" s="820">
        <v>22027</v>
      </c>
      <c r="F579" s="821">
        <v>4.8</v>
      </c>
      <c r="G579" s="846" t="s">
        <v>1110</v>
      </c>
      <c r="H579" s="846"/>
    </row>
    <row r="580" spans="2:8">
      <c r="B580" s="2" t="s">
        <v>22</v>
      </c>
      <c r="C580" s="2" t="s">
        <v>1773</v>
      </c>
      <c r="D580" s="2">
        <v>2015</v>
      </c>
      <c r="E580" s="820">
        <v>5144.2330000000002</v>
      </c>
      <c r="F580" s="821">
        <v>7.827731</v>
      </c>
      <c r="G580" s="846" t="s">
        <v>1111</v>
      </c>
      <c r="H580" s="846"/>
    </row>
    <row r="581" spans="2:8">
      <c r="B581" s="2" t="s">
        <v>22</v>
      </c>
      <c r="C581" s="2" t="s">
        <v>1774</v>
      </c>
      <c r="D581" s="2">
        <v>2015</v>
      </c>
      <c r="E581" s="820">
        <v>25995</v>
      </c>
      <c r="F581" s="821">
        <v>3.1</v>
      </c>
      <c r="G581" s="846" t="s">
        <v>1111</v>
      </c>
      <c r="H581" s="846"/>
    </row>
    <row r="582" spans="2:8">
      <c r="B582" s="2" t="s">
        <v>22</v>
      </c>
      <c r="C582" s="2" t="s">
        <v>1774</v>
      </c>
      <c r="D582" s="2">
        <v>2015</v>
      </c>
      <c r="E582" s="820">
        <v>45000</v>
      </c>
      <c r="F582" s="821">
        <v>0</v>
      </c>
      <c r="G582" s="846" t="s">
        <v>1111</v>
      </c>
      <c r="H582" s="846"/>
    </row>
    <row r="583" spans="2:8">
      <c r="B583" s="2" t="s">
        <v>22</v>
      </c>
      <c r="C583" s="2" t="s">
        <v>1775</v>
      </c>
      <c r="D583" s="2">
        <v>2015</v>
      </c>
      <c r="E583" s="820">
        <v>300063</v>
      </c>
      <c r="F583" s="821">
        <v>34.256999999999998</v>
      </c>
      <c r="G583" s="846" t="s">
        <v>1111</v>
      </c>
      <c r="H583" s="846"/>
    </row>
    <row r="584" spans="2:8">
      <c r="B584" s="2" t="s">
        <v>22</v>
      </c>
      <c r="C584" s="2" t="s">
        <v>1776</v>
      </c>
      <c r="D584" s="2">
        <v>2015</v>
      </c>
      <c r="E584" s="820">
        <v>2264</v>
      </c>
      <c r="F584" s="821">
        <v>0</v>
      </c>
      <c r="G584" s="846" t="s">
        <v>1110</v>
      </c>
      <c r="H584" s="846"/>
    </row>
    <row r="585" spans="2:8">
      <c r="B585" s="2" t="s">
        <v>22</v>
      </c>
      <c r="C585" s="2" t="s">
        <v>1776</v>
      </c>
      <c r="D585" s="2">
        <v>2015</v>
      </c>
      <c r="E585" s="820">
        <v>14401</v>
      </c>
      <c r="F585" s="821">
        <v>1.6</v>
      </c>
      <c r="G585" s="846" t="s">
        <v>1110</v>
      </c>
      <c r="H585" s="846"/>
    </row>
    <row r="586" spans="2:8">
      <c r="B586" s="2" t="s">
        <v>22</v>
      </c>
      <c r="C586" s="2" t="s">
        <v>1777</v>
      </c>
      <c r="D586" s="2">
        <v>2015</v>
      </c>
      <c r="E586" s="820">
        <v>6517</v>
      </c>
      <c r="F586" s="821">
        <v>2.2999999999999998</v>
      </c>
      <c r="G586" s="846" t="s">
        <v>1110</v>
      </c>
      <c r="H586" s="846"/>
    </row>
    <row r="587" spans="2:8">
      <c r="B587" s="2" t="s">
        <v>22</v>
      </c>
      <c r="C587" s="2" t="s">
        <v>1778</v>
      </c>
      <c r="D587" s="2">
        <v>2015</v>
      </c>
      <c r="E587" s="820">
        <v>7595.6</v>
      </c>
      <c r="F587" s="821">
        <v>1.1819999999999999</v>
      </c>
      <c r="G587" s="846" t="s">
        <v>1110</v>
      </c>
      <c r="H587" s="846"/>
    </row>
    <row r="588" spans="2:8">
      <c r="B588" s="2" t="s">
        <v>22</v>
      </c>
      <c r="C588" s="2" t="s">
        <v>1779</v>
      </c>
      <c r="D588" s="2">
        <v>2015</v>
      </c>
      <c r="E588" s="820">
        <v>47766</v>
      </c>
      <c r="F588" s="821">
        <v>15.922000000000001</v>
      </c>
      <c r="G588" s="846" t="s">
        <v>1111</v>
      </c>
      <c r="H588" s="846"/>
    </row>
    <row r="589" spans="2:8">
      <c r="B589" s="2" t="s">
        <v>22</v>
      </c>
      <c r="C589" s="2" t="s">
        <v>1780</v>
      </c>
      <c r="D589" s="2">
        <v>2015</v>
      </c>
      <c r="E589" s="820">
        <v>819</v>
      </c>
      <c r="F589" s="821">
        <v>0</v>
      </c>
      <c r="G589" s="846" t="s">
        <v>1111</v>
      </c>
      <c r="H589" s="846"/>
    </row>
    <row r="590" spans="2:8">
      <c r="B590" s="2" t="s">
        <v>22</v>
      </c>
      <c r="C590" s="2" t="s">
        <v>1781</v>
      </c>
      <c r="D590" s="2">
        <v>2015</v>
      </c>
      <c r="E590" s="820">
        <v>288</v>
      </c>
      <c r="F590" s="821">
        <v>1.1000000000000001</v>
      </c>
      <c r="G590" s="846" t="s">
        <v>1110</v>
      </c>
      <c r="H590" s="846"/>
    </row>
    <row r="591" spans="2:8">
      <c r="B591" s="2" t="s">
        <v>22</v>
      </c>
      <c r="C591" s="2" t="s">
        <v>1781</v>
      </c>
      <c r="D591" s="2">
        <v>2015</v>
      </c>
      <c r="E591" s="820">
        <v>23976.567999999999</v>
      </c>
      <c r="F591" s="821">
        <v>6.8179999999999996</v>
      </c>
      <c r="G591" s="846" t="s">
        <v>1110</v>
      </c>
      <c r="H591" s="846"/>
    </row>
    <row r="592" spans="2:8">
      <c r="B592" s="2" t="s">
        <v>22</v>
      </c>
      <c r="C592" s="2" t="s">
        <v>1782</v>
      </c>
      <c r="D592" s="2">
        <v>2015</v>
      </c>
      <c r="E592" s="820">
        <v>94624</v>
      </c>
      <c r="F592" s="821">
        <v>8.48</v>
      </c>
      <c r="G592" s="846" t="s">
        <v>1111</v>
      </c>
      <c r="H592" s="846"/>
    </row>
    <row r="593" spans="2:8">
      <c r="B593" s="2" t="s">
        <v>22</v>
      </c>
      <c r="C593" s="2" t="s">
        <v>1783</v>
      </c>
      <c r="D593" s="2">
        <v>2015</v>
      </c>
      <c r="E593" s="820">
        <v>12000</v>
      </c>
      <c r="F593" s="821">
        <v>21.5</v>
      </c>
      <c r="G593" s="846" t="s">
        <v>1111</v>
      </c>
      <c r="H593" s="846"/>
    </row>
    <row r="594" spans="2:8">
      <c r="B594" s="2" t="s">
        <v>22</v>
      </c>
      <c r="C594" s="2" t="s">
        <v>1750</v>
      </c>
      <c r="D594" s="2">
        <v>2015</v>
      </c>
      <c r="E594" s="820">
        <v>2011</v>
      </c>
      <c r="F594" s="821">
        <v>0.8</v>
      </c>
      <c r="G594" s="846" t="s">
        <v>1111</v>
      </c>
      <c r="H594" s="846"/>
    </row>
    <row r="595" spans="2:8">
      <c r="B595" s="2" t="s">
        <v>22</v>
      </c>
      <c r="C595" s="2">
        <v>0</v>
      </c>
      <c r="D595" s="2">
        <v>2015</v>
      </c>
      <c r="E595" s="820">
        <v>66821.504000000001</v>
      </c>
      <c r="F595" s="821">
        <v>13.012</v>
      </c>
      <c r="G595" s="846" t="e">
        <v>#N/A</v>
      </c>
      <c r="H595" s="846"/>
    </row>
    <row r="596" spans="2:8">
      <c r="B596" s="2" t="s">
        <v>22</v>
      </c>
      <c r="C596" s="2" t="s">
        <v>1784</v>
      </c>
      <c r="D596" s="2">
        <v>2015</v>
      </c>
      <c r="E596" s="820">
        <v>32074.315999999999</v>
      </c>
      <c r="F596" s="821">
        <v>6.8410000000000002</v>
      </c>
      <c r="G596" s="846" t="s">
        <v>1111</v>
      </c>
      <c r="H596" s="846"/>
    </row>
    <row r="597" spans="2:8">
      <c r="B597" s="2" t="s">
        <v>22</v>
      </c>
      <c r="C597" s="2">
        <v>0</v>
      </c>
      <c r="D597" s="2">
        <v>2015</v>
      </c>
      <c r="E597" s="820">
        <v>61382.400000000001</v>
      </c>
      <c r="F597" s="821">
        <v>12.788</v>
      </c>
      <c r="G597" s="846" t="s">
        <v>1111</v>
      </c>
      <c r="H597" s="846"/>
    </row>
    <row r="598" spans="2:8">
      <c r="B598" s="2" t="s">
        <v>22</v>
      </c>
      <c r="C598" s="2" t="s">
        <v>1785</v>
      </c>
      <c r="D598" s="2">
        <v>2015</v>
      </c>
      <c r="E598" s="820">
        <v>4110</v>
      </c>
      <c r="F598" s="821">
        <v>0</v>
      </c>
      <c r="G598" s="846" t="s">
        <v>1111</v>
      </c>
      <c r="H598" s="846"/>
    </row>
    <row r="599" spans="2:8">
      <c r="B599" s="2" t="s">
        <v>22</v>
      </c>
      <c r="C599" s="2" t="s">
        <v>1786</v>
      </c>
      <c r="D599" s="2">
        <v>2015</v>
      </c>
      <c r="E599" s="820">
        <v>5281</v>
      </c>
      <c r="F599" s="821">
        <v>0</v>
      </c>
      <c r="G599" s="846" t="s">
        <v>1110</v>
      </c>
      <c r="H599" s="846"/>
    </row>
    <row r="600" spans="2:8">
      <c r="B600" s="2" t="s">
        <v>22</v>
      </c>
      <c r="C600" s="2" t="s">
        <v>1787</v>
      </c>
      <c r="D600" s="2">
        <v>2015</v>
      </c>
      <c r="E600" s="820">
        <v>681.75</v>
      </c>
      <c r="F600" s="821">
        <v>0.6825</v>
      </c>
      <c r="G600" s="846" t="s">
        <v>1111</v>
      </c>
      <c r="H600" s="846"/>
    </row>
    <row r="601" spans="2:8">
      <c r="B601" s="2" t="s">
        <v>22</v>
      </c>
      <c r="C601" s="2" t="s">
        <v>1788</v>
      </c>
      <c r="D601" s="2">
        <v>2015</v>
      </c>
      <c r="E601" s="820">
        <v>28453.171999999999</v>
      </c>
      <c r="F601" s="821">
        <v>6.6180000000000003</v>
      </c>
      <c r="G601" s="846" t="s">
        <v>1110</v>
      </c>
      <c r="H601" s="846"/>
    </row>
    <row r="602" spans="2:8">
      <c r="B602" s="2" t="s">
        <v>22</v>
      </c>
      <c r="C602" s="2" t="s">
        <v>1788</v>
      </c>
      <c r="D602" s="2">
        <v>2015</v>
      </c>
      <c r="E602" s="820">
        <v>6424</v>
      </c>
      <c r="F602" s="821">
        <v>0</v>
      </c>
      <c r="G602" s="846" t="s">
        <v>1110</v>
      </c>
      <c r="H602" s="846"/>
    </row>
    <row r="603" spans="2:8">
      <c r="B603" s="2" t="s">
        <v>22</v>
      </c>
      <c r="C603" s="2" t="s">
        <v>1789</v>
      </c>
      <c r="D603" s="2">
        <v>2015</v>
      </c>
      <c r="E603" s="820">
        <v>14545.8</v>
      </c>
      <c r="F603" s="821">
        <v>3.6848999999999998</v>
      </c>
      <c r="G603" s="846" t="s">
        <v>1111</v>
      </c>
      <c r="H603" s="846"/>
    </row>
    <row r="604" spans="2:8">
      <c r="B604" s="2" t="s">
        <v>22</v>
      </c>
      <c r="C604" s="2" t="s">
        <v>1790</v>
      </c>
      <c r="D604" s="2">
        <v>2015</v>
      </c>
      <c r="E604" s="820">
        <v>139104</v>
      </c>
      <c r="F604" s="821">
        <v>43.7</v>
      </c>
      <c r="G604" s="846" t="s">
        <v>1111</v>
      </c>
      <c r="H604" s="846"/>
    </row>
    <row r="605" spans="2:8">
      <c r="B605" s="2" t="s">
        <v>22</v>
      </c>
      <c r="C605" s="2" t="s">
        <v>1791</v>
      </c>
      <c r="D605" s="2">
        <v>2015</v>
      </c>
      <c r="E605" s="820">
        <v>75431</v>
      </c>
      <c r="F605" s="821">
        <v>8.76</v>
      </c>
      <c r="G605" s="846" t="s">
        <v>1111</v>
      </c>
      <c r="H605" s="846"/>
    </row>
    <row r="606" spans="2:8">
      <c r="B606" s="2" t="s">
        <v>22</v>
      </c>
      <c r="C606" s="2" t="s">
        <v>1792</v>
      </c>
      <c r="D606" s="2">
        <v>2015</v>
      </c>
      <c r="E606" s="820">
        <v>351.6</v>
      </c>
      <c r="F606" s="821">
        <v>0.35099999999999998</v>
      </c>
      <c r="G606" s="846" t="s">
        <v>1110</v>
      </c>
      <c r="H606" s="846"/>
    </row>
    <row r="607" spans="2:8">
      <c r="B607" s="2" t="s">
        <v>22</v>
      </c>
      <c r="C607" s="2" t="s">
        <v>1793</v>
      </c>
      <c r="D607" s="2">
        <v>2015</v>
      </c>
      <c r="E607" s="820">
        <v>32995.440000000002</v>
      </c>
      <c r="F607" s="821">
        <v>10.186</v>
      </c>
      <c r="G607" s="846" t="s">
        <v>1111</v>
      </c>
      <c r="H607" s="846"/>
    </row>
    <row r="608" spans="2:8">
      <c r="B608" s="2" t="s">
        <v>22</v>
      </c>
      <c r="C608" s="2" t="s">
        <v>1794</v>
      </c>
      <c r="D608" s="2">
        <v>2015</v>
      </c>
      <c r="E608" s="820">
        <v>260870</v>
      </c>
      <c r="F608" s="821">
        <v>30.7</v>
      </c>
      <c r="G608" s="846" t="s">
        <v>1111</v>
      </c>
      <c r="H608" s="846"/>
    </row>
    <row r="609" spans="2:8">
      <c r="B609" s="2" t="s">
        <v>22</v>
      </c>
      <c r="C609" s="2" t="s">
        <v>1795</v>
      </c>
      <c r="D609" s="2">
        <v>2015</v>
      </c>
      <c r="E609" s="820">
        <v>3504</v>
      </c>
      <c r="F609" s="821">
        <v>0</v>
      </c>
      <c r="G609" s="846" t="s">
        <v>1110</v>
      </c>
      <c r="H609" s="846"/>
    </row>
    <row r="610" spans="2:8">
      <c r="B610" s="2" t="s">
        <v>22</v>
      </c>
      <c r="C610" s="2" t="s">
        <v>1796</v>
      </c>
      <c r="D610" s="2">
        <v>2015</v>
      </c>
      <c r="E610" s="820">
        <v>1774.75</v>
      </c>
      <c r="F610" s="821">
        <v>1.7725</v>
      </c>
      <c r="G610" s="846" t="s">
        <v>1110</v>
      </c>
      <c r="H610" s="846"/>
    </row>
    <row r="611" spans="2:8">
      <c r="B611" s="2" t="s">
        <v>22</v>
      </c>
      <c r="C611" s="2" t="s">
        <v>1797</v>
      </c>
      <c r="D611" s="2">
        <v>2015</v>
      </c>
      <c r="E611" s="820">
        <v>258162</v>
      </c>
      <c r="F611" s="821">
        <v>30.4</v>
      </c>
      <c r="G611" s="846" t="s">
        <v>1111</v>
      </c>
      <c r="H611" s="846"/>
    </row>
    <row r="612" spans="2:8">
      <c r="B612" s="2" t="s">
        <v>22</v>
      </c>
      <c r="C612" s="2" t="s">
        <v>1798</v>
      </c>
      <c r="D612" s="2">
        <v>2015</v>
      </c>
      <c r="E612" s="820">
        <v>3657.54</v>
      </c>
      <c r="F612" s="821">
        <v>1.41</v>
      </c>
      <c r="G612" s="846" t="s">
        <v>1110</v>
      </c>
      <c r="H612" s="846"/>
    </row>
    <row r="613" spans="2:8">
      <c r="B613" s="2" t="s">
        <v>22</v>
      </c>
      <c r="C613" s="2" t="s">
        <v>1799</v>
      </c>
      <c r="D613" s="2">
        <v>2015</v>
      </c>
      <c r="E613" s="820">
        <v>94442</v>
      </c>
      <c r="F613" s="821">
        <v>18.5</v>
      </c>
      <c r="G613" s="846" t="s">
        <v>1111</v>
      </c>
      <c r="H613" s="846"/>
    </row>
    <row r="614" spans="2:8">
      <c r="B614" s="2" t="s">
        <v>22</v>
      </c>
      <c r="C614" s="2" t="s">
        <v>1800</v>
      </c>
      <c r="D614" s="2">
        <v>2015</v>
      </c>
      <c r="E614" s="820">
        <v>82314</v>
      </c>
      <c r="F614" s="821">
        <v>17.05</v>
      </c>
      <c r="G614" s="846" t="s">
        <v>1111</v>
      </c>
      <c r="H614" s="846"/>
    </row>
    <row r="615" spans="2:8">
      <c r="B615" s="2" t="s">
        <v>22</v>
      </c>
      <c r="C615" s="2" t="s">
        <v>1801</v>
      </c>
      <c r="D615" s="2">
        <v>2015</v>
      </c>
      <c r="E615" s="820">
        <v>363705</v>
      </c>
      <c r="F615" s="821">
        <v>56.8</v>
      </c>
      <c r="G615" s="846" t="s">
        <v>1111</v>
      </c>
      <c r="H615" s="846"/>
    </row>
    <row r="616" spans="2:8">
      <c r="B616" s="2" t="s">
        <v>22</v>
      </c>
      <c r="C616" s="2" t="s">
        <v>1802</v>
      </c>
      <c r="D616" s="2">
        <v>2015</v>
      </c>
      <c r="E616" s="820">
        <v>22875.495999999999</v>
      </c>
      <c r="F616" s="821">
        <v>8.3859999999999992</v>
      </c>
      <c r="G616" s="846" t="s">
        <v>1111</v>
      </c>
      <c r="H616" s="846"/>
    </row>
    <row r="617" spans="2:8">
      <c r="B617" s="2" t="s">
        <v>22</v>
      </c>
      <c r="C617" s="2" t="s">
        <v>1803</v>
      </c>
      <c r="D617" s="2">
        <v>2015</v>
      </c>
      <c r="E617" s="820">
        <v>21333.984</v>
      </c>
      <c r="F617" s="821">
        <v>4.452</v>
      </c>
      <c r="G617" s="846" t="s">
        <v>1111</v>
      </c>
      <c r="H617" s="846"/>
    </row>
    <row r="618" spans="2:8">
      <c r="B618" s="2" t="s">
        <v>22</v>
      </c>
      <c r="C618" s="2" t="s">
        <v>1804</v>
      </c>
      <c r="D618" s="2">
        <v>2015</v>
      </c>
      <c r="E618" s="820">
        <v>18631.295999999998</v>
      </c>
      <c r="F618" s="821">
        <v>3.8879999999999999</v>
      </c>
      <c r="G618" s="846" t="s">
        <v>1110</v>
      </c>
      <c r="H618" s="846"/>
    </row>
    <row r="619" spans="2:8">
      <c r="B619" s="2" t="s">
        <v>22</v>
      </c>
      <c r="C619" s="2" t="s">
        <v>1805</v>
      </c>
      <c r="D619" s="2">
        <v>2015</v>
      </c>
      <c r="E619" s="820">
        <v>6599.1360000000004</v>
      </c>
      <c r="F619" s="821">
        <v>2.544</v>
      </c>
      <c r="G619" s="846" t="s">
        <v>1110</v>
      </c>
      <c r="H619" s="846"/>
    </row>
    <row r="620" spans="2:8">
      <c r="B620" s="2" t="s">
        <v>22</v>
      </c>
      <c r="C620" s="2" t="s">
        <v>1806</v>
      </c>
      <c r="D620" s="2">
        <v>2015</v>
      </c>
      <c r="E620" s="820">
        <v>1411.136</v>
      </c>
      <c r="F620" s="821">
        <v>0.54400000000000004</v>
      </c>
      <c r="G620" s="846" t="s">
        <v>1110</v>
      </c>
      <c r="H620" s="846"/>
    </row>
    <row r="621" spans="2:8">
      <c r="B621" s="2" t="s">
        <v>22</v>
      </c>
      <c r="C621" s="2" t="s">
        <v>1807</v>
      </c>
      <c r="D621" s="2">
        <v>2015</v>
      </c>
      <c r="E621" s="820">
        <v>19332.364000000001</v>
      </c>
      <c r="F621" s="821">
        <v>3.706</v>
      </c>
      <c r="G621" s="846" t="s">
        <v>1111</v>
      </c>
      <c r="H621" s="846"/>
    </row>
    <row r="622" spans="2:8">
      <c r="B622" s="2" t="s">
        <v>22</v>
      </c>
      <c r="C622" s="2" t="s">
        <v>1808</v>
      </c>
      <c r="D622" s="2">
        <v>2015</v>
      </c>
      <c r="E622" s="820">
        <v>9613.3639999999996</v>
      </c>
      <c r="F622" s="821">
        <v>3.706</v>
      </c>
      <c r="G622" s="846" t="s">
        <v>1111</v>
      </c>
      <c r="H622" s="846"/>
    </row>
    <row r="623" spans="2:8">
      <c r="B623" s="2" t="s">
        <v>22</v>
      </c>
      <c r="C623" s="2" t="s">
        <v>1809</v>
      </c>
      <c r="D623" s="2">
        <v>2015</v>
      </c>
      <c r="E623" s="820">
        <v>14397</v>
      </c>
      <c r="F623" s="821">
        <v>2.9</v>
      </c>
      <c r="G623" s="846" t="s">
        <v>1111</v>
      </c>
      <c r="H623" s="846"/>
    </row>
    <row r="624" spans="2:8">
      <c r="B624" s="2" t="s">
        <v>22</v>
      </c>
      <c r="C624" s="2" t="s">
        <v>1760</v>
      </c>
      <c r="D624" s="2">
        <v>2015</v>
      </c>
      <c r="E624" s="820">
        <v>140100</v>
      </c>
      <c r="F624" s="821">
        <v>2.4</v>
      </c>
      <c r="G624" s="846" t="s">
        <v>1111</v>
      </c>
      <c r="H624" s="846"/>
    </row>
    <row r="625" spans="2:8">
      <c r="B625" s="2" t="s">
        <v>22</v>
      </c>
      <c r="C625" s="2" t="s">
        <v>1810</v>
      </c>
      <c r="D625" s="2">
        <v>2015</v>
      </c>
      <c r="E625" s="820">
        <v>265882</v>
      </c>
      <c r="F625" s="821">
        <v>47.2</v>
      </c>
      <c r="G625" s="846" t="s">
        <v>1111</v>
      </c>
      <c r="H625" s="846"/>
    </row>
    <row r="626" spans="2:8">
      <c r="B626" s="2" t="s">
        <v>22</v>
      </c>
      <c r="C626" s="2" t="s">
        <v>1811</v>
      </c>
      <c r="D626" s="2">
        <v>2015</v>
      </c>
      <c r="E626" s="820">
        <v>13428</v>
      </c>
      <c r="F626" s="821">
        <v>3.3570000000000002</v>
      </c>
      <c r="G626" s="846" t="s">
        <v>1113</v>
      </c>
      <c r="H626" s="846"/>
    </row>
    <row r="627" spans="2:8">
      <c r="B627" s="2" t="s">
        <v>22</v>
      </c>
      <c r="C627" s="2" t="s">
        <v>1811</v>
      </c>
      <c r="D627" s="2">
        <v>2015</v>
      </c>
      <c r="E627" s="820">
        <v>172032</v>
      </c>
      <c r="F627" s="821">
        <v>0</v>
      </c>
      <c r="G627" s="846" t="s">
        <v>1113</v>
      </c>
      <c r="H627" s="846"/>
    </row>
    <row r="628" spans="2:8">
      <c r="B628" s="2" t="s">
        <v>22</v>
      </c>
      <c r="C628" s="2" t="s">
        <v>1811</v>
      </c>
      <c r="D628" s="2">
        <v>2015</v>
      </c>
      <c r="E628" s="820">
        <v>6857.3519999999999</v>
      </c>
      <c r="F628" s="821">
        <v>1.431</v>
      </c>
      <c r="G628" s="846" t="s">
        <v>1113</v>
      </c>
      <c r="H628" s="846"/>
    </row>
    <row r="629" spans="2:8">
      <c r="B629" s="2" t="s">
        <v>22</v>
      </c>
      <c r="C629" s="2" t="s">
        <v>1811</v>
      </c>
      <c r="D629" s="2">
        <v>2015</v>
      </c>
      <c r="E629" s="820">
        <v>29544</v>
      </c>
      <c r="F629" s="821">
        <v>0</v>
      </c>
      <c r="G629" s="846" t="s">
        <v>1113</v>
      </c>
      <c r="H629" s="846"/>
    </row>
    <row r="630" spans="2:8">
      <c r="B630" s="2" t="s">
        <v>22</v>
      </c>
      <c r="C630" s="2" t="s">
        <v>1811</v>
      </c>
      <c r="D630" s="2">
        <v>2015</v>
      </c>
      <c r="E630" s="820">
        <v>45644</v>
      </c>
      <c r="F630" s="821">
        <v>5.2</v>
      </c>
      <c r="G630" s="846" t="s">
        <v>1113</v>
      </c>
      <c r="H630" s="846"/>
    </row>
    <row r="631" spans="2:8">
      <c r="B631" s="2" t="s">
        <v>22</v>
      </c>
      <c r="C631" s="2" t="s">
        <v>1811</v>
      </c>
      <c r="D631" s="2">
        <v>2015</v>
      </c>
      <c r="E631" s="820">
        <v>6090</v>
      </c>
      <c r="F631" s="821">
        <v>0</v>
      </c>
      <c r="G631" s="846" t="s">
        <v>1113</v>
      </c>
      <c r="H631" s="846"/>
    </row>
    <row r="632" spans="2:8">
      <c r="B632" s="2" t="s">
        <v>22</v>
      </c>
      <c r="C632" s="2" t="s">
        <v>1811</v>
      </c>
      <c r="D632" s="2">
        <v>2015</v>
      </c>
      <c r="E632" s="820">
        <v>158284</v>
      </c>
      <c r="F632" s="821">
        <v>18.100000000000001</v>
      </c>
      <c r="G632" s="846" t="s">
        <v>1113</v>
      </c>
      <c r="H632" s="846"/>
    </row>
    <row r="633" spans="2:8">
      <c r="B633" s="2" t="s">
        <v>22</v>
      </c>
      <c r="C633" s="2" t="s">
        <v>1812</v>
      </c>
      <c r="D633" s="2">
        <v>2015</v>
      </c>
      <c r="E633" s="820">
        <v>58654.080000000002</v>
      </c>
      <c r="F633" s="821">
        <v>12.24</v>
      </c>
      <c r="G633" s="846" t="s">
        <v>1111</v>
      </c>
      <c r="H633" s="846"/>
    </row>
    <row r="634" spans="2:8">
      <c r="B634" s="2" t="s">
        <v>22</v>
      </c>
      <c r="C634" s="2" t="s">
        <v>1813</v>
      </c>
      <c r="D634" s="2">
        <v>2015</v>
      </c>
      <c r="E634" s="820">
        <v>138802</v>
      </c>
      <c r="F634" s="821">
        <v>24.3</v>
      </c>
      <c r="G634" s="846" t="s">
        <v>1111</v>
      </c>
      <c r="H634" s="846"/>
    </row>
    <row r="635" spans="2:8">
      <c r="B635" s="2" t="s">
        <v>22</v>
      </c>
      <c r="C635" s="2" t="s">
        <v>1813</v>
      </c>
      <c r="D635" s="2">
        <v>2015</v>
      </c>
      <c r="E635" s="820">
        <v>94332</v>
      </c>
      <c r="F635" s="821">
        <v>16.5</v>
      </c>
      <c r="G635" s="846" t="s">
        <v>1111</v>
      </c>
      <c r="H635" s="846"/>
    </row>
    <row r="636" spans="2:8">
      <c r="B636" s="2" t="s">
        <v>22</v>
      </c>
      <c r="C636" s="2" t="s">
        <v>1814</v>
      </c>
      <c r="D636" s="2">
        <v>2015</v>
      </c>
      <c r="E636" s="820">
        <v>97725</v>
      </c>
      <c r="F636" s="821">
        <v>13.03</v>
      </c>
      <c r="G636" s="846" t="s">
        <v>1111</v>
      </c>
      <c r="H636" s="846"/>
    </row>
    <row r="637" spans="2:8">
      <c r="B637" s="2" t="s">
        <v>22</v>
      </c>
      <c r="C637" s="2" t="s">
        <v>1814</v>
      </c>
      <c r="D637" s="2">
        <v>2015</v>
      </c>
      <c r="E637" s="820">
        <v>83100</v>
      </c>
      <c r="F637" s="821">
        <v>11.08</v>
      </c>
      <c r="G637" s="846" t="s">
        <v>1111</v>
      </c>
      <c r="H637" s="846"/>
    </row>
    <row r="638" spans="2:8">
      <c r="B638" s="2" t="s">
        <v>22</v>
      </c>
      <c r="C638" s="2" t="s">
        <v>1749</v>
      </c>
      <c r="D638" s="2">
        <v>2015</v>
      </c>
      <c r="E638" s="820">
        <v>39129.800000000003</v>
      </c>
      <c r="F638" s="821">
        <v>8.33</v>
      </c>
      <c r="G638" s="846" t="s">
        <v>1110</v>
      </c>
      <c r="H638" s="846"/>
    </row>
    <row r="639" spans="2:8">
      <c r="B639" s="2" t="s">
        <v>22</v>
      </c>
      <c r="C639" s="2" t="s">
        <v>1783</v>
      </c>
      <c r="D639" s="2">
        <v>2015</v>
      </c>
      <c r="E639" s="820">
        <v>0</v>
      </c>
      <c r="F639" s="821">
        <v>3.5</v>
      </c>
      <c r="G639" s="846" t="s">
        <v>1111</v>
      </c>
      <c r="H639" s="846"/>
    </row>
    <row r="640" spans="2:8">
      <c r="B640" s="2" t="s">
        <v>22</v>
      </c>
      <c r="C640" s="2" t="s">
        <v>1815</v>
      </c>
      <c r="D640" s="2">
        <v>2015</v>
      </c>
      <c r="E640" s="820">
        <v>0</v>
      </c>
      <c r="F640" s="821">
        <v>0</v>
      </c>
      <c r="G640" s="846" t="s">
        <v>1111</v>
      </c>
      <c r="H640" s="846"/>
    </row>
    <row r="641" spans="2:8">
      <c r="B641" s="2" t="s">
        <v>22</v>
      </c>
      <c r="C641" s="2" t="s">
        <v>1816</v>
      </c>
      <c r="D641" s="2">
        <v>2015</v>
      </c>
      <c r="E641" s="820">
        <v>18806.5</v>
      </c>
      <c r="F641" s="821">
        <v>7.25</v>
      </c>
      <c r="G641" s="846" t="s">
        <v>1111</v>
      </c>
      <c r="H641" s="846"/>
    </row>
    <row r="642" spans="2:8">
      <c r="B642" s="2" t="s">
        <v>22</v>
      </c>
      <c r="C642" s="2" t="s">
        <v>1817</v>
      </c>
      <c r="D642" s="2">
        <v>2015</v>
      </c>
      <c r="E642" s="820">
        <v>9468.1</v>
      </c>
      <c r="F642" s="821">
        <v>3.65</v>
      </c>
      <c r="G642" s="846" t="s">
        <v>1111</v>
      </c>
      <c r="H642" s="846"/>
    </row>
    <row r="643" spans="2:8">
      <c r="B643" s="2" t="s">
        <v>22</v>
      </c>
      <c r="C643" s="2" t="s">
        <v>1818</v>
      </c>
      <c r="D643" s="2">
        <v>2015</v>
      </c>
      <c r="E643" s="820">
        <v>3616.0360000000001</v>
      </c>
      <c r="F643" s="821">
        <v>1.3939999999999999</v>
      </c>
      <c r="G643" s="846" t="s">
        <v>1110</v>
      </c>
      <c r="H643" s="846"/>
    </row>
    <row r="644" spans="2:8">
      <c r="B644" s="2" t="s">
        <v>22</v>
      </c>
      <c r="C644" s="2" t="s">
        <v>1819</v>
      </c>
      <c r="D644" s="2">
        <v>2015</v>
      </c>
      <c r="E644" s="820">
        <v>21011.4</v>
      </c>
      <c r="F644" s="821">
        <v>8.1</v>
      </c>
      <c r="G644" s="846" t="s">
        <v>1111</v>
      </c>
      <c r="H644" s="846"/>
    </row>
    <row r="645" spans="2:8">
      <c r="B645" s="2" t="s">
        <v>22</v>
      </c>
      <c r="C645" s="2" t="s">
        <v>1820</v>
      </c>
      <c r="D645" s="2">
        <v>2015</v>
      </c>
      <c r="E645" s="820">
        <v>7782</v>
      </c>
      <c r="F645" s="821">
        <v>3</v>
      </c>
      <c r="G645" s="846" t="s">
        <v>1111</v>
      </c>
      <c r="H645" s="846"/>
    </row>
    <row r="646" spans="2:8">
      <c r="B646" s="2" t="s">
        <v>22</v>
      </c>
      <c r="C646" s="2" t="s">
        <v>1821</v>
      </c>
      <c r="D646" s="2">
        <v>2015</v>
      </c>
      <c r="E646" s="820">
        <v>19195.599999999999</v>
      </c>
      <c r="F646" s="821">
        <v>7.4</v>
      </c>
      <c r="G646" s="846" t="s">
        <v>1111</v>
      </c>
      <c r="H646" s="846"/>
    </row>
    <row r="647" spans="2:8">
      <c r="B647" s="2" t="s">
        <v>22</v>
      </c>
      <c r="C647" s="2" t="s">
        <v>1822</v>
      </c>
      <c r="D647" s="2">
        <v>2015</v>
      </c>
      <c r="E647" s="820">
        <v>12580.9</v>
      </c>
      <c r="F647" s="821">
        <v>4.8499999999999996</v>
      </c>
      <c r="G647" s="846" t="s">
        <v>1111</v>
      </c>
      <c r="H647" s="846"/>
    </row>
    <row r="648" spans="2:8">
      <c r="B648" s="2" t="s">
        <v>22</v>
      </c>
      <c r="C648" s="2" t="s">
        <v>1823</v>
      </c>
      <c r="D648" s="2">
        <v>2015</v>
      </c>
      <c r="E648" s="820">
        <v>12710.6</v>
      </c>
      <c r="F648" s="821">
        <v>4.9000000000000004</v>
      </c>
      <c r="G648" s="846" t="s">
        <v>1111</v>
      </c>
      <c r="H648" s="846"/>
    </row>
    <row r="649" spans="2:8">
      <c r="B649" s="2" t="s">
        <v>22</v>
      </c>
      <c r="C649" s="2" t="s">
        <v>1824</v>
      </c>
      <c r="D649" s="2">
        <v>2015</v>
      </c>
      <c r="E649" s="820">
        <v>13877.9</v>
      </c>
      <c r="F649" s="821">
        <v>5.35</v>
      </c>
      <c r="G649" s="846" t="s">
        <v>1111</v>
      </c>
      <c r="H649" s="846"/>
    </row>
    <row r="650" spans="2:8">
      <c r="B650" s="2" t="s">
        <v>22</v>
      </c>
      <c r="C650" s="2" t="s">
        <v>1825</v>
      </c>
      <c r="D650" s="2">
        <v>2015</v>
      </c>
      <c r="E650" s="820">
        <v>3631.6</v>
      </c>
      <c r="F650" s="821">
        <v>1.4</v>
      </c>
      <c r="G650" s="846" t="s">
        <v>1111</v>
      </c>
      <c r="H650" s="846"/>
    </row>
    <row r="651" spans="2:8">
      <c r="B651" s="2" t="s">
        <v>22</v>
      </c>
      <c r="C651" s="2" t="s">
        <v>1826</v>
      </c>
      <c r="D651" s="2">
        <v>2015</v>
      </c>
      <c r="E651" s="820">
        <v>6624</v>
      </c>
      <c r="F651" s="821">
        <v>1.38</v>
      </c>
      <c r="G651" s="846" t="s">
        <v>1111</v>
      </c>
      <c r="H651" s="846"/>
    </row>
    <row r="652" spans="2:8">
      <c r="B652" s="2" t="s">
        <v>22</v>
      </c>
      <c r="C652" s="2" t="s">
        <v>1827</v>
      </c>
      <c r="D652" s="2">
        <v>2015</v>
      </c>
      <c r="E652" s="820">
        <v>19478.400000000001</v>
      </c>
      <c r="F652" s="821">
        <v>2.6280000000000001</v>
      </c>
      <c r="G652" s="846" t="s">
        <v>1110</v>
      </c>
      <c r="H652" s="846"/>
    </row>
    <row r="653" spans="2:8">
      <c r="B653" s="2" t="s">
        <v>22</v>
      </c>
      <c r="C653" s="2" t="s">
        <v>1828</v>
      </c>
      <c r="D653" s="2">
        <v>2015</v>
      </c>
      <c r="E653" s="820">
        <v>12131.6</v>
      </c>
      <c r="F653" s="821">
        <v>1.522</v>
      </c>
      <c r="G653" s="846" t="s">
        <v>1110</v>
      </c>
      <c r="H653" s="846"/>
    </row>
    <row r="654" spans="2:8">
      <c r="B654" s="2" t="s">
        <v>22</v>
      </c>
      <c r="C654" s="2" t="s">
        <v>1829</v>
      </c>
      <c r="D654" s="2">
        <v>2015</v>
      </c>
      <c r="E654" s="820">
        <v>22356.2</v>
      </c>
      <c r="F654" s="821">
        <v>2.8639999999999999</v>
      </c>
      <c r="G654" s="846" t="s">
        <v>1110</v>
      </c>
      <c r="H654" s="846"/>
    </row>
    <row r="655" spans="2:8">
      <c r="B655" s="2" t="s">
        <v>22</v>
      </c>
      <c r="C655" s="2" t="s">
        <v>1830</v>
      </c>
      <c r="D655" s="2">
        <v>2015</v>
      </c>
      <c r="E655" s="820">
        <v>22265.8</v>
      </c>
      <c r="F655" s="821">
        <v>3.1459999999999999</v>
      </c>
      <c r="G655" s="846" t="s">
        <v>1110</v>
      </c>
      <c r="H655" s="846"/>
    </row>
    <row r="656" spans="2:8">
      <c r="B656" s="2" t="s">
        <v>22</v>
      </c>
      <c r="C656" s="2" t="s">
        <v>1831</v>
      </c>
      <c r="D656" s="2">
        <v>2015</v>
      </c>
      <c r="E656" s="820">
        <v>17028.8</v>
      </c>
      <c r="F656" s="821">
        <v>2.226</v>
      </c>
      <c r="G656" s="846" t="s">
        <v>1110</v>
      </c>
      <c r="H656" s="846"/>
    </row>
    <row r="657" spans="2:8">
      <c r="B657" s="2" t="s">
        <v>22</v>
      </c>
      <c r="C657" s="2" t="s">
        <v>1832</v>
      </c>
      <c r="D657" s="2">
        <v>2015</v>
      </c>
      <c r="E657" s="820">
        <v>25412</v>
      </c>
      <c r="F657" s="821">
        <v>6.85</v>
      </c>
      <c r="G657" s="846" t="s">
        <v>1110</v>
      </c>
      <c r="H657" s="846"/>
    </row>
    <row r="658" spans="2:8">
      <c r="B658" s="2" t="s">
        <v>22</v>
      </c>
      <c r="C658" s="2" t="s">
        <v>1833</v>
      </c>
      <c r="D658" s="2">
        <v>2015</v>
      </c>
      <c r="E658" s="820">
        <v>15238.56</v>
      </c>
      <c r="F658" s="821">
        <v>3.18</v>
      </c>
      <c r="G658" s="846" t="s">
        <v>1110</v>
      </c>
      <c r="H658" s="846"/>
    </row>
    <row r="659" spans="2:8">
      <c r="B659" s="2" t="s">
        <v>22</v>
      </c>
      <c r="C659" s="2" t="s">
        <v>1834</v>
      </c>
      <c r="D659" s="2">
        <v>2015</v>
      </c>
      <c r="E659" s="820">
        <v>26811</v>
      </c>
      <c r="F659" s="821">
        <v>9</v>
      </c>
      <c r="G659" s="846" t="s">
        <v>1111</v>
      </c>
      <c r="H659" s="846"/>
    </row>
    <row r="660" spans="2:8">
      <c r="B660" s="2" t="s">
        <v>22</v>
      </c>
      <c r="C660" s="2" t="s">
        <v>1834</v>
      </c>
      <c r="D660" s="2">
        <v>2015</v>
      </c>
      <c r="E660" s="820">
        <v>1911</v>
      </c>
      <c r="F660" s="821">
        <v>0</v>
      </c>
      <c r="G660" s="846" t="s">
        <v>1111</v>
      </c>
      <c r="H660" s="846"/>
    </row>
    <row r="661" spans="2:8">
      <c r="B661" s="2" t="s">
        <v>22</v>
      </c>
      <c r="C661" s="2" t="s">
        <v>1835</v>
      </c>
      <c r="D661" s="2">
        <v>2015</v>
      </c>
      <c r="E661" s="820">
        <v>76838.399999999994</v>
      </c>
      <c r="F661" s="821">
        <v>16.007999999999999</v>
      </c>
      <c r="G661" s="846" t="s">
        <v>1111</v>
      </c>
      <c r="H661" s="846"/>
    </row>
    <row r="662" spans="2:8">
      <c r="B662" s="2" t="s">
        <v>22</v>
      </c>
      <c r="C662" s="2" t="s">
        <v>1836</v>
      </c>
      <c r="D662" s="2">
        <v>2015</v>
      </c>
      <c r="E662" s="820">
        <v>584</v>
      </c>
      <c r="F662" s="821">
        <v>0</v>
      </c>
      <c r="G662" s="846" t="s">
        <v>1110</v>
      </c>
      <c r="H662" s="846"/>
    </row>
    <row r="663" spans="2:8">
      <c r="B663" s="2" t="s">
        <v>22</v>
      </c>
      <c r="C663" s="2" t="s">
        <v>1837</v>
      </c>
      <c r="D663" s="2">
        <v>2012</v>
      </c>
      <c r="E663" s="820">
        <v>28190</v>
      </c>
      <c r="F663" s="821">
        <v>9.4</v>
      </c>
      <c r="G663" s="846" t="s">
        <v>1110</v>
      </c>
      <c r="H663" s="846"/>
    </row>
    <row r="664" spans="2:8">
      <c r="B664" s="2" t="s">
        <v>22</v>
      </c>
      <c r="C664" s="2" t="s">
        <v>1838</v>
      </c>
      <c r="D664" s="2">
        <v>2012</v>
      </c>
      <c r="E664" s="820">
        <v>352810.6</v>
      </c>
      <c r="F664" s="821">
        <v>75.44</v>
      </c>
      <c r="G664" s="846" t="s">
        <v>1111</v>
      </c>
      <c r="H664" s="846"/>
    </row>
    <row r="665" spans="2:8">
      <c r="B665" s="2" t="s">
        <v>22</v>
      </c>
      <c r="C665" s="2" t="s">
        <v>1839</v>
      </c>
      <c r="D665" s="2">
        <v>2012</v>
      </c>
      <c r="E665" s="820">
        <v>39415.847999999998</v>
      </c>
      <c r="F665" s="821">
        <v>9.9369999999999994</v>
      </c>
      <c r="G665" s="846" t="s">
        <v>1111</v>
      </c>
      <c r="H665" s="846"/>
    </row>
    <row r="666" spans="2:8">
      <c r="B666" s="2" t="s">
        <v>22</v>
      </c>
      <c r="C666" s="2" t="s">
        <v>1840</v>
      </c>
      <c r="D666" s="2">
        <v>2012</v>
      </c>
      <c r="E666" s="820">
        <v>104880</v>
      </c>
      <c r="F666" s="821">
        <v>21.85</v>
      </c>
      <c r="G666" s="846" t="s">
        <v>1111</v>
      </c>
      <c r="H666" s="846"/>
    </row>
    <row r="667" spans="2:8">
      <c r="B667" s="2" t="s">
        <v>22</v>
      </c>
      <c r="C667" s="2" t="s">
        <v>1841</v>
      </c>
      <c r="D667" s="2">
        <v>2012</v>
      </c>
      <c r="E667" s="820">
        <v>57028</v>
      </c>
      <c r="F667" s="821">
        <v>24.72</v>
      </c>
      <c r="G667" s="846" t="s">
        <v>1111</v>
      </c>
      <c r="H667" s="846"/>
    </row>
    <row r="668" spans="2:8">
      <c r="B668" s="2" t="s">
        <v>22</v>
      </c>
      <c r="C668" s="2" t="s">
        <v>1842</v>
      </c>
      <c r="D668" s="2">
        <v>2012</v>
      </c>
      <c r="E668" s="820">
        <v>19216</v>
      </c>
      <c r="F668" s="821">
        <v>7.32</v>
      </c>
      <c r="G668" s="846" t="s">
        <v>1111</v>
      </c>
      <c r="H668" s="846"/>
    </row>
    <row r="669" spans="2:8">
      <c r="B669" s="2" t="s">
        <v>22</v>
      </c>
      <c r="C669" s="2" t="s">
        <v>1843</v>
      </c>
      <c r="D669" s="2">
        <v>2012</v>
      </c>
      <c r="E669" s="820">
        <v>18845</v>
      </c>
      <c r="F669" s="821">
        <v>5.92</v>
      </c>
      <c r="G669" s="846" t="s">
        <v>1111</v>
      </c>
      <c r="H669" s="846"/>
    </row>
    <row r="670" spans="2:8">
      <c r="B670" s="2" t="s">
        <v>22</v>
      </c>
      <c r="C670" s="2" t="s">
        <v>1844</v>
      </c>
      <c r="D670" s="2">
        <v>2012</v>
      </c>
      <c r="E670" s="820">
        <v>19906.36</v>
      </c>
      <c r="F670" s="821">
        <v>7.67</v>
      </c>
      <c r="G670" s="846" t="s">
        <v>1111</v>
      </c>
      <c r="H670" s="846"/>
    </row>
    <row r="671" spans="2:8">
      <c r="B671" s="2" t="s">
        <v>22</v>
      </c>
      <c r="C671" s="2" t="s">
        <v>1845</v>
      </c>
      <c r="D671" s="2">
        <v>2012</v>
      </c>
      <c r="E671" s="820">
        <v>30923.15</v>
      </c>
      <c r="F671" s="821">
        <v>9.34</v>
      </c>
      <c r="G671" s="846" t="s">
        <v>1111</v>
      </c>
      <c r="H671" s="846"/>
    </row>
    <row r="672" spans="2:8">
      <c r="B672" s="2" t="s">
        <v>22</v>
      </c>
      <c r="C672" s="2" t="s">
        <v>1846</v>
      </c>
      <c r="D672" s="2">
        <v>2012</v>
      </c>
      <c r="E672" s="820">
        <v>8761.5419999999995</v>
      </c>
      <c r="F672" s="821">
        <v>2.9449999999999998</v>
      </c>
      <c r="G672" s="846" t="s">
        <v>1111</v>
      </c>
      <c r="H672" s="846"/>
    </row>
    <row r="673" spans="2:8">
      <c r="B673" s="2" t="s">
        <v>22</v>
      </c>
      <c r="C673" s="2" t="s">
        <v>1847</v>
      </c>
      <c r="D673" s="2">
        <v>2012</v>
      </c>
      <c r="E673" s="820">
        <v>6095.9</v>
      </c>
      <c r="F673" s="821">
        <v>2.35</v>
      </c>
      <c r="G673" s="846" t="s">
        <v>1111</v>
      </c>
      <c r="H673" s="846"/>
    </row>
    <row r="674" spans="2:8">
      <c r="B674" s="2" t="s">
        <v>22</v>
      </c>
      <c r="C674" s="2" t="s">
        <v>1848</v>
      </c>
      <c r="D674" s="2">
        <v>2012</v>
      </c>
      <c r="E674" s="820">
        <v>6205</v>
      </c>
      <c r="F674" s="821">
        <v>0.7</v>
      </c>
      <c r="G674" s="846" t="s">
        <v>1110</v>
      </c>
      <c r="H674" s="846"/>
    </row>
    <row r="675" spans="2:8">
      <c r="B675" s="2" t="s">
        <v>22</v>
      </c>
      <c r="C675" s="2" t="s">
        <v>1849</v>
      </c>
      <c r="D675" s="2">
        <v>2012</v>
      </c>
      <c r="E675" s="820">
        <v>4798.8999999999996</v>
      </c>
      <c r="F675" s="821">
        <v>1.85</v>
      </c>
      <c r="G675" s="846" t="s">
        <v>1111</v>
      </c>
      <c r="H675" s="846"/>
    </row>
    <row r="676" spans="2:8">
      <c r="B676" s="2" t="s">
        <v>22</v>
      </c>
      <c r="C676" s="2" t="s">
        <v>1850</v>
      </c>
      <c r="D676" s="2">
        <v>2012</v>
      </c>
      <c r="E676" s="820">
        <v>27429.407999999999</v>
      </c>
      <c r="F676" s="821">
        <v>5.7240000000000002</v>
      </c>
      <c r="G676" s="846" t="s">
        <v>1110</v>
      </c>
      <c r="H676" s="846"/>
    </row>
    <row r="677" spans="2:8">
      <c r="B677" s="2" t="s">
        <v>22</v>
      </c>
      <c r="C677" s="2" t="s">
        <v>1851</v>
      </c>
      <c r="D677" s="2">
        <v>2012</v>
      </c>
      <c r="E677" s="820">
        <v>24381.696</v>
      </c>
      <c r="F677" s="821">
        <v>5.0880000000000001</v>
      </c>
      <c r="G677" s="846" t="s">
        <v>1110</v>
      </c>
      <c r="H677" s="846"/>
    </row>
    <row r="678" spans="2:8">
      <c r="B678" s="2" t="s">
        <v>22</v>
      </c>
      <c r="C678" s="2" t="s">
        <v>1852</v>
      </c>
      <c r="D678" s="2">
        <v>2012</v>
      </c>
      <c r="E678" s="820">
        <v>5899</v>
      </c>
      <c r="F678" s="821">
        <v>30.4</v>
      </c>
      <c r="G678" s="846" t="s">
        <v>1111</v>
      </c>
      <c r="H678" s="846"/>
    </row>
    <row r="679" spans="2:8">
      <c r="B679" s="2" t="s">
        <v>22</v>
      </c>
      <c r="C679" s="2" t="s">
        <v>1853</v>
      </c>
      <c r="D679" s="2">
        <v>2012</v>
      </c>
      <c r="E679" s="820">
        <v>69292.932000000001</v>
      </c>
      <c r="F679" s="821">
        <v>15.4175</v>
      </c>
      <c r="G679" s="846" t="s">
        <v>1111</v>
      </c>
      <c r="H679" s="846"/>
    </row>
    <row r="680" spans="2:8">
      <c r="B680" s="2" t="s">
        <v>22</v>
      </c>
      <c r="C680" s="2" t="s">
        <v>1853</v>
      </c>
      <c r="D680" s="2">
        <v>2012</v>
      </c>
      <c r="E680" s="820">
        <v>28593.41</v>
      </c>
      <c r="F680" s="821">
        <v>6.04</v>
      </c>
      <c r="G680" s="846" t="s">
        <v>1110</v>
      </c>
      <c r="H680" s="846"/>
    </row>
    <row r="681" spans="2:8">
      <c r="B681" s="2" t="s">
        <v>22</v>
      </c>
      <c r="C681" s="2" t="s">
        <v>1854</v>
      </c>
      <c r="D681" s="2">
        <v>2012</v>
      </c>
      <c r="E681" s="820">
        <v>14743</v>
      </c>
      <c r="F681" s="821">
        <v>64.7</v>
      </c>
      <c r="G681" s="846" t="s">
        <v>1111</v>
      </c>
      <c r="H681" s="846"/>
    </row>
    <row r="682" spans="2:8">
      <c r="B682" s="2" t="s">
        <v>22</v>
      </c>
      <c r="C682" s="2" t="s">
        <v>1855</v>
      </c>
      <c r="D682" s="2">
        <v>2012</v>
      </c>
      <c r="E682" s="820">
        <v>78478.584000000003</v>
      </c>
      <c r="F682" s="821">
        <v>16.376999999999999</v>
      </c>
      <c r="G682" s="846" t="s">
        <v>1111</v>
      </c>
      <c r="H682" s="846"/>
    </row>
    <row r="683" spans="2:8">
      <c r="B683" s="2" t="s">
        <v>22</v>
      </c>
      <c r="C683" s="2" t="s">
        <v>1856</v>
      </c>
      <c r="D683" s="2">
        <v>2012</v>
      </c>
      <c r="E683" s="820">
        <v>186619.36</v>
      </c>
      <c r="F683" s="821">
        <v>32.04</v>
      </c>
      <c r="G683" s="846" t="s">
        <v>1111</v>
      </c>
      <c r="H683" s="846"/>
    </row>
    <row r="684" spans="2:8">
      <c r="B684" s="2" t="s">
        <v>22</v>
      </c>
      <c r="C684" s="2" t="s">
        <v>1857</v>
      </c>
      <c r="D684" s="2">
        <v>2012</v>
      </c>
      <c r="E684" s="820">
        <v>4417.5820000000003</v>
      </c>
      <c r="F684" s="821">
        <v>1.7030000000000001</v>
      </c>
      <c r="G684" s="846" t="s">
        <v>1111</v>
      </c>
      <c r="H684" s="846"/>
    </row>
    <row r="685" spans="2:8">
      <c r="B685" s="2" t="s">
        <v>22</v>
      </c>
      <c r="C685" s="2" t="s">
        <v>1858</v>
      </c>
      <c r="D685" s="2">
        <v>2012</v>
      </c>
      <c r="E685" s="820">
        <v>136840</v>
      </c>
      <c r="F685" s="821">
        <v>15.6</v>
      </c>
      <c r="G685" s="846" t="s">
        <v>1111</v>
      </c>
      <c r="H685" s="846"/>
    </row>
    <row r="686" spans="2:8">
      <c r="B686" s="2" t="s">
        <v>22</v>
      </c>
      <c r="C686" s="2" t="s">
        <v>1859</v>
      </c>
      <c r="D686" s="2">
        <v>2012</v>
      </c>
      <c r="E686" s="820">
        <v>129056.46799999999</v>
      </c>
      <c r="F686" s="821">
        <v>28.552</v>
      </c>
      <c r="G686" s="846" t="s">
        <v>1111</v>
      </c>
      <c r="H686" s="846"/>
    </row>
    <row r="687" spans="2:8">
      <c r="B687" s="2" t="s">
        <v>22</v>
      </c>
      <c r="C687" s="2" t="s">
        <v>1860</v>
      </c>
      <c r="D687" s="2">
        <v>2012</v>
      </c>
      <c r="E687" s="820">
        <v>50700.841999999997</v>
      </c>
      <c r="F687" s="821">
        <v>13.4145</v>
      </c>
      <c r="G687" s="846" t="s">
        <v>1111</v>
      </c>
      <c r="H687" s="846"/>
    </row>
    <row r="688" spans="2:8">
      <c r="B688" s="2" t="s">
        <v>22</v>
      </c>
      <c r="C688" s="2" t="s">
        <v>1861</v>
      </c>
      <c r="D688" s="2">
        <v>2012</v>
      </c>
      <c r="E688" s="820">
        <v>90115.05</v>
      </c>
      <c r="F688" s="821">
        <v>25.613</v>
      </c>
      <c r="G688" s="846" t="s">
        <v>1111</v>
      </c>
      <c r="H688" s="846"/>
    </row>
    <row r="689" spans="2:8">
      <c r="B689" s="2" t="s">
        <v>22</v>
      </c>
      <c r="C689" s="2" t="s">
        <v>1862</v>
      </c>
      <c r="D689" s="2">
        <v>2012</v>
      </c>
      <c r="E689" s="820">
        <v>25014.240000000002</v>
      </c>
      <c r="F689" s="821">
        <v>5.22</v>
      </c>
      <c r="G689" s="846" t="s">
        <v>1110</v>
      </c>
      <c r="H689" s="846"/>
    </row>
    <row r="690" spans="2:8">
      <c r="B690" s="2" t="s">
        <v>22</v>
      </c>
      <c r="C690" s="2" t="s">
        <v>1863</v>
      </c>
      <c r="D690" s="2">
        <v>2012</v>
      </c>
      <c r="E690" s="820">
        <v>7456.09</v>
      </c>
      <c r="F690" s="821">
        <v>2.06</v>
      </c>
      <c r="G690" s="846" t="s">
        <v>1110</v>
      </c>
      <c r="H690" s="846"/>
    </row>
    <row r="691" spans="2:8">
      <c r="B691" s="2" t="s">
        <v>22</v>
      </c>
      <c r="C691" s="2" t="s">
        <v>1864</v>
      </c>
      <c r="D691" s="2">
        <v>2012</v>
      </c>
      <c r="E691" s="820">
        <v>429</v>
      </c>
      <c r="F691" s="821">
        <v>3.3</v>
      </c>
      <c r="G691" s="846" t="s">
        <v>1111</v>
      </c>
      <c r="H691" s="846"/>
    </row>
    <row r="692" spans="2:8">
      <c r="B692" s="2" t="s">
        <v>22</v>
      </c>
      <c r="C692" s="2" t="s">
        <v>1865</v>
      </c>
      <c r="D692" s="2">
        <v>2012</v>
      </c>
      <c r="E692" s="820">
        <v>97250</v>
      </c>
      <c r="F692" s="821">
        <v>25.8</v>
      </c>
      <c r="G692" s="846" t="s">
        <v>1111</v>
      </c>
      <c r="H692" s="846"/>
    </row>
    <row r="693" spans="2:8">
      <c r="B693" s="2" t="s">
        <v>22</v>
      </c>
      <c r="C693" s="2" t="s">
        <v>1866</v>
      </c>
      <c r="D693" s="2">
        <v>2012</v>
      </c>
      <c r="E693" s="820">
        <v>164707</v>
      </c>
      <c r="F693" s="821">
        <v>38.299999999999997</v>
      </c>
      <c r="G693" s="846" t="s">
        <v>1111</v>
      </c>
      <c r="H693" s="846"/>
    </row>
    <row r="694" spans="2:8">
      <c r="B694" s="2" t="s">
        <v>22</v>
      </c>
      <c r="C694" s="2" t="s">
        <v>1867</v>
      </c>
      <c r="D694" s="2">
        <v>2012</v>
      </c>
      <c r="E694" s="820">
        <v>32050</v>
      </c>
      <c r="F694" s="821">
        <v>8.3000000000000007</v>
      </c>
      <c r="G694" s="846" t="s">
        <v>1111</v>
      </c>
      <c r="H694" s="846"/>
    </row>
    <row r="695" spans="2:8">
      <c r="B695" s="2" t="s">
        <v>22</v>
      </c>
      <c r="C695" s="2" t="s">
        <v>1868</v>
      </c>
      <c r="D695" s="2">
        <v>2012</v>
      </c>
      <c r="E695" s="820">
        <v>56953</v>
      </c>
      <c r="F695" s="821">
        <v>13.2</v>
      </c>
      <c r="G695" s="846" t="s">
        <v>1111</v>
      </c>
      <c r="H695" s="846"/>
    </row>
    <row r="696" spans="2:8">
      <c r="B696" s="2" t="s">
        <v>22</v>
      </c>
      <c r="C696" s="2" t="s">
        <v>1869</v>
      </c>
      <c r="D696" s="2">
        <v>2012</v>
      </c>
      <c r="E696" s="820">
        <v>17439</v>
      </c>
      <c r="F696" s="821">
        <v>4.5999999999999996</v>
      </c>
      <c r="G696" s="846" t="s">
        <v>1111</v>
      </c>
      <c r="H696" s="846"/>
    </row>
    <row r="697" spans="2:8">
      <c r="B697" s="2" t="s">
        <v>22</v>
      </c>
      <c r="C697" s="2" t="s">
        <v>1870</v>
      </c>
      <c r="D697" s="2">
        <v>2012</v>
      </c>
      <c r="E697" s="820">
        <v>129355.4</v>
      </c>
      <c r="F697" s="821">
        <v>8.6199999999999992</v>
      </c>
      <c r="G697" s="846" t="s">
        <v>1111</v>
      </c>
      <c r="H697" s="846"/>
    </row>
    <row r="698" spans="2:8">
      <c r="B698" s="2" t="s">
        <v>22</v>
      </c>
      <c r="C698" s="2" t="s">
        <v>1871</v>
      </c>
      <c r="D698" s="2">
        <v>2012</v>
      </c>
      <c r="E698" s="820">
        <v>74043.551999999996</v>
      </c>
      <c r="F698" s="821">
        <v>12.968</v>
      </c>
      <c r="G698" s="846" t="s">
        <v>1110</v>
      </c>
      <c r="H698" s="846"/>
    </row>
    <row r="699" spans="2:8">
      <c r="B699" s="2" t="s">
        <v>22</v>
      </c>
      <c r="C699" s="2" t="s">
        <v>1872</v>
      </c>
      <c r="D699" s="2">
        <v>2012</v>
      </c>
      <c r="E699" s="820">
        <v>48018.06</v>
      </c>
      <c r="F699" s="821">
        <v>7.1550000000000002</v>
      </c>
      <c r="G699" s="846" t="s">
        <v>1110</v>
      </c>
      <c r="H699" s="846"/>
    </row>
    <row r="700" spans="2:8">
      <c r="B700" s="2" t="s">
        <v>22</v>
      </c>
      <c r="C700" s="2" t="s">
        <v>1873</v>
      </c>
      <c r="D700" s="2">
        <v>2012</v>
      </c>
      <c r="E700" s="820">
        <v>1091511.8759999999</v>
      </c>
      <c r="F700" s="821">
        <v>252.58799999999999</v>
      </c>
      <c r="G700" s="846" t="s">
        <v>1111</v>
      </c>
      <c r="H700" s="846"/>
    </row>
    <row r="701" spans="2:8">
      <c r="B701" s="2" t="s">
        <v>22</v>
      </c>
      <c r="C701" s="2" t="s">
        <v>1874</v>
      </c>
      <c r="D701" s="2">
        <v>2012</v>
      </c>
      <c r="E701" s="820">
        <v>103926.5</v>
      </c>
      <c r="F701" s="821">
        <v>21.69</v>
      </c>
      <c r="G701" s="846" t="s">
        <v>1111</v>
      </c>
      <c r="H701" s="846"/>
    </row>
    <row r="702" spans="2:8">
      <c r="B702" s="2" t="s">
        <v>22</v>
      </c>
      <c r="C702" s="2" t="s">
        <v>1875</v>
      </c>
      <c r="D702" s="2">
        <v>2012</v>
      </c>
      <c r="E702" s="820">
        <v>15238.56</v>
      </c>
      <c r="F702" s="821">
        <v>3.18</v>
      </c>
      <c r="G702" s="846" t="s">
        <v>1111</v>
      </c>
      <c r="H702" s="846"/>
    </row>
    <row r="703" spans="2:8">
      <c r="B703" s="2" t="s">
        <v>22</v>
      </c>
      <c r="C703" s="2" t="s">
        <v>1876</v>
      </c>
      <c r="D703" s="2">
        <v>2012</v>
      </c>
      <c r="E703" s="820">
        <v>188472</v>
      </c>
      <c r="F703" s="821">
        <v>29.4</v>
      </c>
      <c r="G703" s="846" t="s">
        <v>1111</v>
      </c>
      <c r="H703" s="846"/>
    </row>
    <row r="704" spans="2:8">
      <c r="B704" s="2" t="s">
        <v>22</v>
      </c>
      <c r="C704" s="2" t="s">
        <v>1877</v>
      </c>
      <c r="D704" s="2">
        <v>2012</v>
      </c>
      <c r="E704" s="820">
        <v>99580.800000000003</v>
      </c>
      <c r="F704" s="821">
        <v>20.745999999999999</v>
      </c>
      <c r="G704" s="846" t="s">
        <v>1111</v>
      </c>
      <c r="H704" s="846"/>
    </row>
    <row r="705" spans="2:8">
      <c r="B705" s="2" t="s">
        <v>22</v>
      </c>
      <c r="C705" s="2" t="s">
        <v>1878</v>
      </c>
      <c r="D705" s="2">
        <v>2012</v>
      </c>
      <c r="E705" s="820">
        <v>67176.744000000006</v>
      </c>
      <c r="F705" s="821">
        <v>14.122</v>
      </c>
      <c r="G705" s="846" t="s">
        <v>1111</v>
      </c>
      <c r="H705" s="846"/>
    </row>
    <row r="706" spans="2:8">
      <c r="B706" s="2" t="s">
        <v>22</v>
      </c>
      <c r="C706" s="2" t="s">
        <v>1879</v>
      </c>
      <c r="D706" s="2">
        <v>2012</v>
      </c>
      <c r="E706" s="820">
        <v>33362.6</v>
      </c>
      <c r="F706" s="821">
        <v>7.15</v>
      </c>
      <c r="G706" s="846" t="s">
        <v>1111</v>
      </c>
      <c r="H706" s="846"/>
    </row>
    <row r="707" spans="2:8">
      <c r="B707" s="2" t="s">
        <v>22</v>
      </c>
      <c r="C707" s="2" t="s">
        <v>1880</v>
      </c>
      <c r="D707" s="2">
        <v>2012</v>
      </c>
      <c r="E707" s="820">
        <v>54528.98</v>
      </c>
      <c r="F707" s="821">
        <v>11.88</v>
      </c>
      <c r="G707" s="846" t="s">
        <v>1111</v>
      </c>
      <c r="H707" s="846"/>
    </row>
    <row r="708" spans="2:8">
      <c r="B708" s="2" t="s">
        <v>22</v>
      </c>
      <c r="C708" s="2" t="s">
        <v>1881</v>
      </c>
      <c r="D708" s="2">
        <v>2012</v>
      </c>
      <c r="E708" s="820">
        <v>16000.487999999999</v>
      </c>
      <c r="F708" s="821">
        <v>3.339</v>
      </c>
      <c r="G708" s="846" t="s">
        <v>1111</v>
      </c>
      <c r="H708" s="846"/>
    </row>
    <row r="709" spans="2:8">
      <c r="B709" s="2" t="s">
        <v>22</v>
      </c>
      <c r="C709" s="2" t="s">
        <v>1882</v>
      </c>
      <c r="D709" s="2">
        <v>2012</v>
      </c>
      <c r="E709" s="820">
        <v>41371</v>
      </c>
      <c r="F709" s="821">
        <v>7.1</v>
      </c>
      <c r="G709" s="846" t="s">
        <v>1111</v>
      </c>
      <c r="H709" s="846"/>
    </row>
    <row r="710" spans="2:8">
      <c r="B710" s="2" t="s">
        <v>22</v>
      </c>
      <c r="C710" s="2" t="s">
        <v>1883</v>
      </c>
      <c r="D710" s="2">
        <v>2012</v>
      </c>
      <c r="E710" s="820">
        <v>66189</v>
      </c>
      <c r="F710" s="821">
        <v>9.1999999999999993</v>
      </c>
      <c r="G710" s="846" t="s">
        <v>1111</v>
      </c>
      <c r="H710" s="846"/>
    </row>
    <row r="711" spans="2:8">
      <c r="B711" s="2" t="s">
        <v>22</v>
      </c>
      <c r="C711" s="2" t="s">
        <v>1884</v>
      </c>
      <c r="D711" s="2">
        <v>2012</v>
      </c>
      <c r="E711" s="820">
        <v>1191</v>
      </c>
      <c r="F711" s="821">
        <v>4.8</v>
      </c>
      <c r="G711" s="846" t="s">
        <v>1111</v>
      </c>
      <c r="H711" s="846"/>
    </row>
    <row r="712" spans="2:8">
      <c r="B712" s="2" t="s">
        <v>22</v>
      </c>
      <c r="C712" s="2" t="s">
        <v>1885</v>
      </c>
      <c r="D712" s="2">
        <v>2012</v>
      </c>
      <c r="E712" s="820">
        <v>2334.6</v>
      </c>
      <c r="F712" s="821">
        <v>0.9</v>
      </c>
      <c r="G712" s="846" t="s">
        <v>1111</v>
      </c>
      <c r="H712" s="846"/>
    </row>
    <row r="713" spans="2:8">
      <c r="B713" s="2" t="s">
        <v>22</v>
      </c>
      <c r="C713" s="2" t="s">
        <v>1886</v>
      </c>
      <c r="D713" s="2">
        <v>2012</v>
      </c>
      <c r="E713" s="820">
        <v>14630.16</v>
      </c>
      <c r="F713" s="821">
        <v>5.64</v>
      </c>
      <c r="G713" s="846" t="s">
        <v>1112</v>
      </c>
      <c r="H713" s="846"/>
    </row>
    <row r="714" spans="2:8">
      <c r="B714" s="2" t="s">
        <v>22</v>
      </c>
      <c r="C714" s="2" t="s">
        <v>1887</v>
      </c>
      <c r="D714" s="2">
        <v>2012</v>
      </c>
      <c r="E714" s="820">
        <v>4043</v>
      </c>
      <c r="F714" s="821">
        <v>20.2</v>
      </c>
      <c r="G714" s="846" t="s">
        <v>1111</v>
      </c>
      <c r="H714" s="846"/>
    </row>
    <row r="715" spans="2:8">
      <c r="B715" s="2" t="s">
        <v>22</v>
      </c>
      <c r="C715" s="2" t="s">
        <v>1888</v>
      </c>
      <c r="D715" s="2">
        <v>2012</v>
      </c>
      <c r="E715" s="820">
        <v>176399</v>
      </c>
      <c r="F715" s="821">
        <v>48.8</v>
      </c>
      <c r="G715" s="846" t="s">
        <v>1110</v>
      </c>
      <c r="H715" s="846"/>
    </row>
    <row r="716" spans="2:8">
      <c r="B716" s="2" t="s">
        <v>22</v>
      </c>
      <c r="C716" s="2" t="s">
        <v>1889</v>
      </c>
      <c r="D716" s="2">
        <v>2012</v>
      </c>
      <c r="E716" s="820">
        <v>47816.82</v>
      </c>
      <c r="F716" s="821">
        <v>10.35</v>
      </c>
      <c r="G716" s="846" t="s">
        <v>1111</v>
      </c>
      <c r="H716" s="846"/>
    </row>
    <row r="717" spans="2:8">
      <c r="B717" s="2" t="s">
        <v>22</v>
      </c>
      <c r="C717" s="2" t="s">
        <v>1890</v>
      </c>
      <c r="D717" s="2">
        <v>2012</v>
      </c>
      <c r="E717" s="820">
        <v>1399</v>
      </c>
      <c r="F717" s="821">
        <v>8.1</v>
      </c>
      <c r="G717" s="846" t="s">
        <v>1110</v>
      </c>
      <c r="H717" s="846"/>
    </row>
    <row r="718" spans="2:8">
      <c r="B718" s="2" t="s">
        <v>22</v>
      </c>
      <c r="C718" s="2" t="s">
        <v>1891</v>
      </c>
      <c r="D718" s="2">
        <v>2012</v>
      </c>
      <c r="E718" s="820">
        <v>4416</v>
      </c>
      <c r="F718" s="821">
        <v>0.92</v>
      </c>
      <c r="G718" s="846" t="s">
        <v>1110</v>
      </c>
      <c r="H718" s="846"/>
    </row>
    <row r="719" spans="2:8">
      <c r="B719" s="2" t="s">
        <v>22</v>
      </c>
      <c r="C719" s="2" t="s">
        <v>1892</v>
      </c>
      <c r="D719" s="2">
        <v>2012</v>
      </c>
      <c r="E719" s="820">
        <v>170844</v>
      </c>
      <c r="F719" s="821">
        <v>56.5</v>
      </c>
      <c r="G719" s="846" t="s">
        <v>1111</v>
      </c>
      <c r="H719" s="846"/>
    </row>
    <row r="720" spans="2:8">
      <c r="B720" s="2" t="s">
        <v>22</v>
      </c>
      <c r="C720" s="2" t="s">
        <v>1893</v>
      </c>
      <c r="D720" s="2">
        <v>2012</v>
      </c>
      <c r="E720" s="820">
        <v>1890</v>
      </c>
      <c r="F720" s="821">
        <v>10.8</v>
      </c>
      <c r="G720" s="846" t="s">
        <v>1111</v>
      </c>
      <c r="H720" s="846"/>
    </row>
    <row r="721" spans="2:8">
      <c r="B721" s="2" t="s">
        <v>22</v>
      </c>
      <c r="C721" s="2" t="s">
        <v>1894</v>
      </c>
      <c r="D721" s="2">
        <v>2012</v>
      </c>
      <c r="E721" s="820">
        <v>11160.24</v>
      </c>
      <c r="F721" s="821">
        <v>1.274</v>
      </c>
      <c r="G721" s="846" t="s">
        <v>1111</v>
      </c>
      <c r="H721" s="846"/>
    </row>
    <row r="722" spans="2:8">
      <c r="B722" s="2" t="s">
        <v>22</v>
      </c>
      <c r="C722" s="2" t="s">
        <v>1895</v>
      </c>
      <c r="D722" s="2">
        <v>2012</v>
      </c>
      <c r="E722" s="820">
        <v>63724.42</v>
      </c>
      <c r="F722" s="821">
        <v>0</v>
      </c>
      <c r="G722" s="846" t="s">
        <v>1110</v>
      </c>
      <c r="H722" s="846"/>
    </row>
    <row r="723" spans="2:8">
      <c r="B723" s="2" t="s">
        <v>22</v>
      </c>
      <c r="C723" s="2" t="s">
        <v>1896</v>
      </c>
      <c r="D723" s="2">
        <v>2012</v>
      </c>
      <c r="E723" s="820">
        <v>362077</v>
      </c>
      <c r="F723" s="821">
        <v>41.3</v>
      </c>
      <c r="G723" s="846" t="s">
        <v>1113</v>
      </c>
      <c r="H723" s="846"/>
    </row>
    <row r="724" spans="2:8">
      <c r="B724" s="2" t="s">
        <v>22</v>
      </c>
      <c r="C724" s="2" t="s">
        <v>1897</v>
      </c>
      <c r="D724" s="2">
        <v>2012</v>
      </c>
      <c r="E724" s="820">
        <v>175312</v>
      </c>
      <c r="F724" s="821">
        <v>48.5</v>
      </c>
      <c r="G724" s="846" t="s">
        <v>1111</v>
      </c>
      <c r="H724" s="846"/>
    </row>
    <row r="725" spans="2:8">
      <c r="B725" s="2" t="s">
        <v>22</v>
      </c>
      <c r="C725" s="2" t="s">
        <v>1898</v>
      </c>
      <c r="D725" s="2">
        <v>2012</v>
      </c>
      <c r="E725" s="820">
        <v>57351.58</v>
      </c>
      <c r="F725" s="821">
        <v>0</v>
      </c>
      <c r="G725" s="846" t="s">
        <v>1110</v>
      </c>
      <c r="H725" s="846"/>
    </row>
    <row r="726" spans="2:8">
      <c r="B726" s="2" t="s">
        <v>22</v>
      </c>
      <c r="C726" s="2" t="s">
        <v>1898</v>
      </c>
      <c r="D726" s="2">
        <v>2012</v>
      </c>
      <c r="E726" s="820">
        <v>3070</v>
      </c>
      <c r="F726" s="821">
        <v>0</v>
      </c>
      <c r="G726" s="846" t="s">
        <v>1110</v>
      </c>
      <c r="H726" s="846"/>
    </row>
    <row r="727" spans="2:8">
      <c r="B727" s="2" t="s">
        <v>22</v>
      </c>
      <c r="C727" s="2" t="s">
        <v>1899</v>
      </c>
      <c r="D727" s="2">
        <v>2012</v>
      </c>
      <c r="E727" s="820">
        <v>103743</v>
      </c>
      <c r="F727" s="821">
        <v>17.399999999999999</v>
      </c>
      <c r="G727" s="846" t="s">
        <v>1111</v>
      </c>
      <c r="H727" s="846"/>
    </row>
    <row r="728" spans="2:8">
      <c r="B728" s="2" t="s">
        <v>22</v>
      </c>
      <c r="C728" s="2" t="s">
        <v>1900</v>
      </c>
      <c r="D728" s="2">
        <v>2012</v>
      </c>
      <c r="E728" s="820">
        <v>1816</v>
      </c>
      <c r="F728" s="821">
        <v>4.5</v>
      </c>
      <c r="G728" s="846" t="s">
        <v>1111</v>
      </c>
      <c r="H728" s="846"/>
    </row>
    <row r="729" spans="2:8">
      <c r="B729" s="2" t="s">
        <v>22</v>
      </c>
      <c r="C729" s="2" t="s">
        <v>1901</v>
      </c>
      <c r="D729" s="2">
        <v>2012</v>
      </c>
      <c r="E729" s="820">
        <v>4475</v>
      </c>
      <c r="F729" s="821">
        <v>11.9</v>
      </c>
      <c r="G729" s="846" t="s">
        <v>1111</v>
      </c>
      <c r="H729" s="846"/>
    </row>
    <row r="730" spans="2:8">
      <c r="B730" s="2" t="s">
        <v>22</v>
      </c>
      <c r="C730" s="2" t="s">
        <v>1902</v>
      </c>
      <c r="D730" s="2">
        <v>2012</v>
      </c>
      <c r="E730" s="820">
        <v>7728</v>
      </c>
      <c r="F730" s="821">
        <v>1.61</v>
      </c>
      <c r="G730" s="846" t="s">
        <v>1111</v>
      </c>
      <c r="H730" s="846"/>
    </row>
    <row r="731" spans="2:8">
      <c r="B731" s="2" t="s">
        <v>22</v>
      </c>
      <c r="C731" s="2" t="s">
        <v>1903</v>
      </c>
      <c r="D731" s="2">
        <v>2012</v>
      </c>
      <c r="E731" s="820">
        <v>10501</v>
      </c>
      <c r="F731" s="821">
        <v>57.8</v>
      </c>
      <c r="G731" s="846" t="s">
        <v>1111</v>
      </c>
      <c r="H731" s="846"/>
    </row>
    <row r="732" spans="2:8">
      <c r="B732" s="2" t="s">
        <v>22</v>
      </c>
      <c r="C732" s="2" t="s">
        <v>1904</v>
      </c>
      <c r="D732" s="2">
        <v>2012</v>
      </c>
      <c r="E732" s="820">
        <v>1856</v>
      </c>
      <c r="F732" s="821">
        <v>7.5</v>
      </c>
      <c r="G732" s="846" t="s">
        <v>1110</v>
      </c>
      <c r="H732" s="846"/>
    </row>
    <row r="733" spans="2:8">
      <c r="B733" s="2" t="s">
        <v>22</v>
      </c>
      <c r="C733" s="2" t="s">
        <v>1904</v>
      </c>
      <c r="D733" s="2">
        <v>2012</v>
      </c>
      <c r="E733" s="820">
        <v>869</v>
      </c>
      <c r="F733" s="821">
        <v>4.9000000000000004</v>
      </c>
      <c r="G733" s="846" t="s">
        <v>1110</v>
      </c>
      <c r="H733" s="846"/>
    </row>
    <row r="734" spans="2:8">
      <c r="B734" s="2" t="s">
        <v>22</v>
      </c>
      <c r="C734" s="2" t="s">
        <v>1905</v>
      </c>
      <c r="D734" s="2">
        <v>2012</v>
      </c>
      <c r="E734" s="820">
        <v>11673</v>
      </c>
      <c r="F734" s="821">
        <v>4.5</v>
      </c>
      <c r="G734" s="846" t="s">
        <v>1110</v>
      </c>
      <c r="H734" s="846"/>
    </row>
    <row r="735" spans="2:8">
      <c r="B735" s="2" t="s">
        <v>22</v>
      </c>
      <c r="C735" s="2" t="s">
        <v>1906</v>
      </c>
      <c r="D735" s="2">
        <v>2012</v>
      </c>
      <c r="E735" s="820">
        <v>373852.554</v>
      </c>
      <c r="F735" s="821">
        <v>69.269499999999994</v>
      </c>
      <c r="G735" s="846" t="s">
        <v>1111</v>
      </c>
      <c r="H735" s="846"/>
    </row>
    <row r="736" spans="2:8">
      <c r="B736" s="2" t="s">
        <v>22</v>
      </c>
      <c r="C736" s="2" t="s">
        <v>1907</v>
      </c>
      <c r="D736" s="2">
        <v>2012</v>
      </c>
      <c r="E736" s="820">
        <v>264618.01</v>
      </c>
      <c r="F736" s="821">
        <v>56.26</v>
      </c>
      <c r="G736" s="846" t="s">
        <v>1111</v>
      </c>
      <c r="H736" s="846"/>
    </row>
    <row r="737" spans="2:8">
      <c r="B737" s="2" t="s">
        <v>22</v>
      </c>
      <c r="C737" s="2" t="s">
        <v>1908</v>
      </c>
      <c r="D737" s="2">
        <v>2012</v>
      </c>
      <c r="E737" s="820">
        <v>827467.42</v>
      </c>
      <c r="F737" s="821">
        <v>153.46</v>
      </c>
      <c r="G737" s="846" t="s">
        <v>1111</v>
      </c>
      <c r="H737" s="846"/>
    </row>
    <row r="738" spans="2:8">
      <c r="B738" s="2" t="s">
        <v>22</v>
      </c>
      <c r="C738" s="2" t="s">
        <v>1909</v>
      </c>
      <c r="D738" s="2">
        <v>2012</v>
      </c>
      <c r="E738" s="820">
        <v>169272</v>
      </c>
      <c r="F738" s="821">
        <v>30.8</v>
      </c>
      <c r="G738" s="846" t="s">
        <v>1111</v>
      </c>
      <c r="H738" s="846"/>
    </row>
    <row r="739" spans="2:8">
      <c r="B739" s="2" t="s">
        <v>22</v>
      </c>
      <c r="C739" s="2" t="s">
        <v>1909</v>
      </c>
      <c r="D739" s="2">
        <v>2012</v>
      </c>
      <c r="E739" s="820">
        <v>11360</v>
      </c>
      <c r="F739" s="821">
        <v>2.1</v>
      </c>
      <c r="G739" s="846" t="s">
        <v>1110</v>
      </c>
      <c r="H739" s="846"/>
    </row>
    <row r="740" spans="2:8">
      <c r="B740" s="2" t="s">
        <v>22</v>
      </c>
      <c r="C740" s="2" t="s">
        <v>1910</v>
      </c>
      <c r="D740" s="2">
        <v>2012</v>
      </c>
      <c r="E740" s="820">
        <v>6409.7740000000003</v>
      </c>
      <c r="F740" s="821">
        <v>2.4710000000000001</v>
      </c>
      <c r="G740" s="846" t="s">
        <v>1111</v>
      </c>
      <c r="H740" s="846"/>
    </row>
    <row r="741" spans="2:8">
      <c r="B741" s="2" t="s">
        <v>22</v>
      </c>
      <c r="C741" s="2" t="s">
        <v>1911</v>
      </c>
      <c r="D741" s="2">
        <v>2012</v>
      </c>
      <c r="E741" s="820">
        <v>1650.49</v>
      </c>
      <c r="F741" s="821">
        <v>1.6505000000000001</v>
      </c>
      <c r="G741" s="846" t="s">
        <v>1110</v>
      </c>
      <c r="H741" s="846"/>
    </row>
    <row r="742" spans="2:8">
      <c r="B742" s="2" t="s">
        <v>22</v>
      </c>
      <c r="C742" s="2" t="s">
        <v>1912</v>
      </c>
      <c r="D742" s="2">
        <v>2012</v>
      </c>
      <c r="E742" s="820">
        <v>10202</v>
      </c>
      <c r="F742" s="821">
        <v>2.5813999999999999</v>
      </c>
      <c r="G742" s="846" t="s">
        <v>1111</v>
      </c>
      <c r="H742" s="846"/>
    </row>
    <row r="743" spans="2:8">
      <c r="B743" s="2" t="s">
        <v>22</v>
      </c>
      <c r="C743" s="2" t="s">
        <v>1913</v>
      </c>
      <c r="D743" s="2">
        <v>2012</v>
      </c>
      <c r="E743" s="820">
        <v>10202</v>
      </c>
      <c r="F743" s="821">
        <v>2.5813999999999999</v>
      </c>
      <c r="G743" s="846" t="s">
        <v>1111</v>
      </c>
      <c r="H743" s="846"/>
    </row>
    <row r="744" spans="2:8">
      <c r="B744" s="2" t="s">
        <v>22</v>
      </c>
      <c r="C744" s="2" t="s">
        <v>1914</v>
      </c>
      <c r="D744" s="2">
        <v>2012</v>
      </c>
      <c r="E744" s="820">
        <v>785674</v>
      </c>
      <c r="F744" s="821">
        <v>89.6</v>
      </c>
      <c r="G744" s="846" t="s">
        <v>1111</v>
      </c>
      <c r="H744" s="846"/>
    </row>
    <row r="745" spans="2:8">
      <c r="B745" s="2" t="s">
        <v>22</v>
      </c>
      <c r="C745" s="2" t="s">
        <v>1915</v>
      </c>
      <c r="D745" s="2">
        <v>2012</v>
      </c>
      <c r="E745" s="820">
        <v>4643</v>
      </c>
      <c r="F745" s="821">
        <v>0</v>
      </c>
      <c r="G745" s="846" t="s">
        <v>1110</v>
      </c>
      <c r="H745" s="846"/>
    </row>
    <row r="746" spans="2:8">
      <c r="B746" s="2" t="s">
        <v>22</v>
      </c>
      <c r="C746" s="2" t="s">
        <v>1916</v>
      </c>
      <c r="D746" s="2">
        <v>2012</v>
      </c>
      <c r="E746" s="820">
        <v>10102.780000000001</v>
      </c>
      <c r="F746" s="821">
        <v>2.23</v>
      </c>
      <c r="G746" s="846" t="s">
        <v>1109</v>
      </c>
      <c r="H746" s="846"/>
    </row>
    <row r="747" spans="2:8">
      <c r="B747" s="2" t="s">
        <v>22</v>
      </c>
      <c r="C747" s="2" t="s">
        <v>1917</v>
      </c>
      <c r="D747" s="2">
        <v>2012</v>
      </c>
      <c r="E747" s="820">
        <v>1226</v>
      </c>
      <c r="F747" s="821">
        <v>5.6</v>
      </c>
      <c r="G747" s="846" t="s">
        <v>1110</v>
      </c>
      <c r="H747" s="846"/>
    </row>
    <row r="748" spans="2:8">
      <c r="B748" s="2" t="s">
        <v>22</v>
      </c>
      <c r="C748" s="2" t="s">
        <v>1918</v>
      </c>
      <c r="D748" s="2">
        <v>2012</v>
      </c>
      <c r="E748" s="820">
        <v>10740.8</v>
      </c>
      <c r="F748" s="821">
        <v>3.4</v>
      </c>
      <c r="G748" s="846" t="s">
        <v>1111</v>
      </c>
      <c r="H748" s="846"/>
    </row>
    <row r="749" spans="2:8">
      <c r="B749" s="2" t="s">
        <v>22</v>
      </c>
      <c r="C749" s="2" t="s">
        <v>1919</v>
      </c>
      <c r="D749" s="2">
        <v>2012</v>
      </c>
      <c r="E749" s="820">
        <v>144389.82199999999</v>
      </c>
      <c r="F749" s="821">
        <v>55.662999999999997</v>
      </c>
      <c r="G749" s="846" t="s">
        <v>1111</v>
      </c>
      <c r="H749" s="846"/>
    </row>
    <row r="750" spans="2:8">
      <c r="B750" s="2" t="s">
        <v>22</v>
      </c>
      <c r="C750" s="2" t="s">
        <v>1920</v>
      </c>
      <c r="D750" s="2">
        <v>2012</v>
      </c>
      <c r="E750" s="820">
        <v>22857.84</v>
      </c>
      <c r="F750" s="821">
        <v>4.7699999999999996</v>
      </c>
      <c r="G750" s="846" t="s">
        <v>1111</v>
      </c>
      <c r="H750" s="846"/>
    </row>
    <row r="751" spans="2:8">
      <c r="B751" s="2" t="s">
        <v>22</v>
      </c>
      <c r="C751" s="2" t="s">
        <v>1921</v>
      </c>
      <c r="D751" s="2">
        <v>2012</v>
      </c>
      <c r="E751" s="820">
        <v>68682.649999999994</v>
      </c>
      <c r="F751" s="821">
        <v>16.899999999999999</v>
      </c>
      <c r="G751" s="846" t="s">
        <v>1110</v>
      </c>
      <c r="H751" s="846"/>
    </row>
    <row r="752" spans="2:8">
      <c r="B752" s="2" t="s">
        <v>22</v>
      </c>
      <c r="C752" s="2" t="s">
        <v>1922</v>
      </c>
      <c r="D752" s="2">
        <v>2012</v>
      </c>
      <c r="E752" s="820">
        <v>110256.42</v>
      </c>
      <c r="F752" s="821">
        <v>23.33</v>
      </c>
      <c r="G752" s="846" t="s">
        <v>1111</v>
      </c>
      <c r="H752" s="846"/>
    </row>
    <row r="753" spans="2:8">
      <c r="B753" s="2" t="s">
        <v>22</v>
      </c>
      <c r="C753" s="2" t="s">
        <v>1923</v>
      </c>
      <c r="D753" s="2">
        <v>2012</v>
      </c>
      <c r="E753" s="820">
        <v>1621</v>
      </c>
      <c r="F753" s="821">
        <v>6.4</v>
      </c>
      <c r="G753" s="846" t="s">
        <v>1110</v>
      </c>
      <c r="H753" s="846"/>
    </row>
    <row r="754" spans="2:8">
      <c r="B754" s="2" t="s">
        <v>22</v>
      </c>
      <c r="C754" s="2" t="s">
        <v>1924</v>
      </c>
      <c r="D754" s="2">
        <v>2012</v>
      </c>
      <c r="E754" s="820">
        <v>17118.86</v>
      </c>
      <c r="F754" s="821">
        <v>6.41</v>
      </c>
      <c r="G754" s="846" t="s">
        <v>1110</v>
      </c>
      <c r="H754" s="846"/>
    </row>
    <row r="755" spans="2:8">
      <c r="B755" s="2" t="s">
        <v>22</v>
      </c>
      <c r="C755" s="2" t="s">
        <v>1925</v>
      </c>
      <c r="D755" s="2">
        <v>2012</v>
      </c>
      <c r="E755" s="820">
        <v>148659</v>
      </c>
      <c r="F755" s="821">
        <v>23.2</v>
      </c>
      <c r="G755" s="846" t="s">
        <v>1111</v>
      </c>
      <c r="H755" s="846"/>
    </row>
    <row r="756" spans="2:8">
      <c r="B756" s="2" t="s">
        <v>22</v>
      </c>
      <c r="C756" s="2" t="s">
        <v>1926</v>
      </c>
      <c r="D756" s="2">
        <v>2012</v>
      </c>
      <c r="E756" s="820">
        <v>2591</v>
      </c>
      <c r="F756" s="821">
        <v>11.3</v>
      </c>
      <c r="G756" s="846" t="s">
        <v>1111</v>
      </c>
      <c r="H756" s="846"/>
    </row>
    <row r="757" spans="2:8">
      <c r="B757" s="2" t="s">
        <v>22</v>
      </c>
      <c r="C757" s="2" t="s">
        <v>1927</v>
      </c>
      <c r="D757" s="2">
        <v>2012</v>
      </c>
      <c r="E757" s="820">
        <v>15728</v>
      </c>
      <c r="F757" s="821">
        <v>4.3</v>
      </c>
      <c r="G757" s="846" t="s">
        <v>1110</v>
      </c>
      <c r="H757" s="846"/>
    </row>
    <row r="758" spans="2:8">
      <c r="B758" s="2" t="s">
        <v>22</v>
      </c>
      <c r="C758" s="2" t="s">
        <v>1928</v>
      </c>
      <c r="D758" s="2">
        <v>2012</v>
      </c>
      <c r="E758" s="820">
        <v>539</v>
      </c>
      <c r="F758" s="821">
        <v>3</v>
      </c>
      <c r="G758" s="846" t="s">
        <v>1110</v>
      </c>
      <c r="H758" s="846"/>
    </row>
    <row r="759" spans="2:8">
      <c r="B759" s="2" t="s">
        <v>22</v>
      </c>
      <c r="C759" s="2" t="s">
        <v>1929</v>
      </c>
      <c r="D759" s="2">
        <v>2012</v>
      </c>
      <c r="E759" s="820">
        <v>23273.37</v>
      </c>
      <c r="F759" s="821">
        <v>8.9700000000000006</v>
      </c>
      <c r="G759" s="846" t="s">
        <v>1111</v>
      </c>
      <c r="H759" s="846"/>
    </row>
    <row r="760" spans="2:8">
      <c r="B760" s="2" t="s">
        <v>22</v>
      </c>
      <c r="C760" s="2" t="s">
        <v>1930</v>
      </c>
      <c r="D760" s="2">
        <v>2012</v>
      </c>
      <c r="E760" s="820">
        <v>3490.75</v>
      </c>
      <c r="F760" s="821">
        <v>1.35</v>
      </c>
      <c r="G760" s="846" t="s">
        <v>1110</v>
      </c>
      <c r="H760" s="846"/>
    </row>
    <row r="761" spans="2:8">
      <c r="B761" s="2" t="s">
        <v>22</v>
      </c>
      <c r="C761" s="2" t="s">
        <v>1931</v>
      </c>
      <c r="D761" s="2">
        <v>2012</v>
      </c>
      <c r="E761" s="820">
        <v>3784</v>
      </c>
      <c r="F761" s="821">
        <v>5.9</v>
      </c>
      <c r="G761" s="846" t="s">
        <v>1111</v>
      </c>
      <c r="H761" s="846"/>
    </row>
    <row r="762" spans="2:8">
      <c r="B762" s="2" t="s">
        <v>22</v>
      </c>
      <c r="C762" s="2" t="s">
        <v>1932</v>
      </c>
      <c r="D762" s="2">
        <v>2012</v>
      </c>
      <c r="E762" s="820">
        <v>2430.58</v>
      </c>
      <c r="F762" s="821">
        <v>0.94</v>
      </c>
      <c r="G762" s="846" t="s">
        <v>1110</v>
      </c>
      <c r="H762" s="846"/>
    </row>
    <row r="763" spans="2:8">
      <c r="B763" s="2" t="s">
        <v>22</v>
      </c>
      <c r="C763" s="2" t="s">
        <v>1933</v>
      </c>
      <c r="D763" s="2">
        <v>2012</v>
      </c>
      <c r="E763" s="820">
        <v>3737.95</v>
      </c>
      <c r="F763" s="821">
        <v>1.44</v>
      </c>
      <c r="G763" s="846" t="s">
        <v>1110</v>
      </c>
      <c r="H763" s="846"/>
    </row>
    <row r="764" spans="2:8">
      <c r="B764" s="2" t="s">
        <v>22</v>
      </c>
      <c r="C764" s="2" t="s">
        <v>1934</v>
      </c>
      <c r="D764" s="2">
        <v>2012</v>
      </c>
      <c r="E764" s="820">
        <v>26681.86</v>
      </c>
      <c r="F764" s="821">
        <v>5.57</v>
      </c>
      <c r="G764" s="846" t="s">
        <v>1111</v>
      </c>
      <c r="H764" s="846"/>
    </row>
    <row r="765" spans="2:8">
      <c r="B765" s="2" t="s">
        <v>22</v>
      </c>
      <c r="C765" s="2" t="s">
        <v>1935</v>
      </c>
      <c r="D765" s="2">
        <v>2012</v>
      </c>
      <c r="E765" s="820">
        <v>7680.83</v>
      </c>
      <c r="F765" s="821">
        <v>2.96</v>
      </c>
      <c r="G765" s="846" t="s">
        <v>1110</v>
      </c>
      <c r="H765" s="846"/>
    </row>
    <row r="766" spans="2:8">
      <c r="B766" s="2" t="s">
        <v>22</v>
      </c>
      <c r="C766" s="2" t="s">
        <v>1936</v>
      </c>
      <c r="D766" s="2">
        <v>2012</v>
      </c>
      <c r="E766" s="820">
        <v>2107</v>
      </c>
      <c r="F766" s="821">
        <v>3.3</v>
      </c>
      <c r="G766" s="846" t="s">
        <v>1110</v>
      </c>
      <c r="H766" s="846"/>
    </row>
    <row r="767" spans="2:8">
      <c r="B767" s="2" t="s">
        <v>22</v>
      </c>
      <c r="C767" s="2" t="s">
        <v>1937</v>
      </c>
      <c r="D767" s="2">
        <v>2012</v>
      </c>
      <c r="E767" s="820">
        <v>2622</v>
      </c>
      <c r="F767" s="821">
        <v>5.8</v>
      </c>
      <c r="G767" s="846" t="s">
        <v>1111</v>
      </c>
      <c r="H767" s="846"/>
    </row>
    <row r="768" spans="2:8">
      <c r="B768" s="2" t="s">
        <v>22</v>
      </c>
      <c r="C768" s="2" t="s">
        <v>1938</v>
      </c>
      <c r="D768" s="2">
        <v>2012</v>
      </c>
      <c r="E768" s="820">
        <v>16212.5</v>
      </c>
      <c r="F768" s="821">
        <v>6.25</v>
      </c>
      <c r="G768" s="846" t="s">
        <v>1110</v>
      </c>
      <c r="H768" s="846"/>
    </row>
    <row r="769" spans="2:8">
      <c r="B769" s="2" t="s">
        <v>22</v>
      </c>
      <c r="C769" s="2" t="s">
        <v>1939</v>
      </c>
      <c r="D769" s="2">
        <v>2012</v>
      </c>
      <c r="E769" s="820">
        <v>32037</v>
      </c>
      <c r="F769" s="821">
        <v>18.12</v>
      </c>
      <c r="G769" s="846" t="s">
        <v>1111</v>
      </c>
      <c r="H769" s="846"/>
    </row>
    <row r="770" spans="2:8">
      <c r="B770" s="2" t="s">
        <v>22</v>
      </c>
      <c r="C770" s="2" t="s">
        <v>1940</v>
      </c>
      <c r="D770" s="2">
        <v>2012</v>
      </c>
      <c r="E770" s="820">
        <v>4571.57</v>
      </c>
      <c r="F770" s="821">
        <v>0.95</v>
      </c>
      <c r="G770" s="846" t="s">
        <v>1111</v>
      </c>
      <c r="H770" s="846"/>
    </row>
    <row r="771" spans="2:8">
      <c r="B771" s="2" t="s">
        <v>22</v>
      </c>
      <c r="C771" s="2" t="s">
        <v>1941</v>
      </c>
      <c r="D771" s="2">
        <v>2012</v>
      </c>
      <c r="E771" s="820">
        <v>110577</v>
      </c>
      <c r="F771" s="821">
        <v>23.08</v>
      </c>
      <c r="G771" s="846" t="s">
        <v>1111</v>
      </c>
      <c r="H771" s="846"/>
    </row>
    <row r="772" spans="2:8">
      <c r="B772" s="2" t="s">
        <v>22</v>
      </c>
      <c r="C772" s="2" t="s">
        <v>1942</v>
      </c>
      <c r="D772" s="2">
        <v>2012</v>
      </c>
      <c r="E772" s="820">
        <v>1587.528</v>
      </c>
      <c r="F772" s="821">
        <v>0.61199999999999999</v>
      </c>
      <c r="G772" s="846" t="s">
        <v>1110</v>
      </c>
      <c r="H772" s="846"/>
    </row>
    <row r="773" spans="2:8">
      <c r="B773" s="2" t="s">
        <v>22</v>
      </c>
      <c r="C773" s="2" t="s">
        <v>1943</v>
      </c>
      <c r="D773" s="2">
        <v>2012</v>
      </c>
      <c r="E773" s="820">
        <v>12191.8</v>
      </c>
      <c r="F773" s="821">
        <v>4.7</v>
      </c>
      <c r="G773" s="846" t="s">
        <v>1111</v>
      </c>
      <c r="H773" s="846"/>
    </row>
    <row r="774" spans="2:8">
      <c r="B774" s="2" t="s">
        <v>22</v>
      </c>
      <c r="C774" s="2" t="s">
        <v>1944</v>
      </c>
      <c r="D774" s="2">
        <v>2014</v>
      </c>
      <c r="E774" s="820">
        <v>15238.56</v>
      </c>
      <c r="F774" s="821">
        <v>3.18</v>
      </c>
      <c r="G774" s="846" t="s">
        <v>1110</v>
      </c>
      <c r="H774" s="846"/>
    </row>
    <row r="775" spans="2:8">
      <c r="B775" s="2" t="s">
        <v>22</v>
      </c>
      <c r="C775" s="2" t="s">
        <v>1945</v>
      </c>
      <c r="D775" s="2">
        <v>2014</v>
      </c>
      <c r="E775" s="820">
        <v>147170.56</v>
      </c>
      <c r="F775" s="821">
        <v>50.56</v>
      </c>
      <c r="G775" s="846" t="s">
        <v>1111</v>
      </c>
      <c r="H775" s="846"/>
    </row>
    <row r="776" spans="2:8">
      <c r="B776" s="2" t="s">
        <v>22</v>
      </c>
      <c r="C776" s="2" t="s">
        <v>1946</v>
      </c>
      <c r="D776" s="2">
        <v>2014</v>
      </c>
      <c r="E776" s="820">
        <v>8381.2080000000005</v>
      </c>
      <c r="F776" s="821">
        <v>1.75</v>
      </c>
      <c r="G776" s="846" t="s">
        <v>1110</v>
      </c>
      <c r="H776" s="846"/>
    </row>
    <row r="777" spans="2:8">
      <c r="B777" s="2" t="s">
        <v>22</v>
      </c>
      <c r="C777" s="2" t="s">
        <v>1947</v>
      </c>
      <c r="D777" s="2">
        <v>2014</v>
      </c>
      <c r="E777" s="820">
        <v>283601</v>
      </c>
      <c r="F777" s="821">
        <v>67.36</v>
      </c>
      <c r="G777" s="846" t="s">
        <v>1111</v>
      </c>
      <c r="H777" s="846"/>
    </row>
    <row r="778" spans="2:8">
      <c r="B778" s="2" t="s">
        <v>1118</v>
      </c>
      <c r="C778" s="2" t="s">
        <v>1948</v>
      </c>
      <c r="D778" s="2">
        <v>2014</v>
      </c>
      <c r="E778" s="820">
        <v>494736</v>
      </c>
      <c r="F778" s="821">
        <v>0</v>
      </c>
      <c r="G778" s="846" t="s">
        <v>1115</v>
      </c>
      <c r="H778" s="846"/>
    </row>
    <row r="779" spans="2:8">
      <c r="B779" s="2" t="s">
        <v>22</v>
      </c>
      <c r="C779" s="2" t="s">
        <v>1949</v>
      </c>
      <c r="D779" s="2">
        <v>2014</v>
      </c>
      <c r="E779" s="820">
        <v>8893.9519999999993</v>
      </c>
      <c r="F779" s="821">
        <v>1.86</v>
      </c>
      <c r="G779" s="846" t="s">
        <v>1110</v>
      </c>
      <c r="H779" s="846"/>
    </row>
    <row r="780" spans="2:8">
      <c r="B780" s="2" t="s">
        <v>22</v>
      </c>
      <c r="C780" s="2" t="s">
        <v>1950</v>
      </c>
      <c r="D780" s="2">
        <v>2014</v>
      </c>
      <c r="E780" s="820">
        <v>6670.46</v>
      </c>
      <c r="F780" s="821">
        <v>1.39</v>
      </c>
      <c r="G780" s="846" t="s">
        <v>1110</v>
      </c>
      <c r="H780" s="846"/>
    </row>
    <row r="781" spans="2:8">
      <c r="B781" s="2" t="s">
        <v>22</v>
      </c>
      <c r="C781" s="2" t="s">
        <v>1951</v>
      </c>
      <c r="D781" s="2">
        <v>2014</v>
      </c>
      <c r="E781" s="820">
        <v>6670.46</v>
      </c>
      <c r="F781" s="821">
        <v>1.39</v>
      </c>
      <c r="G781" s="846" t="s">
        <v>1110</v>
      </c>
      <c r="H781" s="846"/>
    </row>
    <row r="782" spans="2:8">
      <c r="B782" s="2" t="s">
        <v>22</v>
      </c>
      <c r="C782" s="2" t="s">
        <v>1952</v>
      </c>
      <c r="D782" s="2">
        <v>2014</v>
      </c>
      <c r="E782" s="820">
        <v>25284</v>
      </c>
      <c r="F782" s="821">
        <v>3</v>
      </c>
      <c r="G782" s="846" t="s">
        <v>1111</v>
      </c>
      <c r="H782" s="846"/>
    </row>
    <row r="783" spans="2:8">
      <c r="B783" s="2" t="s">
        <v>22</v>
      </c>
      <c r="C783" s="2" t="s">
        <v>1953</v>
      </c>
      <c r="D783" s="2">
        <v>2014</v>
      </c>
      <c r="E783" s="820">
        <v>4446.9759999999997</v>
      </c>
      <c r="F783" s="821">
        <v>0.93</v>
      </c>
      <c r="G783" s="846" t="s">
        <v>1110</v>
      </c>
      <c r="H783" s="846"/>
    </row>
    <row r="784" spans="2:8">
      <c r="B784" s="2" t="s">
        <v>22</v>
      </c>
      <c r="C784" s="2" t="s">
        <v>1954</v>
      </c>
      <c r="D784" s="2">
        <v>2014</v>
      </c>
      <c r="E784" s="820">
        <v>15564.415999999999</v>
      </c>
      <c r="F784" s="821">
        <v>3.25</v>
      </c>
      <c r="G784" s="846" t="s">
        <v>1110</v>
      </c>
      <c r="H784" s="846"/>
    </row>
    <row r="785" spans="2:8">
      <c r="B785" s="2" t="s">
        <v>22</v>
      </c>
      <c r="C785" s="2" t="s">
        <v>1955</v>
      </c>
      <c r="D785" s="2">
        <v>2014</v>
      </c>
      <c r="E785" s="820">
        <v>6167.9160000000002</v>
      </c>
      <c r="F785" s="821">
        <v>0</v>
      </c>
      <c r="G785" s="846" t="s">
        <v>1110</v>
      </c>
      <c r="H785" s="846"/>
    </row>
    <row r="786" spans="2:8">
      <c r="B786" s="2" t="s">
        <v>22</v>
      </c>
      <c r="C786" s="2" t="s">
        <v>1956</v>
      </c>
      <c r="D786" s="2">
        <v>2014</v>
      </c>
      <c r="E786" s="820">
        <v>4766.75</v>
      </c>
      <c r="F786" s="821">
        <v>1.71</v>
      </c>
      <c r="G786" s="846" t="s">
        <v>1110</v>
      </c>
      <c r="H786" s="846"/>
    </row>
    <row r="787" spans="2:8">
      <c r="B787" s="2" t="s">
        <v>22</v>
      </c>
      <c r="C787" s="2" t="s">
        <v>1957</v>
      </c>
      <c r="D787" s="2">
        <v>2014</v>
      </c>
      <c r="E787" s="820">
        <v>11225.4</v>
      </c>
      <c r="F787" s="821">
        <v>3.21</v>
      </c>
      <c r="G787" s="846" t="s">
        <v>1111</v>
      </c>
      <c r="H787" s="846"/>
    </row>
    <row r="788" spans="2:8">
      <c r="B788" s="2" t="s">
        <v>22</v>
      </c>
      <c r="C788" s="2" t="s">
        <v>1958</v>
      </c>
      <c r="D788" s="2">
        <v>2014</v>
      </c>
      <c r="E788" s="820">
        <v>20743</v>
      </c>
      <c r="F788" s="821">
        <v>8.8000000000000007</v>
      </c>
      <c r="G788" s="846" t="s">
        <v>1111</v>
      </c>
      <c r="H788" s="846"/>
    </row>
    <row r="789" spans="2:8">
      <c r="B789" s="2" t="s">
        <v>22</v>
      </c>
      <c r="C789" s="2" t="s">
        <v>1959</v>
      </c>
      <c r="D789" s="2">
        <v>2014</v>
      </c>
      <c r="E789" s="820">
        <v>90097</v>
      </c>
      <c r="F789" s="821">
        <v>0</v>
      </c>
      <c r="G789" s="846" t="s">
        <v>1111</v>
      </c>
      <c r="H789" s="846"/>
    </row>
    <row r="790" spans="2:8">
      <c r="B790" s="2" t="s">
        <v>22</v>
      </c>
      <c r="C790" s="2" t="s">
        <v>1960</v>
      </c>
      <c r="D790" s="2">
        <v>2014</v>
      </c>
      <c r="E790" s="820">
        <v>9127</v>
      </c>
      <c r="F790" s="821">
        <v>2.5</v>
      </c>
      <c r="G790" s="846" t="s">
        <v>1111</v>
      </c>
      <c r="H790" s="846"/>
    </row>
    <row r="791" spans="2:8">
      <c r="B791" s="2" t="s">
        <v>22</v>
      </c>
      <c r="C791" s="2" t="s">
        <v>1961</v>
      </c>
      <c r="D791" s="2">
        <v>2014</v>
      </c>
      <c r="E791" s="820">
        <v>5371</v>
      </c>
      <c r="F791" s="821">
        <v>1.34</v>
      </c>
      <c r="G791" s="846" t="s">
        <v>1113</v>
      </c>
      <c r="H791" s="846"/>
    </row>
    <row r="792" spans="2:8">
      <c r="B792" s="2" t="s">
        <v>22</v>
      </c>
      <c r="C792" s="2" t="s">
        <v>1962</v>
      </c>
      <c r="D792" s="2">
        <v>2014</v>
      </c>
      <c r="E792" s="820">
        <v>18675</v>
      </c>
      <c r="F792" s="821">
        <v>5</v>
      </c>
      <c r="G792" s="846" t="s">
        <v>1111</v>
      </c>
      <c r="H792" s="846"/>
    </row>
    <row r="793" spans="2:8">
      <c r="B793" s="2" t="s">
        <v>22</v>
      </c>
      <c r="C793" s="2" t="s">
        <v>1963</v>
      </c>
      <c r="D793" s="2">
        <v>2014</v>
      </c>
      <c r="E793" s="820">
        <v>44469.760000000002</v>
      </c>
      <c r="F793" s="821">
        <v>9.2799999999999994</v>
      </c>
      <c r="G793" s="846" t="s">
        <v>1110</v>
      </c>
      <c r="H793" s="846"/>
    </row>
    <row r="794" spans="2:8">
      <c r="B794" s="2" t="s">
        <v>22</v>
      </c>
      <c r="C794" s="2" t="s">
        <v>1964</v>
      </c>
      <c r="D794" s="2">
        <v>2014</v>
      </c>
      <c r="E794" s="820">
        <v>6776</v>
      </c>
      <c r="F794" s="821">
        <v>15.8</v>
      </c>
      <c r="G794" s="846" t="s">
        <v>1111</v>
      </c>
      <c r="H794" s="846"/>
    </row>
    <row r="795" spans="2:8">
      <c r="B795" s="2" t="s">
        <v>22</v>
      </c>
      <c r="C795" s="2" t="s">
        <v>1965</v>
      </c>
      <c r="D795" s="2">
        <v>2014</v>
      </c>
      <c r="E795" s="820">
        <v>20378</v>
      </c>
      <c r="F795" s="821">
        <v>8.1999999999999993</v>
      </c>
      <c r="G795" s="846" t="s">
        <v>1111</v>
      </c>
      <c r="H795" s="846"/>
    </row>
    <row r="796" spans="2:8">
      <c r="B796" s="2" t="s">
        <v>22</v>
      </c>
      <c r="C796" s="2" t="s">
        <v>1966</v>
      </c>
      <c r="D796" s="2">
        <v>2014</v>
      </c>
      <c r="E796" s="820">
        <v>37848</v>
      </c>
      <c r="F796" s="821">
        <v>13.8</v>
      </c>
      <c r="G796" s="846" t="s">
        <v>1110</v>
      </c>
      <c r="H796" s="846"/>
    </row>
    <row r="797" spans="2:8">
      <c r="B797" s="2" t="s">
        <v>22</v>
      </c>
      <c r="C797" s="2" t="s">
        <v>1967</v>
      </c>
      <c r="D797" s="2">
        <v>2014</v>
      </c>
      <c r="E797" s="820">
        <v>877357</v>
      </c>
      <c r="F797" s="821">
        <v>106.3</v>
      </c>
      <c r="G797" s="846" t="s">
        <v>1111</v>
      </c>
      <c r="H797" s="846"/>
    </row>
    <row r="798" spans="2:8">
      <c r="B798" s="2" t="s">
        <v>22</v>
      </c>
      <c r="C798" s="2" t="s">
        <v>1968</v>
      </c>
      <c r="D798" s="2">
        <v>2014</v>
      </c>
      <c r="E798" s="820">
        <v>47804.99</v>
      </c>
      <c r="F798" s="821">
        <v>9.98</v>
      </c>
      <c r="G798" s="846" t="s">
        <v>1111</v>
      </c>
      <c r="H798" s="846"/>
    </row>
    <row r="799" spans="2:8">
      <c r="B799" s="2" t="s">
        <v>22</v>
      </c>
      <c r="C799" s="2" t="s">
        <v>1969</v>
      </c>
      <c r="D799" s="2">
        <v>2014</v>
      </c>
      <c r="E799" s="820">
        <v>1540.84</v>
      </c>
      <c r="F799" s="821">
        <v>0.59</v>
      </c>
      <c r="G799" s="846" t="s">
        <v>1110</v>
      </c>
      <c r="H799" s="846"/>
    </row>
    <row r="800" spans="2:8">
      <c r="B800" s="2" t="s">
        <v>22</v>
      </c>
      <c r="C800" s="2" t="s">
        <v>1970</v>
      </c>
      <c r="D800" s="2">
        <v>2014</v>
      </c>
      <c r="E800" s="820">
        <v>112875</v>
      </c>
      <c r="F800" s="821">
        <v>15.05</v>
      </c>
      <c r="G800" s="846" t="s">
        <v>1111</v>
      </c>
      <c r="H800" s="846"/>
    </row>
    <row r="801" spans="2:8">
      <c r="B801" s="2" t="s">
        <v>22</v>
      </c>
      <c r="C801" s="2" t="s">
        <v>1971</v>
      </c>
      <c r="D801" s="2">
        <v>2014</v>
      </c>
      <c r="E801" s="820">
        <v>177150</v>
      </c>
      <c r="F801" s="821">
        <v>23.64</v>
      </c>
      <c r="G801" s="846" t="s">
        <v>1111</v>
      </c>
      <c r="H801" s="846"/>
    </row>
    <row r="802" spans="2:8">
      <c r="B802" s="2" t="s">
        <v>22</v>
      </c>
      <c r="C802" s="2" t="s">
        <v>1972</v>
      </c>
      <c r="D802" s="2">
        <v>2014</v>
      </c>
      <c r="E802" s="820">
        <v>340350</v>
      </c>
      <c r="F802" s="821">
        <v>45.38</v>
      </c>
      <c r="G802" s="846" t="s">
        <v>1111</v>
      </c>
      <c r="H802" s="846"/>
    </row>
    <row r="803" spans="2:8">
      <c r="B803" s="2" t="s">
        <v>22</v>
      </c>
      <c r="C803" s="2" t="s">
        <v>1973</v>
      </c>
      <c r="D803" s="2">
        <v>2014</v>
      </c>
      <c r="E803" s="820">
        <v>483040.42</v>
      </c>
      <c r="F803" s="821">
        <v>65.319999999999993</v>
      </c>
      <c r="G803" s="846" t="s">
        <v>1111</v>
      </c>
      <c r="H803" s="846"/>
    </row>
    <row r="804" spans="2:8">
      <c r="B804" s="2" t="s">
        <v>22</v>
      </c>
      <c r="C804" s="2" t="s">
        <v>1973</v>
      </c>
      <c r="D804" s="2">
        <v>2014</v>
      </c>
      <c r="E804" s="820">
        <v>483040.42</v>
      </c>
      <c r="F804" s="821">
        <v>65.319999999999993</v>
      </c>
      <c r="G804" s="846" t="s">
        <v>1111</v>
      </c>
      <c r="H804" s="846"/>
    </row>
    <row r="805" spans="2:8">
      <c r="B805" s="2" t="s">
        <v>22</v>
      </c>
      <c r="C805" s="2" t="s">
        <v>1973</v>
      </c>
      <c r="D805" s="2">
        <v>2014</v>
      </c>
      <c r="E805" s="820">
        <v>1160583</v>
      </c>
      <c r="F805" s="821">
        <v>142</v>
      </c>
      <c r="G805" s="846" t="s">
        <v>1111</v>
      </c>
      <c r="H805" s="846"/>
    </row>
    <row r="806" spans="2:8">
      <c r="B806" s="2" t="s">
        <v>22</v>
      </c>
      <c r="C806" s="2" t="s">
        <v>1974</v>
      </c>
      <c r="D806" s="2">
        <v>2014</v>
      </c>
      <c r="E806" s="820">
        <v>93997</v>
      </c>
      <c r="F806" s="821">
        <v>23.498999999999999</v>
      </c>
      <c r="G806" s="846" t="s">
        <v>1111</v>
      </c>
      <c r="H806" s="846"/>
    </row>
    <row r="807" spans="2:8">
      <c r="B807" s="2" t="s">
        <v>22</v>
      </c>
      <c r="C807" s="2" t="s">
        <v>1975</v>
      </c>
      <c r="D807" s="2">
        <v>2014</v>
      </c>
      <c r="E807" s="820">
        <v>1656</v>
      </c>
      <c r="F807" s="821">
        <v>2.6</v>
      </c>
      <c r="G807" s="846" t="s">
        <v>1110</v>
      </c>
      <c r="H807" s="846"/>
    </row>
    <row r="808" spans="2:8">
      <c r="B808" s="2" t="s">
        <v>22</v>
      </c>
      <c r="C808" s="2" t="s">
        <v>1976</v>
      </c>
      <c r="D808" s="2">
        <v>2014</v>
      </c>
      <c r="E808" s="820">
        <v>28665.743999999999</v>
      </c>
      <c r="F808" s="821">
        <v>5.98</v>
      </c>
      <c r="G808" s="846" t="s">
        <v>1111</v>
      </c>
      <c r="H808" s="846"/>
    </row>
    <row r="809" spans="2:8">
      <c r="B809" s="2" t="s">
        <v>22</v>
      </c>
      <c r="C809" s="2" t="s">
        <v>1977</v>
      </c>
      <c r="D809" s="2">
        <v>2014</v>
      </c>
      <c r="E809" s="820">
        <v>38096.400000000001</v>
      </c>
      <c r="F809" s="821">
        <v>7.95</v>
      </c>
      <c r="G809" s="846" t="s">
        <v>1111</v>
      </c>
      <c r="H809" s="846"/>
    </row>
    <row r="810" spans="2:8">
      <c r="B810" s="2" t="s">
        <v>22</v>
      </c>
      <c r="C810" s="2" t="s">
        <v>1978</v>
      </c>
      <c r="D810" s="2">
        <v>2014</v>
      </c>
      <c r="E810" s="820">
        <v>22049</v>
      </c>
      <c r="F810" s="821">
        <v>8.5</v>
      </c>
      <c r="G810" s="846" t="s">
        <v>1110</v>
      </c>
      <c r="H810" s="846"/>
    </row>
    <row r="811" spans="2:8">
      <c r="B811" s="2" t="s">
        <v>22</v>
      </c>
      <c r="C811" s="2" t="s">
        <v>1979</v>
      </c>
      <c r="D811" s="2">
        <v>2014</v>
      </c>
      <c r="E811" s="820">
        <v>566</v>
      </c>
      <c r="F811" s="821">
        <v>1.2</v>
      </c>
      <c r="G811" s="846" t="s">
        <v>1110</v>
      </c>
      <c r="H811" s="846"/>
    </row>
    <row r="812" spans="2:8">
      <c r="B812" s="2" t="s">
        <v>22</v>
      </c>
      <c r="C812" s="2" t="s">
        <v>1980</v>
      </c>
      <c r="D812" s="2">
        <v>2014</v>
      </c>
      <c r="E812" s="820">
        <v>38096.400000000001</v>
      </c>
      <c r="F812" s="821">
        <v>7.95</v>
      </c>
      <c r="G812" s="846" t="s">
        <v>1111</v>
      </c>
      <c r="H812" s="846"/>
    </row>
    <row r="813" spans="2:8">
      <c r="B813" s="2" t="s">
        <v>22</v>
      </c>
      <c r="C813" s="2" t="s">
        <v>1981</v>
      </c>
      <c r="D813" s="2">
        <v>2014</v>
      </c>
      <c r="E813" s="820">
        <v>38096.400000000001</v>
      </c>
      <c r="F813" s="821">
        <v>7.95</v>
      </c>
      <c r="G813" s="846" t="s">
        <v>1111</v>
      </c>
      <c r="H813" s="846"/>
    </row>
    <row r="814" spans="2:8">
      <c r="B814" s="2" t="s">
        <v>22</v>
      </c>
      <c r="C814" s="2" t="s">
        <v>1982</v>
      </c>
      <c r="D814" s="2">
        <v>2014</v>
      </c>
      <c r="E814" s="820">
        <v>22857.84</v>
      </c>
      <c r="F814" s="821">
        <v>4.7699999999999996</v>
      </c>
      <c r="G814" s="846" t="s">
        <v>1111</v>
      </c>
      <c r="H814" s="846"/>
    </row>
    <row r="815" spans="2:8">
      <c r="B815" s="2" t="s">
        <v>22</v>
      </c>
      <c r="C815" s="2" t="s">
        <v>1983</v>
      </c>
      <c r="D815" s="2">
        <v>2014</v>
      </c>
      <c r="E815" s="820">
        <v>10767</v>
      </c>
      <c r="F815" s="821">
        <v>0</v>
      </c>
      <c r="G815" s="846" t="s">
        <v>1111</v>
      </c>
      <c r="H815" s="846"/>
    </row>
    <row r="816" spans="2:8">
      <c r="B816" s="2" t="s">
        <v>22</v>
      </c>
      <c r="C816" s="2" t="s">
        <v>1984</v>
      </c>
      <c r="D816" s="2">
        <v>2014</v>
      </c>
      <c r="E816" s="820">
        <v>9159</v>
      </c>
      <c r="F816" s="821">
        <v>3.3</v>
      </c>
      <c r="G816" s="846" t="s">
        <v>1110</v>
      </c>
      <c r="H816" s="846"/>
    </row>
    <row r="817" spans="2:8">
      <c r="B817" s="2" t="s">
        <v>22</v>
      </c>
      <c r="C817" s="2" t="s">
        <v>1984</v>
      </c>
      <c r="D817" s="2">
        <v>2014</v>
      </c>
      <c r="E817" s="820">
        <v>7395</v>
      </c>
      <c r="F817" s="821">
        <v>3.3</v>
      </c>
      <c r="G817" s="846" t="s">
        <v>1110</v>
      </c>
      <c r="H817" s="846"/>
    </row>
    <row r="818" spans="2:8">
      <c r="B818" s="2" t="s">
        <v>22</v>
      </c>
      <c r="C818" s="2" t="s">
        <v>1985</v>
      </c>
      <c r="D818" s="2">
        <v>2014</v>
      </c>
      <c r="E818" s="820">
        <v>1812</v>
      </c>
      <c r="F818" s="821">
        <v>4.2</v>
      </c>
      <c r="G818" s="846" t="s">
        <v>1110</v>
      </c>
      <c r="H818" s="846"/>
    </row>
    <row r="819" spans="2:8">
      <c r="B819" s="2" t="s">
        <v>22</v>
      </c>
      <c r="C819" s="2" t="s">
        <v>1986</v>
      </c>
      <c r="D819" s="2">
        <v>2014</v>
      </c>
      <c r="E819" s="820">
        <v>1812</v>
      </c>
      <c r="F819" s="821">
        <v>4.2</v>
      </c>
      <c r="G819" s="846" t="s">
        <v>1111</v>
      </c>
      <c r="H819" s="846"/>
    </row>
    <row r="820" spans="2:8">
      <c r="B820" s="2" t="s">
        <v>22</v>
      </c>
      <c r="C820" s="2" t="s">
        <v>1987</v>
      </c>
      <c r="D820" s="2">
        <v>2014</v>
      </c>
      <c r="E820" s="820">
        <v>9453</v>
      </c>
      <c r="F820" s="821" t="s">
        <v>1988</v>
      </c>
      <c r="G820" s="846" t="s">
        <v>1110</v>
      </c>
      <c r="H820" s="846"/>
    </row>
    <row r="821" spans="2:8">
      <c r="B821" s="2" t="s">
        <v>22</v>
      </c>
      <c r="C821" s="2" t="s">
        <v>1989</v>
      </c>
      <c r="D821" s="2">
        <v>2014</v>
      </c>
      <c r="E821" s="820">
        <v>87830</v>
      </c>
      <c r="F821" s="821">
        <v>14.64</v>
      </c>
      <c r="G821" s="846" t="s">
        <v>1111</v>
      </c>
      <c r="H821" s="846"/>
    </row>
    <row r="822" spans="2:8">
      <c r="B822" s="2" t="s">
        <v>22</v>
      </c>
      <c r="C822" s="2" t="s">
        <v>1990</v>
      </c>
      <c r="D822" s="2">
        <v>2014</v>
      </c>
      <c r="E822" s="820">
        <v>1587.528</v>
      </c>
      <c r="F822" s="821">
        <v>0.61</v>
      </c>
      <c r="G822" s="846" t="s">
        <v>1111</v>
      </c>
      <c r="H822" s="846"/>
    </row>
    <row r="823" spans="2:8">
      <c r="B823" s="2" t="s">
        <v>22</v>
      </c>
      <c r="C823" s="2" t="s">
        <v>1991</v>
      </c>
      <c r="D823" s="2">
        <v>2014</v>
      </c>
      <c r="E823" s="820">
        <v>22857.84</v>
      </c>
      <c r="F823" s="821">
        <v>4.7699999999999996</v>
      </c>
      <c r="G823" s="846" t="s">
        <v>1111</v>
      </c>
      <c r="H823" s="846"/>
    </row>
    <row r="824" spans="2:8">
      <c r="B824" s="2" t="s">
        <v>22</v>
      </c>
      <c r="C824" s="2" t="s">
        <v>1992</v>
      </c>
      <c r="D824" s="2">
        <v>2014</v>
      </c>
      <c r="E824" s="820">
        <v>37376.684000000001</v>
      </c>
      <c r="F824" s="821">
        <v>7.9420000000000002</v>
      </c>
      <c r="G824" s="846" t="s">
        <v>1113</v>
      </c>
      <c r="H824" s="846"/>
    </row>
    <row r="825" spans="2:8">
      <c r="B825" s="2" t="s">
        <v>22</v>
      </c>
      <c r="C825" s="2" t="s">
        <v>1993</v>
      </c>
      <c r="D825" s="2">
        <v>2014</v>
      </c>
      <c r="E825" s="820">
        <v>58005.37</v>
      </c>
      <c r="F825" s="821">
        <v>12.1</v>
      </c>
      <c r="G825" s="846" t="s">
        <v>1111</v>
      </c>
      <c r="H825" s="846"/>
    </row>
    <row r="826" spans="2:8">
      <c r="B826" s="2" t="s">
        <v>22</v>
      </c>
      <c r="C826" s="2" t="s">
        <v>1994</v>
      </c>
      <c r="D826" s="2">
        <v>2014</v>
      </c>
      <c r="E826" s="820">
        <v>20955</v>
      </c>
      <c r="F826" s="821">
        <v>2.82</v>
      </c>
      <c r="G826" s="846" t="s">
        <v>1110</v>
      </c>
      <c r="H826" s="846"/>
    </row>
    <row r="827" spans="2:8">
      <c r="B827" s="2" t="s">
        <v>22</v>
      </c>
      <c r="C827" s="2" t="s">
        <v>1995</v>
      </c>
      <c r="D827" s="2">
        <v>2014</v>
      </c>
      <c r="E827" s="820">
        <v>12755</v>
      </c>
      <c r="F827" s="821">
        <v>1.5</v>
      </c>
      <c r="G827" s="846" t="s">
        <v>1110</v>
      </c>
      <c r="H827" s="846"/>
    </row>
    <row r="828" spans="2:8">
      <c r="B828" s="2" t="s">
        <v>22</v>
      </c>
      <c r="C828" s="2" t="s">
        <v>1996</v>
      </c>
      <c r="D828" s="2">
        <v>2014</v>
      </c>
      <c r="E828" s="820">
        <v>3312.54</v>
      </c>
      <c r="F828" s="821">
        <v>1.28</v>
      </c>
      <c r="G828" s="846" t="s">
        <v>1111</v>
      </c>
      <c r="H828" s="846"/>
    </row>
    <row r="829" spans="2:8">
      <c r="B829" s="2" t="s">
        <v>22</v>
      </c>
      <c r="C829" s="2" t="s">
        <v>1997</v>
      </c>
      <c r="D829" s="2">
        <v>2014</v>
      </c>
      <c r="E829" s="820">
        <v>16935.8</v>
      </c>
      <c r="F829" s="821">
        <v>2.34</v>
      </c>
      <c r="G829" s="846" t="s">
        <v>1110</v>
      </c>
      <c r="H829" s="846"/>
    </row>
    <row r="830" spans="2:8">
      <c r="B830" s="2" t="s">
        <v>22</v>
      </c>
      <c r="C830" s="2" t="s">
        <v>1998</v>
      </c>
      <c r="D830" s="2">
        <v>2014</v>
      </c>
      <c r="E830" s="820">
        <v>9693.7800000000007</v>
      </c>
      <c r="F830" s="821">
        <v>3.74</v>
      </c>
      <c r="G830" s="846" t="s">
        <v>1110</v>
      </c>
      <c r="H830" s="846"/>
    </row>
    <row r="831" spans="2:8">
      <c r="B831" s="2" t="s">
        <v>22</v>
      </c>
      <c r="C831" s="2" t="s">
        <v>1999</v>
      </c>
      <c r="D831" s="2">
        <v>2014</v>
      </c>
      <c r="E831" s="820">
        <v>15238.56</v>
      </c>
      <c r="F831" s="821">
        <v>3.18</v>
      </c>
      <c r="G831" s="846" t="s">
        <v>1113</v>
      </c>
      <c r="H831" s="846"/>
    </row>
    <row r="832" spans="2:8">
      <c r="B832" s="2" t="s">
        <v>22</v>
      </c>
      <c r="C832" s="2" t="s">
        <v>2000</v>
      </c>
      <c r="D832" s="2">
        <v>2014</v>
      </c>
      <c r="E832" s="820">
        <v>11428.92</v>
      </c>
      <c r="F832" s="821">
        <v>2.39</v>
      </c>
      <c r="G832" s="846" t="s">
        <v>1111</v>
      </c>
      <c r="H832" s="846"/>
    </row>
    <row r="833" spans="2:8">
      <c r="B833" s="2" t="s">
        <v>22</v>
      </c>
      <c r="C833" s="2" t="s">
        <v>2001</v>
      </c>
      <c r="D833" s="2">
        <v>2014</v>
      </c>
      <c r="E833" s="820">
        <v>11328.95</v>
      </c>
      <c r="F833" s="821">
        <v>10.81</v>
      </c>
      <c r="G833" s="846" t="s">
        <v>1111</v>
      </c>
      <c r="H833" s="846"/>
    </row>
    <row r="834" spans="2:8">
      <c r="B834" s="2" t="s">
        <v>22</v>
      </c>
      <c r="C834" s="2" t="s">
        <v>2002</v>
      </c>
      <c r="D834" s="2">
        <v>2014</v>
      </c>
      <c r="E834" s="820">
        <v>147615</v>
      </c>
      <c r="F834" s="821">
        <v>16.899999999999999</v>
      </c>
      <c r="G834" s="846" t="s">
        <v>1111</v>
      </c>
      <c r="H834" s="846"/>
    </row>
    <row r="835" spans="2:8">
      <c r="B835" s="2" t="s">
        <v>22</v>
      </c>
      <c r="C835" s="2" t="s">
        <v>2003</v>
      </c>
      <c r="D835" s="2">
        <v>2014</v>
      </c>
      <c r="E835" s="820">
        <v>5833</v>
      </c>
      <c r="F835" s="821">
        <v>2.9</v>
      </c>
      <c r="G835" s="846" t="s">
        <v>1110</v>
      </c>
      <c r="H835" s="846"/>
    </row>
    <row r="836" spans="2:8">
      <c r="B836" s="2" t="s">
        <v>22</v>
      </c>
      <c r="C836" s="2" t="s">
        <v>2004</v>
      </c>
      <c r="D836" s="2">
        <v>2014</v>
      </c>
      <c r="E836" s="820">
        <v>6714</v>
      </c>
      <c r="F836" s="821">
        <v>1.68</v>
      </c>
      <c r="G836" s="846" t="s">
        <v>1112</v>
      </c>
      <c r="H836" s="846"/>
    </row>
    <row r="837" spans="2:8">
      <c r="B837" s="2" t="s">
        <v>1118</v>
      </c>
      <c r="C837" s="2" t="s">
        <v>2005</v>
      </c>
      <c r="D837" s="2">
        <v>2014</v>
      </c>
      <c r="E837" s="820">
        <v>3706</v>
      </c>
      <c r="F837" s="821">
        <v>0</v>
      </c>
      <c r="G837" s="846" t="s">
        <v>1115</v>
      </c>
      <c r="H837" s="846"/>
    </row>
    <row r="838" spans="2:8">
      <c r="B838" s="2" t="s">
        <v>22</v>
      </c>
      <c r="C838" s="2" t="s">
        <v>2006</v>
      </c>
      <c r="D838" s="2">
        <v>2014</v>
      </c>
      <c r="E838" s="820">
        <v>96128</v>
      </c>
      <c r="F838" s="821">
        <v>0</v>
      </c>
      <c r="G838" s="846" t="s">
        <v>1111</v>
      </c>
      <c r="H838" s="846"/>
    </row>
    <row r="839" spans="2:8">
      <c r="B839" s="2" t="s">
        <v>22</v>
      </c>
      <c r="C839" s="2" t="s">
        <v>2007</v>
      </c>
      <c r="D839" s="2">
        <v>2014</v>
      </c>
      <c r="E839" s="820">
        <v>4251.57</v>
      </c>
      <c r="F839" s="821">
        <v>1.64</v>
      </c>
      <c r="G839" s="846" t="s">
        <v>1110</v>
      </c>
      <c r="H839" s="846"/>
    </row>
    <row r="840" spans="2:8">
      <c r="B840" s="2" t="s">
        <v>22</v>
      </c>
      <c r="C840" s="2" t="s">
        <v>2008</v>
      </c>
      <c r="D840" s="2">
        <v>2014</v>
      </c>
      <c r="E840" s="820">
        <v>15326</v>
      </c>
      <c r="F840" s="821">
        <v>6.2</v>
      </c>
      <c r="G840" s="846" t="s">
        <v>1110</v>
      </c>
      <c r="H840" s="846"/>
    </row>
    <row r="841" spans="2:8">
      <c r="B841" s="2" t="s">
        <v>22</v>
      </c>
      <c r="C841" s="2" t="s">
        <v>2009</v>
      </c>
      <c r="D841" s="2">
        <v>2014</v>
      </c>
      <c r="E841" s="820">
        <v>38363</v>
      </c>
      <c r="F841" s="821">
        <v>9.8000000000000007</v>
      </c>
      <c r="G841" s="846" t="s">
        <v>1111</v>
      </c>
      <c r="H841" s="846"/>
    </row>
    <row r="842" spans="2:8">
      <c r="B842" s="2" t="s">
        <v>22</v>
      </c>
      <c r="C842" s="2" t="s">
        <v>2010</v>
      </c>
      <c r="D842" s="2">
        <v>2014</v>
      </c>
      <c r="E842" s="820">
        <v>4781</v>
      </c>
      <c r="F842" s="821">
        <v>1.9</v>
      </c>
      <c r="G842" s="846" t="s">
        <v>1110</v>
      </c>
      <c r="H842" s="846"/>
    </row>
    <row r="843" spans="2:8">
      <c r="B843" s="2" t="s">
        <v>22</v>
      </c>
      <c r="C843" s="2" t="s">
        <v>2011</v>
      </c>
      <c r="D843" s="2">
        <v>2014</v>
      </c>
      <c r="E843" s="820">
        <v>2076.61</v>
      </c>
      <c r="F843" s="821">
        <v>0.8</v>
      </c>
      <c r="G843" s="846" t="s">
        <v>1111</v>
      </c>
      <c r="H843" s="846"/>
    </row>
    <row r="844" spans="2:8">
      <c r="B844" s="2" t="s">
        <v>22</v>
      </c>
      <c r="C844" s="2" t="s">
        <v>2012</v>
      </c>
      <c r="D844" s="2">
        <v>2014</v>
      </c>
      <c r="E844" s="820">
        <v>63843</v>
      </c>
      <c r="F844" s="821">
        <v>12.9</v>
      </c>
      <c r="G844" s="846" t="s">
        <v>1110</v>
      </c>
      <c r="H844" s="846"/>
    </row>
    <row r="845" spans="2:8">
      <c r="B845" s="2" t="s">
        <v>22</v>
      </c>
      <c r="C845" s="2" t="s">
        <v>2013</v>
      </c>
      <c r="D845" s="2">
        <v>2014</v>
      </c>
      <c r="E845" s="820">
        <v>178980</v>
      </c>
      <c r="F845" s="821">
        <v>0</v>
      </c>
      <c r="G845" s="846" t="s">
        <v>1111</v>
      </c>
      <c r="H845" s="846"/>
    </row>
    <row r="846" spans="2:8">
      <c r="B846" s="2" t="s">
        <v>22</v>
      </c>
      <c r="C846" s="2" t="s">
        <v>2014</v>
      </c>
      <c r="D846" s="2">
        <v>2014</v>
      </c>
      <c r="E846" s="820">
        <v>7068.01</v>
      </c>
      <c r="F846" s="821">
        <v>0</v>
      </c>
      <c r="G846" s="846" t="s">
        <v>1110</v>
      </c>
      <c r="H846" s="846"/>
    </row>
    <row r="847" spans="2:8">
      <c r="B847" s="2" t="s">
        <v>22</v>
      </c>
      <c r="C847" s="2" t="s">
        <v>2015</v>
      </c>
      <c r="D847" s="2">
        <v>2014</v>
      </c>
      <c r="E847" s="820">
        <v>37200</v>
      </c>
      <c r="F847" s="821">
        <v>7.09</v>
      </c>
      <c r="G847" s="846" t="s">
        <v>1111</v>
      </c>
      <c r="H847" s="846"/>
    </row>
    <row r="848" spans="2:8">
      <c r="B848" s="2" t="s">
        <v>22</v>
      </c>
      <c r="C848" s="2" t="s">
        <v>2016</v>
      </c>
      <c r="D848" s="2">
        <v>2014</v>
      </c>
      <c r="E848" s="820">
        <v>350933.04</v>
      </c>
      <c r="F848" s="821">
        <v>88.92</v>
      </c>
      <c r="G848" s="846" t="s">
        <v>1111</v>
      </c>
      <c r="H848" s="846"/>
    </row>
    <row r="849" spans="2:8">
      <c r="B849" s="2" t="s">
        <v>22</v>
      </c>
      <c r="C849" s="2" t="s">
        <v>2017</v>
      </c>
      <c r="D849" s="2">
        <v>2014</v>
      </c>
      <c r="E849" s="820">
        <v>185148.5</v>
      </c>
      <c r="F849" s="821">
        <v>38.64</v>
      </c>
      <c r="G849" s="846" t="s">
        <v>1111</v>
      </c>
      <c r="H849" s="846"/>
    </row>
    <row r="850" spans="2:8">
      <c r="B850" s="2" t="s">
        <v>22</v>
      </c>
      <c r="C850" s="2" t="s">
        <v>2018</v>
      </c>
      <c r="D850" s="2">
        <v>2014</v>
      </c>
      <c r="E850" s="820">
        <v>14787</v>
      </c>
      <c r="F850" s="821">
        <v>4.3</v>
      </c>
      <c r="G850" s="846" t="s">
        <v>1110</v>
      </c>
      <c r="H850" s="846"/>
    </row>
    <row r="851" spans="2:8">
      <c r="B851" s="2" t="s">
        <v>22</v>
      </c>
      <c r="C851" s="2" t="s">
        <v>2019</v>
      </c>
      <c r="D851" s="2">
        <v>2014</v>
      </c>
      <c r="E851" s="820">
        <v>12900</v>
      </c>
      <c r="F851" s="821">
        <v>4.4400000000000004</v>
      </c>
      <c r="G851" s="846" t="s">
        <v>1111</v>
      </c>
      <c r="H851" s="846"/>
    </row>
    <row r="852" spans="2:8">
      <c r="B852" s="2" t="s">
        <v>22</v>
      </c>
      <c r="C852" s="2" t="s">
        <v>2020</v>
      </c>
      <c r="D852" s="2">
        <v>2014</v>
      </c>
      <c r="E852" s="820">
        <v>3047.712</v>
      </c>
      <c r="F852" s="821">
        <v>0.63600000000000001</v>
      </c>
      <c r="G852" s="846" t="s">
        <v>1110</v>
      </c>
      <c r="H852" s="846"/>
    </row>
    <row r="853" spans="2:8">
      <c r="B853" s="2" t="s">
        <v>22</v>
      </c>
      <c r="C853" s="2" t="s">
        <v>2021</v>
      </c>
      <c r="D853" s="2">
        <v>2014</v>
      </c>
      <c r="E853" s="820">
        <v>974</v>
      </c>
      <c r="F853" s="821">
        <v>1.8</v>
      </c>
      <c r="G853" s="846" t="s">
        <v>1111</v>
      </c>
      <c r="H853" s="846"/>
    </row>
    <row r="854" spans="2:8">
      <c r="B854" s="2" t="s">
        <v>22</v>
      </c>
      <c r="C854" s="2" t="s">
        <v>2022</v>
      </c>
      <c r="D854" s="2">
        <v>2014</v>
      </c>
      <c r="E854" s="820">
        <v>162640.4</v>
      </c>
      <c r="F854" s="821">
        <v>23.39</v>
      </c>
      <c r="G854" s="846" t="s">
        <v>1111</v>
      </c>
      <c r="H854" s="846"/>
    </row>
    <row r="855" spans="2:8">
      <c r="B855" s="2" t="s">
        <v>22</v>
      </c>
      <c r="C855" s="2" t="s">
        <v>2023</v>
      </c>
      <c r="D855" s="2">
        <v>2014</v>
      </c>
      <c r="E855" s="820">
        <v>45194</v>
      </c>
      <c r="F855" s="821">
        <v>9</v>
      </c>
      <c r="G855" s="846" t="s">
        <v>1111</v>
      </c>
      <c r="H855" s="846"/>
    </row>
    <row r="856" spans="2:8">
      <c r="B856" s="2" t="s">
        <v>22</v>
      </c>
      <c r="C856" s="2" t="s">
        <v>2024</v>
      </c>
      <c r="D856" s="2">
        <v>2014</v>
      </c>
      <c r="E856" s="820">
        <v>6887.1719999999996</v>
      </c>
      <c r="F856" s="821">
        <v>1.73</v>
      </c>
      <c r="G856" s="846" t="s">
        <v>1111</v>
      </c>
      <c r="H856" s="846"/>
    </row>
    <row r="857" spans="2:8">
      <c r="B857" s="2" t="s">
        <v>22</v>
      </c>
      <c r="C857" s="2" t="s">
        <v>2025</v>
      </c>
      <c r="D857" s="2">
        <v>2014</v>
      </c>
      <c r="E857" s="820">
        <v>2708</v>
      </c>
      <c r="F857" s="821">
        <v>0</v>
      </c>
      <c r="G857" s="846" t="s">
        <v>1111</v>
      </c>
      <c r="H857" s="846"/>
    </row>
    <row r="858" spans="2:8">
      <c r="B858" s="2" t="s">
        <v>22</v>
      </c>
      <c r="C858" s="2" t="s">
        <v>2026</v>
      </c>
      <c r="D858" s="2">
        <v>2014</v>
      </c>
      <c r="E858" s="820">
        <v>4252.1499999999996</v>
      </c>
      <c r="F858" s="821">
        <v>1.08</v>
      </c>
      <c r="G858" s="846" t="s">
        <v>1111</v>
      </c>
      <c r="H858" s="846"/>
    </row>
    <row r="859" spans="2:8">
      <c r="B859" s="2" t="s">
        <v>22</v>
      </c>
      <c r="C859" s="2" t="s">
        <v>2027</v>
      </c>
      <c r="D859" s="2">
        <v>2014</v>
      </c>
      <c r="E859" s="820">
        <v>26280</v>
      </c>
      <c r="F859" s="821">
        <v>3</v>
      </c>
      <c r="G859" s="846" t="s">
        <v>1111</v>
      </c>
      <c r="H859" s="846"/>
    </row>
    <row r="860" spans="2:8">
      <c r="B860" s="2" t="s">
        <v>22</v>
      </c>
      <c r="C860" s="2" t="s">
        <v>2028</v>
      </c>
      <c r="D860" s="2">
        <v>2014</v>
      </c>
      <c r="E860" s="820">
        <v>6095.424</v>
      </c>
      <c r="F860" s="821">
        <v>1.27</v>
      </c>
      <c r="G860" s="846" t="s">
        <v>1113</v>
      </c>
      <c r="H860" s="846"/>
    </row>
    <row r="861" spans="2:8">
      <c r="B861" s="2" t="s">
        <v>22</v>
      </c>
      <c r="C861" s="2" t="s">
        <v>2029</v>
      </c>
      <c r="D861" s="2">
        <v>2014</v>
      </c>
      <c r="E861" s="820">
        <v>12364.8</v>
      </c>
      <c r="F861" s="821">
        <v>2.58</v>
      </c>
      <c r="G861" s="846" t="s">
        <v>1111</v>
      </c>
      <c r="H861" s="846"/>
    </row>
    <row r="862" spans="2:8">
      <c r="B862" s="2" t="s">
        <v>22</v>
      </c>
      <c r="C862" s="2" t="s">
        <v>2030</v>
      </c>
      <c r="D862" s="2">
        <v>2014</v>
      </c>
      <c r="E862" s="820">
        <v>2208</v>
      </c>
      <c r="F862" s="821">
        <v>0.46</v>
      </c>
      <c r="G862" s="846" t="s">
        <v>1110</v>
      </c>
      <c r="H862" s="846"/>
    </row>
    <row r="863" spans="2:8">
      <c r="B863" s="2" t="s">
        <v>22</v>
      </c>
      <c r="C863" s="2" t="s">
        <v>2031</v>
      </c>
      <c r="D863" s="2">
        <v>2014</v>
      </c>
      <c r="E863" s="820">
        <v>321874</v>
      </c>
      <c r="F863" s="821">
        <v>0</v>
      </c>
      <c r="G863" s="846" t="s">
        <v>1111</v>
      </c>
      <c r="H863" s="846"/>
    </row>
    <row r="864" spans="2:8">
      <c r="B864" s="2" t="s">
        <v>22</v>
      </c>
      <c r="C864" s="2" t="s">
        <v>2032</v>
      </c>
      <c r="D864" s="2">
        <v>2014</v>
      </c>
      <c r="E864" s="820">
        <v>44529.96</v>
      </c>
      <c r="F864" s="821">
        <v>9.4700000000000006</v>
      </c>
      <c r="G864" s="846" t="s">
        <v>1111</v>
      </c>
      <c r="H864" s="846"/>
    </row>
    <row r="865" spans="2:8">
      <c r="B865" s="2" t="s">
        <v>22</v>
      </c>
      <c r="C865" s="2" t="s">
        <v>2033</v>
      </c>
      <c r="D865" s="2">
        <v>2014</v>
      </c>
      <c r="E865" s="820">
        <v>17978.531999999999</v>
      </c>
      <c r="F865" s="821">
        <v>4.37</v>
      </c>
      <c r="G865" s="846" t="s">
        <v>1111</v>
      </c>
      <c r="H865" s="846"/>
    </row>
    <row r="866" spans="2:8">
      <c r="B866" s="2" t="s">
        <v>22</v>
      </c>
      <c r="C866" s="2" t="s">
        <v>2034</v>
      </c>
      <c r="D866" s="2">
        <v>2014</v>
      </c>
      <c r="E866" s="820">
        <v>1987.2</v>
      </c>
      <c r="F866" s="821">
        <v>0.41</v>
      </c>
      <c r="G866" s="846" t="s">
        <v>1111</v>
      </c>
      <c r="H866" s="846"/>
    </row>
    <row r="867" spans="2:8">
      <c r="B867" s="2" t="s">
        <v>22</v>
      </c>
      <c r="C867" s="2" t="s">
        <v>2035</v>
      </c>
      <c r="D867" s="2">
        <v>2014</v>
      </c>
      <c r="E867" s="820">
        <v>4274</v>
      </c>
      <c r="F867" s="821">
        <v>7</v>
      </c>
      <c r="G867" s="846" t="s">
        <v>1111</v>
      </c>
      <c r="H867" s="846"/>
    </row>
    <row r="868" spans="2:8">
      <c r="B868" s="2" t="s">
        <v>22</v>
      </c>
      <c r="C868" s="2" t="s">
        <v>2036</v>
      </c>
      <c r="D868" s="2">
        <v>2014</v>
      </c>
      <c r="E868" s="820">
        <v>11965</v>
      </c>
      <c r="F868" s="821">
        <v>7.44</v>
      </c>
      <c r="G868" s="846" t="s">
        <v>1111</v>
      </c>
      <c r="H868" s="846"/>
    </row>
    <row r="869" spans="2:8">
      <c r="B869" s="2" t="s">
        <v>22</v>
      </c>
      <c r="C869" s="2" t="s">
        <v>2037</v>
      </c>
      <c r="D869" s="2">
        <v>2014</v>
      </c>
      <c r="E869" s="820">
        <v>210119.62</v>
      </c>
      <c r="F869" s="821">
        <v>43.85</v>
      </c>
      <c r="G869" s="846" t="s">
        <v>1111</v>
      </c>
      <c r="H869" s="846"/>
    </row>
    <row r="870" spans="2:8">
      <c r="B870" s="2" t="s">
        <v>22</v>
      </c>
      <c r="C870" s="2" t="s">
        <v>2038</v>
      </c>
      <c r="D870" s="2">
        <v>2014</v>
      </c>
      <c r="E870" s="820">
        <v>237913.22</v>
      </c>
      <c r="F870" s="821">
        <v>49.65</v>
      </c>
      <c r="G870" s="846" t="s">
        <v>1111</v>
      </c>
      <c r="H870" s="846"/>
    </row>
    <row r="871" spans="2:8">
      <c r="B871" s="2" t="s">
        <v>22</v>
      </c>
      <c r="C871" s="2" t="s">
        <v>2039</v>
      </c>
      <c r="D871" s="2">
        <v>2014</v>
      </c>
      <c r="E871" s="820">
        <v>29552.256000000001</v>
      </c>
      <c r="F871" s="821">
        <v>7.59</v>
      </c>
      <c r="G871" s="846" t="s">
        <v>1111</v>
      </c>
      <c r="H871" s="846"/>
    </row>
    <row r="872" spans="2:8">
      <c r="B872" s="2" t="s">
        <v>22</v>
      </c>
      <c r="C872" s="2" t="s">
        <v>2040</v>
      </c>
      <c r="D872" s="2">
        <v>2014</v>
      </c>
      <c r="E872" s="820">
        <v>49999.35</v>
      </c>
      <c r="F872" s="821">
        <v>19.28</v>
      </c>
      <c r="G872" s="846" t="s">
        <v>1110</v>
      </c>
      <c r="H872" s="846"/>
    </row>
    <row r="873" spans="2:8">
      <c r="B873" s="2" t="s">
        <v>22</v>
      </c>
      <c r="C873" s="2" t="s">
        <v>2041</v>
      </c>
      <c r="D873" s="2">
        <v>2014</v>
      </c>
      <c r="E873" s="820">
        <v>36126.639999999999</v>
      </c>
      <c r="F873" s="821">
        <v>13.93</v>
      </c>
      <c r="G873" s="846" t="s">
        <v>1111</v>
      </c>
      <c r="H873" s="846"/>
    </row>
    <row r="874" spans="2:8">
      <c r="B874" s="2" t="s">
        <v>22</v>
      </c>
      <c r="C874" s="2" t="s">
        <v>2042</v>
      </c>
      <c r="D874" s="2">
        <v>2014</v>
      </c>
      <c r="E874" s="820">
        <v>22857.84</v>
      </c>
      <c r="F874" s="821">
        <v>4.7699999999999996</v>
      </c>
      <c r="G874" s="846" t="s">
        <v>1111</v>
      </c>
      <c r="H874" s="846"/>
    </row>
    <row r="875" spans="2:8">
      <c r="B875" s="2" t="s">
        <v>22</v>
      </c>
      <c r="C875" s="2" t="s">
        <v>2043</v>
      </c>
      <c r="D875" s="2">
        <v>2014</v>
      </c>
      <c r="E875" s="820">
        <v>24166</v>
      </c>
      <c r="F875" s="821">
        <v>31.2</v>
      </c>
      <c r="G875" s="846" t="s">
        <v>1111</v>
      </c>
      <c r="H875" s="846"/>
    </row>
    <row r="876" spans="2:8">
      <c r="B876" s="2" t="s">
        <v>22</v>
      </c>
      <c r="C876" s="2" t="s">
        <v>2044</v>
      </c>
      <c r="D876" s="2">
        <v>2014</v>
      </c>
      <c r="E876" s="820">
        <v>646</v>
      </c>
      <c r="F876" s="821">
        <v>1.6</v>
      </c>
      <c r="G876" s="846" t="s">
        <v>1111</v>
      </c>
      <c r="H876" s="846"/>
    </row>
    <row r="877" spans="2:8">
      <c r="B877" s="2" t="s">
        <v>22</v>
      </c>
      <c r="C877" s="2" t="s">
        <v>2045</v>
      </c>
      <c r="D877" s="2">
        <v>2014</v>
      </c>
      <c r="E877" s="820">
        <v>231.6</v>
      </c>
      <c r="F877" s="821">
        <v>0.23</v>
      </c>
      <c r="G877" s="846" t="s">
        <v>1110</v>
      </c>
      <c r="H877" s="846"/>
    </row>
    <row r="878" spans="2:8">
      <c r="B878" s="2" t="s">
        <v>22</v>
      </c>
      <c r="C878" s="2" t="s">
        <v>2046</v>
      </c>
      <c r="D878" s="2">
        <v>2014</v>
      </c>
      <c r="E878" s="820">
        <v>6630.26</v>
      </c>
      <c r="F878" s="821">
        <v>2.56</v>
      </c>
      <c r="G878" s="846" t="s">
        <v>1110</v>
      </c>
      <c r="H878" s="846"/>
    </row>
    <row r="879" spans="2:8">
      <c r="B879" s="2" t="s">
        <v>22</v>
      </c>
      <c r="C879" s="2" t="s">
        <v>2047</v>
      </c>
      <c r="D879" s="2">
        <v>2014</v>
      </c>
      <c r="E879" s="820">
        <v>17251.2</v>
      </c>
      <c r="F879" s="821">
        <v>3.6</v>
      </c>
      <c r="G879" s="846" t="s">
        <v>1111</v>
      </c>
      <c r="H879" s="846"/>
    </row>
    <row r="880" spans="2:8">
      <c r="B880" s="2" t="s">
        <v>22</v>
      </c>
      <c r="C880" s="2" t="s">
        <v>2048</v>
      </c>
      <c r="D880" s="2">
        <v>2014</v>
      </c>
      <c r="E880" s="820">
        <v>164609.9</v>
      </c>
      <c r="F880" s="821">
        <v>41.29</v>
      </c>
      <c r="G880" s="846" t="s">
        <v>1111</v>
      </c>
      <c r="H880" s="846"/>
    </row>
    <row r="881" spans="2:8">
      <c r="B881" s="2" t="s">
        <v>22</v>
      </c>
      <c r="C881" s="2" t="s">
        <v>2049</v>
      </c>
      <c r="D881" s="2">
        <v>2014</v>
      </c>
      <c r="E881" s="820">
        <v>596.62</v>
      </c>
      <c r="F881" s="821">
        <v>0.23</v>
      </c>
      <c r="G881" s="846" t="s">
        <v>1111</v>
      </c>
      <c r="H881" s="846"/>
    </row>
    <row r="882" spans="2:8">
      <c r="B882" s="2" t="s">
        <v>22</v>
      </c>
      <c r="C882" s="2" t="s">
        <v>2050</v>
      </c>
      <c r="D882" s="2">
        <v>2014</v>
      </c>
      <c r="E882" s="820">
        <v>142712</v>
      </c>
      <c r="F882" s="821">
        <v>0</v>
      </c>
      <c r="G882" s="846" t="s">
        <v>1110</v>
      </c>
      <c r="H882" s="846"/>
    </row>
    <row r="883" spans="2:8">
      <c r="B883" s="2" t="s">
        <v>22</v>
      </c>
      <c r="C883" s="2" t="s">
        <v>2051</v>
      </c>
      <c r="D883" s="2">
        <v>2014</v>
      </c>
      <c r="E883" s="820">
        <v>65277</v>
      </c>
      <c r="F883" s="821">
        <v>9.89</v>
      </c>
      <c r="G883" s="846" t="s">
        <v>1111</v>
      </c>
      <c r="H883" s="846"/>
    </row>
    <row r="884" spans="2:8">
      <c r="B884" s="2" t="s">
        <v>22</v>
      </c>
      <c r="C884" s="2" t="s">
        <v>2052</v>
      </c>
      <c r="D884" s="2">
        <v>2014</v>
      </c>
      <c r="E884" s="820">
        <v>2334</v>
      </c>
      <c r="F884" s="821">
        <v>3.2</v>
      </c>
      <c r="G884" s="846" t="s">
        <v>1111</v>
      </c>
      <c r="H884" s="846"/>
    </row>
    <row r="885" spans="2:8">
      <c r="B885" s="2" t="s">
        <v>22</v>
      </c>
      <c r="C885" s="2" t="s">
        <v>2053</v>
      </c>
      <c r="D885" s="2">
        <v>2014</v>
      </c>
      <c r="E885" s="820">
        <v>2945.76</v>
      </c>
      <c r="F885" s="821">
        <v>1.01</v>
      </c>
      <c r="G885" s="846" t="s">
        <v>1113</v>
      </c>
      <c r="H885" s="846"/>
    </row>
    <row r="886" spans="2:8">
      <c r="B886" s="2" t="s">
        <v>22</v>
      </c>
      <c r="C886" s="2" t="s">
        <v>2054</v>
      </c>
      <c r="D886" s="2">
        <v>2014</v>
      </c>
      <c r="E886" s="820">
        <v>5120.5559999999996</v>
      </c>
      <c r="F886" s="821">
        <v>1.97</v>
      </c>
      <c r="G886" s="846" t="s">
        <v>1110</v>
      </c>
      <c r="H886" s="846"/>
    </row>
    <row r="887" spans="2:8">
      <c r="B887" s="2" t="s">
        <v>22</v>
      </c>
      <c r="C887" s="2" t="s">
        <v>2055</v>
      </c>
      <c r="D887" s="2">
        <v>2014</v>
      </c>
      <c r="E887" s="820">
        <v>4414.99</v>
      </c>
      <c r="F887" s="821">
        <v>1.7</v>
      </c>
      <c r="G887" s="846" t="s">
        <v>1110</v>
      </c>
      <c r="H887" s="846"/>
    </row>
    <row r="888" spans="2:8">
      <c r="B888" s="2" t="s">
        <v>22</v>
      </c>
      <c r="C888" s="2" t="s">
        <v>2056</v>
      </c>
      <c r="D888" s="2">
        <v>2014</v>
      </c>
      <c r="E888" s="820">
        <v>46558.57</v>
      </c>
      <c r="F888" s="821">
        <v>7.9</v>
      </c>
      <c r="G888" s="846" t="s">
        <v>1111</v>
      </c>
      <c r="H888" s="846"/>
    </row>
    <row r="889" spans="2:8">
      <c r="B889" s="2" t="s">
        <v>22</v>
      </c>
      <c r="C889" s="2" t="s">
        <v>2057</v>
      </c>
      <c r="D889" s="2">
        <v>2014</v>
      </c>
      <c r="E889" s="820">
        <v>272384</v>
      </c>
      <c r="F889" s="821">
        <v>38.1</v>
      </c>
      <c r="G889" s="846" t="s">
        <v>1111</v>
      </c>
      <c r="H889" s="846"/>
    </row>
    <row r="890" spans="2:8">
      <c r="B890" s="2" t="s">
        <v>22</v>
      </c>
      <c r="C890" s="2" t="s">
        <v>2058</v>
      </c>
      <c r="D890" s="2">
        <v>2014</v>
      </c>
      <c r="E890" s="820">
        <v>1731</v>
      </c>
      <c r="F890" s="821">
        <v>5</v>
      </c>
      <c r="G890" s="846" t="s">
        <v>1110</v>
      </c>
      <c r="H890" s="846"/>
    </row>
    <row r="891" spans="2:8">
      <c r="B891" s="2" t="s">
        <v>22</v>
      </c>
      <c r="C891" s="2" t="s">
        <v>2059</v>
      </c>
      <c r="D891" s="2">
        <v>2014</v>
      </c>
      <c r="E891" s="820">
        <v>20155.150000000001</v>
      </c>
      <c r="F891" s="821">
        <v>4.21</v>
      </c>
      <c r="G891" s="846" t="s">
        <v>1111</v>
      </c>
      <c r="H891" s="846"/>
    </row>
    <row r="892" spans="2:8">
      <c r="B892" s="2" t="s">
        <v>22</v>
      </c>
      <c r="C892" s="2" t="s">
        <v>2060</v>
      </c>
      <c r="D892" s="2">
        <v>2014</v>
      </c>
      <c r="E892" s="820">
        <v>25116</v>
      </c>
      <c r="F892" s="821">
        <v>6.5</v>
      </c>
      <c r="G892" s="846" t="s">
        <v>1110</v>
      </c>
      <c r="H892" s="846"/>
    </row>
    <row r="893" spans="2:8">
      <c r="B893" s="2" t="s">
        <v>22</v>
      </c>
      <c r="C893" s="2" t="s">
        <v>2061</v>
      </c>
      <c r="D893" s="2">
        <v>2014</v>
      </c>
      <c r="E893" s="820">
        <v>7564.1</v>
      </c>
      <c r="F893" s="821">
        <v>2.92</v>
      </c>
      <c r="G893" s="846" t="s">
        <v>1111</v>
      </c>
      <c r="H893" s="846"/>
    </row>
    <row r="894" spans="2:8">
      <c r="B894" s="2" t="s">
        <v>22</v>
      </c>
      <c r="C894" s="2" t="s">
        <v>2062</v>
      </c>
      <c r="D894" s="2">
        <v>2014</v>
      </c>
      <c r="E894" s="820">
        <v>9273.6</v>
      </c>
      <c r="F894" s="821">
        <v>1.93</v>
      </c>
      <c r="G894" s="846" t="s">
        <v>1111</v>
      </c>
      <c r="H894" s="846"/>
    </row>
    <row r="895" spans="2:8">
      <c r="B895" s="2" t="s">
        <v>22</v>
      </c>
      <c r="C895" s="2" t="s">
        <v>2063</v>
      </c>
      <c r="D895" s="2">
        <v>2014</v>
      </c>
      <c r="E895" s="820">
        <v>64426</v>
      </c>
      <c r="F895" s="821">
        <v>27.9</v>
      </c>
      <c r="G895" s="846" t="s">
        <v>1110</v>
      </c>
      <c r="H895" s="846"/>
    </row>
    <row r="896" spans="2:8">
      <c r="B896" s="2" t="s">
        <v>22</v>
      </c>
      <c r="C896" s="2" t="s">
        <v>2064</v>
      </c>
      <c r="D896" s="2">
        <v>2014</v>
      </c>
      <c r="E896" s="820">
        <v>20701.439999999999</v>
      </c>
      <c r="F896" s="821">
        <v>4.32</v>
      </c>
      <c r="G896" s="846" t="s">
        <v>1113</v>
      </c>
      <c r="H896" s="846"/>
    </row>
    <row r="897" spans="2:8">
      <c r="B897" s="2" t="s">
        <v>22</v>
      </c>
      <c r="C897" s="2" t="s">
        <v>2065</v>
      </c>
      <c r="D897" s="2">
        <v>2014</v>
      </c>
      <c r="E897" s="820">
        <v>11215</v>
      </c>
      <c r="F897" s="821">
        <v>5</v>
      </c>
      <c r="G897" s="846" t="s">
        <v>1110</v>
      </c>
      <c r="H897" s="846"/>
    </row>
    <row r="898" spans="2:8">
      <c r="B898" s="2" t="s">
        <v>22</v>
      </c>
      <c r="C898" s="2" t="s">
        <v>2066</v>
      </c>
      <c r="D898" s="2">
        <v>2014</v>
      </c>
      <c r="E898" s="820">
        <v>11215</v>
      </c>
      <c r="F898" s="821">
        <v>5</v>
      </c>
      <c r="G898" s="846" t="s">
        <v>1110</v>
      </c>
      <c r="H898" s="846"/>
    </row>
    <row r="899" spans="2:8">
      <c r="B899" s="2" t="s">
        <v>22</v>
      </c>
      <c r="C899" s="2" t="s">
        <v>2067</v>
      </c>
      <c r="D899" s="2">
        <v>2014</v>
      </c>
      <c r="E899" s="820">
        <v>15046</v>
      </c>
      <c r="F899" s="821">
        <v>3.9</v>
      </c>
      <c r="G899" s="846" t="s">
        <v>1110</v>
      </c>
      <c r="H899" s="846"/>
    </row>
    <row r="900" spans="2:8">
      <c r="B900" s="2" t="s">
        <v>22</v>
      </c>
      <c r="C900" s="2" t="s">
        <v>2068</v>
      </c>
      <c r="D900" s="2">
        <v>2014</v>
      </c>
      <c r="E900" s="820">
        <v>3532.8</v>
      </c>
      <c r="F900" s="821">
        <v>0.74</v>
      </c>
      <c r="G900" s="846" t="s">
        <v>1111</v>
      </c>
      <c r="H900" s="846"/>
    </row>
    <row r="901" spans="2:8">
      <c r="B901" s="2" t="s">
        <v>22</v>
      </c>
      <c r="C901" s="2" t="s">
        <v>2069</v>
      </c>
      <c r="D901" s="2">
        <v>2014</v>
      </c>
      <c r="E901" s="820">
        <v>3091.2</v>
      </c>
      <c r="F901" s="821">
        <v>0.64</v>
      </c>
      <c r="G901" s="846" t="s">
        <v>1111</v>
      </c>
      <c r="H901" s="846"/>
    </row>
    <row r="902" spans="2:8">
      <c r="B902" s="2" t="s">
        <v>22</v>
      </c>
      <c r="C902" s="2" t="s">
        <v>2070</v>
      </c>
      <c r="D902" s="2">
        <v>2014</v>
      </c>
      <c r="E902" s="820">
        <v>3974.4</v>
      </c>
      <c r="F902" s="821">
        <v>0.83</v>
      </c>
      <c r="G902" s="846" t="s">
        <v>1111</v>
      </c>
      <c r="H902" s="846"/>
    </row>
    <row r="903" spans="2:8">
      <c r="B903" s="2" t="s">
        <v>22</v>
      </c>
      <c r="C903" s="2" t="s">
        <v>2071</v>
      </c>
      <c r="D903" s="2">
        <v>2014</v>
      </c>
      <c r="E903" s="820">
        <v>4416</v>
      </c>
      <c r="F903" s="821">
        <v>0.92</v>
      </c>
      <c r="G903" s="846" t="s">
        <v>1111</v>
      </c>
      <c r="H903" s="846"/>
    </row>
    <row r="904" spans="2:8">
      <c r="B904" s="2" t="s">
        <v>22</v>
      </c>
      <c r="C904" s="2" t="s">
        <v>2072</v>
      </c>
      <c r="D904" s="2">
        <v>2014</v>
      </c>
      <c r="E904" s="820">
        <v>3974.4</v>
      </c>
      <c r="F904" s="821">
        <v>0.83</v>
      </c>
      <c r="G904" s="846" t="s">
        <v>1111</v>
      </c>
      <c r="H904" s="846"/>
    </row>
    <row r="905" spans="2:8">
      <c r="B905" s="2" t="s">
        <v>22</v>
      </c>
      <c r="C905" s="2" t="s">
        <v>2073</v>
      </c>
      <c r="D905" s="2">
        <v>2014</v>
      </c>
      <c r="E905" s="820">
        <v>3091.2</v>
      </c>
      <c r="F905" s="821">
        <v>0.64</v>
      </c>
      <c r="G905" s="846" t="s">
        <v>1111</v>
      </c>
      <c r="H905" s="846"/>
    </row>
    <row r="906" spans="2:8">
      <c r="B906" s="2" t="s">
        <v>22</v>
      </c>
      <c r="C906" s="2" t="s">
        <v>2074</v>
      </c>
      <c r="D906" s="2">
        <v>2014</v>
      </c>
      <c r="E906" s="820">
        <v>4857.6000000000004</v>
      </c>
      <c r="F906" s="821">
        <v>1.01</v>
      </c>
      <c r="G906" s="846" t="s">
        <v>1111</v>
      </c>
      <c r="H906" s="846"/>
    </row>
    <row r="907" spans="2:8">
      <c r="B907" s="2" t="s">
        <v>22</v>
      </c>
      <c r="C907" s="2" t="s">
        <v>2075</v>
      </c>
      <c r="D907" s="2">
        <v>2014</v>
      </c>
      <c r="E907" s="820">
        <v>3974.4</v>
      </c>
      <c r="F907" s="821">
        <v>0.83</v>
      </c>
      <c r="G907" s="846" t="s">
        <v>1111</v>
      </c>
      <c r="H907" s="846"/>
    </row>
    <row r="908" spans="2:8">
      <c r="B908" s="2" t="s">
        <v>22</v>
      </c>
      <c r="C908" s="2" t="s">
        <v>2076</v>
      </c>
      <c r="D908" s="2">
        <v>2014</v>
      </c>
      <c r="E908" s="820">
        <v>3091.2</v>
      </c>
      <c r="F908" s="821">
        <v>0.64</v>
      </c>
      <c r="G908" s="846" t="s">
        <v>1111</v>
      </c>
      <c r="H908" s="846"/>
    </row>
    <row r="909" spans="2:8">
      <c r="B909" s="2" t="s">
        <v>22</v>
      </c>
      <c r="C909" s="2" t="s">
        <v>2077</v>
      </c>
      <c r="D909" s="2">
        <v>2014</v>
      </c>
      <c r="E909" s="820">
        <v>4416</v>
      </c>
      <c r="F909" s="821">
        <v>0.92</v>
      </c>
      <c r="G909" s="846" t="s">
        <v>1111</v>
      </c>
      <c r="H909" s="846"/>
    </row>
    <row r="910" spans="2:8">
      <c r="B910" s="2" t="s">
        <v>22</v>
      </c>
      <c r="C910" s="2" t="s">
        <v>2078</v>
      </c>
      <c r="D910" s="2">
        <v>2014</v>
      </c>
      <c r="E910" s="820">
        <v>3532.8</v>
      </c>
      <c r="F910" s="821">
        <v>0.74</v>
      </c>
      <c r="G910" s="846" t="s">
        <v>1111</v>
      </c>
      <c r="H910" s="846"/>
    </row>
    <row r="911" spans="2:8">
      <c r="B911" s="2" t="s">
        <v>22</v>
      </c>
      <c r="C911" s="2" t="s">
        <v>2079</v>
      </c>
      <c r="D911" s="2">
        <v>2014</v>
      </c>
      <c r="E911" s="820">
        <v>3091.2</v>
      </c>
      <c r="F911" s="821">
        <v>0.64</v>
      </c>
      <c r="G911" s="846" t="s">
        <v>1111</v>
      </c>
      <c r="H911" s="846"/>
    </row>
    <row r="912" spans="2:8">
      <c r="B912" s="2" t="s">
        <v>22</v>
      </c>
      <c r="C912" s="2" t="s">
        <v>2080</v>
      </c>
      <c r="D912" s="2">
        <v>2014</v>
      </c>
      <c r="E912" s="820">
        <v>1164</v>
      </c>
      <c r="F912" s="821">
        <v>2.8</v>
      </c>
      <c r="G912" s="846" t="s">
        <v>1110</v>
      </c>
      <c r="H912" s="846"/>
    </row>
    <row r="913" spans="2:8">
      <c r="B913" s="2" t="s">
        <v>22</v>
      </c>
      <c r="C913" s="2" t="s">
        <v>2081</v>
      </c>
      <c r="D913" s="2">
        <v>2014</v>
      </c>
      <c r="E913" s="820">
        <v>2578.44</v>
      </c>
      <c r="F913" s="821">
        <v>0.99</v>
      </c>
      <c r="G913" s="846" t="s">
        <v>1111</v>
      </c>
      <c r="H913" s="846"/>
    </row>
    <row r="914" spans="2:8">
      <c r="B914" s="2" t="s">
        <v>22</v>
      </c>
      <c r="C914" s="2" t="s">
        <v>2082</v>
      </c>
      <c r="D914" s="2">
        <v>2014</v>
      </c>
      <c r="E914" s="820">
        <v>1782</v>
      </c>
      <c r="F914" s="821">
        <v>2.8</v>
      </c>
      <c r="G914" s="846" t="s">
        <v>1110</v>
      </c>
      <c r="H914" s="846"/>
    </row>
    <row r="915" spans="2:8">
      <c r="B915" s="2" t="s">
        <v>22</v>
      </c>
      <c r="C915" s="2" t="s">
        <v>2083</v>
      </c>
      <c r="D915" s="2">
        <v>2014</v>
      </c>
      <c r="E915" s="820">
        <v>11934</v>
      </c>
      <c r="F915" s="821">
        <v>27.2</v>
      </c>
      <c r="G915" s="846" t="s">
        <v>1111</v>
      </c>
      <c r="H915" s="846"/>
    </row>
    <row r="916" spans="2:8">
      <c r="B916" s="2" t="s">
        <v>22</v>
      </c>
      <c r="C916" s="2" t="s">
        <v>2084</v>
      </c>
      <c r="D916" s="2">
        <v>2014</v>
      </c>
      <c r="E916" s="820">
        <v>12071</v>
      </c>
      <c r="F916" s="821">
        <v>1.4</v>
      </c>
      <c r="G916" s="846" t="s">
        <v>1111</v>
      </c>
      <c r="H916" s="846"/>
    </row>
    <row r="917" spans="2:8">
      <c r="B917" s="2" t="s">
        <v>22</v>
      </c>
      <c r="C917" s="2" t="s">
        <v>2085</v>
      </c>
      <c r="D917" s="2">
        <v>2014</v>
      </c>
      <c r="E917" s="820">
        <v>2804.11</v>
      </c>
      <c r="F917" s="821">
        <v>1.08</v>
      </c>
      <c r="G917" s="846" t="s">
        <v>1109</v>
      </c>
      <c r="H917" s="846"/>
    </row>
    <row r="918" spans="2:8">
      <c r="B918" s="2" t="s">
        <v>22</v>
      </c>
      <c r="C918" s="2" t="s">
        <v>2086</v>
      </c>
      <c r="D918" s="2">
        <v>2014</v>
      </c>
      <c r="E918" s="820">
        <v>13332</v>
      </c>
      <c r="F918" s="821">
        <v>13.32</v>
      </c>
      <c r="G918" s="846" t="s">
        <v>1111</v>
      </c>
      <c r="H918" s="846"/>
    </row>
    <row r="919" spans="2:8">
      <c r="B919" s="2" t="s">
        <v>22</v>
      </c>
      <c r="C919" s="2" t="s">
        <v>2087</v>
      </c>
      <c r="D919" s="2">
        <v>2014</v>
      </c>
      <c r="E919" s="820">
        <v>85182</v>
      </c>
      <c r="F919" s="821">
        <v>9.6999999999999993</v>
      </c>
      <c r="G919" s="846" t="s">
        <v>1111</v>
      </c>
      <c r="H919" s="846"/>
    </row>
    <row r="920" spans="2:8">
      <c r="B920" s="2" t="s">
        <v>22</v>
      </c>
      <c r="C920" s="2" t="s">
        <v>2088</v>
      </c>
      <c r="D920" s="2">
        <v>2014</v>
      </c>
      <c r="E920" s="820">
        <v>40471</v>
      </c>
      <c r="F920" s="821">
        <v>4.5999999999999996</v>
      </c>
      <c r="G920" s="846" t="s">
        <v>1111</v>
      </c>
      <c r="H920" s="846"/>
    </row>
    <row r="921" spans="2:8">
      <c r="B921" s="2" t="s">
        <v>22</v>
      </c>
      <c r="C921" s="2" t="s">
        <v>2089</v>
      </c>
      <c r="D921" s="2">
        <v>2014</v>
      </c>
      <c r="E921" s="820">
        <v>188688.43</v>
      </c>
      <c r="F921" s="821">
        <v>0</v>
      </c>
      <c r="G921" s="846" t="s">
        <v>1110</v>
      </c>
      <c r="H921" s="846"/>
    </row>
    <row r="922" spans="2:8">
      <c r="B922" s="2" t="s">
        <v>22</v>
      </c>
      <c r="C922" s="2" t="s">
        <v>2090</v>
      </c>
      <c r="D922" s="2">
        <v>2014</v>
      </c>
      <c r="E922" s="820">
        <v>22555</v>
      </c>
      <c r="F922" s="821">
        <v>0</v>
      </c>
      <c r="G922" s="846" t="s">
        <v>1110</v>
      </c>
      <c r="H922" s="846"/>
    </row>
    <row r="923" spans="2:8">
      <c r="B923" s="2" t="s">
        <v>22</v>
      </c>
      <c r="C923" s="2" t="s">
        <v>2091</v>
      </c>
      <c r="D923" s="2">
        <v>2014</v>
      </c>
      <c r="E923" s="820">
        <v>5167</v>
      </c>
      <c r="F923" s="821">
        <v>1</v>
      </c>
      <c r="G923" s="846" t="s">
        <v>1110</v>
      </c>
      <c r="H923" s="846"/>
    </row>
    <row r="924" spans="2:8">
      <c r="B924" s="2" t="s">
        <v>22</v>
      </c>
      <c r="C924" s="2" t="s">
        <v>2092</v>
      </c>
      <c r="D924" s="2">
        <v>2014</v>
      </c>
      <c r="E924" s="820">
        <v>1128</v>
      </c>
      <c r="F924" s="821">
        <v>0.2</v>
      </c>
      <c r="G924" s="846" t="s">
        <v>1111</v>
      </c>
      <c r="H924" s="846"/>
    </row>
    <row r="925" spans="2:8">
      <c r="B925" s="2" t="s">
        <v>22</v>
      </c>
      <c r="C925" s="2" t="s">
        <v>2093</v>
      </c>
      <c r="D925" s="2">
        <v>2014</v>
      </c>
      <c r="E925" s="820">
        <v>6892</v>
      </c>
      <c r="F925" s="821" t="s">
        <v>2094</v>
      </c>
      <c r="G925" s="846" t="s">
        <v>1111</v>
      </c>
      <c r="H925" s="846"/>
    </row>
    <row r="926" spans="2:8">
      <c r="B926" s="2" t="s">
        <v>22</v>
      </c>
      <c r="C926" s="2" t="s">
        <v>2095</v>
      </c>
      <c r="D926" s="2">
        <v>2014</v>
      </c>
      <c r="E926" s="820">
        <v>34373.016000000003</v>
      </c>
      <c r="F926" s="821">
        <v>7.17</v>
      </c>
      <c r="G926" s="846" t="s">
        <v>1111</v>
      </c>
      <c r="H926" s="846"/>
    </row>
    <row r="927" spans="2:8">
      <c r="B927" s="2" t="s">
        <v>22</v>
      </c>
      <c r="C927" s="2" t="s">
        <v>2096</v>
      </c>
      <c r="D927" s="2">
        <v>2014</v>
      </c>
      <c r="E927" s="820">
        <v>525555</v>
      </c>
      <c r="F927" s="821">
        <v>234.5</v>
      </c>
      <c r="G927" s="846" t="s">
        <v>1111</v>
      </c>
      <c r="H927" s="846"/>
    </row>
    <row r="928" spans="2:8">
      <c r="B928" s="2" t="s">
        <v>22</v>
      </c>
      <c r="C928" s="2" t="s">
        <v>2097</v>
      </c>
      <c r="D928" s="2">
        <v>2014</v>
      </c>
      <c r="E928" s="820">
        <v>78717</v>
      </c>
      <c r="F928" s="821">
        <v>16.100000000000001</v>
      </c>
      <c r="G928" s="846" t="s">
        <v>1111</v>
      </c>
      <c r="H928" s="846"/>
    </row>
    <row r="929" spans="2:8">
      <c r="B929" s="2" t="s">
        <v>22</v>
      </c>
      <c r="C929" s="2" t="s">
        <v>2098</v>
      </c>
      <c r="D929" s="2">
        <v>2014</v>
      </c>
      <c r="E929" s="820">
        <v>9884.7999999999993</v>
      </c>
      <c r="F929" s="821">
        <v>1.6</v>
      </c>
      <c r="G929" s="846" t="s">
        <v>1110</v>
      </c>
      <c r="H929" s="846"/>
    </row>
    <row r="930" spans="2:8">
      <c r="B930" s="2" t="s">
        <v>22</v>
      </c>
      <c r="C930" s="2" t="s">
        <v>2099</v>
      </c>
      <c r="D930" s="2">
        <v>2014</v>
      </c>
      <c r="E930" s="820">
        <v>16221.16</v>
      </c>
      <c r="F930" s="821">
        <v>2.0699999999999998</v>
      </c>
      <c r="G930" s="846" t="s">
        <v>1110</v>
      </c>
      <c r="H930" s="846"/>
    </row>
    <row r="931" spans="2:8">
      <c r="B931" s="2" t="s">
        <v>22</v>
      </c>
      <c r="C931" s="2" t="s">
        <v>2100</v>
      </c>
      <c r="D931" s="2">
        <v>2014</v>
      </c>
      <c r="E931" s="820">
        <v>11943.38</v>
      </c>
      <c r="F931" s="821">
        <v>2.14</v>
      </c>
      <c r="G931" s="846" t="s">
        <v>1110</v>
      </c>
      <c r="H931" s="846"/>
    </row>
    <row r="932" spans="2:8">
      <c r="B932" s="2" t="s">
        <v>22</v>
      </c>
      <c r="C932" s="2" t="s">
        <v>2101</v>
      </c>
      <c r="D932" s="2">
        <v>2014</v>
      </c>
      <c r="E932" s="820">
        <v>11752.03</v>
      </c>
      <c r="F932" s="821">
        <v>1.83</v>
      </c>
      <c r="G932" s="846" t="s">
        <v>1110</v>
      </c>
      <c r="H932" s="846"/>
    </row>
    <row r="933" spans="2:8">
      <c r="B933" s="2" t="s">
        <v>22</v>
      </c>
      <c r="C933" s="2" t="s">
        <v>2102</v>
      </c>
      <c r="D933" s="2">
        <v>2014</v>
      </c>
      <c r="E933" s="820">
        <v>29692.32</v>
      </c>
      <c r="F933" s="821">
        <v>4.5999999999999996</v>
      </c>
      <c r="G933" s="846" t="s">
        <v>1111</v>
      </c>
      <c r="H933" s="846"/>
    </row>
    <row r="934" spans="2:8">
      <c r="B934" s="2" t="s">
        <v>22</v>
      </c>
      <c r="C934" s="2" t="s">
        <v>2103</v>
      </c>
      <c r="D934" s="2">
        <v>2014</v>
      </c>
      <c r="E934" s="820">
        <v>57184.58</v>
      </c>
      <c r="F934" s="821">
        <v>6.69</v>
      </c>
      <c r="G934" s="846" t="s">
        <v>1111</v>
      </c>
      <c r="H934" s="846"/>
    </row>
    <row r="935" spans="2:8">
      <c r="B935" s="2" t="s">
        <v>22</v>
      </c>
      <c r="C935" s="2" t="s">
        <v>2104</v>
      </c>
      <c r="D935" s="2">
        <v>2014</v>
      </c>
      <c r="E935" s="820">
        <v>24830</v>
      </c>
      <c r="F935" s="821">
        <v>5.93</v>
      </c>
      <c r="G935" s="846" t="s">
        <v>1111</v>
      </c>
      <c r="H935" s="846"/>
    </row>
    <row r="936" spans="2:8">
      <c r="B936" s="2" t="s">
        <v>22</v>
      </c>
      <c r="C936" s="2" t="s">
        <v>2105</v>
      </c>
      <c r="D936" s="2">
        <v>2014</v>
      </c>
      <c r="E936" s="820">
        <v>4145.2120000000004</v>
      </c>
      <c r="F936" s="821">
        <v>1.6</v>
      </c>
      <c r="G936" s="846" t="s">
        <v>1110</v>
      </c>
      <c r="H936" s="846"/>
    </row>
    <row r="937" spans="2:8">
      <c r="B937" s="2" t="s">
        <v>22</v>
      </c>
      <c r="C937" s="2" t="s">
        <v>2106</v>
      </c>
      <c r="D937" s="2">
        <v>2014</v>
      </c>
      <c r="E937" s="820">
        <v>1766.4</v>
      </c>
      <c r="F937" s="821">
        <v>0.37</v>
      </c>
      <c r="G937" s="846" t="s">
        <v>1111</v>
      </c>
      <c r="H937" s="846"/>
    </row>
    <row r="938" spans="2:8">
      <c r="B938" s="2" t="s">
        <v>22</v>
      </c>
      <c r="C938" s="2" t="s">
        <v>2107</v>
      </c>
      <c r="D938" s="2">
        <v>2014</v>
      </c>
      <c r="E938" s="820">
        <v>1766.4</v>
      </c>
      <c r="F938" s="821">
        <v>0.37</v>
      </c>
      <c r="G938" s="846" t="s">
        <v>1111</v>
      </c>
      <c r="H938" s="846"/>
    </row>
    <row r="939" spans="2:8">
      <c r="B939" s="2" t="s">
        <v>22</v>
      </c>
      <c r="C939" s="2" t="s">
        <v>2108</v>
      </c>
      <c r="D939" s="2">
        <v>2014</v>
      </c>
      <c r="E939" s="820">
        <v>3312</v>
      </c>
      <c r="F939" s="821">
        <v>0.69</v>
      </c>
      <c r="G939" s="846" t="s">
        <v>1111</v>
      </c>
      <c r="H939" s="846"/>
    </row>
    <row r="940" spans="2:8">
      <c r="B940" s="2" t="s">
        <v>22</v>
      </c>
      <c r="C940" s="2" t="s">
        <v>2109</v>
      </c>
      <c r="D940" s="2">
        <v>2014</v>
      </c>
      <c r="E940" s="820">
        <v>3312</v>
      </c>
      <c r="F940" s="821">
        <v>0.69</v>
      </c>
      <c r="G940" s="846" t="s">
        <v>1110</v>
      </c>
      <c r="H940" s="846"/>
    </row>
    <row r="941" spans="2:8">
      <c r="B941" s="2" t="s">
        <v>22</v>
      </c>
      <c r="C941" s="2" t="s">
        <v>2110</v>
      </c>
      <c r="D941" s="2">
        <v>2014</v>
      </c>
      <c r="E941" s="820">
        <v>74206.679999999993</v>
      </c>
      <c r="F941" s="821">
        <v>15.6</v>
      </c>
      <c r="G941" s="846" t="s">
        <v>1111</v>
      </c>
      <c r="H941" s="846"/>
    </row>
    <row r="942" spans="2:8">
      <c r="B942" s="2" t="s">
        <v>22</v>
      </c>
      <c r="C942" s="2" t="s">
        <v>2111</v>
      </c>
      <c r="D942" s="2">
        <v>2014</v>
      </c>
      <c r="E942" s="820">
        <v>15936</v>
      </c>
      <c r="F942" s="821">
        <v>5.8</v>
      </c>
      <c r="G942" s="846" t="s">
        <v>1111</v>
      </c>
      <c r="H942" s="846"/>
    </row>
    <row r="943" spans="2:8">
      <c r="B943" s="2" t="s">
        <v>22</v>
      </c>
      <c r="C943" s="2" t="s">
        <v>2112</v>
      </c>
      <c r="D943" s="2">
        <v>2014</v>
      </c>
      <c r="E943" s="820">
        <v>11802</v>
      </c>
      <c r="F943" s="821">
        <v>0</v>
      </c>
      <c r="G943" s="846" t="s">
        <v>1111</v>
      </c>
      <c r="H943" s="846"/>
    </row>
    <row r="944" spans="2:8">
      <c r="B944" s="2" t="s">
        <v>22</v>
      </c>
      <c r="C944" s="2" t="s">
        <v>2113</v>
      </c>
      <c r="D944" s="2">
        <v>2014</v>
      </c>
      <c r="E944" s="820">
        <v>7213</v>
      </c>
      <c r="F944" s="821">
        <v>2.4</v>
      </c>
      <c r="G944" s="846" t="s">
        <v>1110</v>
      </c>
      <c r="H944" s="846"/>
    </row>
    <row r="945" spans="2:8">
      <c r="B945" s="2" t="s">
        <v>22</v>
      </c>
      <c r="C945" s="2" t="s">
        <v>2114</v>
      </c>
      <c r="D945" s="2">
        <v>2014</v>
      </c>
      <c r="E945" s="820">
        <v>955</v>
      </c>
      <c r="F945" s="821">
        <v>2.4</v>
      </c>
      <c r="G945" s="846" t="s">
        <v>1111</v>
      </c>
      <c r="H945" s="846"/>
    </row>
    <row r="946" spans="2:8">
      <c r="B946" s="2" t="s">
        <v>22</v>
      </c>
      <c r="C946" s="2" t="s">
        <v>2115</v>
      </c>
      <c r="D946" s="2">
        <v>2014</v>
      </c>
      <c r="E946" s="820">
        <v>886</v>
      </c>
      <c r="F946" s="821">
        <v>1.9</v>
      </c>
      <c r="G946" s="846" t="s">
        <v>1110</v>
      </c>
      <c r="H946" s="846"/>
    </row>
    <row r="947" spans="2:8">
      <c r="B947" s="2" t="s">
        <v>22</v>
      </c>
      <c r="C947" s="2" t="s">
        <v>2116</v>
      </c>
      <c r="D947" s="2">
        <v>2014</v>
      </c>
      <c r="E947" s="820">
        <v>78107.12</v>
      </c>
      <c r="F947" s="821">
        <v>9</v>
      </c>
      <c r="G947" s="846" t="s">
        <v>1111</v>
      </c>
      <c r="H947" s="846"/>
    </row>
    <row r="948" spans="2:8">
      <c r="B948" s="2" t="s">
        <v>22</v>
      </c>
      <c r="C948" s="2" t="s">
        <v>2117</v>
      </c>
      <c r="D948" s="2">
        <v>2014</v>
      </c>
      <c r="E948" s="820">
        <v>12190.848</v>
      </c>
      <c r="F948" s="821">
        <v>2.54</v>
      </c>
      <c r="G948" s="846" t="s">
        <v>1110</v>
      </c>
      <c r="H948" s="846"/>
    </row>
    <row r="949" spans="2:8">
      <c r="B949" s="2" t="s">
        <v>22</v>
      </c>
      <c r="C949" s="2" t="s">
        <v>2118</v>
      </c>
      <c r="D949" s="2">
        <v>2014</v>
      </c>
      <c r="E949" s="820">
        <v>1341.1</v>
      </c>
      <c r="F949" s="821">
        <v>0.52</v>
      </c>
      <c r="G949" s="846" t="s">
        <v>1110</v>
      </c>
      <c r="H949" s="846"/>
    </row>
    <row r="950" spans="2:8">
      <c r="B950" s="2" t="s">
        <v>22</v>
      </c>
      <c r="C950" s="2" t="s">
        <v>2119</v>
      </c>
      <c r="D950" s="2">
        <v>2014</v>
      </c>
      <c r="E950" s="820">
        <v>981</v>
      </c>
      <c r="F950" s="821">
        <v>2.8</v>
      </c>
      <c r="G950" s="846" t="s">
        <v>1111</v>
      </c>
      <c r="H950" s="846"/>
    </row>
    <row r="951" spans="2:8">
      <c r="B951" s="2" t="s">
        <v>22</v>
      </c>
      <c r="C951" s="2" t="s">
        <v>2120</v>
      </c>
      <c r="D951" s="2">
        <v>2014</v>
      </c>
      <c r="E951" s="820">
        <v>15414</v>
      </c>
      <c r="F951" s="821">
        <v>5.6</v>
      </c>
      <c r="G951" s="846" t="s">
        <v>1111</v>
      </c>
      <c r="H951" s="846"/>
    </row>
    <row r="952" spans="2:8">
      <c r="B952" s="2" t="s">
        <v>22</v>
      </c>
      <c r="C952" s="2" t="s">
        <v>2121</v>
      </c>
      <c r="D952" s="2">
        <v>2014</v>
      </c>
      <c r="E952" s="820">
        <v>9639.2999999999993</v>
      </c>
      <c r="F952" s="821">
        <v>3.72</v>
      </c>
      <c r="G952" s="846" t="s">
        <v>1111</v>
      </c>
      <c r="H952" s="846"/>
    </row>
    <row r="953" spans="2:8">
      <c r="B953" s="2" t="s">
        <v>22</v>
      </c>
      <c r="C953" s="2" t="s">
        <v>2122</v>
      </c>
      <c r="D953" s="2">
        <v>2014</v>
      </c>
      <c r="E953" s="820">
        <v>9189</v>
      </c>
      <c r="F953" s="821">
        <v>0</v>
      </c>
      <c r="G953" s="846" t="s">
        <v>1109</v>
      </c>
      <c r="H953" s="846"/>
    </row>
    <row r="954" spans="2:8">
      <c r="B954" s="2" t="s">
        <v>22</v>
      </c>
      <c r="C954" s="2" t="s">
        <v>2123</v>
      </c>
      <c r="D954" s="2">
        <v>2014</v>
      </c>
      <c r="E954" s="820">
        <v>156445</v>
      </c>
      <c r="F954" s="821">
        <v>11.1</v>
      </c>
      <c r="G954" s="846" t="s">
        <v>1111</v>
      </c>
      <c r="H954" s="846"/>
    </row>
    <row r="955" spans="2:8">
      <c r="B955" s="2" t="s">
        <v>22</v>
      </c>
      <c r="C955" s="2" t="s">
        <v>2124</v>
      </c>
      <c r="D955" s="2">
        <v>2014</v>
      </c>
      <c r="E955" s="820">
        <v>282478</v>
      </c>
      <c r="F955" s="821">
        <v>0</v>
      </c>
      <c r="G955" s="846" t="s">
        <v>1111</v>
      </c>
      <c r="H955" s="846"/>
    </row>
    <row r="956" spans="2:8">
      <c r="B956" s="2" t="s">
        <v>22</v>
      </c>
      <c r="C956" s="2" t="s">
        <v>2125</v>
      </c>
      <c r="D956" s="2">
        <v>2014</v>
      </c>
      <c r="E956" s="820">
        <v>5372</v>
      </c>
      <c r="F956" s="821">
        <v>1.34</v>
      </c>
      <c r="G956" s="846" t="s">
        <v>1113</v>
      </c>
      <c r="H956" s="846"/>
    </row>
    <row r="957" spans="2:8">
      <c r="B957" s="2" t="s">
        <v>22</v>
      </c>
      <c r="C957" s="2" t="s">
        <v>2126</v>
      </c>
      <c r="D957" s="2">
        <v>2014</v>
      </c>
      <c r="E957" s="820">
        <v>197430</v>
      </c>
      <c r="F957" s="821">
        <v>64.900000000000006</v>
      </c>
      <c r="G957" s="846" t="s">
        <v>1111</v>
      </c>
      <c r="H957" s="846"/>
    </row>
    <row r="958" spans="2:8">
      <c r="B958" s="2" t="s">
        <v>22</v>
      </c>
      <c r="C958" s="2" t="s">
        <v>2127</v>
      </c>
      <c r="D958" s="2">
        <v>2014</v>
      </c>
      <c r="E958" s="820">
        <v>580</v>
      </c>
      <c r="F958" s="821">
        <v>0.8</v>
      </c>
      <c r="G958" s="846" t="s">
        <v>1113</v>
      </c>
      <c r="H958" s="846"/>
    </row>
    <row r="959" spans="2:8">
      <c r="B959" s="2" t="s">
        <v>22</v>
      </c>
      <c r="C959" s="2" t="s">
        <v>2128</v>
      </c>
      <c r="D959" s="2">
        <v>2014</v>
      </c>
      <c r="E959" s="820">
        <v>5544</v>
      </c>
      <c r="F959" s="821">
        <v>5.52</v>
      </c>
      <c r="G959" s="846" t="s">
        <v>1111</v>
      </c>
      <c r="H959" s="846"/>
    </row>
    <row r="960" spans="2:8">
      <c r="B960" s="2" t="s">
        <v>22</v>
      </c>
      <c r="C960" s="2" t="s">
        <v>2129</v>
      </c>
      <c r="D960" s="2">
        <v>2014</v>
      </c>
      <c r="E960" s="820">
        <v>307292</v>
      </c>
      <c r="F960" s="821">
        <v>26.2</v>
      </c>
      <c r="G960" s="846" t="s">
        <v>1111</v>
      </c>
      <c r="H960" s="846"/>
    </row>
    <row r="961" spans="2:8">
      <c r="B961" s="2" t="s">
        <v>22</v>
      </c>
      <c r="C961" s="2" t="s">
        <v>2130</v>
      </c>
      <c r="D961" s="2">
        <v>2014</v>
      </c>
      <c r="E961" s="820">
        <v>55101.75</v>
      </c>
      <c r="F961" s="821">
        <v>21.24</v>
      </c>
      <c r="G961" s="846" t="s">
        <v>1111</v>
      </c>
      <c r="H961" s="846"/>
    </row>
    <row r="962" spans="2:8">
      <c r="B962" s="2" t="s">
        <v>22</v>
      </c>
      <c r="C962" s="2" t="s">
        <v>2131</v>
      </c>
      <c r="D962" s="2">
        <v>2014</v>
      </c>
      <c r="E962" s="820">
        <v>3058</v>
      </c>
      <c r="F962" s="821">
        <v>6</v>
      </c>
      <c r="G962" s="846" t="s">
        <v>1111</v>
      </c>
      <c r="H962" s="846"/>
    </row>
    <row r="963" spans="2:8">
      <c r="B963" s="2" t="s">
        <v>22</v>
      </c>
      <c r="C963" s="2" t="s">
        <v>2132</v>
      </c>
      <c r="D963" s="2">
        <v>2014</v>
      </c>
      <c r="E963" s="820">
        <v>10453.82</v>
      </c>
      <c r="F963" s="821">
        <v>4.03</v>
      </c>
      <c r="G963" s="846" t="s">
        <v>1110</v>
      </c>
      <c r="H963" s="846"/>
    </row>
    <row r="964" spans="2:8">
      <c r="B964" s="2" t="s">
        <v>22</v>
      </c>
      <c r="C964" s="2" t="s">
        <v>2133</v>
      </c>
      <c r="D964" s="2">
        <v>2014</v>
      </c>
      <c r="E964" s="820">
        <v>45347</v>
      </c>
      <c r="F964" s="821">
        <v>12.8</v>
      </c>
      <c r="G964" s="846" t="s">
        <v>1110</v>
      </c>
      <c r="H964" s="846"/>
    </row>
    <row r="965" spans="2:8">
      <c r="B965" s="2" t="s">
        <v>22</v>
      </c>
      <c r="C965" s="2" t="s">
        <v>2134</v>
      </c>
      <c r="D965" s="2">
        <v>2014</v>
      </c>
      <c r="E965" s="820">
        <v>37864</v>
      </c>
      <c r="F965" s="821">
        <v>10.7</v>
      </c>
      <c r="G965" s="846" t="s">
        <v>1110</v>
      </c>
      <c r="H965" s="846"/>
    </row>
    <row r="966" spans="2:8">
      <c r="B966" s="2" t="s">
        <v>22</v>
      </c>
      <c r="C966" s="2" t="s">
        <v>2135</v>
      </c>
      <c r="D966" s="2">
        <v>2014</v>
      </c>
      <c r="E966" s="820">
        <v>93491.85</v>
      </c>
      <c r="F966" s="821">
        <v>26.97</v>
      </c>
      <c r="G966" s="846" t="s">
        <v>1113</v>
      </c>
      <c r="H966" s="846"/>
    </row>
    <row r="967" spans="2:8">
      <c r="B967" s="2" t="s">
        <v>22</v>
      </c>
      <c r="C967" s="2" t="s">
        <v>2136</v>
      </c>
      <c r="D967" s="2">
        <v>2014</v>
      </c>
      <c r="E967" s="820">
        <v>1388.75</v>
      </c>
      <c r="F967" s="821">
        <v>1.39</v>
      </c>
      <c r="G967" s="846" t="s">
        <v>1111</v>
      </c>
      <c r="H967" s="846"/>
    </row>
    <row r="968" spans="2:8">
      <c r="B968" s="2" t="s">
        <v>22</v>
      </c>
      <c r="C968" s="2" t="s">
        <v>2137</v>
      </c>
      <c r="D968" s="2">
        <v>2014</v>
      </c>
      <c r="E968" s="820">
        <v>2345</v>
      </c>
      <c r="F968" s="821">
        <v>5</v>
      </c>
      <c r="G968" s="846" t="s">
        <v>1111</v>
      </c>
      <c r="H968" s="846"/>
    </row>
    <row r="969" spans="2:8">
      <c r="B969" s="2" t="s">
        <v>22</v>
      </c>
      <c r="C969" s="2" t="s">
        <v>2138</v>
      </c>
      <c r="D969" s="2">
        <v>2014</v>
      </c>
      <c r="E969" s="820">
        <v>1128</v>
      </c>
      <c r="F969" s="821">
        <v>0.2</v>
      </c>
      <c r="G969" s="846" t="s">
        <v>1111</v>
      </c>
      <c r="H969" s="846"/>
    </row>
    <row r="970" spans="2:8">
      <c r="B970" s="2" t="s">
        <v>22</v>
      </c>
      <c r="C970" s="2" t="s">
        <v>2139</v>
      </c>
      <c r="D970" s="2">
        <v>2014</v>
      </c>
      <c r="E970" s="820">
        <v>10468</v>
      </c>
      <c r="F970" s="821">
        <v>2.02</v>
      </c>
      <c r="G970" s="846" t="s">
        <v>1111</v>
      </c>
      <c r="H970" s="846"/>
    </row>
    <row r="971" spans="2:8">
      <c r="B971" s="2" t="s">
        <v>22</v>
      </c>
      <c r="C971" s="2" t="s">
        <v>2140</v>
      </c>
      <c r="D971" s="2">
        <v>2014</v>
      </c>
      <c r="E971" s="820">
        <v>3573.23</v>
      </c>
      <c r="F971" s="821">
        <v>1.38</v>
      </c>
      <c r="G971" s="846" t="s">
        <v>1111</v>
      </c>
      <c r="H971" s="846"/>
    </row>
    <row r="972" spans="2:8">
      <c r="B972" s="2" t="s">
        <v>22</v>
      </c>
      <c r="C972" s="2" t="s">
        <v>2141</v>
      </c>
      <c r="D972" s="2">
        <v>2014</v>
      </c>
      <c r="E972" s="820">
        <v>5584.97</v>
      </c>
      <c r="F972" s="821">
        <v>1.21</v>
      </c>
      <c r="G972" s="846" t="s">
        <v>1110</v>
      </c>
      <c r="H972" s="846"/>
    </row>
    <row r="973" spans="2:8">
      <c r="B973" s="2" t="s">
        <v>22</v>
      </c>
      <c r="C973" s="2" t="s">
        <v>2142</v>
      </c>
      <c r="D973" s="2">
        <v>2014</v>
      </c>
      <c r="E973" s="820">
        <v>1152</v>
      </c>
      <c r="F973" s="821">
        <v>3.4</v>
      </c>
      <c r="G973" s="846" t="s">
        <v>1110</v>
      </c>
      <c r="H973" s="846"/>
    </row>
    <row r="974" spans="2:8">
      <c r="B974" s="2" t="s">
        <v>22</v>
      </c>
      <c r="C974" s="2" t="s">
        <v>2143</v>
      </c>
      <c r="D974" s="2">
        <v>2014</v>
      </c>
      <c r="E974" s="820">
        <v>1884</v>
      </c>
      <c r="F974" s="821">
        <v>6</v>
      </c>
      <c r="G974" s="846" t="s">
        <v>1111</v>
      </c>
      <c r="H974" s="846"/>
    </row>
    <row r="975" spans="2:8">
      <c r="B975" s="2" t="s">
        <v>22</v>
      </c>
      <c r="C975" s="2" t="s">
        <v>2144</v>
      </c>
      <c r="D975" s="2">
        <v>2014</v>
      </c>
      <c r="E975" s="820">
        <v>310</v>
      </c>
      <c r="F975" s="821">
        <v>0.8</v>
      </c>
      <c r="G975" s="846" t="s">
        <v>1110</v>
      </c>
      <c r="H975" s="846"/>
    </row>
    <row r="976" spans="2:8">
      <c r="B976" s="2" t="s">
        <v>22</v>
      </c>
      <c r="C976" s="2" t="s">
        <v>2145</v>
      </c>
      <c r="D976" s="2">
        <v>2014</v>
      </c>
      <c r="E976" s="820">
        <v>35197.94</v>
      </c>
      <c r="F976" s="821">
        <v>7.59</v>
      </c>
      <c r="G976" s="846" t="s">
        <v>1111</v>
      </c>
      <c r="H976" s="846"/>
    </row>
    <row r="977" spans="2:8">
      <c r="B977" s="2" t="s">
        <v>22</v>
      </c>
      <c r="C977" s="2" t="s">
        <v>2146</v>
      </c>
      <c r="D977" s="2">
        <v>2014</v>
      </c>
      <c r="E977" s="820">
        <v>20453</v>
      </c>
      <c r="F977" s="821">
        <v>5.5</v>
      </c>
      <c r="G977" s="846" t="s">
        <v>1110</v>
      </c>
      <c r="H977" s="846"/>
    </row>
    <row r="978" spans="2:8">
      <c r="B978" s="2" t="s">
        <v>22</v>
      </c>
      <c r="C978" s="2" t="s">
        <v>2147</v>
      </c>
      <c r="D978" s="2">
        <v>2014</v>
      </c>
      <c r="E978" s="820">
        <v>293</v>
      </c>
      <c r="F978" s="821">
        <v>0.6</v>
      </c>
      <c r="G978" s="846" t="s">
        <v>1111</v>
      </c>
      <c r="H978" s="846"/>
    </row>
    <row r="979" spans="2:8">
      <c r="B979" s="2" t="s">
        <v>22</v>
      </c>
      <c r="C979" s="2" t="s">
        <v>2148</v>
      </c>
      <c r="D979" s="2">
        <v>2014</v>
      </c>
      <c r="E979" s="820">
        <v>74613</v>
      </c>
      <c r="F979" s="821">
        <v>7.64</v>
      </c>
      <c r="G979" s="846" t="s">
        <v>1111</v>
      </c>
      <c r="H979" s="846"/>
    </row>
    <row r="980" spans="2:8">
      <c r="B980" s="2" t="s">
        <v>1118</v>
      </c>
      <c r="C980" s="2" t="s">
        <v>2149</v>
      </c>
      <c r="D980" s="2">
        <v>2014</v>
      </c>
      <c r="E980" s="820">
        <v>251391</v>
      </c>
      <c r="F980" s="821">
        <v>0</v>
      </c>
      <c r="G980" s="846" t="s">
        <v>1115</v>
      </c>
      <c r="H980" s="846"/>
    </row>
    <row r="981" spans="2:8">
      <c r="B981" s="2" t="s">
        <v>1117</v>
      </c>
      <c r="C981" s="2">
        <v>60023089</v>
      </c>
      <c r="D981" s="2">
        <v>2014</v>
      </c>
      <c r="E981" s="820">
        <v>33617</v>
      </c>
      <c r="F981" s="821">
        <v>11.76</v>
      </c>
      <c r="G981" s="846" t="s">
        <v>1111</v>
      </c>
      <c r="H981" s="846"/>
    </row>
    <row r="982" spans="2:8">
      <c r="B982" s="2" t="s">
        <v>1117</v>
      </c>
      <c r="C982" s="2">
        <v>97035603</v>
      </c>
      <c r="D982" s="2">
        <v>2014</v>
      </c>
      <c r="E982" s="820">
        <v>24705.71</v>
      </c>
      <c r="F982" s="821">
        <v>17.760000000000002</v>
      </c>
      <c r="G982" s="846" t="s">
        <v>1110</v>
      </c>
      <c r="H982" s="846"/>
    </row>
    <row r="983" spans="2:8">
      <c r="B983" s="2" t="s">
        <v>1117</v>
      </c>
      <c r="C983" s="2">
        <v>97036983</v>
      </c>
      <c r="D983" s="2">
        <v>2014</v>
      </c>
      <c r="E983" s="820">
        <v>43653</v>
      </c>
      <c r="F983" s="821">
        <v>13.6</v>
      </c>
      <c r="G983" s="846" t="s">
        <v>1111</v>
      </c>
      <c r="H983" s="846"/>
    </row>
    <row r="984" spans="2:8">
      <c r="B984" s="2" t="s">
        <v>22</v>
      </c>
      <c r="C984" s="2" t="s">
        <v>2150</v>
      </c>
      <c r="D984" s="2">
        <v>2013</v>
      </c>
      <c r="E984" s="820">
        <v>74733.14</v>
      </c>
      <c r="F984" s="821" t="s">
        <v>2151</v>
      </c>
      <c r="G984" s="846" t="s">
        <v>1111</v>
      </c>
      <c r="H984" s="846"/>
    </row>
    <row r="985" spans="2:8">
      <c r="B985" s="2" t="s">
        <v>22</v>
      </c>
      <c r="C985" s="2" t="s">
        <v>2152</v>
      </c>
      <c r="D985" s="2">
        <v>2013</v>
      </c>
      <c r="E985" s="820">
        <v>18720</v>
      </c>
      <c r="F985" s="821">
        <v>7.5</v>
      </c>
      <c r="G985" s="846" t="s">
        <v>1111</v>
      </c>
      <c r="H985" s="846"/>
    </row>
    <row r="986" spans="2:8">
      <c r="B986" s="2" t="s">
        <v>22</v>
      </c>
      <c r="C986" s="2" t="s">
        <v>2153</v>
      </c>
      <c r="D986" s="2">
        <v>2013</v>
      </c>
      <c r="E986" s="820">
        <v>23159.09</v>
      </c>
      <c r="F986" s="821">
        <v>5.47</v>
      </c>
      <c r="G986" s="846" t="s">
        <v>1111</v>
      </c>
      <c r="H986" s="846"/>
    </row>
    <row r="987" spans="2:8">
      <c r="B987" s="2" t="s">
        <v>22</v>
      </c>
      <c r="C987" s="2" t="s">
        <v>2154</v>
      </c>
      <c r="D987" s="2">
        <v>2013</v>
      </c>
      <c r="E987" s="820">
        <v>5558.72</v>
      </c>
      <c r="F987" s="821">
        <v>1.1599999999999999</v>
      </c>
      <c r="G987" s="846" t="s">
        <v>1110</v>
      </c>
      <c r="H987" s="846"/>
    </row>
    <row r="988" spans="2:8">
      <c r="B988" s="2" t="s">
        <v>22</v>
      </c>
      <c r="C988" s="2" t="s">
        <v>2155</v>
      </c>
      <c r="D988" s="2">
        <v>2013</v>
      </c>
      <c r="E988" s="820">
        <v>650</v>
      </c>
      <c r="F988" s="821">
        <v>1.4</v>
      </c>
      <c r="G988" s="846" t="s">
        <v>1110</v>
      </c>
      <c r="H988" s="846"/>
    </row>
    <row r="989" spans="2:8">
      <c r="B989" s="2" t="s">
        <v>22</v>
      </c>
      <c r="C989" s="2" t="s">
        <v>2156</v>
      </c>
      <c r="D989" s="2">
        <v>2013</v>
      </c>
      <c r="E989" s="820">
        <v>1054</v>
      </c>
      <c r="F989" s="821">
        <v>1.9</v>
      </c>
      <c r="G989" s="846" t="s">
        <v>1110</v>
      </c>
      <c r="H989" s="846"/>
    </row>
    <row r="990" spans="2:8">
      <c r="B990" s="2" t="s">
        <v>22</v>
      </c>
      <c r="C990" s="2" t="s">
        <v>2157</v>
      </c>
      <c r="D990" s="2">
        <v>2013</v>
      </c>
      <c r="E990" s="820">
        <v>674</v>
      </c>
      <c r="F990" s="821">
        <v>4</v>
      </c>
      <c r="G990" s="846" t="s">
        <v>1110</v>
      </c>
      <c r="H990" s="846"/>
    </row>
    <row r="991" spans="2:8">
      <c r="B991" s="2" t="s">
        <v>22</v>
      </c>
      <c r="C991" s="2" t="s">
        <v>2158</v>
      </c>
      <c r="D991" s="2">
        <v>2013</v>
      </c>
      <c r="E991" s="820">
        <v>7320.26</v>
      </c>
      <c r="F991" s="821">
        <v>2.82</v>
      </c>
      <c r="G991" s="846" t="s">
        <v>1110</v>
      </c>
      <c r="H991" s="846"/>
    </row>
    <row r="992" spans="2:8">
      <c r="B992" s="2" t="s">
        <v>22</v>
      </c>
      <c r="C992" s="2" t="s">
        <v>2159</v>
      </c>
      <c r="D992" s="2">
        <v>2013</v>
      </c>
      <c r="E992" s="820">
        <v>187942</v>
      </c>
      <c r="F992" s="821">
        <v>0</v>
      </c>
      <c r="G992" s="846" t="s">
        <v>1110</v>
      </c>
      <c r="H992" s="846"/>
    </row>
    <row r="993" spans="2:8">
      <c r="B993" s="2" t="s">
        <v>22</v>
      </c>
      <c r="C993" s="2" t="s">
        <v>2160</v>
      </c>
      <c r="D993" s="2">
        <v>2013</v>
      </c>
      <c r="E993" s="820">
        <v>3467</v>
      </c>
      <c r="F993" s="821">
        <v>5.8</v>
      </c>
      <c r="G993" s="846" t="s">
        <v>1110</v>
      </c>
      <c r="H993" s="846"/>
    </row>
    <row r="994" spans="2:8">
      <c r="B994" s="2" t="s">
        <v>22</v>
      </c>
      <c r="C994" s="2" t="s">
        <v>2161</v>
      </c>
      <c r="D994" s="2">
        <v>2013</v>
      </c>
      <c r="E994" s="820">
        <v>15167.52</v>
      </c>
      <c r="F994" s="821">
        <v>3.036</v>
      </c>
      <c r="G994" s="846" t="s">
        <v>1110</v>
      </c>
      <c r="H994" s="846"/>
    </row>
    <row r="995" spans="2:8">
      <c r="B995" s="2" t="s">
        <v>22</v>
      </c>
      <c r="C995" s="2" t="s">
        <v>2162</v>
      </c>
      <c r="D995" s="2">
        <v>2013</v>
      </c>
      <c r="E995" s="820">
        <v>11117.44</v>
      </c>
      <c r="F995" s="821">
        <v>2.3199999999999998</v>
      </c>
      <c r="G995" s="846" t="s">
        <v>1110</v>
      </c>
      <c r="H995" s="846"/>
    </row>
    <row r="996" spans="2:8">
      <c r="B996" s="2" t="s">
        <v>22</v>
      </c>
      <c r="C996" s="2" t="s">
        <v>2163</v>
      </c>
      <c r="D996" s="2">
        <v>2013</v>
      </c>
      <c r="E996" s="820">
        <v>4446.97</v>
      </c>
      <c r="F996" s="821">
        <v>0.93</v>
      </c>
      <c r="G996" s="846" t="s">
        <v>1110</v>
      </c>
      <c r="H996" s="846"/>
    </row>
    <row r="997" spans="2:8">
      <c r="B997" s="2" t="s">
        <v>22</v>
      </c>
      <c r="C997" s="2" t="s">
        <v>2164</v>
      </c>
      <c r="D997" s="2">
        <v>2013</v>
      </c>
      <c r="E997" s="820">
        <v>4721.08</v>
      </c>
      <c r="F997" s="821">
        <v>1.82</v>
      </c>
      <c r="G997" s="846" t="s">
        <v>1110</v>
      </c>
      <c r="H997" s="846"/>
    </row>
    <row r="998" spans="2:8">
      <c r="B998" s="2" t="s">
        <v>22</v>
      </c>
      <c r="C998" s="2" t="s">
        <v>2165</v>
      </c>
      <c r="D998" s="2">
        <v>2013</v>
      </c>
      <c r="E998" s="820">
        <v>16919.2</v>
      </c>
      <c r="F998" s="821">
        <v>4.46</v>
      </c>
      <c r="G998" s="846" t="s">
        <v>1110</v>
      </c>
      <c r="H998" s="846"/>
    </row>
    <row r="999" spans="2:8">
      <c r="B999" s="2" t="s">
        <v>22</v>
      </c>
      <c r="C999" s="2" t="s">
        <v>2166</v>
      </c>
      <c r="D999" s="2">
        <v>2013</v>
      </c>
      <c r="E999" s="820">
        <v>45390</v>
      </c>
      <c r="F999" s="821">
        <v>13.2</v>
      </c>
      <c r="G999" s="846" t="s">
        <v>1110</v>
      </c>
      <c r="H999" s="846"/>
    </row>
    <row r="1000" spans="2:8">
      <c r="B1000" s="2" t="s">
        <v>22</v>
      </c>
      <c r="C1000" s="2" t="s">
        <v>2167</v>
      </c>
      <c r="D1000" s="2">
        <v>2013</v>
      </c>
      <c r="E1000" s="820">
        <v>19143.7</v>
      </c>
      <c r="F1000" s="821">
        <v>4.42</v>
      </c>
      <c r="G1000" s="846" t="s">
        <v>1110</v>
      </c>
      <c r="H1000" s="846"/>
    </row>
    <row r="1001" spans="2:8">
      <c r="B1001" s="2" t="s">
        <v>22</v>
      </c>
      <c r="C1001" s="2" t="s">
        <v>2168</v>
      </c>
      <c r="D1001" s="2">
        <v>2013</v>
      </c>
      <c r="E1001" s="820">
        <v>706</v>
      </c>
      <c r="F1001" s="821">
        <v>1.4</v>
      </c>
      <c r="G1001" s="846" t="s">
        <v>1110</v>
      </c>
      <c r="H1001" s="846"/>
    </row>
    <row r="1002" spans="2:8">
      <c r="B1002" s="2" t="s">
        <v>22</v>
      </c>
      <c r="C1002" s="2" t="s">
        <v>2169</v>
      </c>
      <c r="D1002" s="2">
        <v>2013</v>
      </c>
      <c r="E1002" s="820">
        <v>71482</v>
      </c>
      <c r="F1002" s="821">
        <v>6.24</v>
      </c>
      <c r="G1002" s="846" t="s">
        <v>1110</v>
      </c>
      <c r="H1002" s="846"/>
    </row>
    <row r="1003" spans="2:8">
      <c r="B1003" s="2" t="s">
        <v>22</v>
      </c>
      <c r="C1003" s="2" t="s">
        <v>2170</v>
      </c>
      <c r="D1003" s="2">
        <v>2013</v>
      </c>
      <c r="E1003" s="820">
        <v>4446.9799999999996</v>
      </c>
      <c r="F1003" s="821">
        <v>0.93</v>
      </c>
      <c r="G1003" s="846" t="s">
        <v>1110</v>
      </c>
      <c r="H1003" s="846"/>
    </row>
    <row r="1004" spans="2:8">
      <c r="B1004" s="2" t="s">
        <v>22</v>
      </c>
      <c r="C1004" s="2" t="s">
        <v>2171</v>
      </c>
      <c r="D1004" s="2">
        <v>2013</v>
      </c>
      <c r="E1004" s="820">
        <v>2.1478000000000002</v>
      </c>
      <c r="F1004" s="821">
        <v>0.83</v>
      </c>
      <c r="G1004" s="846" t="s">
        <v>1110</v>
      </c>
      <c r="H1004" s="846"/>
    </row>
    <row r="1005" spans="2:8">
      <c r="B1005" s="2" t="s">
        <v>22</v>
      </c>
      <c r="C1005" s="2" t="s">
        <v>2172</v>
      </c>
      <c r="D1005" s="2">
        <v>2013</v>
      </c>
      <c r="E1005" s="820">
        <v>3335</v>
      </c>
      <c r="F1005" s="821">
        <v>0.7</v>
      </c>
      <c r="G1005" s="846" t="s">
        <v>1110</v>
      </c>
      <c r="H1005" s="846"/>
    </row>
    <row r="1006" spans="2:8">
      <c r="B1006" s="2" t="s">
        <v>22</v>
      </c>
      <c r="C1006" s="2" t="s">
        <v>2173</v>
      </c>
      <c r="D1006" s="2">
        <v>2013</v>
      </c>
      <c r="E1006" s="820">
        <v>4446.9759999999997</v>
      </c>
      <c r="F1006" s="821">
        <v>0.93</v>
      </c>
      <c r="G1006" s="846" t="s">
        <v>1110</v>
      </c>
      <c r="H1006" s="846"/>
    </row>
    <row r="1007" spans="2:8">
      <c r="B1007" s="2" t="s">
        <v>22</v>
      </c>
      <c r="C1007" s="2" t="s">
        <v>2174</v>
      </c>
      <c r="D1007" s="2">
        <v>2013</v>
      </c>
      <c r="E1007" s="820">
        <v>5558.72</v>
      </c>
      <c r="F1007" s="821">
        <v>1.1599999999999999</v>
      </c>
      <c r="G1007" s="846" t="s">
        <v>1110</v>
      </c>
      <c r="H1007" s="846"/>
    </row>
    <row r="1008" spans="2:8">
      <c r="B1008" s="2" t="s">
        <v>22</v>
      </c>
      <c r="C1008" s="2" t="s">
        <v>2175</v>
      </c>
      <c r="D1008" s="2">
        <v>2013</v>
      </c>
      <c r="E1008" s="820">
        <v>7782.21</v>
      </c>
      <c r="F1008" s="821">
        <v>1.62</v>
      </c>
      <c r="G1008" s="846" t="s">
        <v>1110</v>
      </c>
      <c r="H1008" s="846"/>
    </row>
    <row r="1009" spans="2:8">
      <c r="B1009" s="2" t="s">
        <v>22</v>
      </c>
      <c r="C1009" s="2" t="s">
        <v>2176</v>
      </c>
      <c r="D1009" s="2">
        <v>2013</v>
      </c>
      <c r="E1009" s="820">
        <v>1658</v>
      </c>
      <c r="F1009" s="821">
        <v>2.6</v>
      </c>
      <c r="G1009" s="846" t="s">
        <v>1110</v>
      </c>
      <c r="H1009" s="846"/>
    </row>
    <row r="1010" spans="2:8">
      <c r="B1010" s="2" t="s">
        <v>22</v>
      </c>
      <c r="C1010" s="2" t="s">
        <v>2177</v>
      </c>
      <c r="D1010" s="2">
        <v>2013</v>
      </c>
      <c r="E1010" s="820">
        <v>11117.44</v>
      </c>
      <c r="F1010" s="821">
        <v>2.3199999999999998</v>
      </c>
      <c r="G1010" s="846" t="s">
        <v>1110</v>
      </c>
      <c r="H1010" s="846"/>
    </row>
    <row r="1011" spans="2:8">
      <c r="B1011" s="2" t="s">
        <v>22</v>
      </c>
      <c r="C1011" s="2" t="s">
        <v>2178</v>
      </c>
      <c r="D1011" s="2">
        <v>2013</v>
      </c>
      <c r="E1011" s="820">
        <v>74052.66</v>
      </c>
      <c r="F1011" s="821">
        <v>0</v>
      </c>
      <c r="G1011" s="846" t="s">
        <v>1110</v>
      </c>
      <c r="H1011" s="846"/>
    </row>
    <row r="1012" spans="2:8">
      <c r="B1012" s="2" t="s">
        <v>22</v>
      </c>
      <c r="C1012" s="2" t="s">
        <v>2179</v>
      </c>
      <c r="D1012" s="2">
        <v>2013</v>
      </c>
      <c r="E1012" s="820">
        <v>9482</v>
      </c>
      <c r="F1012" s="821">
        <v>2.7</v>
      </c>
      <c r="G1012" s="846" t="s">
        <v>1110</v>
      </c>
      <c r="H1012" s="846"/>
    </row>
    <row r="1013" spans="2:8">
      <c r="B1013" s="2" t="s">
        <v>22</v>
      </c>
      <c r="C1013" s="2" t="s">
        <v>2180</v>
      </c>
      <c r="D1013" s="2">
        <v>2013</v>
      </c>
      <c r="E1013" s="820">
        <v>1987.2</v>
      </c>
      <c r="F1013" s="821">
        <v>0.41</v>
      </c>
      <c r="G1013" s="846" t="s">
        <v>1110</v>
      </c>
      <c r="H1013" s="846"/>
    </row>
    <row r="1014" spans="2:8">
      <c r="B1014" s="2" t="s">
        <v>22</v>
      </c>
      <c r="C1014" s="2" t="s">
        <v>2181</v>
      </c>
      <c r="D1014" s="2">
        <v>2013</v>
      </c>
      <c r="E1014" s="820" t="s">
        <v>2182</v>
      </c>
      <c r="F1014" s="821">
        <v>1.1599999999999999</v>
      </c>
      <c r="G1014" s="846" t="s">
        <v>1110</v>
      </c>
      <c r="H1014" s="846"/>
    </row>
    <row r="1015" spans="2:8">
      <c r="B1015" s="2" t="s">
        <v>22</v>
      </c>
      <c r="C1015" s="2" t="s">
        <v>2183</v>
      </c>
      <c r="D1015" s="2">
        <v>2013</v>
      </c>
      <c r="E1015" s="820">
        <v>13340.93</v>
      </c>
      <c r="F1015" s="821">
        <v>2.78</v>
      </c>
      <c r="G1015" s="846" t="s">
        <v>1110</v>
      </c>
      <c r="H1015" s="846"/>
    </row>
    <row r="1016" spans="2:8">
      <c r="B1016" s="2" t="s">
        <v>22</v>
      </c>
      <c r="C1016" s="2" t="s">
        <v>2184</v>
      </c>
      <c r="D1016" s="2">
        <v>2013</v>
      </c>
      <c r="E1016" s="820">
        <v>2542</v>
      </c>
      <c r="F1016" s="821">
        <v>4.0999999999999996</v>
      </c>
      <c r="G1016" s="846" t="s">
        <v>1110</v>
      </c>
      <c r="H1016" s="846"/>
    </row>
    <row r="1017" spans="2:8">
      <c r="B1017" s="2" t="s">
        <v>22</v>
      </c>
      <c r="C1017" s="2" t="s">
        <v>2185</v>
      </c>
      <c r="D1017" s="2">
        <v>2013</v>
      </c>
      <c r="E1017" s="820">
        <v>9723.6</v>
      </c>
      <c r="F1017" s="821">
        <v>0</v>
      </c>
      <c r="G1017" s="846" t="s">
        <v>1110</v>
      </c>
      <c r="H1017" s="846"/>
    </row>
    <row r="1018" spans="2:8">
      <c r="B1018" s="2" t="s">
        <v>22</v>
      </c>
      <c r="C1018" s="2" t="s">
        <v>2186</v>
      </c>
      <c r="D1018" s="2">
        <v>2013</v>
      </c>
      <c r="E1018" s="820">
        <v>6095.42</v>
      </c>
      <c r="F1018" s="821">
        <v>1.27</v>
      </c>
      <c r="G1018" s="846" t="s">
        <v>1110</v>
      </c>
      <c r="H1018" s="846"/>
    </row>
    <row r="1019" spans="2:8">
      <c r="B1019" s="2" t="s">
        <v>22</v>
      </c>
      <c r="C1019" s="2" t="s">
        <v>2187</v>
      </c>
      <c r="D1019" s="2">
        <v>2013</v>
      </c>
      <c r="E1019" s="820">
        <v>20954.330000000002</v>
      </c>
      <c r="F1019" s="821" t="s">
        <v>2188</v>
      </c>
      <c r="G1019" s="846" t="s">
        <v>1110</v>
      </c>
      <c r="H1019" s="846"/>
    </row>
    <row r="1020" spans="2:8">
      <c r="B1020" s="2" t="s">
        <v>22</v>
      </c>
      <c r="C1020" s="2" t="s">
        <v>2189</v>
      </c>
      <c r="D1020" s="2">
        <v>2013</v>
      </c>
      <c r="E1020" s="820">
        <v>7782.21</v>
      </c>
      <c r="F1020" s="821">
        <v>1.62</v>
      </c>
      <c r="G1020" s="846" t="s">
        <v>1110</v>
      </c>
      <c r="H1020" s="846"/>
    </row>
    <row r="1021" spans="2:8">
      <c r="B1021" s="2" t="s">
        <v>22</v>
      </c>
      <c r="C1021" s="2" t="s">
        <v>2190</v>
      </c>
      <c r="D1021" s="2">
        <v>2013</v>
      </c>
      <c r="E1021" s="820">
        <v>419944.14</v>
      </c>
      <c r="F1021" s="821" t="s">
        <v>2191</v>
      </c>
      <c r="G1021" s="846" t="s">
        <v>1110</v>
      </c>
      <c r="H1021" s="846"/>
    </row>
    <row r="1022" spans="2:8">
      <c r="B1022" s="2" t="s">
        <v>22</v>
      </c>
      <c r="C1022" s="2" t="s">
        <v>2192</v>
      </c>
      <c r="D1022" s="2">
        <v>2013</v>
      </c>
      <c r="E1022" s="820">
        <v>38503</v>
      </c>
      <c r="F1022" s="821">
        <v>1</v>
      </c>
      <c r="G1022" s="846" t="s">
        <v>1110</v>
      </c>
      <c r="H1022" s="846"/>
    </row>
    <row r="1023" spans="2:8">
      <c r="B1023" s="2" t="s">
        <v>22</v>
      </c>
      <c r="C1023" s="2" t="s">
        <v>2193</v>
      </c>
      <c r="D1023" s="2">
        <v>2013</v>
      </c>
      <c r="E1023" s="820">
        <v>36511.839999999997</v>
      </c>
      <c r="F1023" s="821">
        <v>5.3</v>
      </c>
      <c r="G1023" s="846" t="s">
        <v>1110</v>
      </c>
      <c r="H1023" s="846"/>
    </row>
    <row r="1024" spans="2:8">
      <c r="B1024" s="2" t="s">
        <v>22</v>
      </c>
      <c r="C1024" s="2" t="s">
        <v>2194</v>
      </c>
      <c r="D1024" s="2">
        <v>2013</v>
      </c>
      <c r="E1024" s="820">
        <v>4586.1899999999996</v>
      </c>
      <c r="F1024" s="821">
        <v>1.77</v>
      </c>
      <c r="G1024" s="846" t="s">
        <v>1110</v>
      </c>
      <c r="H1024" s="846"/>
    </row>
    <row r="1025" spans="2:8">
      <c r="B1025" s="2" t="s">
        <v>22</v>
      </c>
      <c r="C1025" s="2" t="s">
        <v>2195</v>
      </c>
      <c r="D1025" s="2">
        <v>2013</v>
      </c>
      <c r="E1025" s="820">
        <v>1987.2</v>
      </c>
      <c r="F1025" s="821">
        <v>0.41</v>
      </c>
      <c r="G1025" s="846" t="s">
        <v>1110</v>
      </c>
      <c r="H1025" s="846"/>
    </row>
    <row r="1026" spans="2:8">
      <c r="B1026" s="2" t="s">
        <v>22</v>
      </c>
      <c r="C1026" s="2" t="s">
        <v>2196</v>
      </c>
      <c r="D1026" s="2">
        <v>2013</v>
      </c>
      <c r="E1026" s="820">
        <v>32645.85</v>
      </c>
      <c r="F1026" s="821">
        <v>8.15</v>
      </c>
      <c r="G1026" s="846" t="s">
        <v>1110</v>
      </c>
      <c r="H1026" s="846"/>
    </row>
    <row r="1027" spans="2:8">
      <c r="B1027" s="2" t="s">
        <v>22</v>
      </c>
      <c r="C1027" s="2" t="s">
        <v>2197</v>
      </c>
      <c r="D1027" s="2">
        <v>2013</v>
      </c>
      <c r="E1027" s="820">
        <v>32454</v>
      </c>
      <c r="F1027" s="821">
        <v>10.8</v>
      </c>
      <c r="G1027" s="846" t="s">
        <v>1110</v>
      </c>
      <c r="H1027" s="846"/>
    </row>
    <row r="1028" spans="2:8">
      <c r="B1028" s="2" t="s">
        <v>22</v>
      </c>
      <c r="C1028" s="2" t="s">
        <v>2198</v>
      </c>
      <c r="D1028" s="2">
        <v>2013</v>
      </c>
      <c r="E1028" s="820">
        <v>9107.7999999999993</v>
      </c>
      <c r="F1028" s="821">
        <v>2.56</v>
      </c>
      <c r="G1028" s="846" t="s">
        <v>1110</v>
      </c>
      <c r="H1028" s="846"/>
    </row>
    <row r="1029" spans="2:8">
      <c r="B1029" s="2" t="s">
        <v>22</v>
      </c>
      <c r="C1029" s="2" t="s">
        <v>2199</v>
      </c>
      <c r="D1029" s="2">
        <v>2013</v>
      </c>
      <c r="E1029" s="820">
        <v>8937.08</v>
      </c>
      <c r="F1029" s="821">
        <v>1.865</v>
      </c>
      <c r="G1029" s="846" t="s">
        <v>1110</v>
      </c>
      <c r="H1029" s="846"/>
    </row>
    <row r="1030" spans="2:8">
      <c r="B1030" s="2" t="s">
        <v>22</v>
      </c>
      <c r="C1030" s="2" t="s">
        <v>2200</v>
      </c>
      <c r="D1030" s="2">
        <v>2013</v>
      </c>
      <c r="E1030" s="820">
        <v>21878.1</v>
      </c>
      <c r="F1030" s="821">
        <v>0</v>
      </c>
      <c r="G1030" s="846" t="s">
        <v>1110</v>
      </c>
      <c r="H1030" s="846"/>
    </row>
    <row r="1031" spans="2:8">
      <c r="B1031" s="2" t="s">
        <v>22</v>
      </c>
      <c r="C1031" s="2" t="s">
        <v>2201</v>
      </c>
      <c r="D1031" s="2">
        <v>2013</v>
      </c>
      <c r="E1031" s="820">
        <v>16465.75</v>
      </c>
      <c r="F1031" s="821">
        <v>4.58</v>
      </c>
      <c r="G1031" s="846" t="s">
        <v>1110</v>
      </c>
      <c r="H1031" s="846"/>
    </row>
    <row r="1032" spans="2:8">
      <c r="B1032" s="2" t="s">
        <v>22</v>
      </c>
      <c r="C1032" s="2" t="s">
        <v>2202</v>
      </c>
      <c r="D1032" s="2">
        <v>2013</v>
      </c>
      <c r="E1032" s="820">
        <v>22930.959999999999</v>
      </c>
      <c r="F1032" s="821">
        <v>8.84</v>
      </c>
      <c r="G1032" s="846" t="s">
        <v>1110</v>
      </c>
      <c r="H1032" s="846"/>
    </row>
    <row r="1033" spans="2:8">
      <c r="B1033" s="2" t="s">
        <v>22</v>
      </c>
      <c r="C1033" s="2" t="s">
        <v>2203</v>
      </c>
      <c r="D1033" s="2">
        <v>2013</v>
      </c>
      <c r="E1033" s="820">
        <v>4149.4844999999996</v>
      </c>
      <c r="F1033" s="821">
        <v>4.1500000000000004</v>
      </c>
      <c r="G1033" s="846" t="s">
        <v>1110</v>
      </c>
      <c r="H1033" s="846"/>
    </row>
    <row r="1034" spans="2:8">
      <c r="B1034" s="2" t="s">
        <v>22</v>
      </c>
      <c r="C1034" s="2" t="s">
        <v>2204</v>
      </c>
      <c r="D1034" s="2">
        <v>2013</v>
      </c>
      <c r="E1034" s="820">
        <v>249</v>
      </c>
      <c r="F1034" s="821">
        <v>0.8</v>
      </c>
      <c r="G1034" s="846" t="s">
        <v>1110</v>
      </c>
      <c r="H1034" s="846"/>
    </row>
    <row r="1035" spans="2:8">
      <c r="B1035" s="2" t="s">
        <v>22</v>
      </c>
      <c r="C1035" s="2" t="s">
        <v>2205</v>
      </c>
      <c r="D1035" s="2">
        <v>2013</v>
      </c>
      <c r="E1035" s="820">
        <v>696</v>
      </c>
      <c r="F1035" s="821">
        <v>1.78</v>
      </c>
      <c r="G1035" s="846" t="s">
        <v>1110</v>
      </c>
      <c r="H1035" s="846"/>
    </row>
    <row r="1036" spans="2:8">
      <c r="B1036" s="2" t="s">
        <v>22</v>
      </c>
      <c r="C1036" s="2" t="s">
        <v>2206</v>
      </c>
      <c r="D1036" s="2">
        <v>2013</v>
      </c>
      <c r="E1036" s="820">
        <v>241764</v>
      </c>
      <c r="F1036" s="821">
        <v>73.290000000000006</v>
      </c>
      <c r="G1036" s="846" t="s">
        <v>1110</v>
      </c>
      <c r="H1036" s="846"/>
    </row>
    <row r="1037" spans="2:8">
      <c r="B1037" s="2" t="s">
        <v>22</v>
      </c>
      <c r="C1037" s="2" t="s">
        <v>2207</v>
      </c>
      <c r="D1037" s="2">
        <v>2013</v>
      </c>
      <c r="E1037" s="820">
        <v>41935</v>
      </c>
      <c r="F1037" s="821">
        <v>9.43</v>
      </c>
      <c r="G1037" s="846" t="s">
        <v>1110</v>
      </c>
      <c r="H1037" s="846"/>
    </row>
    <row r="1038" spans="2:8">
      <c r="B1038" s="2" t="s">
        <v>22</v>
      </c>
      <c r="C1038" s="2" t="s">
        <v>2208</v>
      </c>
      <c r="D1038" s="2">
        <v>2013</v>
      </c>
      <c r="E1038" s="820">
        <v>1007</v>
      </c>
      <c r="F1038" s="821">
        <v>1.8</v>
      </c>
      <c r="G1038" s="846" t="s">
        <v>1110</v>
      </c>
      <c r="H1038" s="846"/>
    </row>
    <row r="1039" spans="2:8">
      <c r="B1039" s="2" t="s">
        <v>22</v>
      </c>
      <c r="C1039" s="2" t="s">
        <v>2209</v>
      </c>
      <c r="D1039" s="2">
        <v>2013</v>
      </c>
      <c r="E1039" s="820">
        <v>12772.08</v>
      </c>
      <c r="F1039" s="821">
        <v>0</v>
      </c>
      <c r="G1039" s="846" t="s">
        <v>1110</v>
      </c>
      <c r="H1039" s="846"/>
    </row>
    <row r="1040" spans="2:8">
      <c r="B1040" s="2" t="s">
        <v>22</v>
      </c>
      <c r="C1040" s="2" t="s">
        <v>2210</v>
      </c>
      <c r="D1040" s="2">
        <v>2013</v>
      </c>
      <c r="E1040" s="820">
        <v>18899.648000000001</v>
      </c>
      <c r="F1040" s="821">
        <v>3.944</v>
      </c>
      <c r="G1040" s="846" t="s">
        <v>1110</v>
      </c>
      <c r="H1040" s="846"/>
    </row>
    <row r="1041" spans="2:8">
      <c r="B1041" s="2" t="s">
        <v>22</v>
      </c>
      <c r="C1041" s="2" t="s">
        <v>2211</v>
      </c>
      <c r="D1041" s="2">
        <v>2013</v>
      </c>
      <c r="E1041" s="820">
        <v>117.2</v>
      </c>
      <c r="F1041" s="821">
        <v>0.12</v>
      </c>
      <c r="G1041" s="846" t="s">
        <v>1110</v>
      </c>
      <c r="H1041" s="846"/>
    </row>
    <row r="1042" spans="2:8">
      <c r="B1042" s="2" t="s">
        <v>22</v>
      </c>
      <c r="C1042" s="2" t="s">
        <v>2212</v>
      </c>
      <c r="D1042" s="2">
        <v>2013</v>
      </c>
      <c r="E1042" s="820">
        <v>20125.400000000001</v>
      </c>
      <c r="F1042" s="821">
        <v>4.59</v>
      </c>
      <c r="G1042" s="846" t="s">
        <v>1110</v>
      </c>
      <c r="H1042" s="846"/>
    </row>
    <row r="1043" spans="2:8">
      <c r="B1043" s="2" t="s">
        <v>22</v>
      </c>
      <c r="C1043" s="2" t="s">
        <v>2213</v>
      </c>
      <c r="D1043" s="2">
        <v>2013</v>
      </c>
      <c r="E1043" s="820">
        <v>2427.9839999999999</v>
      </c>
      <c r="F1043" s="821">
        <v>0.94</v>
      </c>
      <c r="G1043" s="846" t="s">
        <v>1110</v>
      </c>
      <c r="H1043" s="846"/>
    </row>
    <row r="1044" spans="2:8">
      <c r="B1044" s="2" t="s">
        <v>22</v>
      </c>
      <c r="C1044" s="2" t="s">
        <v>2214</v>
      </c>
      <c r="D1044" s="2">
        <v>2013</v>
      </c>
      <c r="E1044" s="820">
        <v>15644.41</v>
      </c>
      <c r="F1044" s="821">
        <v>6.03</v>
      </c>
      <c r="G1044" s="846" t="s">
        <v>1110</v>
      </c>
      <c r="H1044" s="846"/>
    </row>
    <row r="1045" spans="2:8">
      <c r="B1045" s="2" t="s">
        <v>22</v>
      </c>
      <c r="C1045" s="2" t="s">
        <v>2215</v>
      </c>
      <c r="D1045" s="2">
        <v>2013</v>
      </c>
      <c r="E1045" s="820">
        <v>18895.189999999999</v>
      </c>
      <c r="F1045" s="821">
        <v>5.03</v>
      </c>
      <c r="G1045" s="846" t="s">
        <v>1110</v>
      </c>
      <c r="H1045" s="846"/>
    </row>
    <row r="1046" spans="2:8">
      <c r="B1046" s="2" t="s">
        <v>22</v>
      </c>
      <c r="C1046" s="2" t="s">
        <v>2216</v>
      </c>
      <c r="D1046" s="2">
        <v>2013</v>
      </c>
      <c r="E1046" s="820">
        <v>35957</v>
      </c>
      <c r="F1046" s="821">
        <v>14.86</v>
      </c>
      <c r="G1046" s="846" t="s">
        <v>1111</v>
      </c>
      <c r="H1046" s="846"/>
    </row>
    <row r="1047" spans="2:8">
      <c r="B1047" s="2" t="s">
        <v>22</v>
      </c>
      <c r="C1047" s="2" t="s">
        <v>2217</v>
      </c>
      <c r="D1047" s="2">
        <v>2013</v>
      </c>
      <c r="E1047" s="820">
        <v>85604</v>
      </c>
      <c r="F1047" s="821">
        <v>17.86</v>
      </c>
      <c r="G1047" s="846" t="s">
        <v>1111</v>
      </c>
      <c r="H1047" s="846"/>
    </row>
    <row r="1048" spans="2:8">
      <c r="B1048" s="2" t="s">
        <v>22</v>
      </c>
      <c r="C1048" s="2" t="s">
        <v>2110</v>
      </c>
      <c r="D1048" s="2">
        <v>2013</v>
      </c>
      <c r="E1048" s="820">
        <v>8426</v>
      </c>
      <c r="F1048" s="821">
        <v>2.8</v>
      </c>
      <c r="G1048" s="846" t="s">
        <v>1111</v>
      </c>
      <c r="H1048" s="846"/>
    </row>
    <row r="1049" spans="2:8">
      <c r="B1049" s="2" t="s">
        <v>22</v>
      </c>
      <c r="C1049" s="2" t="s">
        <v>2218</v>
      </c>
      <c r="D1049" s="2">
        <v>2013</v>
      </c>
      <c r="E1049" s="820">
        <v>11965</v>
      </c>
      <c r="F1049" s="821">
        <v>7.44</v>
      </c>
      <c r="G1049" s="846" t="s">
        <v>1111</v>
      </c>
      <c r="H1049" s="846"/>
    </row>
    <row r="1050" spans="2:8">
      <c r="B1050" s="2" t="s">
        <v>22</v>
      </c>
      <c r="C1050" s="2" t="s">
        <v>2219</v>
      </c>
      <c r="D1050" s="2">
        <v>2013</v>
      </c>
      <c r="E1050" s="820">
        <v>65093</v>
      </c>
      <c r="F1050" s="821">
        <v>17.52</v>
      </c>
      <c r="G1050" s="846" t="s">
        <v>1111</v>
      </c>
      <c r="H1050" s="846"/>
    </row>
    <row r="1051" spans="2:8">
      <c r="B1051" s="2" t="s">
        <v>22</v>
      </c>
      <c r="C1051" s="2" t="s">
        <v>2220</v>
      </c>
      <c r="D1051" s="2">
        <v>2013</v>
      </c>
      <c r="E1051" s="820">
        <v>47673</v>
      </c>
      <c r="F1051" s="821" t="s">
        <v>2094</v>
      </c>
      <c r="G1051" s="846" t="s">
        <v>1111</v>
      </c>
      <c r="H1051" s="846"/>
    </row>
    <row r="1052" spans="2:8">
      <c r="B1052" s="2" t="s">
        <v>22</v>
      </c>
      <c r="C1052" s="2" t="s">
        <v>2221</v>
      </c>
      <c r="D1052" s="2">
        <v>2013</v>
      </c>
      <c r="E1052" s="820">
        <v>20378.464</v>
      </c>
      <c r="F1052" s="821">
        <v>7.8559999999999999</v>
      </c>
      <c r="G1052" s="846" t="s">
        <v>1111</v>
      </c>
      <c r="H1052" s="846"/>
    </row>
    <row r="1053" spans="2:8">
      <c r="B1053" s="2" t="s">
        <v>22</v>
      </c>
      <c r="C1053" s="2" t="s">
        <v>2222</v>
      </c>
      <c r="D1053" s="2">
        <v>2013</v>
      </c>
      <c r="E1053" s="820">
        <v>89602</v>
      </c>
      <c r="F1053" s="821">
        <v>0</v>
      </c>
      <c r="G1053" s="846" t="s">
        <v>1111</v>
      </c>
      <c r="H1053" s="846"/>
    </row>
    <row r="1054" spans="2:8">
      <c r="B1054" s="2" t="s">
        <v>22</v>
      </c>
      <c r="C1054" s="2" t="s">
        <v>2223</v>
      </c>
      <c r="D1054" s="2">
        <v>2013</v>
      </c>
      <c r="E1054" s="820">
        <v>9468.1</v>
      </c>
      <c r="F1054" s="821">
        <v>3.65</v>
      </c>
      <c r="G1054" s="846" t="s">
        <v>1111</v>
      </c>
      <c r="H1054" s="846"/>
    </row>
    <row r="1055" spans="2:8">
      <c r="B1055" s="2" t="s">
        <v>22</v>
      </c>
      <c r="C1055" s="2" t="s">
        <v>2224</v>
      </c>
      <c r="D1055" s="2">
        <v>2013</v>
      </c>
      <c r="E1055" s="820">
        <v>18108</v>
      </c>
      <c r="F1055" s="821">
        <v>0</v>
      </c>
      <c r="G1055" s="846" t="s">
        <v>1111</v>
      </c>
      <c r="H1055" s="846"/>
    </row>
    <row r="1056" spans="2:8">
      <c r="B1056" s="2" t="s">
        <v>22</v>
      </c>
      <c r="C1056" s="2" t="s">
        <v>2225</v>
      </c>
      <c r="D1056" s="2">
        <v>2013</v>
      </c>
      <c r="E1056" s="820">
        <v>474.22680000000003</v>
      </c>
      <c r="F1056" s="821">
        <v>0.47420000000000001</v>
      </c>
      <c r="G1056" s="846" t="s">
        <v>1111</v>
      </c>
      <c r="H1056" s="846"/>
    </row>
    <row r="1057" spans="2:8">
      <c r="B1057" s="2" t="s">
        <v>22</v>
      </c>
      <c r="C1057" s="2" t="s">
        <v>2226</v>
      </c>
      <c r="D1057" s="2">
        <v>2013</v>
      </c>
      <c r="E1057" s="820">
        <v>164576.45000000001</v>
      </c>
      <c r="F1057" s="821">
        <v>34.340000000000003</v>
      </c>
      <c r="G1057" s="846" t="s">
        <v>1111</v>
      </c>
      <c r="H1057" s="846"/>
    </row>
    <row r="1058" spans="2:8">
      <c r="B1058" s="2" t="s">
        <v>22</v>
      </c>
      <c r="C1058" s="2" t="s">
        <v>2227</v>
      </c>
      <c r="D1058" s="2">
        <v>2013</v>
      </c>
      <c r="E1058" s="820">
        <v>91821</v>
      </c>
      <c r="F1058" s="821">
        <v>25.9</v>
      </c>
      <c r="G1058" s="846" t="s">
        <v>1111</v>
      </c>
      <c r="H1058" s="846"/>
    </row>
    <row r="1059" spans="2:8">
      <c r="B1059" s="2" t="s">
        <v>22</v>
      </c>
      <c r="C1059" s="2" t="s">
        <v>2228</v>
      </c>
      <c r="D1059" s="2">
        <v>2013</v>
      </c>
      <c r="E1059" s="820">
        <v>30445</v>
      </c>
      <c r="F1059" s="821">
        <v>3.48</v>
      </c>
      <c r="G1059" s="846" t="s">
        <v>1111</v>
      </c>
      <c r="H1059" s="846"/>
    </row>
    <row r="1060" spans="2:8">
      <c r="B1060" s="2" t="s">
        <v>22</v>
      </c>
      <c r="C1060" s="2" t="s">
        <v>2229</v>
      </c>
      <c r="D1060" s="2">
        <v>2013</v>
      </c>
      <c r="E1060" s="820">
        <v>8893.9500000000007</v>
      </c>
      <c r="F1060" s="821">
        <v>1.86</v>
      </c>
      <c r="G1060" s="846" t="s">
        <v>1111</v>
      </c>
      <c r="H1060" s="846"/>
    </row>
    <row r="1061" spans="2:8">
      <c r="B1061" s="2" t="s">
        <v>22</v>
      </c>
      <c r="C1061" s="2" t="s">
        <v>2230</v>
      </c>
      <c r="D1061" s="2">
        <v>2013</v>
      </c>
      <c r="E1061" s="820">
        <v>121549.08</v>
      </c>
      <c r="F1061" s="821">
        <v>25.37</v>
      </c>
      <c r="G1061" s="846" t="s">
        <v>1111</v>
      </c>
      <c r="H1061" s="846"/>
    </row>
    <row r="1062" spans="2:8">
      <c r="B1062" s="2" t="s">
        <v>22</v>
      </c>
      <c r="C1062" s="2" t="s">
        <v>2231</v>
      </c>
      <c r="D1062" s="2">
        <v>2013</v>
      </c>
      <c r="E1062" s="820">
        <v>29198.47</v>
      </c>
      <c r="F1062" s="821">
        <v>10.35</v>
      </c>
      <c r="G1062" s="846" t="s">
        <v>1111</v>
      </c>
      <c r="H1062" s="846"/>
    </row>
    <row r="1063" spans="2:8">
      <c r="B1063" s="2" t="s">
        <v>22</v>
      </c>
      <c r="C1063" s="2" t="s">
        <v>2232</v>
      </c>
      <c r="D1063" s="2">
        <v>2013</v>
      </c>
      <c r="E1063" s="820">
        <v>27514</v>
      </c>
      <c r="F1063" s="821">
        <v>4.3</v>
      </c>
      <c r="G1063" s="846" t="s">
        <v>1111</v>
      </c>
      <c r="H1063" s="846"/>
    </row>
    <row r="1064" spans="2:8">
      <c r="B1064" s="2" t="s">
        <v>22</v>
      </c>
      <c r="C1064" s="2" t="s">
        <v>2233</v>
      </c>
      <c r="D1064" s="2">
        <v>2013</v>
      </c>
      <c r="E1064" s="820">
        <v>34128.83</v>
      </c>
      <c r="F1064" s="821">
        <v>7.78</v>
      </c>
      <c r="G1064" s="846" t="s">
        <v>1111</v>
      </c>
      <c r="H1064" s="846"/>
    </row>
    <row r="1065" spans="2:8">
      <c r="B1065" s="2" t="s">
        <v>22</v>
      </c>
      <c r="C1065" s="2" t="s">
        <v>2234</v>
      </c>
      <c r="D1065" s="2">
        <v>2013</v>
      </c>
      <c r="E1065" s="820">
        <v>11681.361999999999</v>
      </c>
      <c r="F1065" s="821">
        <v>3.95</v>
      </c>
      <c r="G1065" s="846" t="s">
        <v>1111</v>
      </c>
      <c r="H1065" s="846"/>
    </row>
    <row r="1066" spans="2:8">
      <c r="B1066" s="2" t="s">
        <v>22</v>
      </c>
      <c r="C1066" s="2" t="s">
        <v>2235</v>
      </c>
      <c r="D1066" s="2">
        <v>2013</v>
      </c>
      <c r="E1066" s="820">
        <v>44469.760000000002</v>
      </c>
      <c r="F1066" s="821">
        <v>9.2799999999999994</v>
      </c>
      <c r="G1066" s="846" t="s">
        <v>1111</v>
      </c>
      <c r="H1066" s="846"/>
    </row>
    <row r="1067" spans="2:8">
      <c r="B1067" s="2" t="s">
        <v>22</v>
      </c>
      <c r="C1067" s="2" t="s">
        <v>2236</v>
      </c>
      <c r="D1067" s="2">
        <v>2013</v>
      </c>
      <c r="E1067" s="820">
        <v>122880</v>
      </c>
      <c r="F1067" s="821">
        <v>26.26</v>
      </c>
      <c r="G1067" s="846" t="s">
        <v>1111</v>
      </c>
      <c r="H1067" s="846"/>
    </row>
    <row r="1068" spans="2:8">
      <c r="B1068" s="2" t="s">
        <v>22</v>
      </c>
      <c r="C1068" s="2" t="s">
        <v>2237</v>
      </c>
      <c r="D1068" s="2">
        <v>2013</v>
      </c>
      <c r="E1068" s="820">
        <v>66238.45</v>
      </c>
      <c r="F1068" s="821">
        <v>16.510000000000002</v>
      </c>
      <c r="G1068" s="846" t="s">
        <v>1111</v>
      </c>
      <c r="H1068" s="846"/>
    </row>
    <row r="1069" spans="2:8">
      <c r="B1069" s="2" t="s">
        <v>22</v>
      </c>
      <c r="C1069" s="2" t="s">
        <v>2238</v>
      </c>
      <c r="D1069" s="2">
        <v>2013</v>
      </c>
      <c r="E1069" s="820">
        <v>69124.45</v>
      </c>
      <c r="F1069" s="821">
        <v>15.65</v>
      </c>
      <c r="G1069" s="846" t="s">
        <v>1111</v>
      </c>
      <c r="H1069" s="846"/>
    </row>
    <row r="1070" spans="2:8">
      <c r="B1070" s="2" t="s">
        <v>22</v>
      </c>
      <c r="C1070" s="2" t="s">
        <v>2239</v>
      </c>
      <c r="D1070" s="2">
        <v>2013</v>
      </c>
      <c r="E1070" s="820">
        <v>131.08000000000001</v>
      </c>
      <c r="F1070" s="821">
        <v>0.13</v>
      </c>
      <c r="G1070" s="846" t="s">
        <v>1111</v>
      </c>
      <c r="H1070" s="846"/>
    </row>
    <row r="1071" spans="2:8">
      <c r="B1071" s="2" t="s">
        <v>22</v>
      </c>
      <c r="C1071" s="2" t="s">
        <v>2240</v>
      </c>
      <c r="D1071" s="2">
        <v>2013</v>
      </c>
      <c r="E1071" s="820">
        <v>8254.1080000000002</v>
      </c>
      <c r="F1071" s="821">
        <v>3.1819999999999999</v>
      </c>
      <c r="G1071" s="846" t="s">
        <v>1111</v>
      </c>
      <c r="H1071" s="846"/>
    </row>
    <row r="1072" spans="2:8">
      <c r="B1072" s="2" t="s">
        <v>22</v>
      </c>
      <c r="C1072" s="2" t="s">
        <v>2241</v>
      </c>
      <c r="D1072" s="2">
        <v>2013</v>
      </c>
      <c r="E1072" s="820">
        <v>46743</v>
      </c>
      <c r="F1072" s="821">
        <v>11.8</v>
      </c>
      <c r="G1072" s="846" t="s">
        <v>1111</v>
      </c>
      <c r="H1072" s="846"/>
    </row>
    <row r="1073" spans="2:8">
      <c r="B1073" s="2" t="s">
        <v>22</v>
      </c>
      <c r="C1073" s="2" t="s">
        <v>2242</v>
      </c>
      <c r="D1073" s="2">
        <v>2013</v>
      </c>
      <c r="E1073" s="820">
        <v>669030.36</v>
      </c>
      <c r="F1073" s="821">
        <v>99.24</v>
      </c>
      <c r="G1073" s="846" t="s">
        <v>1111</v>
      </c>
      <c r="H1073" s="846"/>
    </row>
    <row r="1074" spans="2:8">
      <c r="B1074" s="2" t="s">
        <v>22</v>
      </c>
      <c r="C1074" s="2" t="s">
        <v>2243</v>
      </c>
      <c r="D1074" s="2">
        <v>2013</v>
      </c>
      <c r="E1074" s="820">
        <v>16938.82</v>
      </c>
      <c r="F1074" s="821">
        <v>6.53</v>
      </c>
      <c r="G1074" s="846" t="s">
        <v>1111</v>
      </c>
      <c r="H1074" s="846"/>
    </row>
    <row r="1075" spans="2:8">
      <c r="B1075" s="2" t="s">
        <v>22</v>
      </c>
      <c r="C1075" s="2" t="s">
        <v>2244</v>
      </c>
      <c r="D1075" s="2">
        <v>2013</v>
      </c>
      <c r="E1075" s="820">
        <v>70449.259999999995</v>
      </c>
      <c r="F1075" s="821">
        <v>20.02</v>
      </c>
      <c r="G1075" s="846" t="s">
        <v>1111</v>
      </c>
      <c r="H1075" s="846"/>
    </row>
    <row r="1076" spans="2:8">
      <c r="B1076" s="2" t="s">
        <v>22</v>
      </c>
      <c r="C1076" s="2" t="s">
        <v>2245</v>
      </c>
      <c r="D1076" s="2">
        <v>2013</v>
      </c>
      <c r="E1076" s="820">
        <v>11117.44</v>
      </c>
      <c r="F1076" s="821">
        <v>2.3199999999999998</v>
      </c>
      <c r="G1076" s="846" t="s">
        <v>1111</v>
      </c>
      <c r="H1076" s="846"/>
    </row>
    <row r="1077" spans="2:8">
      <c r="B1077" s="2" t="s">
        <v>22</v>
      </c>
      <c r="C1077" s="2" t="s">
        <v>2246</v>
      </c>
      <c r="D1077" s="2">
        <v>2013</v>
      </c>
      <c r="E1077" s="820">
        <v>237.11</v>
      </c>
      <c r="F1077" s="821">
        <v>0.24</v>
      </c>
      <c r="G1077" s="846" t="s">
        <v>1111</v>
      </c>
      <c r="H1077" s="846"/>
    </row>
    <row r="1078" spans="2:8">
      <c r="B1078" s="2" t="s">
        <v>22</v>
      </c>
      <c r="C1078" s="2" t="s">
        <v>1981</v>
      </c>
      <c r="D1078" s="2">
        <v>2013</v>
      </c>
      <c r="E1078" s="820">
        <v>411.6</v>
      </c>
      <c r="F1078" s="821">
        <v>0.41</v>
      </c>
      <c r="G1078" s="846" t="s">
        <v>1111</v>
      </c>
      <c r="H1078" s="846"/>
    </row>
    <row r="1079" spans="2:8">
      <c r="B1079" s="2" t="s">
        <v>22</v>
      </c>
      <c r="C1079" s="2" t="s">
        <v>2247</v>
      </c>
      <c r="D1079" s="2">
        <v>2013</v>
      </c>
      <c r="E1079" s="820">
        <v>246990</v>
      </c>
      <c r="F1079" s="821">
        <v>31.19</v>
      </c>
      <c r="G1079" s="846" t="s">
        <v>1111</v>
      </c>
      <c r="H1079" s="846"/>
    </row>
    <row r="1080" spans="2:8">
      <c r="B1080" s="2" t="s">
        <v>22</v>
      </c>
      <c r="C1080" s="2" t="s">
        <v>2248</v>
      </c>
      <c r="D1080" s="2">
        <v>2013</v>
      </c>
      <c r="E1080" s="820">
        <v>59617.9</v>
      </c>
      <c r="F1080" s="821">
        <v>22.98</v>
      </c>
      <c r="G1080" s="846" t="s">
        <v>1111</v>
      </c>
      <c r="H1080" s="846"/>
    </row>
    <row r="1081" spans="2:8">
      <c r="B1081" s="2" t="s">
        <v>22</v>
      </c>
      <c r="C1081" s="2" t="s">
        <v>2249</v>
      </c>
      <c r="D1081" s="2">
        <v>2013</v>
      </c>
      <c r="E1081" s="820">
        <v>19359.599999999999</v>
      </c>
      <c r="F1081" s="821">
        <v>2.21</v>
      </c>
      <c r="G1081" s="846" t="s">
        <v>1111</v>
      </c>
      <c r="H1081" s="846"/>
    </row>
    <row r="1082" spans="2:8">
      <c r="B1082" s="2" t="s">
        <v>22</v>
      </c>
      <c r="C1082" s="2" t="s">
        <v>2250</v>
      </c>
      <c r="D1082" s="2">
        <v>2013</v>
      </c>
      <c r="E1082" s="820">
        <v>7159.44</v>
      </c>
      <c r="F1082" s="821">
        <v>2.76</v>
      </c>
      <c r="G1082" s="846" t="s">
        <v>1112</v>
      </c>
      <c r="H1082" s="846"/>
    </row>
    <row r="1083" spans="2:8">
      <c r="B1083" s="2" t="s">
        <v>22</v>
      </c>
      <c r="C1083" s="2" t="s">
        <v>2251</v>
      </c>
      <c r="D1083" s="2">
        <v>2013</v>
      </c>
      <c r="E1083" s="820">
        <v>22857.84</v>
      </c>
      <c r="F1083" s="821">
        <v>4.7699999999999996</v>
      </c>
      <c r="G1083" s="846" t="s">
        <v>1112</v>
      </c>
      <c r="H1083" s="846"/>
    </row>
    <row r="1084" spans="2:8">
      <c r="B1084" s="2" t="s">
        <v>22</v>
      </c>
      <c r="C1084" s="2" t="s">
        <v>2252</v>
      </c>
      <c r="D1084" s="2">
        <v>2013</v>
      </c>
      <c r="E1084" s="820">
        <v>120852</v>
      </c>
      <c r="F1084" s="821">
        <v>30.21</v>
      </c>
      <c r="G1084" s="846" t="s">
        <v>1112</v>
      </c>
      <c r="H1084" s="846"/>
    </row>
    <row r="1085" spans="2:8">
      <c r="B1085" s="2" t="s">
        <v>22</v>
      </c>
      <c r="C1085" s="2" t="s">
        <v>2253</v>
      </c>
      <c r="D1085" s="2">
        <v>2013</v>
      </c>
      <c r="E1085" s="820">
        <v>15238.56</v>
      </c>
      <c r="F1085" s="821">
        <v>3.18</v>
      </c>
      <c r="G1085" s="846" t="s">
        <v>1112</v>
      </c>
      <c r="H1085" s="846"/>
    </row>
    <row r="1086" spans="2:8">
      <c r="B1086" s="2" t="s">
        <v>22</v>
      </c>
      <c r="C1086" s="2" t="s">
        <v>2254</v>
      </c>
      <c r="D1086" s="2">
        <v>2013</v>
      </c>
      <c r="E1086" s="820">
        <v>926</v>
      </c>
      <c r="F1086" s="821">
        <v>2.8</v>
      </c>
      <c r="G1086" s="846" t="s">
        <v>1110</v>
      </c>
      <c r="H1086" s="846"/>
    </row>
    <row r="1087" spans="2:8">
      <c r="B1087" s="2" t="s">
        <v>1117</v>
      </c>
      <c r="C1087" s="2">
        <v>0</v>
      </c>
      <c r="D1087" s="2">
        <v>2013</v>
      </c>
      <c r="E1087" s="820">
        <v>120026</v>
      </c>
      <c r="F1087" s="821">
        <v>41.51</v>
      </c>
      <c r="G1087" s="846" t="s">
        <v>1110</v>
      </c>
      <c r="H1087" s="846"/>
    </row>
    <row r="1088" spans="2:8">
      <c r="B1088" s="2" t="s">
        <v>22</v>
      </c>
      <c r="C1088" s="2" t="s">
        <v>2255</v>
      </c>
      <c r="D1088" s="2">
        <v>2013</v>
      </c>
      <c r="E1088" s="820">
        <v>608</v>
      </c>
      <c r="F1088" s="821">
        <v>2.6</v>
      </c>
      <c r="G1088" s="846" t="s">
        <v>1111</v>
      </c>
      <c r="H1088" s="846"/>
    </row>
    <row r="1089" spans="2:8">
      <c r="B1089" s="2" t="s">
        <v>22</v>
      </c>
      <c r="C1089" s="2" t="s">
        <v>2256</v>
      </c>
      <c r="D1089" s="2">
        <v>2013</v>
      </c>
      <c r="E1089" s="820">
        <v>222850.78</v>
      </c>
      <c r="F1089" s="821">
        <v>65.28</v>
      </c>
      <c r="G1089" s="846" t="s">
        <v>1111</v>
      </c>
      <c r="H1089" s="846"/>
    </row>
    <row r="1090" spans="2:8">
      <c r="B1090" s="2" t="s">
        <v>22</v>
      </c>
      <c r="C1090" s="2" t="s">
        <v>2257</v>
      </c>
      <c r="D1090" s="2">
        <v>2013</v>
      </c>
      <c r="E1090" s="820">
        <v>6316</v>
      </c>
      <c r="F1090" s="821">
        <v>0.1</v>
      </c>
      <c r="G1090" s="846" t="s">
        <v>1111</v>
      </c>
      <c r="H1090" s="846"/>
    </row>
    <row r="1091" spans="2:8">
      <c r="B1091" s="2" t="s">
        <v>22</v>
      </c>
      <c r="C1091" s="2" t="s">
        <v>2258</v>
      </c>
      <c r="D1091" s="2">
        <v>2013</v>
      </c>
      <c r="E1091" s="820">
        <v>4166.5439999999999</v>
      </c>
      <c r="F1091" s="821">
        <v>1.05</v>
      </c>
      <c r="G1091" s="846" t="s">
        <v>1111</v>
      </c>
      <c r="H1091" s="846"/>
    </row>
    <row r="1092" spans="2:8">
      <c r="B1092" s="2" t="s">
        <v>22</v>
      </c>
      <c r="C1092" s="2" t="s">
        <v>2259</v>
      </c>
      <c r="D1092" s="2">
        <v>2013</v>
      </c>
      <c r="E1092" s="820">
        <v>112942</v>
      </c>
      <c r="F1092" s="821">
        <v>24.6</v>
      </c>
      <c r="G1092" s="846" t="s">
        <v>1111</v>
      </c>
      <c r="H1092" s="846"/>
    </row>
    <row r="1093" spans="2:8">
      <c r="B1093" s="2" t="s">
        <v>22</v>
      </c>
      <c r="C1093" s="2" t="s">
        <v>2260</v>
      </c>
      <c r="D1093" s="2">
        <v>2013</v>
      </c>
      <c r="E1093" s="820">
        <v>21043</v>
      </c>
      <c r="F1093" s="821">
        <v>4.34</v>
      </c>
      <c r="G1093" s="846" t="s">
        <v>1111</v>
      </c>
      <c r="H1093" s="846"/>
    </row>
    <row r="1094" spans="2:8">
      <c r="B1094" s="2" t="s">
        <v>22</v>
      </c>
      <c r="C1094" s="2" t="s">
        <v>2261</v>
      </c>
      <c r="D1094" s="2">
        <v>2013</v>
      </c>
      <c r="E1094" s="820">
        <v>23619.77</v>
      </c>
      <c r="F1094" s="821">
        <v>4.93</v>
      </c>
      <c r="G1094" s="846" t="s">
        <v>1111</v>
      </c>
      <c r="H1094" s="846"/>
    </row>
    <row r="1095" spans="2:8">
      <c r="B1095" s="2" t="s">
        <v>22</v>
      </c>
      <c r="C1095" s="2" t="s">
        <v>2262</v>
      </c>
      <c r="D1095" s="2">
        <v>2013</v>
      </c>
      <c r="E1095" s="820">
        <v>15238.56</v>
      </c>
      <c r="F1095" s="821">
        <v>3.18</v>
      </c>
      <c r="G1095" s="846" t="s">
        <v>1111</v>
      </c>
      <c r="H1095" s="846"/>
    </row>
    <row r="1096" spans="2:8">
      <c r="B1096" s="2" t="s">
        <v>22</v>
      </c>
      <c r="C1096" s="2" t="s">
        <v>2263</v>
      </c>
      <c r="D1096" s="2">
        <v>2013</v>
      </c>
      <c r="E1096" s="820">
        <v>19048.2</v>
      </c>
      <c r="F1096" s="821">
        <v>3.98</v>
      </c>
      <c r="G1096" s="846" t="s">
        <v>1111</v>
      </c>
      <c r="H1096" s="846"/>
    </row>
    <row r="1097" spans="2:8">
      <c r="B1097" s="2" t="s">
        <v>22</v>
      </c>
      <c r="C1097" s="2" t="s">
        <v>2264</v>
      </c>
      <c r="D1097" s="2">
        <v>2013</v>
      </c>
      <c r="E1097" s="820">
        <v>19048.2</v>
      </c>
      <c r="F1097" s="821">
        <v>3.98</v>
      </c>
      <c r="G1097" s="846" t="s">
        <v>1111</v>
      </c>
      <c r="H1097" s="846"/>
    </row>
    <row r="1098" spans="2:8">
      <c r="B1098" s="2" t="s">
        <v>22</v>
      </c>
      <c r="C1098" s="2" t="s">
        <v>2265</v>
      </c>
      <c r="D1098" s="2">
        <v>2013</v>
      </c>
      <c r="E1098" s="820">
        <v>107305</v>
      </c>
      <c r="F1098" s="821">
        <v>23.4</v>
      </c>
      <c r="G1098" s="846" t="s">
        <v>1111</v>
      </c>
      <c r="H1098" s="846"/>
    </row>
    <row r="1099" spans="2:8">
      <c r="B1099" s="2" t="s">
        <v>22</v>
      </c>
      <c r="C1099" s="2" t="s">
        <v>2266</v>
      </c>
      <c r="D1099" s="2">
        <v>2013</v>
      </c>
      <c r="E1099" s="820">
        <v>1348</v>
      </c>
      <c r="F1099" s="821">
        <v>4.8</v>
      </c>
      <c r="G1099" s="846" t="s">
        <v>1111</v>
      </c>
      <c r="H1099" s="846"/>
    </row>
    <row r="1100" spans="2:8">
      <c r="B1100" s="2" t="s">
        <v>22</v>
      </c>
      <c r="C1100" s="2" t="s">
        <v>2267</v>
      </c>
      <c r="D1100" s="2">
        <v>2013</v>
      </c>
      <c r="E1100" s="820">
        <v>30912</v>
      </c>
      <c r="F1100" s="821">
        <v>6.44</v>
      </c>
      <c r="G1100" s="846" t="s">
        <v>1111</v>
      </c>
      <c r="H1100" s="846"/>
    </row>
    <row r="1101" spans="2:8">
      <c r="B1101" s="2" t="s">
        <v>22</v>
      </c>
      <c r="C1101" s="2" t="s">
        <v>2268</v>
      </c>
      <c r="D1101" s="2">
        <v>2013</v>
      </c>
      <c r="E1101" s="820">
        <v>17405</v>
      </c>
      <c r="F1101" s="893" t="s">
        <v>2094</v>
      </c>
      <c r="G1101" s="846" t="s">
        <v>1111</v>
      </c>
      <c r="H1101" s="846"/>
    </row>
    <row r="1102" spans="2:8">
      <c r="B1102" s="2" t="s">
        <v>22</v>
      </c>
      <c r="C1102" s="2" t="s">
        <v>2269</v>
      </c>
      <c r="D1102" s="2">
        <v>2013</v>
      </c>
      <c r="E1102" s="820">
        <v>41402.879999999997</v>
      </c>
      <c r="F1102" s="821">
        <v>8.64</v>
      </c>
      <c r="G1102" s="846" t="s">
        <v>1111</v>
      </c>
      <c r="H1102" s="846"/>
    </row>
    <row r="1103" spans="2:8">
      <c r="B1103" s="2" t="s">
        <v>22</v>
      </c>
      <c r="C1103" s="2" t="s">
        <v>2270</v>
      </c>
      <c r="D1103" s="2">
        <v>2013</v>
      </c>
      <c r="E1103" s="820">
        <v>906</v>
      </c>
      <c r="F1103" s="821">
        <v>1.3</v>
      </c>
      <c r="G1103" s="846" t="s">
        <v>1111</v>
      </c>
      <c r="H1103" s="846"/>
    </row>
    <row r="1104" spans="2:8">
      <c r="B1104" s="2" t="s">
        <v>22</v>
      </c>
      <c r="C1104" s="2" t="s">
        <v>2271</v>
      </c>
      <c r="D1104" s="2">
        <v>2013</v>
      </c>
      <c r="E1104" s="820">
        <v>27158.400000000001</v>
      </c>
      <c r="F1104" s="821">
        <v>5.6580000000000004</v>
      </c>
      <c r="G1104" s="846" t="s">
        <v>1111</v>
      </c>
      <c r="H1104" s="846"/>
    </row>
    <row r="1105" spans="2:8">
      <c r="B1105" s="2" t="s">
        <v>22</v>
      </c>
      <c r="C1105" s="2" t="s">
        <v>2272</v>
      </c>
      <c r="D1105" s="2">
        <v>2013</v>
      </c>
      <c r="E1105" s="820">
        <v>44977</v>
      </c>
      <c r="F1105" s="821">
        <v>10</v>
      </c>
      <c r="G1105" s="846" t="s">
        <v>1111</v>
      </c>
      <c r="H1105" s="846"/>
    </row>
    <row r="1106" spans="2:8">
      <c r="B1106" s="2" t="s">
        <v>22</v>
      </c>
      <c r="C1106" s="2" t="s">
        <v>2273</v>
      </c>
      <c r="D1106" s="2">
        <v>2013</v>
      </c>
      <c r="E1106" s="820">
        <v>6085.5240000000003</v>
      </c>
      <c r="F1106" s="821">
        <v>2.3460000000000001</v>
      </c>
      <c r="G1106" s="846" t="s">
        <v>1111</v>
      </c>
      <c r="H1106" s="846"/>
    </row>
    <row r="1107" spans="2:8">
      <c r="B1107" s="2" t="s">
        <v>22</v>
      </c>
      <c r="C1107" s="2" t="s">
        <v>2273</v>
      </c>
      <c r="D1107" s="2">
        <v>2013</v>
      </c>
      <c r="E1107" s="820">
        <v>6085.52</v>
      </c>
      <c r="F1107" s="821">
        <v>2.35</v>
      </c>
      <c r="G1107" s="846" t="s">
        <v>1111</v>
      </c>
      <c r="H1107" s="846"/>
    </row>
    <row r="1108" spans="2:8">
      <c r="B1108" s="2" t="s">
        <v>22</v>
      </c>
      <c r="C1108" s="2" t="s">
        <v>2274</v>
      </c>
      <c r="D1108" s="2">
        <v>2013</v>
      </c>
      <c r="E1108" s="820">
        <v>94132</v>
      </c>
      <c r="F1108" s="821">
        <v>12.55</v>
      </c>
      <c r="G1108" s="846" t="s">
        <v>1111</v>
      </c>
      <c r="H1108" s="846"/>
    </row>
    <row r="1109" spans="2:8">
      <c r="B1109" s="2" t="s">
        <v>22</v>
      </c>
      <c r="C1109" s="2" t="s">
        <v>2275</v>
      </c>
      <c r="D1109" s="2">
        <v>2013</v>
      </c>
      <c r="E1109" s="820">
        <v>152740</v>
      </c>
      <c r="F1109" s="821">
        <v>20.92</v>
      </c>
      <c r="G1109" s="846" t="s">
        <v>1111</v>
      </c>
      <c r="H1109" s="846"/>
    </row>
    <row r="1110" spans="2:8">
      <c r="B1110" s="2" t="s">
        <v>22</v>
      </c>
      <c r="C1110" s="2" t="s">
        <v>2276</v>
      </c>
      <c r="D1110" s="2">
        <v>2013</v>
      </c>
      <c r="E1110" s="820">
        <v>4488</v>
      </c>
      <c r="F1110" s="821">
        <v>6.1</v>
      </c>
      <c r="G1110" s="846" t="s">
        <v>1111</v>
      </c>
      <c r="H1110" s="846"/>
    </row>
    <row r="1111" spans="2:8">
      <c r="B1111" s="2" t="s">
        <v>22</v>
      </c>
      <c r="C1111" s="2" t="s">
        <v>2277</v>
      </c>
      <c r="D1111" s="2">
        <v>2013</v>
      </c>
      <c r="E1111" s="820">
        <v>111647</v>
      </c>
      <c r="F1111" s="821">
        <v>24.3</v>
      </c>
      <c r="G1111" s="846" t="s">
        <v>1111</v>
      </c>
      <c r="H1111" s="846"/>
    </row>
    <row r="1112" spans="2:8">
      <c r="B1112" s="2" t="s">
        <v>22</v>
      </c>
      <c r="C1112" s="2" t="s">
        <v>2278</v>
      </c>
      <c r="D1112" s="2">
        <v>2013</v>
      </c>
      <c r="E1112" s="820">
        <v>27820.799999999999</v>
      </c>
      <c r="F1112" s="821">
        <v>5.7960000000000003</v>
      </c>
      <c r="G1112" s="846" t="s">
        <v>1111</v>
      </c>
      <c r="H1112" s="846"/>
    </row>
    <row r="1113" spans="2:8">
      <c r="B1113" s="2" t="s">
        <v>22</v>
      </c>
      <c r="C1113" s="2" t="s">
        <v>2279</v>
      </c>
      <c r="D1113" s="2">
        <v>2013</v>
      </c>
      <c r="E1113" s="820">
        <v>234362</v>
      </c>
      <c r="F1113" s="821">
        <v>27.6</v>
      </c>
      <c r="G1113" s="846" t="s">
        <v>1111</v>
      </c>
      <c r="H1113" s="846"/>
    </row>
    <row r="1114" spans="2:8">
      <c r="B1114" s="2" t="s">
        <v>22</v>
      </c>
      <c r="C1114" s="2" t="s">
        <v>2280</v>
      </c>
      <c r="D1114" s="2">
        <v>2013</v>
      </c>
      <c r="E1114" s="820">
        <v>47030.400000000001</v>
      </c>
      <c r="F1114" s="821">
        <v>9.7899999999999991</v>
      </c>
      <c r="G1114" s="846" t="s">
        <v>1111</v>
      </c>
      <c r="H1114" s="846"/>
    </row>
    <row r="1115" spans="2:8">
      <c r="B1115" s="2" t="s">
        <v>22</v>
      </c>
      <c r="C1115" s="2" t="s">
        <v>2281</v>
      </c>
      <c r="D1115" s="2">
        <v>2013</v>
      </c>
      <c r="E1115" s="820">
        <v>394754</v>
      </c>
      <c r="F1115" s="821">
        <v>0</v>
      </c>
      <c r="G1115" s="846" t="s">
        <v>1111</v>
      </c>
      <c r="H1115" s="846"/>
    </row>
    <row r="1116" spans="2:8">
      <c r="B1116" s="2" t="s">
        <v>22</v>
      </c>
      <c r="C1116" s="2" t="s">
        <v>2282</v>
      </c>
      <c r="D1116" s="2">
        <v>2013</v>
      </c>
      <c r="E1116" s="820">
        <v>303096</v>
      </c>
      <c r="F1116" s="821">
        <v>34.6</v>
      </c>
      <c r="G1116" s="846" t="s">
        <v>1111</v>
      </c>
      <c r="H1116" s="846"/>
    </row>
    <row r="1117" spans="2:8">
      <c r="B1117" s="2" t="s">
        <v>22</v>
      </c>
      <c r="C1117" s="2" t="s">
        <v>2283</v>
      </c>
      <c r="D1117" s="2">
        <v>2013</v>
      </c>
      <c r="E1117" s="820">
        <v>41397</v>
      </c>
      <c r="F1117" s="821">
        <v>0</v>
      </c>
      <c r="G1117" s="846" t="s">
        <v>1111</v>
      </c>
      <c r="H1117" s="846"/>
    </row>
    <row r="1118" spans="2:8">
      <c r="B1118" s="2" t="s">
        <v>22</v>
      </c>
      <c r="C1118" s="2" t="s">
        <v>2284</v>
      </c>
      <c r="D1118" s="2">
        <v>2013</v>
      </c>
      <c r="E1118" s="820">
        <v>88190.88</v>
      </c>
      <c r="F1118" s="821">
        <v>33.380000000000003</v>
      </c>
      <c r="G1118" s="846" t="s">
        <v>1111</v>
      </c>
      <c r="H1118" s="846"/>
    </row>
    <row r="1119" spans="2:8">
      <c r="B1119" s="2" t="s">
        <v>22</v>
      </c>
      <c r="C1119" s="2" t="s">
        <v>2285</v>
      </c>
      <c r="D1119" s="2">
        <v>2013</v>
      </c>
      <c r="E1119" s="820">
        <v>2743.99</v>
      </c>
      <c r="F1119" s="821">
        <v>2.74</v>
      </c>
      <c r="G1119" s="846" t="s">
        <v>1111</v>
      </c>
      <c r="H1119" s="846"/>
    </row>
    <row r="1120" spans="2:8">
      <c r="B1120" s="2" t="s">
        <v>22</v>
      </c>
      <c r="C1120" s="2" t="s">
        <v>2286</v>
      </c>
      <c r="D1120" s="2">
        <v>2013</v>
      </c>
      <c r="E1120" s="820">
        <v>103314.46799999999</v>
      </c>
      <c r="F1120" s="821">
        <v>22.178999999999998</v>
      </c>
      <c r="G1120" s="846" t="s">
        <v>1111</v>
      </c>
      <c r="H1120" s="846"/>
    </row>
    <row r="1121" spans="2:8">
      <c r="B1121" s="2" t="s">
        <v>22</v>
      </c>
      <c r="C1121" s="2" t="s">
        <v>2287</v>
      </c>
      <c r="D1121" s="2">
        <v>2013</v>
      </c>
      <c r="E1121" s="820">
        <v>344715</v>
      </c>
      <c r="F1121" s="821">
        <v>39.4</v>
      </c>
      <c r="G1121" s="846" t="s">
        <v>1111</v>
      </c>
      <c r="H1121" s="846"/>
    </row>
    <row r="1122" spans="2:8">
      <c r="B1122" s="2" t="s">
        <v>22</v>
      </c>
      <c r="C1122" s="2" t="s">
        <v>2288</v>
      </c>
      <c r="D1122" s="2">
        <v>2013</v>
      </c>
      <c r="E1122" s="820">
        <v>61182.7</v>
      </c>
      <c r="F1122" s="821">
        <v>15.62</v>
      </c>
      <c r="G1122" s="846" t="s">
        <v>1111</v>
      </c>
      <c r="H1122" s="846"/>
    </row>
    <row r="1123" spans="2:8">
      <c r="B1123" s="2" t="s">
        <v>22</v>
      </c>
      <c r="C1123" s="2" t="s">
        <v>2289</v>
      </c>
      <c r="D1123" s="2">
        <v>2013</v>
      </c>
      <c r="E1123" s="820">
        <v>26775</v>
      </c>
      <c r="F1123" s="821">
        <v>0</v>
      </c>
      <c r="G1123" s="846" t="s">
        <v>1111</v>
      </c>
      <c r="H1123" s="846"/>
    </row>
    <row r="1124" spans="2:8">
      <c r="B1124" s="2" t="s">
        <v>22</v>
      </c>
      <c r="C1124" s="2" t="s">
        <v>2290</v>
      </c>
      <c r="D1124" s="2">
        <v>2013</v>
      </c>
      <c r="E1124" s="820">
        <v>14688.15</v>
      </c>
      <c r="F1124" s="821">
        <v>3.7050000000000001</v>
      </c>
      <c r="G1124" s="846" t="s">
        <v>1111</v>
      </c>
      <c r="H1124" s="846"/>
    </row>
    <row r="1125" spans="2:8">
      <c r="B1125" s="2" t="s">
        <v>22</v>
      </c>
      <c r="C1125" s="2" t="s">
        <v>2291</v>
      </c>
      <c r="D1125" s="2">
        <v>2013</v>
      </c>
      <c r="E1125" s="820">
        <v>300006</v>
      </c>
      <c r="F1125" s="821">
        <v>54.37</v>
      </c>
      <c r="G1125" s="846" t="s">
        <v>1111</v>
      </c>
      <c r="H1125" s="846"/>
    </row>
    <row r="1126" spans="2:8">
      <c r="B1126" s="2" t="s">
        <v>22</v>
      </c>
      <c r="C1126" s="2" t="s">
        <v>2292</v>
      </c>
      <c r="D1126" s="2">
        <v>2013</v>
      </c>
      <c r="E1126" s="820">
        <v>957</v>
      </c>
      <c r="F1126" s="821">
        <v>1.3137000000000001</v>
      </c>
      <c r="G1126" s="846" t="s">
        <v>1111</v>
      </c>
      <c r="H1126" s="846"/>
    </row>
    <row r="1127" spans="2:8">
      <c r="B1127" s="2" t="s">
        <v>22</v>
      </c>
      <c r="C1127" s="2" t="s">
        <v>2293</v>
      </c>
      <c r="D1127" s="2">
        <v>2013</v>
      </c>
      <c r="E1127" s="820">
        <v>86608</v>
      </c>
      <c r="F1127" s="821">
        <v>21.7</v>
      </c>
      <c r="G1127" s="846" t="s">
        <v>1111</v>
      </c>
      <c r="H1127" s="846"/>
    </row>
    <row r="1128" spans="2:8">
      <c r="B1128" s="2" t="s">
        <v>22</v>
      </c>
      <c r="C1128" s="2" t="s">
        <v>2294</v>
      </c>
      <c r="D1128" s="2">
        <v>2013</v>
      </c>
      <c r="E1128" s="820">
        <v>10898</v>
      </c>
      <c r="F1128" s="821">
        <v>64.2</v>
      </c>
      <c r="G1128" s="846" t="s">
        <v>1111</v>
      </c>
      <c r="H1128" s="846"/>
    </row>
    <row r="1129" spans="2:8">
      <c r="B1129" s="2" t="s">
        <v>22</v>
      </c>
      <c r="C1129" s="2" t="s">
        <v>2295</v>
      </c>
      <c r="D1129" s="2">
        <v>2013</v>
      </c>
      <c r="E1129" s="820">
        <v>34771</v>
      </c>
      <c r="F1129" s="821">
        <v>7</v>
      </c>
      <c r="G1129" s="846" t="s">
        <v>1111</v>
      </c>
      <c r="H1129" s="846"/>
    </row>
    <row r="1130" spans="2:8">
      <c r="B1130" s="2" t="s">
        <v>22</v>
      </c>
      <c r="C1130" s="2" t="s">
        <v>2296</v>
      </c>
      <c r="D1130" s="2">
        <v>2013</v>
      </c>
      <c r="E1130" s="820">
        <v>11393</v>
      </c>
      <c r="F1130" s="821">
        <v>3.1</v>
      </c>
      <c r="G1130" s="846" t="s">
        <v>1111</v>
      </c>
      <c r="H1130" s="846"/>
    </row>
    <row r="1131" spans="2:8">
      <c r="B1131" s="2" t="s">
        <v>22</v>
      </c>
      <c r="C1131" s="2" t="s">
        <v>2297</v>
      </c>
      <c r="D1131" s="2">
        <v>2013</v>
      </c>
      <c r="E1131" s="820">
        <v>4014</v>
      </c>
      <c r="F1131" s="821">
        <v>5.6</v>
      </c>
      <c r="G1131" s="846" t="s">
        <v>1111</v>
      </c>
      <c r="H1131" s="846"/>
    </row>
    <row r="1132" spans="2:8">
      <c r="B1132" s="2" t="s">
        <v>22</v>
      </c>
      <c r="C1132" s="2" t="s">
        <v>2298</v>
      </c>
      <c r="D1132" s="2">
        <v>2013</v>
      </c>
      <c r="E1132" s="820">
        <v>17870</v>
      </c>
      <c r="F1132" s="821">
        <v>4.9000000000000004</v>
      </c>
      <c r="G1132" s="846" t="s">
        <v>1111</v>
      </c>
      <c r="H1132" s="846"/>
    </row>
    <row r="1133" spans="2:8">
      <c r="B1133" s="2" t="s">
        <v>22</v>
      </c>
      <c r="C1133" s="2" t="s">
        <v>2299</v>
      </c>
      <c r="D1133" s="2">
        <v>2013</v>
      </c>
      <c r="E1133" s="820">
        <v>18798</v>
      </c>
      <c r="F1133" s="821">
        <v>4.7</v>
      </c>
      <c r="G1133" s="846" t="s">
        <v>1111</v>
      </c>
      <c r="H1133" s="846"/>
    </row>
    <row r="1134" spans="2:8">
      <c r="B1134" s="2" t="s">
        <v>22</v>
      </c>
      <c r="C1134" s="2" t="s">
        <v>2300</v>
      </c>
      <c r="D1134" s="2">
        <v>2013</v>
      </c>
      <c r="E1134" s="820">
        <v>21201</v>
      </c>
      <c r="F1134" s="821">
        <v>0</v>
      </c>
      <c r="G1134" s="846" t="s">
        <v>1111</v>
      </c>
      <c r="H1134" s="846"/>
    </row>
    <row r="1135" spans="2:8">
      <c r="B1135" s="2" t="s">
        <v>22</v>
      </c>
      <c r="C1135" s="2" t="s">
        <v>2301</v>
      </c>
      <c r="D1135" s="2">
        <v>2013</v>
      </c>
      <c r="E1135" s="820">
        <v>1244</v>
      </c>
      <c r="F1135" s="821" t="s">
        <v>2302</v>
      </c>
      <c r="G1135" s="846" t="s">
        <v>1113</v>
      </c>
      <c r="H1135" s="846"/>
    </row>
    <row r="1136" spans="2:8">
      <c r="B1136" s="2" t="s">
        <v>22</v>
      </c>
      <c r="C1136" s="2" t="s">
        <v>2303</v>
      </c>
      <c r="D1136" s="2">
        <v>2013</v>
      </c>
      <c r="E1136" s="820">
        <v>80568</v>
      </c>
      <c r="F1136" s="821">
        <v>20.141999999999999</v>
      </c>
      <c r="G1136" s="846" t="s">
        <v>1113</v>
      </c>
      <c r="H1136" s="846"/>
    </row>
    <row r="1137" spans="2:8">
      <c r="B1137" s="2" t="s">
        <v>22</v>
      </c>
      <c r="C1137" s="2" t="s">
        <v>2304</v>
      </c>
      <c r="D1137" s="2">
        <v>2013</v>
      </c>
      <c r="E1137" s="820">
        <v>876000</v>
      </c>
      <c r="F1137" s="821">
        <v>100</v>
      </c>
      <c r="G1137" s="846" t="s">
        <v>1113</v>
      </c>
      <c r="H1137" s="846"/>
    </row>
    <row r="1138" spans="2:8">
      <c r="B1138" s="2" t="s">
        <v>22</v>
      </c>
      <c r="C1138" s="2" t="s">
        <v>2305</v>
      </c>
      <c r="D1138" s="2">
        <v>2013</v>
      </c>
      <c r="E1138" s="820">
        <v>28908</v>
      </c>
      <c r="F1138" s="821">
        <v>3.3</v>
      </c>
      <c r="G1138" s="846" t="s">
        <v>1113</v>
      </c>
      <c r="H1138" s="846"/>
    </row>
    <row r="1139" spans="2:8">
      <c r="B1139" s="2" t="s">
        <v>22</v>
      </c>
      <c r="C1139" s="2" t="s">
        <v>2306</v>
      </c>
      <c r="D1139" s="2">
        <v>2013</v>
      </c>
      <c r="E1139" s="820">
        <v>2220.46</v>
      </c>
      <c r="F1139" s="821">
        <v>0.86</v>
      </c>
      <c r="G1139" s="846" t="s">
        <v>1109</v>
      </c>
      <c r="H1139" s="846"/>
    </row>
    <row r="1140" spans="2:8">
      <c r="B1140" s="2" t="s">
        <v>22</v>
      </c>
      <c r="C1140" s="2" t="s">
        <v>2307</v>
      </c>
      <c r="D1140" s="2">
        <v>2013</v>
      </c>
      <c r="E1140" s="820">
        <v>67703.399999999994</v>
      </c>
      <c r="F1140" s="821">
        <v>26.1</v>
      </c>
      <c r="G1140" s="846" t="s">
        <v>1110</v>
      </c>
      <c r="H1140" s="846"/>
    </row>
    <row r="1141" spans="2:8">
      <c r="B1141" s="2" t="s">
        <v>22</v>
      </c>
      <c r="C1141" s="2" t="s">
        <v>2308</v>
      </c>
      <c r="D1141" s="2">
        <v>2013</v>
      </c>
      <c r="E1141" s="820">
        <v>3753.6</v>
      </c>
      <c r="F1141" s="821">
        <v>0.78</v>
      </c>
      <c r="G1141" s="846" t="s">
        <v>1110</v>
      </c>
      <c r="H1141" s="846"/>
    </row>
    <row r="1142" spans="2:8">
      <c r="B1142" s="2" t="s">
        <v>1116</v>
      </c>
      <c r="C1142" s="2" t="s">
        <v>2309</v>
      </c>
      <c r="D1142" s="2">
        <v>2013</v>
      </c>
      <c r="E1142" s="820">
        <v>0</v>
      </c>
      <c r="F1142" s="821">
        <v>0</v>
      </c>
      <c r="G1142" s="846" t="s">
        <v>1111</v>
      </c>
      <c r="H1142" s="846"/>
    </row>
    <row r="1143" spans="2:8">
      <c r="B1143" s="2" t="s">
        <v>1116</v>
      </c>
      <c r="C1143" s="2" t="s">
        <v>2310</v>
      </c>
      <c r="D1143" s="2">
        <v>2013</v>
      </c>
      <c r="E1143" s="820">
        <v>0</v>
      </c>
      <c r="F1143" s="821">
        <v>0</v>
      </c>
      <c r="G1143" s="846" t="s">
        <v>1111</v>
      </c>
      <c r="H1143" s="846"/>
    </row>
    <row r="1144" spans="2:8">
      <c r="B1144" s="2" t="s">
        <v>13</v>
      </c>
      <c r="C1144" s="2" t="s">
        <v>2311</v>
      </c>
      <c r="D1144" s="2">
        <v>2013</v>
      </c>
      <c r="E1144" s="820">
        <v>50523.477800000001</v>
      </c>
      <c r="F1144" s="821">
        <v>8.2194000000000003</v>
      </c>
      <c r="G1144" s="846" t="s">
        <v>1111</v>
      </c>
      <c r="H1144" s="846"/>
    </row>
    <row r="1145" spans="2:8">
      <c r="B1145" s="2" t="s">
        <v>13</v>
      </c>
      <c r="C1145" s="2" t="s">
        <v>2311</v>
      </c>
      <c r="D1145" s="2">
        <v>2013</v>
      </c>
      <c r="E1145" s="820">
        <v>0</v>
      </c>
      <c r="F1145" s="821">
        <v>0</v>
      </c>
      <c r="G1145" s="846" t="s">
        <v>1111</v>
      </c>
      <c r="H1145" s="846"/>
    </row>
    <row r="1146" spans="2:8">
      <c r="B1146" s="2" t="s">
        <v>13</v>
      </c>
      <c r="C1146" s="2" t="s">
        <v>2311</v>
      </c>
      <c r="D1146" s="2">
        <v>2013</v>
      </c>
      <c r="E1146" s="820">
        <v>78560.02</v>
      </c>
      <c r="F1146" s="821">
        <v>12.7806</v>
      </c>
      <c r="G1146" s="846" t="s">
        <v>1113</v>
      </c>
      <c r="H1146" s="846"/>
    </row>
    <row r="1147" spans="2:8">
      <c r="B1147" s="2" t="s">
        <v>13</v>
      </c>
      <c r="C1147" s="2" t="s">
        <v>2311</v>
      </c>
      <c r="D1147" s="2">
        <v>2013</v>
      </c>
      <c r="E1147" s="820">
        <v>0</v>
      </c>
      <c r="F1147" s="821">
        <v>0</v>
      </c>
      <c r="G1147" s="846" t="s">
        <v>1113</v>
      </c>
      <c r="H1147" s="846"/>
    </row>
    <row r="1148" spans="2:8">
      <c r="B1148" s="2" t="s">
        <v>13</v>
      </c>
      <c r="C1148" s="2" t="s">
        <v>2311</v>
      </c>
      <c r="D1148" s="2">
        <v>2013</v>
      </c>
      <c r="E1148" s="820">
        <v>0</v>
      </c>
      <c r="F1148" s="821">
        <v>0</v>
      </c>
      <c r="G1148" s="846" t="s">
        <v>1113</v>
      </c>
      <c r="H1148" s="846"/>
    </row>
    <row r="1149" spans="2:8">
      <c r="B1149" s="2" t="s">
        <v>13</v>
      </c>
      <c r="C1149" s="2" t="s">
        <v>2311</v>
      </c>
      <c r="D1149" s="2">
        <v>2013</v>
      </c>
      <c r="E1149" s="820">
        <v>0</v>
      </c>
      <c r="F1149" s="821">
        <v>0</v>
      </c>
      <c r="G1149" s="846" t="s">
        <v>1113</v>
      </c>
      <c r="H1149" s="846"/>
    </row>
    <row r="1150" spans="2:8">
      <c r="B1150" s="2" t="s">
        <v>13</v>
      </c>
      <c r="C1150" s="2" t="s">
        <v>2311</v>
      </c>
      <c r="D1150" s="2">
        <v>2013</v>
      </c>
      <c r="E1150" s="820">
        <v>0</v>
      </c>
      <c r="F1150" s="821">
        <v>0</v>
      </c>
      <c r="G1150" s="846" t="s">
        <v>1111</v>
      </c>
      <c r="H1150" s="846"/>
    </row>
    <row r="1151" spans="2:8">
      <c r="B1151" s="2" t="s">
        <v>13</v>
      </c>
      <c r="C1151" s="2" t="s">
        <v>2312</v>
      </c>
      <c r="D1151" s="2">
        <v>2013</v>
      </c>
      <c r="E1151" s="820">
        <v>0</v>
      </c>
      <c r="F1151" s="821">
        <v>0</v>
      </c>
      <c r="G1151" s="846" t="s">
        <v>1111</v>
      </c>
      <c r="H1151" s="846"/>
    </row>
    <row r="1152" spans="2:8">
      <c r="B1152" s="2" t="s">
        <v>13</v>
      </c>
      <c r="C1152" s="2" t="s">
        <v>2312</v>
      </c>
      <c r="D1152" s="2">
        <v>2013</v>
      </c>
      <c r="E1152" s="820">
        <v>0</v>
      </c>
      <c r="F1152" s="821">
        <v>0</v>
      </c>
      <c r="G1152" s="846" t="s">
        <v>1111</v>
      </c>
      <c r="H1152" s="846"/>
    </row>
    <row r="1153" spans="2:8">
      <c r="B1153" s="2" t="s">
        <v>13</v>
      </c>
      <c r="C1153" s="2" t="s">
        <v>2312</v>
      </c>
      <c r="D1153" s="2">
        <v>2013</v>
      </c>
      <c r="E1153" s="820">
        <v>0</v>
      </c>
      <c r="F1153" s="821">
        <v>0</v>
      </c>
      <c r="G1153" s="846" t="s">
        <v>1111</v>
      </c>
      <c r="H1153" s="846"/>
    </row>
    <row r="1154" spans="2:8">
      <c r="B1154" s="2" t="s">
        <v>13</v>
      </c>
      <c r="C1154" s="2" t="s">
        <v>2312</v>
      </c>
      <c r="D1154" s="2">
        <v>2013</v>
      </c>
      <c r="E1154" s="820">
        <v>0</v>
      </c>
      <c r="F1154" s="821">
        <v>0</v>
      </c>
      <c r="G1154" s="846" t="s">
        <v>1111</v>
      </c>
      <c r="H1154" s="846"/>
    </row>
    <row r="1155" spans="2:8">
      <c r="B1155" s="2" t="s">
        <v>1116</v>
      </c>
      <c r="C1155" s="2" t="s">
        <v>2313</v>
      </c>
      <c r="D1155" s="2">
        <v>2017</v>
      </c>
      <c r="E1155" s="820">
        <v>65333.669668554678</v>
      </c>
      <c r="F1155" s="821">
        <v>2.9020556650926546</v>
      </c>
      <c r="G1155" s="846" t="s">
        <v>1111</v>
      </c>
      <c r="H1155" s="846"/>
    </row>
    <row r="1156" spans="2:8">
      <c r="B1156" s="2" t="s">
        <v>1116</v>
      </c>
      <c r="C1156" s="2" t="s">
        <v>2314</v>
      </c>
      <c r="D1156" s="2">
        <v>2017</v>
      </c>
      <c r="E1156" s="820">
        <v>65333.669668554678</v>
      </c>
      <c r="F1156" s="821">
        <v>2.9020556650926546</v>
      </c>
      <c r="G1156" s="846" t="s">
        <v>1111</v>
      </c>
      <c r="H1156" s="846"/>
    </row>
    <row r="1157" spans="2:8">
      <c r="B1157" s="2" t="s">
        <v>1116</v>
      </c>
      <c r="C1157" s="2" t="s">
        <v>2315</v>
      </c>
      <c r="D1157" s="2">
        <v>2017</v>
      </c>
      <c r="E1157" s="820">
        <v>65333.669668554678</v>
      </c>
      <c r="F1157" s="821">
        <v>2.9020556650926546</v>
      </c>
      <c r="G1157" s="846" t="s">
        <v>1111</v>
      </c>
      <c r="H1157" s="846"/>
    </row>
    <row r="1158" spans="2:8">
      <c r="B1158" s="2" t="s">
        <v>1116</v>
      </c>
      <c r="C1158" s="2" t="s">
        <v>2316</v>
      </c>
      <c r="D1158" s="2">
        <v>2017</v>
      </c>
      <c r="E1158" s="820">
        <v>65333.669668554678</v>
      </c>
      <c r="F1158" s="821">
        <v>2.9020556650926546</v>
      </c>
      <c r="G1158" s="846" t="s">
        <v>1111</v>
      </c>
      <c r="H1158" s="846"/>
    </row>
    <row r="1159" spans="2:8">
      <c r="B1159" s="2" t="s">
        <v>1116</v>
      </c>
      <c r="C1159" s="2" t="s">
        <v>2317</v>
      </c>
      <c r="D1159" s="2">
        <v>2017</v>
      </c>
      <c r="E1159" s="820">
        <v>65333.669668554678</v>
      </c>
      <c r="F1159" s="821">
        <v>2.9020556650926546</v>
      </c>
      <c r="G1159" s="846" t="s">
        <v>1113</v>
      </c>
      <c r="H1159" s="846"/>
    </row>
    <row r="1160" spans="2:8">
      <c r="B1160" s="2" t="s">
        <v>1116</v>
      </c>
      <c r="C1160" s="2" t="s">
        <v>2318</v>
      </c>
      <c r="D1160" s="2">
        <v>2017</v>
      </c>
      <c r="E1160" s="820">
        <v>65333.669668554678</v>
      </c>
      <c r="F1160" s="821">
        <v>2.9020556650926546</v>
      </c>
      <c r="G1160" s="846" t="s">
        <v>1111</v>
      </c>
      <c r="H1160" s="846"/>
    </row>
    <row r="1161" spans="2:8">
      <c r="B1161" s="2" t="s">
        <v>1116</v>
      </c>
      <c r="C1161" s="2" t="s">
        <v>2319</v>
      </c>
      <c r="D1161" s="2">
        <v>2017</v>
      </c>
      <c r="E1161" s="820">
        <v>65333.669668554678</v>
      </c>
      <c r="F1161" s="821">
        <v>2.9020556650926546</v>
      </c>
      <c r="G1161" s="846" t="s">
        <v>1111</v>
      </c>
      <c r="H1161" s="846"/>
    </row>
    <row r="1162" spans="2:8">
      <c r="B1162" s="2" t="s">
        <v>1116</v>
      </c>
      <c r="C1162" s="2" t="s">
        <v>2320</v>
      </c>
      <c r="D1162" s="2">
        <v>2017</v>
      </c>
      <c r="E1162" s="820">
        <v>65333.669668554678</v>
      </c>
      <c r="F1162" s="821">
        <v>2.9020556650926546</v>
      </c>
      <c r="G1162" s="846" t="s">
        <v>1111</v>
      </c>
      <c r="H1162" s="846"/>
    </row>
    <row r="1163" spans="2:8">
      <c r="B1163" s="2" t="s">
        <v>1116</v>
      </c>
      <c r="C1163" s="2" t="s">
        <v>2321</v>
      </c>
      <c r="D1163" s="2">
        <v>2017</v>
      </c>
      <c r="E1163" s="820">
        <v>65333.669668554678</v>
      </c>
      <c r="F1163" s="821">
        <v>2.9020556650926546</v>
      </c>
      <c r="G1163" s="846" t="s">
        <v>1111</v>
      </c>
      <c r="H1163" s="846"/>
    </row>
    <row r="1164" spans="2:8">
      <c r="B1164" s="2" t="s">
        <v>1116</v>
      </c>
      <c r="C1164" s="2" t="s">
        <v>2322</v>
      </c>
      <c r="D1164" s="2">
        <v>2017</v>
      </c>
      <c r="E1164" s="820">
        <v>65333.669668554678</v>
      </c>
      <c r="F1164" s="821">
        <v>2.9020556650926546</v>
      </c>
      <c r="G1164" s="846" t="s">
        <v>1110</v>
      </c>
      <c r="H1164" s="846"/>
    </row>
    <row r="1165" spans="2:8">
      <c r="B1165" s="2" t="s">
        <v>1116</v>
      </c>
      <c r="C1165" s="2" t="s">
        <v>2323</v>
      </c>
      <c r="D1165" s="2">
        <v>2017</v>
      </c>
      <c r="E1165" s="820">
        <v>65333.669668554678</v>
      </c>
      <c r="F1165" s="821">
        <v>2.9020556650926546</v>
      </c>
      <c r="G1165" s="846" t="s">
        <v>1110</v>
      </c>
      <c r="H1165" s="846"/>
    </row>
    <row r="1166" spans="2:8">
      <c r="B1166" s="2" t="s">
        <v>13</v>
      </c>
      <c r="C1166" s="2" t="s">
        <v>2324</v>
      </c>
      <c r="D1166" s="2">
        <v>2017</v>
      </c>
      <c r="E1166" s="820">
        <v>4568.8011899062913</v>
      </c>
      <c r="F1166" s="821">
        <v>0</v>
      </c>
      <c r="G1166" s="846" t="s">
        <v>1111</v>
      </c>
      <c r="H1166" s="846"/>
    </row>
    <row r="1167" spans="2:8">
      <c r="B1167" s="2" t="s">
        <v>13</v>
      </c>
      <c r="C1167" s="2" t="s">
        <v>2325</v>
      </c>
      <c r="D1167" s="2">
        <v>2017</v>
      </c>
      <c r="E1167" s="820">
        <v>4483.5654043975428</v>
      </c>
      <c r="F1167" s="821">
        <v>0</v>
      </c>
      <c r="G1167" s="846" t="s">
        <v>1111</v>
      </c>
      <c r="H1167" s="846"/>
    </row>
    <row r="1168" spans="2:8">
      <c r="B1168" s="2" t="s">
        <v>13</v>
      </c>
      <c r="C1168" s="2" t="s">
        <v>2326</v>
      </c>
      <c r="D1168" s="2">
        <v>2017</v>
      </c>
      <c r="E1168" s="820">
        <v>1467568.5690651885</v>
      </c>
      <c r="F1168" s="821">
        <v>252.32646924132737</v>
      </c>
      <c r="G1168" s="846" t="s">
        <v>1113</v>
      </c>
      <c r="H1168" s="846"/>
    </row>
    <row r="1169" spans="2:8">
      <c r="B1169" s="2" t="s">
        <v>13</v>
      </c>
      <c r="C1169" s="2" t="s">
        <v>2327</v>
      </c>
      <c r="D1169" s="2">
        <v>2017</v>
      </c>
      <c r="E1169" s="820">
        <v>198024.55565808102</v>
      </c>
      <c r="F1169" s="821">
        <v>22.392248698769787</v>
      </c>
      <c r="G1169" s="846" t="s">
        <v>1113</v>
      </c>
      <c r="H1169" s="846"/>
    </row>
    <row r="1170" spans="2:8">
      <c r="B1170" s="2" t="s">
        <v>1126</v>
      </c>
      <c r="C1170" s="2" t="s">
        <v>2328</v>
      </c>
      <c r="D1170" s="2">
        <v>2017</v>
      </c>
      <c r="E1170" s="820">
        <v>157853.68293866102</v>
      </c>
      <c r="F1170" s="821">
        <v>0</v>
      </c>
      <c r="G1170" s="846" t="s">
        <v>1111</v>
      </c>
      <c r="H1170" s="846"/>
    </row>
    <row r="1171" spans="2:8">
      <c r="B1171" s="2" t="s">
        <v>1117</v>
      </c>
      <c r="C1171" s="2" t="s">
        <v>2329</v>
      </c>
      <c r="D1171" s="2">
        <v>2017</v>
      </c>
      <c r="E1171" s="820">
        <v>2461.0640857609797</v>
      </c>
      <c r="F1171" s="821">
        <v>2.1175290797723569</v>
      </c>
      <c r="G1171" s="846" t="s">
        <v>1111</v>
      </c>
      <c r="H1171" s="846"/>
    </row>
    <row r="1172" spans="2:8">
      <c r="B1172" s="2" t="s">
        <v>22</v>
      </c>
      <c r="C1172" s="2" t="s">
        <v>2330</v>
      </c>
      <c r="D1172" s="2">
        <v>2017</v>
      </c>
      <c r="E1172" s="820">
        <v>620.90916672214132</v>
      </c>
      <c r="F1172" s="821">
        <v>0</v>
      </c>
      <c r="G1172" s="846" t="s">
        <v>1111</v>
      </c>
      <c r="H1172" s="846"/>
    </row>
    <row r="1173" spans="2:8">
      <c r="B1173" s="2" t="s">
        <v>22</v>
      </c>
      <c r="C1173" s="2" t="s">
        <v>2331</v>
      </c>
      <c r="D1173" s="2">
        <v>2017</v>
      </c>
      <c r="E1173" s="820">
        <v>78370.49929205919</v>
      </c>
      <c r="F1173" s="821">
        <v>18.990203010210404</v>
      </c>
      <c r="G1173" s="846" t="s">
        <v>1111</v>
      </c>
      <c r="H1173" s="846"/>
    </row>
    <row r="1174" spans="2:8">
      <c r="B1174" s="2" t="s">
        <v>22</v>
      </c>
      <c r="C1174" s="2" t="s">
        <v>2332</v>
      </c>
      <c r="D1174" s="2">
        <v>2017</v>
      </c>
      <c r="E1174" s="820">
        <v>167542.2295113079</v>
      </c>
      <c r="F1174" s="821">
        <v>44.452512347502882</v>
      </c>
      <c r="G1174" s="846" t="s">
        <v>1111</v>
      </c>
      <c r="H1174" s="846"/>
    </row>
    <row r="1175" spans="2:8">
      <c r="B1175" s="2" t="s">
        <v>22</v>
      </c>
      <c r="C1175" s="2" t="s">
        <v>2333</v>
      </c>
      <c r="D1175" s="2">
        <v>2017</v>
      </c>
      <c r="E1175" s="820">
        <v>15017.248465647188</v>
      </c>
      <c r="F1175" s="821">
        <v>9.0429538143859052</v>
      </c>
      <c r="G1175" s="846" t="s">
        <v>1111</v>
      </c>
      <c r="H1175" s="846"/>
    </row>
    <row r="1176" spans="2:8">
      <c r="B1176" s="2" t="s">
        <v>22</v>
      </c>
      <c r="C1176" s="2" t="s">
        <v>2334</v>
      </c>
      <c r="D1176" s="2">
        <v>2017</v>
      </c>
      <c r="E1176" s="820">
        <v>155210.76145527395</v>
      </c>
      <c r="F1176" s="821">
        <v>0</v>
      </c>
      <c r="G1176" s="846" t="s">
        <v>1113</v>
      </c>
      <c r="H1176" s="846"/>
    </row>
    <row r="1177" spans="2:8">
      <c r="B1177" s="2" t="s">
        <v>22</v>
      </c>
      <c r="C1177" s="2" t="s">
        <v>2335</v>
      </c>
      <c r="D1177" s="2">
        <v>2017</v>
      </c>
      <c r="E1177" s="820">
        <v>119775.40386983039</v>
      </c>
      <c r="F1177" s="821">
        <v>26.361094758161599</v>
      </c>
      <c r="G1177" s="846" t="s">
        <v>1111</v>
      </c>
      <c r="H1177" s="846"/>
    </row>
    <row r="1178" spans="2:8">
      <c r="B1178" s="2" t="s">
        <v>22</v>
      </c>
      <c r="C1178" s="2" t="s">
        <v>2336</v>
      </c>
      <c r="D1178" s="2">
        <v>2017</v>
      </c>
      <c r="E1178" s="820">
        <v>4406.7188620144043</v>
      </c>
      <c r="F1178" s="821">
        <v>0</v>
      </c>
      <c r="G1178" s="846" t="s">
        <v>1113</v>
      </c>
      <c r="H1178" s="846"/>
    </row>
    <row r="1179" spans="2:8">
      <c r="B1179" s="2" t="s">
        <v>22</v>
      </c>
      <c r="C1179" s="2" t="s">
        <v>2337</v>
      </c>
      <c r="D1179" s="2">
        <v>2017</v>
      </c>
      <c r="E1179" s="820">
        <v>35958.330046317395</v>
      </c>
      <c r="F1179" s="821">
        <v>3.9364405811953045</v>
      </c>
      <c r="G1179" s="846" t="s">
        <v>1111</v>
      </c>
      <c r="H1179" s="846"/>
    </row>
    <row r="1180" spans="2:8">
      <c r="B1180" s="2" t="s">
        <v>22</v>
      </c>
      <c r="C1180" s="2" t="s">
        <v>2338</v>
      </c>
      <c r="D1180" s="2">
        <v>2017</v>
      </c>
      <c r="E1180" s="820">
        <v>3506.5104275660997</v>
      </c>
      <c r="F1180" s="821">
        <v>0</v>
      </c>
      <c r="G1180" s="846" t="s">
        <v>1113</v>
      </c>
      <c r="H1180" s="846"/>
    </row>
    <row r="1181" spans="2:8">
      <c r="B1181" s="2" t="s">
        <v>22</v>
      </c>
      <c r="C1181" s="2" t="s">
        <v>2339</v>
      </c>
      <c r="D1181" s="2">
        <v>2017</v>
      </c>
      <c r="E1181" s="820">
        <v>2839.6280763111977</v>
      </c>
      <c r="F1181" s="821">
        <v>0</v>
      </c>
      <c r="G1181" s="846" t="s">
        <v>1113</v>
      </c>
      <c r="H1181" s="846"/>
    </row>
    <row r="1182" spans="2:8">
      <c r="B1182" s="2" t="s">
        <v>22</v>
      </c>
      <c r="C1182" s="2" t="s">
        <v>2340</v>
      </c>
      <c r="D1182" s="2">
        <v>2017</v>
      </c>
      <c r="E1182" s="820">
        <v>1873.2278452122819</v>
      </c>
      <c r="F1182" s="821">
        <v>0</v>
      </c>
      <c r="G1182" s="846" t="s">
        <v>1113</v>
      </c>
      <c r="H1182" s="846"/>
    </row>
    <row r="1183" spans="2:8">
      <c r="B1183" s="2" t="s">
        <v>22</v>
      </c>
      <c r="C1183" s="2" t="s">
        <v>2341</v>
      </c>
      <c r="D1183" s="2">
        <v>2017</v>
      </c>
      <c r="E1183" s="820">
        <v>4170.0831889884712</v>
      </c>
      <c r="F1183" s="821">
        <v>0</v>
      </c>
      <c r="G1183" s="846" t="s">
        <v>1113</v>
      </c>
      <c r="H1183" s="846"/>
    </row>
    <row r="1184" spans="2:8">
      <c r="B1184" s="2" t="s">
        <v>22</v>
      </c>
      <c r="C1184" s="2" t="s">
        <v>2342</v>
      </c>
      <c r="D1184" s="2">
        <v>2017</v>
      </c>
      <c r="E1184" s="820">
        <v>101001.75736720499</v>
      </c>
      <c r="F1184" s="821">
        <v>0</v>
      </c>
      <c r="G1184" s="846" t="s">
        <v>1111</v>
      </c>
      <c r="H1184" s="846"/>
    </row>
    <row r="1185" spans="2:8">
      <c r="B1185" s="2" t="s">
        <v>22</v>
      </c>
      <c r="C1185" s="2" t="s">
        <v>2343</v>
      </c>
      <c r="D1185" s="2">
        <v>2017</v>
      </c>
      <c r="E1185" s="820">
        <v>43658.983795501503</v>
      </c>
      <c r="F1185" s="821">
        <v>11.809321743585912</v>
      </c>
      <c r="G1185" s="846" t="s">
        <v>1113</v>
      </c>
      <c r="H1185" s="846"/>
    </row>
    <row r="1186" spans="2:8">
      <c r="B1186" s="2" t="s">
        <v>22</v>
      </c>
      <c r="C1186" s="2" t="s">
        <v>2344</v>
      </c>
      <c r="D1186" s="2">
        <v>2017</v>
      </c>
      <c r="E1186" s="820">
        <v>38760.349095002704</v>
      </c>
      <c r="F1186" s="821">
        <v>4.0822346767951299</v>
      </c>
      <c r="G1186" s="846" t="s">
        <v>1113</v>
      </c>
      <c r="H1186" s="846"/>
    </row>
    <row r="1187" spans="2:8">
      <c r="B1187" s="2" t="s">
        <v>22</v>
      </c>
      <c r="C1187" s="2" t="s">
        <v>2345</v>
      </c>
      <c r="D1187" s="2">
        <v>2017</v>
      </c>
      <c r="E1187" s="820">
        <v>9441.3000111581805</v>
      </c>
      <c r="F1187" s="821">
        <v>2.6981161959822395</v>
      </c>
      <c r="G1187" s="846" t="s">
        <v>1113</v>
      </c>
      <c r="H1187" s="846"/>
    </row>
    <row r="1188" spans="2:8">
      <c r="B1188" s="2" t="s">
        <v>1118</v>
      </c>
      <c r="C1188" s="2" t="s">
        <v>2346</v>
      </c>
      <c r="D1188" s="2">
        <v>2017</v>
      </c>
      <c r="E1188" s="820">
        <v>4050886.3029331379</v>
      </c>
      <c r="F1188" s="821">
        <v>11.841743126500315</v>
      </c>
      <c r="G1188" s="846" t="s">
        <v>1115</v>
      </c>
      <c r="H1188" s="846"/>
    </row>
    <row r="1189" spans="2:8">
      <c r="B1189" s="2" t="s">
        <v>22</v>
      </c>
      <c r="C1189" s="2" t="s">
        <v>2347</v>
      </c>
      <c r="D1189" s="2">
        <v>2017</v>
      </c>
      <c r="E1189" s="820">
        <v>93477.751644668009</v>
      </c>
      <c r="F1189" s="821">
        <v>10.900464601223298</v>
      </c>
      <c r="G1189" s="846" t="s">
        <v>1113</v>
      </c>
      <c r="H1189" s="846"/>
    </row>
    <row r="1190" spans="2:8">
      <c r="B1190" s="2" t="s">
        <v>22</v>
      </c>
      <c r="C1190" s="2" t="s">
        <v>2348</v>
      </c>
      <c r="D1190" s="2">
        <v>2017</v>
      </c>
      <c r="E1190" s="820">
        <v>67239.611819614496</v>
      </c>
      <c r="F1190" s="821">
        <v>16.174882956653924</v>
      </c>
      <c r="G1190" s="846" t="s">
        <v>1111</v>
      </c>
      <c r="H1190" s="846"/>
    </row>
    <row r="1191" spans="2:8">
      <c r="B1191" s="2" t="s">
        <v>22</v>
      </c>
      <c r="C1191" s="2" t="s">
        <v>2349</v>
      </c>
      <c r="D1191" s="2">
        <v>2017</v>
      </c>
      <c r="E1191" s="820">
        <v>62731.481190382823</v>
      </c>
      <c r="F1191" s="821">
        <v>0</v>
      </c>
      <c r="G1191" s="846" t="s">
        <v>1110</v>
      </c>
      <c r="H1191" s="846"/>
    </row>
    <row r="1192" spans="2:8">
      <c r="B1192" s="2" t="s">
        <v>22</v>
      </c>
      <c r="C1192" s="2" t="s">
        <v>2350</v>
      </c>
      <c r="D1192" s="2">
        <v>2017</v>
      </c>
      <c r="E1192" s="820">
        <v>2064.1911785492935</v>
      </c>
      <c r="F1192" s="821">
        <v>0</v>
      </c>
      <c r="G1192" s="846" t="s">
        <v>1110</v>
      </c>
      <c r="H1192" s="846"/>
    </row>
    <row r="1193" spans="2:8">
      <c r="B1193" s="2" t="s">
        <v>22</v>
      </c>
      <c r="C1193" s="2" t="s">
        <v>2351</v>
      </c>
      <c r="D1193" s="2">
        <v>2017</v>
      </c>
      <c r="E1193" s="820">
        <v>2032.91555463188</v>
      </c>
      <c r="F1193" s="821">
        <v>0</v>
      </c>
      <c r="G1193" s="846" t="s">
        <v>1111</v>
      </c>
      <c r="H1193" s="846"/>
    </row>
    <row r="1194" spans="2:8">
      <c r="B1194" s="2" t="s">
        <v>22</v>
      </c>
      <c r="C1194" s="2" t="s">
        <v>2352</v>
      </c>
      <c r="D1194" s="2">
        <v>2017</v>
      </c>
      <c r="E1194" s="820">
        <v>1355.2770364212533</v>
      </c>
      <c r="F1194" s="821">
        <v>0</v>
      </c>
      <c r="G1194" s="846" t="s">
        <v>1110</v>
      </c>
      <c r="H1194" s="846"/>
    </row>
    <row r="1195" spans="2:8">
      <c r="B1195" s="2" t="s">
        <v>22</v>
      </c>
      <c r="C1195" s="2" t="s">
        <v>2353</v>
      </c>
      <c r="D1195" s="2">
        <v>2017</v>
      </c>
      <c r="E1195" s="820">
        <v>38098.007089801366</v>
      </c>
      <c r="F1195" s="821">
        <v>6.3382776348578957</v>
      </c>
      <c r="G1195" s="846" t="s">
        <v>1110</v>
      </c>
      <c r="H1195" s="846"/>
    </row>
    <row r="1196" spans="2:8">
      <c r="B1196" s="2" t="s">
        <v>22</v>
      </c>
      <c r="C1196" s="2" t="s">
        <v>2354</v>
      </c>
      <c r="D1196" s="2">
        <v>2017</v>
      </c>
      <c r="E1196" s="820">
        <v>20212.183638428487</v>
      </c>
      <c r="F1196" s="821">
        <v>8.7008469807450197</v>
      </c>
      <c r="G1196" s="846" t="s">
        <v>1110</v>
      </c>
      <c r="H1196" s="846"/>
    </row>
    <row r="1197" spans="2:8">
      <c r="B1197" s="2" t="s">
        <v>22</v>
      </c>
      <c r="C1197" s="2" t="s">
        <v>2355</v>
      </c>
      <c r="D1197" s="2">
        <v>2017</v>
      </c>
      <c r="E1197" s="820">
        <v>23800.741858136105</v>
      </c>
      <c r="F1197" s="821">
        <v>4.0962380886340783</v>
      </c>
      <c r="G1197" s="846" t="s">
        <v>1110</v>
      </c>
      <c r="H1197" s="846"/>
    </row>
    <row r="1198" spans="2:8">
      <c r="B1198" s="2" t="s">
        <v>22</v>
      </c>
      <c r="C1198" s="2" t="s">
        <v>2356</v>
      </c>
      <c r="D1198" s="2">
        <v>2017</v>
      </c>
      <c r="E1198" s="820">
        <v>31810.218424502065</v>
      </c>
      <c r="F1198" s="821">
        <v>13.362015006144137</v>
      </c>
      <c r="G1198" s="846" t="s">
        <v>1111</v>
      </c>
      <c r="H1198" s="846"/>
    </row>
    <row r="1199" spans="2:8">
      <c r="B1199" s="2" t="s">
        <v>22</v>
      </c>
      <c r="C1199" s="2" t="s">
        <v>2357</v>
      </c>
      <c r="D1199" s="2">
        <v>2017</v>
      </c>
      <c r="E1199" s="820">
        <v>180199.81837167838</v>
      </c>
      <c r="F1199" s="821">
        <v>25.740989121230065</v>
      </c>
      <c r="G1199" s="846" t="s">
        <v>1113</v>
      </c>
      <c r="H1199" s="846"/>
    </row>
    <row r="1200" spans="2:8">
      <c r="B1200" s="2" t="s">
        <v>22</v>
      </c>
      <c r="C1200" s="2" t="s">
        <v>2358</v>
      </c>
      <c r="D1200" s="2">
        <v>2017</v>
      </c>
      <c r="E1200" s="820">
        <v>101582.84966216526</v>
      </c>
      <c r="F1200" s="821">
        <v>14.501906135989138</v>
      </c>
      <c r="G1200" s="846" t="s">
        <v>1113</v>
      </c>
      <c r="H1200" s="846"/>
    </row>
    <row r="1201" spans="2:8">
      <c r="B1201" s="2" t="s">
        <v>22</v>
      </c>
      <c r="C1201" s="2" t="s">
        <v>2359</v>
      </c>
      <c r="D1201" s="2">
        <v>2017</v>
      </c>
      <c r="E1201" s="820">
        <v>13568.298065113666</v>
      </c>
      <c r="F1201" s="821">
        <v>5.2826570954523335</v>
      </c>
      <c r="G1201" s="846" t="s">
        <v>1111</v>
      </c>
      <c r="H1201" s="846"/>
    </row>
    <row r="1202" spans="2:8">
      <c r="B1202" s="2" t="s">
        <v>22</v>
      </c>
      <c r="C1202" s="2" t="s">
        <v>2360</v>
      </c>
      <c r="D1202" s="2">
        <v>2017</v>
      </c>
      <c r="E1202" s="820">
        <v>11596.80277318699</v>
      </c>
      <c r="F1202" s="821">
        <v>0</v>
      </c>
      <c r="G1202" s="846" t="s">
        <v>1110</v>
      </c>
      <c r="H1202" s="846"/>
    </row>
    <row r="1203" spans="2:8">
      <c r="B1203" s="2" t="s">
        <v>22</v>
      </c>
      <c r="C1203" s="2" t="s">
        <v>2361</v>
      </c>
      <c r="D1203" s="2">
        <v>2017</v>
      </c>
      <c r="E1203" s="820">
        <v>7731.2018487913265</v>
      </c>
      <c r="F1203" s="821">
        <v>0</v>
      </c>
      <c r="G1203" s="846" t="s">
        <v>1110</v>
      </c>
      <c r="H1203" s="846"/>
    </row>
    <row r="1204" spans="2:8">
      <c r="B1204" s="2" t="s">
        <v>22</v>
      </c>
      <c r="C1204" s="2" t="s">
        <v>2362</v>
      </c>
      <c r="D1204" s="2">
        <v>2017</v>
      </c>
      <c r="E1204" s="820">
        <v>88002.340689169709</v>
      </c>
      <c r="F1204" s="821">
        <v>12.920187589806597</v>
      </c>
      <c r="G1204" s="846" t="s">
        <v>1111</v>
      </c>
      <c r="H1204" s="846"/>
    </row>
    <row r="1205" spans="2:8">
      <c r="B1205" s="2" t="s">
        <v>22</v>
      </c>
      <c r="C1205" s="2" t="s">
        <v>2363</v>
      </c>
      <c r="D1205" s="2">
        <v>2017</v>
      </c>
      <c r="E1205" s="820">
        <v>57090.943561008971</v>
      </c>
      <c r="F1205" s="821">
        <v>7.1907541038768237</v>
      </c>
      <c r="G1205" s="846" t="s">
        <v>1111</v>
      </c>
      <c r="H1205" s="846"/>
    </row>
    <row r="1206" spans="2:8">
      <c r="B1206" s="2" t="s">
        <v>22</v>
      </c>
      <c r="C1206" s="2" t="s">
        <v>2364</v>
      </c>
      <c r="D1206" s="2">
        <v>2017</v>
      </c>
      <c r="E1206" s="820">
        <v>45234.675586715231</v>
      </c>
      <c r="F1206" s="821">
        <v>6.9887519602537989</v>
      </c>
      <c r="G1206" s="846" t="s">
        <v>1111</v>
      </c>
      <c r="H1206" s="846"/>
    </row>
    <row r="1207" spans="2:8">
      <c r="B1207" s="2" t="s">
        <v>22</v>
      </c>
      <c r="C1207" s="2" t="s">
        <v>2365</v>
      </c>
      <c r="D1207" s="2">
        <v>2017</v>
      </c>
      <c r="E1207" s="820">
        <v>85499.40194023402</v>
      </c>
      <c r="F1207" s="821">
        <v>28.803482519895848</v>
      </c>
      <c r="G1207" s="846" t="s">
        <v>1111</v>
      </c>
      <c r="H1207" s="846"/>
    </row>
    <row r="1208" spans="2:8">
      <c r="B1208" s="2" t="s">
        <v>22</v>
      </c>
      <c r="C1208" s="2" t="s">
        <v>2366</v>
      </c>
      <c r="D1208" s="2">
        <v>2017</v>
      </c>
      <c r="E1208" s="820">
        <v>9177.6580850987957</v>
      </c>
      <c r="F1208" s="821">
        <v>0</v>
      </c>
      <c r="G1208" s="846" t="s">
        <v>1111</v>
      </c>
      <c r="H1208" s="846"/>
    </row>
    <row r="1209" spans="2:8">
      <c r="B1209" s="2" t="s">
        <v>22</v>
      </c>
      <c r="C1209" s="2" t="s">
        <v>2367</v>
      </c>
      <c r="D1209" s="2">
        <v>2017</v>
      </c>
      <c r="E1209" s="820">
        <v>18284.589327357255</v>
      </c>
      <c r="F1209" s="821">
        <v>3.6976111116139596</v>
      </c>
      <c r="G1209" s="846" t="s">
        <v>1111</v>
      </c>
      <c r="H1209" s="846"/>
    </row>
    <row r="1210" spans="2:8">
      <c r="B1210" s="2" t="s">
        <v>22</v>
      </c>
      <c r="C1210" s="2" t="s">
        <v>2368</v>
      </c>
      <c r="D1210" s="2">
        <v>2017</v>
      </c>
      <c r="E1210" s="820">
        <v>186561.00554174744</v>
      </c>
      <c r="F1210" s="821">
        <v>26.643922034625714</v>
      </c>
      <c r="G1210" s="846" t="s">
        <v>1111</v>
      </c>
      <c r="H1210" s="846"/>
    </row>
    <row r="1211" spans="2:8">
      <c r="B1211" s="2" t="s">
        <v>22</v>
      </c>
      <c r="C1211" s="2" t="s">
        <v>2369</v>
      </c>
      <c r="D1211" s="2">
        <v>2017</v>
      </c>
      <c r="E1211" s="820">
        <v>75300.289509053589</v>
      </c>
      <c r="F1211" s="821">
        <v>10.15936786554466</v>
      </c>
      <c r="G1211" s="846" t="s">
        <v>1111</v>
      </c>
      <c r="H1211" s="846"/>
    </row>
    <row r="1212" spans="2:8">
      <c r="B1212" s="2" t="s">
        <v>22</v>
      </c>
      <c r="C1212" s="2" t="s">
        <v>2370</v>
      </c>
      <c r="D1212" s="2">
        <v>2017</v>
      </c>
      <c r="E1212" s="820">
        <v>230022.70827043269</v>
      </c>
      <c r="F1212" s="821">
        <v>19.517885347457145</v>
      </c>
      <c r="G1212" s="846" t="s">
        <v>1111</v>
      </c>
      <c r="H1212" s="846"/>
    </row>
    <row r="1213" spans="2:8">
      <c r="B1213" s="2" t="s">
        <v>22</v>
      </c>
      <c r="C1213" s="2" t="s">
        <v>2371</v>
      </c>
      <c r="D1213" s="2">
        <v>2017</v>
      </c>
      <c r="E1213" s="820">
        <v>11085.471144061019</v>
      </c>
      <c r="F1213" s="821">
        <v>0</v>
      </c>
      <c r="G1213" s="846" t="s">
        <v>1110</v>
      </c>
      <c r="H1213" s="846"/>
    </row>
    <row r="1214" spans="2:8">
      <c r="B1214" s="2" t="s">
        <v>22</v>
      </c>
      <c r="C1214" s="2" t="s">
        <v>2372</v>
      </c>
      <c r="D1214" s="2">
        <v>2017</v>
      </c>
      <c r="E1214" s="820">
        <v>24974.56640300481</v>
      </c>
      <c r="F1214" s="821">
        <v>4.0396789553459023</v>
      </c>
      <c r="G1214" s="846" t="s">
        <v>1113</v>
      </c>
      <c r="H1214" s="846"/>
    </row>
    <row r="1215" spans="2:8">
      <c r="B1215" s="2" t="s">
        <v>22</v>
      </c>
      <c r="C1215" s="2" t="s">
        <v>2373</v>
      </c>
      <c r="D1215" s="2">
        <v>2017</v>
      </c>
      <c r="E1215" s="820">
        <v>53698.888734374232</v>
      </c>
      <c r="F1215" s="821">
        <v>10.895061079788283</v>
      </c>
      <c r="G1215" s="846" t="s">
        <v>1111</v>
      </c>
      <c r="H1215" s="846"/>
    </row>
    <row r="1216" spans="2:8">
      <c r="B1216" s="2" t="s">
        <v>22</v>
      </c>
      <c r="C1216" s="2" t="s">
        <v>2374</v>
      </c>
      <c r="D1216" s="2">
        <v>2017</v>
      </c>
      <c r="E1216" s="820">
        <v>14226.933813099004</v>
      </c>
      <c r="F1216" s="821">
        <v>0</v>
      </c>
      <c r="G1216" s="846" t="s">
        <v>1110</v>
      </c>
      <c r="H1216" s="846"/>
    </row>
    <row r="1217" spans="2:8">
      <c r="B1217" s="2" t="s">
        <v>22</v>
      </c>
      <c r="C1217" s="2" t="s">
        <v>2375</v>
      </c>
      <c r="D1217" s="2">
        <v>2017</v>
      </c>
      <c r="E1217" s="820">
        <v>166848.23133565852</v>
      </c>
      <c r="F1217" s="821">
        <v>0</v>
      </c>
      <c r="G1217" s="846" t="s">
        <v>1111</v>
      </c>
      <c r="H1217" s="846"/>
    </row>
    <row r="1218" spans="2:8">
      <c r="B1218" s="2" t="s">
        <v>22</v>
      </c>
      <c r="C1218" s="2" t="s">
        <v>2376</v>
      </c>
      <c r="D1218" s="2">
        <v>2017</v>
      </c>
      <c r="E1218" s="820">
        <v>19573.788113827413</v>
      </c>
      <c r="F1218" s="821">
        <v>2.653398799344532</v>
      </c>
      <c r="G1218" s="846" t="s">
        <v>1111</v>
      </c>
      <c r="H1218" s="846"/>
    </row>
    <row r="1219" spans="2:8">
      <c r="B1219" s="2" t="s">
        <v>22</v>
      </c>
      <c r="C1219" s="2" t="s">
        <v>2377</v>
      </c>
      <c r="D1219" s="2">
        <v>2017</v>
      </c>
      <c r="E1219" s="820">
        <v>25304.81799685576</v>
      </c>
      <c r="F1219" s="821">
        <v>5.1523675336288282</v>
      </c>
      <c r="G1219" s="846" t="s">
        <v>1111</v>
      </c>
      <c r="H1219" s="846"/>
    </row>
    <row r="1220" spans="2:8">
      <c r="B1220" s="2" t="s">
        <v>1118</v>
      </c>
      <c r="C1220" s="2" t="s">
        <v>2378</v>
      </c>
      <c r="D1220" s="2">
        <v>2017</v>
      </c>
      <c r="E1220" s="820">
        <v>34966.100942700366</v>
      </c>
      <c r="F1220" s="821">
        <v>0</v>
      </c>
      <c r="G1220" s="846" t="s">
        <v>1115</v>
      </c>
      <c r="H1220" s="846"/>
    </row>
    <row r="1221" spans="2:8">
      <c r="B1221" s="2" t="s">
        <v>22</v>
      </c>
      <c r="C1221" s="2" t="s">
        <v>2379</v>
      </c>
      <c r="D1221" s="2">
        <v>2017</v>
      </c>
      <c r="E1221" s="820">
        <v>17653.352166717865</v>
      </c>
      <c r="F1221" s="821">
        <v>0</v>
      </c>
      <c r="G1221" s="846" t="s">
        <v>1111</v>
      </c>
      <c r="H1221" s="846"/>
    </row>
    <row r="1222" spans="2:8">
      <c r="B1222" s="2" t="s">
        <v>22</v>
      </c>
      <c r="C1222" s="2" t="s">
        <v>2380</v>
      </c>
      <c r="D1222" s="2">
        <v>2017</v>
      </c>
      <c r="E1222" s="820">
        <v>107486.64684565701</v>
      </c>
      <c r="F1222" s="821">
        <v>15.732601582350421</v>
      </c>
      <c r="G1222" s="846" t="s">
        <v>1112</v>
      </c>
      <c r="H1222" s="846"/>
    </row>
    <row r="1223" spans="2:8">
      <c r="B1223" s="2" t="s">
        <v>22</v>
      </c>
      <c r="C1223" s="2" t="s">
        <v>2381</v>
      </c>
      <c r="D1223" s="2">
        <v>2017</v>
      </c>
      <c r="E1223" s="820">
        <v>23185.662530775906</v>
      </c>
      <c r="F1223" s="821">
        <v>0</v>
      </c>
      <c r="G1223" s="846" t="s">
        <v>1110</v>
      </c>
      <c r="H1223" s="846"/>
    </row>
    <row r="1224" spans="2:8">
      <c r="B1224" s="2" t="s">
        <v>22</v>
      </c>
      <c r="C1224" s="2" t="s">
        <v>2382</v>
      </c>
      <c r="D1224" s="2">
        <v>2017</v>
      </c>
      <c r="E1224" s="820">
        <v>71029.196598498034</v>
      </c>
      <c r="F1224" s="821">
        <v>22.528978789429068</v>
      </c>
      <c r="G1224" s="846" t="s">
        <v>1111</v>
      </c>
      <c r="H1224" s="846"/>
    </row>
    <row r="1225" spans="2:8">
      <c r="B1225" s="2" t="s">
        <v>22</v>
      </c>
      <c r="C1225" s="2" t="s">
        <v>2383</v>
      </c>
      <c r="D1225" s="2">
        <v>2017</v>
      </c>
      <c r="E1225" s="820">
        <v>1355.2770364212533</v>
      </c>
      <c r="F1225" s="821">
        <v>0</v>
      </c>
      <c r="G1225" s="846" t="s">
        <v>1110</v>
      </c>
      <c r="H1225" s="846"/>
    </row>
    <row r="1226" spans="2:8">
      <c r="B1226" s="2" t="s">
        <v>22</v>
      </c>
      <c r="C1226" s="2" t="s">
        <v>2384</v>
      </c>
      <c r="D1226" s="2">
        <v>2017</v>
      </c>
      <c r="E1226" s="820">
        <v>32582.763258608444</v>
      </c>
      <c r="F1226" s="821">
        <v>5.2826570954523335</v>
      </c>
      <c r="G1226" s="846" t="s">
        <v>1113</v>
      </c>
      <c r="H1226" s="846"/>
    </row>
    <row r="1227" spans="2:8">
      <c r="B1227" s="2" t="s">
        <v>22</v>
      </c>
      <c r="C1227" s="2" t="s">
        <v>2385</v>
      </c>
      <c r="D1227" s="2">
        <v>2017</v>
      </c>
      <c r="E1227" s="820">
        <v>61001.455070969758</v>
      </c>
      <c r="F1227" s="821">
        <v>9.7884528533381463</v>
      </c>
      <c r="G1227" s="846" t="s">
        <v>1113</v>
      </c>
      <c r="H1227" s="846"/>
    </row>
    <row r="1228" spans="2:8">
      <c r="B1228" s="2" t="s">
        <v>22</v>
      </c>
      <c r="C1228" s="2" t="s">
        <v>2386</v>
      </c>
      <c r="D1228" s="2">
        <v>2017</v>
      </c>
      <c r="E1228" s="820">
        <v>16861.036360810052</v>
      </c>
      <c r="F1228" s="821">
        <v>0</v>
      </c>
      <c r="G1228" s="846" t="s">
        <v>1111</v>
      </c>
      <c r="H1228" s="846"/>
    </row>
    <row r="1229" spans="2:8">
      <c r="B1229" s="2" t="s">
        <v>22</v>
      </c>
      <c r="C1229" s="2" t="s">
        <v>2387</v>
      </c>
      <c r="D1229" s="2">
        <v>2017</v>
      </c>
      <c r="E1229" s="820">
        <v>69881.120932857142</v>
      </c>
      <c r="F1229" s="821">
        <v>13.122342553694368</v>
      </c>
      <c r="G1229" s="846" t="s">
        <v>1110</v>
      </c>
      <c r="H1229" s="846"/>
    </row>
    <row r="1230" spans="2:8">
      <c r="B1230" s="2" t="s">
        <v>22</v>
      </c>
      <c r="C1230" s="2" t="s">
        <v>2388</v>
      </c>
      <c r="D1230" s="2">
        <v>2017</v>
      </c>
      <c r="E1230" s="820">
        <v>1862.7275001664239</v>
      </c>
      <c r="F1230" s="821">
        <v>0</v>
      </c>
      <c r="G1230" s="846" t="s">
        <v>1111</v>
      </c>
      <c r="H1230" s="846"/>
    </row>
    <row r="1231" spans="2:8">
      <c r="B1231" s="2" t="s">
        <v>22</v>
      </c>
      <c r="C1231" s="2" t="s">
        <v>2389</v>
      </c>
      <c r="D1231" s="2">
        <v>2017</v>
      </c>
      <c r="E1231" s="820">
        <v>8798.2446426100487</v>
      </c>
      <c r="F1231" s="821">
        <v>2.3305840126995592</v>
      </c>
      <c r="G1231" s="846" t="s">
        <v>1110</v>
      </c>
      <c r="H1231" s="846"/>
    </row>
    <row r="1232" spans="2:8">
      <c r="B1232" s="2" t="s">
        <v>22</v>
      </c>
      <c r="C1232" s="2" t="s">
        <v>2390</v>
      </c>
      <c r="D1232" s="2">
        <v>2017</v>
      </c>
      <c r="E1232" s="820">
        <v>92795.212840568071</v>
      </c>
      <c r="F1232" s="821">
        <v>21.886078814156836</v>
      </c>
      <c r="G1232" s="846" t="s">
        <v>1110</v>
      </c>
      <c r="H1232" s="846"/>
    </row>
    <row r="1233" spans="2:8">
      <c r="B1233" s="2" t="s">
        <v>22</v>
      </c>
      <c r="C1233" s="2" t="s">
        <v>2391</v>
      </c>
      <c r="D1233" s="2">
        <v>2017</v>
      </c>
      <c r="E1233" s="820">
        <v>21750.841458341874</v>
      </c>
      <c r="F1233" s="821">
        <v>9.6330805858248443</v>
      </c>
      <c r="G1233" s="846" t="s">
        <v>1110</v>
      </c>
      <c r="H1233" s="846"/>
    </row>
    <row r="1234" spans="2:8">
      <c r="B1234" s="2" t="s">
        <v>22</v>
      </c>
      <c r="C1234" s="2" t="s">
        <v>2392</v>
      </c>
      <c r="D1234" s="2">
        <v>2017</v>
      </c>
      <c r="E1234" s="820">
        <v>1860.4188887807295</v>
      </c>
      <c r="F1234" s="821">
        <v>5.3587874455620179</v>
      </c>
      <c r="G1234" s="846" t="s">
        <v>1111</v>
      </c>
      <c r="H1234" s="846"/>
    </row>
    <row r="1235" spans="2:8">
      <c r="B1235" s="2" t="s">
        <v>22</v>
      </c>
      <c r="C1235" s="2" t="s">
        <v>2393</v>
      </c>
      <c r="D1235" s="2">
        <v>2017</v>
      </c>
      <c r="E1235" s="820">
        <v>3530.3640748074263</v>
      </c>
      <c r="F1235" s="821">
        <v>10.15936786554466</v>
      </c>
      <c r="G1235" s="846" t="s">
        <v>1111</v>
      </c>
      <c r="H1235" s="846"/>
    </row>
    <row r="1236" spans="2:8">
      <c r="B1236" s="2" t="s">
        <v>22</v>
      </c>
      <c r="C1236" s="2" t="s">
        <v>2394</v>
      </c>
      <c r="D1236" s="2">
        <v>2017</v>
      </c>
      <c r="E1236" s="820">
        <v>1487.9579353755657</v>
      </c>
      <c r="F1236" s="821">
        <v>4.2423733944032636</v>
      </c>
      <c r="G1236" s="846" t="s">
        <v>1111</v>
      </c>
      <c r="H1236" s="846"/>
    </row>
    <row r="1237" spans="2:8">
      <c r="B1237" s="2" t="s">
        <v>22</v>
      </c>
      <c r="C1237" s="2" t="s">
        <v>2395</v>
      </c>
      <c r="D1237" s="2">
        <v>2017</v>
      </c>
      <c r="E1237" s="820">
        <v>1487.9579353755657</v>
      </c>
      <c r="F1237" s="821">
        <v>4.2423733944032636</v>
      </c>
      <c r="G1237" s="846" t="s">
        <v>1111</v>
      </c>
      <c r="H1237" s="846"/>
    </row>
    <row r="1238" spans="2:8">
      <c r="B1238" s="2" t="s">
        <v>22</v>
      </c>
      <c r="C1238" s="2" t="s">
        <v>2396</v>
      </c>
      <c r="D1238" s="2">
        <v>2017</v>
      </c>
      <c r="E1238" s="820">
        <v>2814.3809696679959</v>
      </c>
      <c r="F1238" s="821">
        <v>4.007926443659926</v>
      </c>
      <c r="G1238" s="846" t="s">
        <v>1111</v>
      </c>
      <c r="H1238" s="846"/>
    </row>
    <row r="1239" spans="2:8">
      <c r="B1239" s="2" t="s">
        <v>22</v>
      </c>
      <c r="C1239" s="2" t="s">
        <v>2397</v>
      </c>
      <c r="D1239" s="2">
        <v>2017</v>
      </c>
      <c r="E1239" s="820">
        <v>7839.035509310459</v>
      </c>
      <c r="F1239" s="821">
        <v>2.9789291960304576</v>
      </c>
      <c r="G1239" s="846" t="s">
        <v>1110</v>
      </c>
      <c r="H1239" s="846"/>
    </row>
    <row r="1240" spans="2:8">
      <c r="B1240" s="2" t="s">
        <v>22</v>
      </c>
      <c r="C1240" s="2" t="s">
        <v>2398</v>
      </c>
      <c r="D1240" s="2">
        <v>2017</v>
      </c>
      <c r="E1240" s="820">
        <v>124686.53942777873</v>
      </c>
      <c r="F1240" s="821">
        <v>17.97407438843798</v>
      </c>
      <c r="G1240" s="846" t="s">
        <v>1111</v>
      </c>
      <c r="H1240" s="846"/>
    </row>
    <row r="1241" spans="2:8">
      <c r="B1241" s="2" t="s">
        <v>22</v>
      </c>
      <c r="C1241" s="2" t="s">
        <v>2399</v>
      </c>
      <c r="D1241" s="2">
        <v>2017</v>
      </c>
      <c r="E1241" s="820">
        <v>9518.256436074369</v>
      </c>
      <c r="F1241" s="821">
        <v>1.9245044491291807</v>
      </c>
      <c r="G1241" s="846" t="s">
        <v>1111</v>
      </c>
      <c r="H1241" s="846"/>
    </row>
    <row r="1242" spans="2:8">
      <c r="B1242" s="2" t="s">
        <v>22</v>
      </c>
      <c r="C1242" s="2" t="s">
        <v>2400</v>
      </c>
      <c r="D1242" s="2">
        <v>2017</v>
      </c>
      <c r="E1242" s="820">
        <v>47999.689884200765</v>
      </c>
      <c r="F1242" s="821">
        <v>26.568657744774974</v>
      </c>
      <c r="G1242" s="846" t="s">
        <v>1111</v>
      </c>
      <c r="H1242" s="846"/>
    </row>
    <row r="1243" spans="2:8">
      <c r="B1243" s="2" t="s">
        <v>22</v>
      </c>
      <c r="C1243" s="2" t="s">
        <v>2401</v>
      </c>
      <c r="D1243" s="2">
        <v>2017</v>
      </c>
      <c r="E1243" s="820">
        <v>14197.834368155825</v>
      </c>
      <c r="F1243" s="821">
        <v>2.80197598559824</v>
      </c>
      <c r="G1243" s="846" t="s">
        <v>1111</v>
      </c>
      <c r="H1243" s="846"/>
    </row>
    <row r="1244" spans="2:8">
      <c r="B1244" s="2" t="s">
        <v>22</v>
      </c>
      <c r="C1244" s="2" t="s">
        <v>2402</v>
      </c>
      <c r="D1244" s="2">
        <v>2017</v>
      </c>
      <c r="E1244" s="820">
        <v>153284.73001902853</v>
      </c>
      <c r="F1244" s="821">
        <v>26.014829431030382</v>
      </c>
      <c r="G1244" s="846" t="s">
        <v>1111</v>
      </c>
      <c r="H1244" s="846"/>
    </row>
    <row r="1245" spans="2:8">
      <c r="B1245" s="2" t="s">
        <v>22</v>
      </c>
      <c r="C1245" s="2" t="s">
        <v>2403</v>
      </c>
      <c r="D1245" s="2">
        <v>2017</v>
      </c>
      <c r="E1245" s="820">
        <v>151509.37623766836</v>
      </c>
      <c r="F1245" s="821">
        <v>41.974750189469873</v>
      </c>
      <c r="G1245" s="846" t="s">
        <v>1111</v>
      </c>
      <c r="H1245" s="846"/>
    </row>
    <row r="1246" spans="2:8">
      <c r="B1246" s="2" t="s">
        <v>22</v>
      </c>
      <c r="C1246" s="2" t="s">
        <v>2404</v>
      </c>
      <c r="D1246" s="2">
        <v>2017</v>
      </c>
      <c r="E1246" s="820">
        <v>24654.086298054208</v>
      </c>
      <c r="F1246" s="821">
        <v>12.827597447814082</v>
      </c>
      <c r="G1246" s="846" t="s">
        <v>1111</v>
      </c>
      <c r="H1246" s="846"/>
    </row>
    <row r="1247" spans="2:8">
      <c r="B1247" s="2" t="s">
        <v>22</v>
      </c>
      <c r="C1247" s="2" t="s">
        <v>2405</v>
      </c>
      <c r="D1247" s="2">
        <v>2017</v>
      </c>
      <c r="E1247" s="820">
        <v>17432.118043920869</v>
      </c>
      <c r="F1247" s="821">
        <v>2.796700815239471</v>
      </c>
      <c r="G1247" s="846" t="s">
        <v>1110</v>
      </c>
      <c r="H1247" s="846"/>
    </row>
    <row r="1248" spans="2:8">
      <c r="B1248" s="2" t="s">
        <v>22</v>
      </c>
      <c r="C1248" s="2" t="s">
        <v>2406</v>
      </c>
      <c r="D1248" s="2">
        <v>2017</v>
      </c>
      <c r="E1248" s="820">
        <v>155553.43080845394</v>
      </c>
      <c r="F1248" s="821">
        <v>28.155858880241379</v>
      </c>
      <c r="G1248" s="846" t="s">
        <v>1111</v>
      </c>
      <c r="H1248" s="846"/>
    </row>
    <row r="1249" spans="2:8">
      <c r="B1249" s="2" t="s">
        <v>22</v>
      </c>
      <c r="C1249" s="2" t="s">
        <v>2407</v>
      </c>
      <c r="D1249" s="2">
        <v>2017</v>
      </c>
      <c r="E1249" s="820">
        <v>246422.38124117581</v>
      </c>
      <c r="F1249" s="821">
        <v>32.965459972350196</v>
      </c>
      <c r="G1249" s="846" t="s">
        <v>1111</v>
      </c>
      <c r="H1249" s="846"/>
    </row>
    <row r="1250" spans="2:8">
      <c r="B1250" s="2" t="s">
        <v>22</v>
      </c>
      <c r="C1250" s="2" t="s">
        <v>2408</v>
      </c>
      <c r="D1250" s="2">
        <v>2017</v>
      </c>
      <c r="E1250" s="820">
        <v>59242.682789068007</v>
      </c>
      <c r="F1250" s="821">
        <v>27.622081718515172</v>
      </c>
      <c r="G1250" s="846" t="s">
        <v>1110</v>
      </c>
      <c r="H1250" s="846"/>
    </row>
    <row r="1251" spans="2:8">
      <c r="B1251" s="2" t="s">
        <v>22</v>
      </c>
      <c r="C1251" s="2" t="s">
        <v>2409</v>
      </c>
      <c r="D1251" s="2">
        <v>2017</v>
      </c>
      <c r="E1251" s="820">
        <v>678176.720307571</v>
      </c>
      <c r="F1251" s="821">
        <v>206.25170158550551</v>
      </c>
      <c r="G1251" s="846" t="s">
        <v>1112</v>
      </c>
      <c r="H1251" s="846"/>
    </row>
    <row r="1252" spans="2:8">
      <c r="B1252" s="2" t="s">
        <v>22</v>
      </c>
      <c r="C1252" s="2" t="s">
        <v>2410</v>
      </c>
      <c r="D1252" s="2">
        <v>2017</v>
      </c>
      <c r="E1252" s="820">
        <v>20310.806383208026</v>
      </c>
      <c r="F1252" s="821">
        <v>6.6810075030720686</v>
      </c>
      <c r="G1252" s="846" t="s">
        <v>1110</v>
      </c>
      <c r="H1252" s="846"/>
    </row>
    <row r="1253" spans="2:8">
      <c r="B1253" s="2" t="s">
        <v>22</v>
      </c>
      <c r="C1253" s="2" t="s">
        <v>2411</v>
      </c>
      <c r="D1253" s="2">
        <v>2017</v>
      </c>
      <c r="E1253" s="820">
        <v>8384.0291145359934</v>
      </c>
      <c r="F1253" s="821">
        <v>0.46611680253991178</v>
      </c>
      <c r="G1253" s="846" t="s">
        <v>1110</v>
      </c>
      <c r="H1253" s="846"/>
    </row>
    <row r="1254" spans="2:8">
      <c r="B1254" s="2" t="s">
        <v>22</v>
      </c>
      <c r="C1254" s="2" t="s">
        <v>2412</v>
      </c>
      <c r="D1254" s="2">
        <v>2017</v>
      </c>
      <c r="E1254" s="820">
        <v>77453.807718403303</v>
      </c>
      <c r="F1254" s="821">
        <v>0</v>
      </c>
      <c r="G1254" s="846" t="s">
        <v>1111</v>
      </c>
      <c r="H1254" s="846"/>
    </row>
    <row r="1255" spans="2:8">
      <c r="B1255" s="2" t="s">
        <v>22</v>
      </c>
      <c r="C1255" s="2" t="s">
        <v>2413</v>
      </c>
      <c r="D1255" s="2">
        <v>2017</v>
      </c>
      <c r="E1255" s="820">
        <v>84410.967311080662</v>
      </c>
      <c r="F1255" s="821">
        <v>23.556336479449705</v>
      </c>
      <c r="G1255" s="846" t="s">
        <v>1111</v>
      </c>
      <c r="H1255" s="846"/>
    </row>
    <row r="1256" spans="2:8">
      <c r="B1256" s="2" t="s">
        <v>22</v>
      </c>
      <c r="C1256" s="2" t="s">
        <v>2414</v>
      </c>
      <c r="D1256" s="2">
        <v>2017</v>
      </c>
      <c r="E1256" s="820">
        <v>18982.519848950284</v>
      </c>
      <c r="F1256" s="821">
        <v>3.3250206549604617</v>
      </c>
      <c r="G1256" s="846" t="s">
        <v>1111</v>
      </c>
      <c r="H1256" s="846"/>
    </row>
    <row r="1257" spans="2:8">
      <c r="B1257" s="2" t="s">
        <v>22</v>
      </c>
      <c r="C1257" s="2" t="s">
        <v>2415</v>
      </c>
      <c r="D1257" s="2">
        <v>2017</v>
      </c>
      <c r="E1257" s="820">
        <v>881.02985336386587</v>
      </c>
      <c r="F1257" s="821">
        <v>1.7090949426463435</v>
      </c>
      <c r="G1257" s="846" t="s">
        <v>1111</v>
      </c>
      <c r="H1257" s="846"/>
    </row>
    <row r="1258" spans="2:8">
      <c r="B1258" s="2" t="s">
        <v>22</v>
      </c>
      <c r="C1258" s="2" t="s">
        <v>2416</v>
      </c>
      <c r="D1258" s="2">
        <v>2017</v>
      </c>
      <c r="E1258" s="820">
        <v>14112.898585829329</v>
      </c>
      <c r="F1258" s="821">
        <v>2.9621448296497865</v>
      </c>
      <c r="G1258" s="846" t="s">
        <v>1111</v>
      </c>
      <c r="H1258" s="846"/>
    </row>
    <row r="1259" spans="2:8">
      <c r="B1259" s="2" t="s">
        <v>22</v>
      </c>
      <c r="C1259" s="2" t="s">
        <v>2417</v>
      </c>
      <c r="D1259" s="2">
        <v>2017</v>
      </c>
      <c r="E1259" s="820">
        <v>246594.07536964351</v>
      </c>
      <c r="F1259" s="821">
        <v>41.340371093407356</v>
      </c>
      <c r="G1259" s="846" t="s">
        <v>1111</v>
      </c>
      <c r="H1259" s="846"/>
    </row>
    <row r="1260" spans="2:8">
      <c r="B1260" s="2" t="s">
        <v>22</v>
      </c>
      <c r="C1260" s="2" t="s">
        <v>2418</v>
      </c>
      <c r="D1260" s="2">
        <v>2017</v>
      </c>
      <c r="E1260" s="820">
        <v>16638.631924064004</v>
      </c>
      <c r="F1260" s="821">
        <v>0</v>
      </c>
      <c r="G1260" s="846" t="s">
        <v>1111</v>
      </c>
      <c r="H1260" s="846"/>
    </row>
    <row r="1261" spans="2:8">
      <c r="B1261" s="2" t="s">
        <v>22</v>
      </c>
      <c r="C1261" s="2" t="s">
        <v>2419</v>
      </c>
      <c r="D1261" s="2">
        <v>2017</v>
      </c>
      <c r="E1261" s="820">
        <v>11085.471144061019</v>
      </c>
      <c r="F1261" s="821">
        <v>0</v>
      </c>
      <c r="G1261" s="846" t="s">
        <v>1110</v>
      </c>
      <c r="H1261" s="846"/>
    </row>
    <row r="1262" spans="2:8">
      <c r="B1262" s="2" t="s">
        <v>22</v>
      </c>
      <c r="C1262" s="2" t="s">
        <v>2420</v>
      </c>
      <c r="D1262" s="2">
        <v>2017</v>
      </c>
      <c r="E1262" s="820">
        <v>72319.190502463171</v>
      </c>
      <c r="F1262" s="821">
        <v>10.361525235687779</v>
      </c>
      <c r="G1262" s="846" t="s">
        <v>1113</v>
      </c>
      <c r="H1262" s="846"/>
    </row>
    <row r="1263" spans="2:8">
      <c r="B1263" s="2" t="s">
        <v>22</v>
      </c>
      <c r="C1263" s="2" t="s">
        <v>2421</v>
      </c>
      <c r="D1263" s="2">
        <v>2017</v>
      </c>
      <c r="E1263" s="820">
        <v>5636.8377682882174</v>
      </c>
      <c r="F1263" s="821">
        <v>2.796700815239471</v>
      </c>
      <c r="G1263" s="846" t="s">
        <v>1110</v>
      </c>
      <c r="H1263" s="846"/>
    </row>
    <row r="1264" spans="2:8">
      <c r="B1264" s="2" t="s">
        <v>22</v>
      </c>
      <c r="C1264" s="2" t="s">
        <v>2422</v>
      </c>
      <c r="D1264" s="2">
        <v>2017</v>
      </c>
      <c r="E1264" s="820">
        <v>25386.706903695249</v>
      </c>
      <c r="F1264" s="821">
        <v>4.2459153715457099</v>
      </c>
      <c r="G1264" s="846" t="s">
        <v>1110</v>
      </c>
      <c r="H1264" s="846"/>
    </row>
    <row r="1265" spans="2:8">
      <c r="B1265" s="2" t="s">
        <v>22</v>
      </c>
      <c r="C1265" s="2" t="s">
        <v>2423</v>
      </c>
      <c r="D1265" s="2">
        <v>2017</v>
      </c>
      <c r="E1265" s="820">
        <v>253291.28732102941</v>
      </c>
      <c r="F1265" s="821">
        <v>110.0912010334665</v>
      </c>
      <c r="G1265" s="846" t="s">
        <v>1111</v>
      </c>
      <c r="H1265" s="846"/>
    </row>
    <row r="1266" spans="2:8">
      <c r="B1266" s="2" t="s">
        <v>22</v>
      </c>
      <c r="C1266" s="2" t="s">
        <v>2424</v>
      </c>
      <c r="D1266" s="2">
        <v>2017</v>
      </c>
      <c r="E1266" s="820">
        <v>6442.7785269871893</v>
      </c>
      <c r="F1266" s="821">
        <v>0</v>
      </c>
      <c r="G1266" s="846" t="s">
        <v>1111</v>
      </c>
      <c r="H1266" s="846"/>
    </row>
    <row r="1267" spans="2:8">
      <c r="B1267" s="2" t="s">
        <v>22</v>
      </c>
      <c r="C1267" s="2" t="s">
        <v>2425</v>
      </c>
      <c r="D1267" s="2">
        <v>2017</v>
      </c>
      <c r="E1267" s="820">
        <v>5169.4469348193925</v>
      </c>
      <c r="F1267" s="821">
        <v>0.88969014318103157</v>
      </c>
      <c r="G1267" s="846" t="s">
        <v>1110</v>
      </c>
      <c r="H1267" s="846"/>
    </row>
    <row r="1268" spans="2:8">
      <c r="B1268" s="2" t="s">
        <v>22</v>
      </c>
      <c r="C1268" s="2" t="s">
        <v>2426</v>
      </c>
      <c r="D1268" s="2">
        <v>2017</v>
      </c>
      <c r="E1268" s="820">
        <v>71110.28641087233</v>
      </c>
      <c r="F1268" s="821">
        <v>11.497547795984492</v>
      </c>
      <c r="G1268" s="846" t="s">
        <v>1113</v>
      </c>
      <c r="H1268" s="846"/>
    </row>
    <row r="1269" spans="2:8">
      <c r="B1269" s="2" t="s">
        <v>22</v>
      </c>
      <c r="C1269" s="2" t="s">
        <v>2427</v>
      </c>
      <c r="D1269" s="2">
        <v>2017</v>
      </c>
      <c r="E1269" s="820">
        <v>62561.886055037096</v>
      </c>
      <c r="F1269" s="821">
        <v>20.81988384678273</v>
      </c>
      <c r="G1269" s="846" t="s">
        <v>1110</v>
      </c>
      <c r="H1269" s="846"/>
    </row>
    <row r="1270" spans="2:8">
      <c r="B1270" s="2" t="s">
        <v>22</v>
      </c>
      <c r="C1270" s="2" t="s">
        <v>2428</v>
      </c>
      <c r="D1270" s="2">
        <v>2017</v>
      </c>
      <c r="E1270" s="820">
        <v>912.62740151139599</v>
      </c>
      <c r="F1270" s="821">
        <v>1.7316128976357337</v>
      </c>
      <c r="G1270" s="846" t="s">
        <v>1110</v>
      </c>
      <c r="H1270" s="846"/>
    </row>
    <row r="1271" spans="2:8">
      <c r="B1271" s="2" t="s">
        <v>22</v>
      </c>
      <c r="C1271" s="2" t="s">
        <v>2429</v>
      </c>
      <c r="D1271" s="2">
        <v>2017</v>
      </c>
      <c r="E1271" s="820">
        <v>3696.0653508997329</v>
      </c>
      <c r="F1271" s="821">
        <v>0.74732009475420225</v>
      </c>
      <c r="G1271" s="846" t="s">
        <v>1110</v>
      </c>
      <c r="H1271" s="846"/>
    </row>
    <row r="1272" spans="2:8">
      <c r="B1272" s="2" t="s">
        <v>22</v>
      </c>
      <c r="C1272" s="2" t="s">
        <v>2430</v>
      </c>
      <c r="D1272" s="2">
        <v>2017</v>
      </c>
      <c r="E1272" s="820">
        <v>423507.91614963207</v>
      </c>
      <c r="F1272" s="821">
        <v>56.030054825123194</v>
      </c>
      <c r="G1272" s="846" t="s">
        <v>1113</v>
      </c>
      <c r="H1272" s="846"/>
    </row>
    <row r="1273" spans="2:8">
      <c r="B1273" s="2" t="s">
        <v>22</v>
      </c>
      <c r="C1273" s="2" t="s">
        <v>2431</v>
      </c>
      <c r="D1273" s="2">
        <v>2017</v>
      </c>
      <c r="E1273" s="820">
        <v>80232.804059085014</v>
      </c>
      <c r="F1273" s="821">
        <v>0</v>
      </c>
      <c r="G1273" s="846" t="s">
        <v>1111</v>
      </c>
      <c r="H1273" s="846"/>
    </row>
    <row r="1274" spans="2:8">
      <c r="B1274" s="2" t="s">
        <v>22</v>
      </c>
      <c r="C1274" s="2" t="s">
        <v>2432</v>
      </c>
      <c r="D1274" s="2">
        <v>2017</v>
      </c>
      <c r="E1274" s="820">
        <v>37637.726832697386</v>
      </c>
      <c r="F1274" s="821">
        <v>15.071109948790481</v>
      </c>
      <c r="G1274" s="846" t="s">
        <v>1110</v>
      </c>
      <c r="H1274" s="846"/>
    </row>
    <row r="1275" spans="2:8">
      <c r="B1275" s="2" t="s">
        <v>22</v>
      </c>
      <c r="C1275" s="2" t="s">
        <v>2433</v>
      </c>
      <c r="D1275" s="2">
        <v>2017</v>
      </c>
      <c r="E1275" s="820">
        <v>885.41983606949077</v>
      </c>
      <c r="F1275" s="821">
        <v>2.2328281023175074</v>
      </c>
      <c r="G1275" s="846" t="s">
        <v>1110</v>
      </c>
      <c r="H1275" s="846"/>
    </row>
    <row r="1276" spans="2:8">
      <c r="B1276" s="2" t="s">
        <v>22</v>
      </c>
      <c r="C1276" s="2" t="s">
        <v>2434</v>
      </c>
      <c r="D1276" s="2">
        <v>2017</v>
      </c>
      <c r="E1276" s="820">
        <v>33601.527261346477</v>
      </c>
      <c r="F1276" s="821">
        <v>17.380422230540646</v>
      </c>
      <c r="G1276" s="846" t="s">
        <v>1111</v>
      </c>
      <c r="H1276" s="846"/>
    </row>
    <row r="1277" spans="2:8">
      <c r="B1277" s="2" t="s">
        <v>22</v>
      </c>
      <c r="C1277" s="2" t="s">
        <v>2435</v>
      </c>
      <c r="D1277" s="2">
        <v>2017</v>
      </c>
      <c r="E1277" s="820">
        <v>612607.09144701553</v>
      </c>
      <c r="F1277" s="821">
        <v>84.231046886655335</v>
      </c>
      <c r="G1277" s="846" t="s">
        <v>1113</v>
      </c>
      <c r="H1277" s="846"/>
    </row>
    <row r="1278" spans="2:8">
      <c r="B1278" s="2" t="s">
        <v>22</v>
      </c>
      <c r="C1278" s="2" t="s">
        <v>2436</v>
      </c>
      <c r="D1278" s="2">
        <v>2017</v>
      </c>
      <c r="E1278" s="820">
        <v>2780.0554593256479</v>
      </c>
      <c r="F1278" s="821">
        <v>0</v>
      </c>
      <c r="G1278" s="846" t="s">
        <v>1110</v>
      </c>
      <c r="H1278" s="846"/>
    </row>
    <row r="1279" spans="2:8">
      <c r="B1279" s="2" t="s">
        <v>22</v>
      </c>
      <c r="C1279" s="2" t="s">
        <v>2437</v>
      </c>
      <c r="D1279" s="2">
        <v>2017</v>
      </c>
      <c r="E1279" s="820">
        <v>59643.672378547926</v>
      </c>
      <c r="F1279" s="821">
        <v>9.9227803125413558</v>
      </c>
      <c r="G1279" s="846" t="s">
        <v>1111</v>
      </c>
      <c r="H1279" s="846"/>
    </row>
    <row r="1280" spans="2:8">
      <c r="B1280" s="2" t="e">
        <v>#N/A</v>
      </c>
      <c r="C1280" s="2" t="s">
        <v>2438</v>
      </c>
      <c r="D1280" s="2">
        <v>2017</v>
      </c>
      <c r="E1280" s="820">
        <v>38884.059452645888</v>
      </c>
      <c r="F1280" s="821">
        <v>8.6299477116752339</v>
      </c>
      <c r="G1280" s="846" t="e">
        <v>#N/A</v>
      </c>
      <c r="H1280" s="846"/>
    </row>
    <row r="1281" spans="2:8">
      <c r="B1281" s="2" t="s">
        <v>22</v>
      </c>
      <c r="C1281" s="2" t="s">
        <v>2439</v>
      </c>
      <c r="D1281" s="2">
        <v>2017</v>
      </c>
      <c r="E1281" s="820">
        <v>26636.907556677674</v>
      </c>
      <c r="F1281" s="821">
        <v>0</v>
      </c>
      <c r="G1281" s="846" t="s">
        <v>1111</v>
      </c>
      <c r="H1281" s="846"/>
    </row>
    <row r="1282" spans="2:8">
      <c r="B1282" s="2" t="s">
        <v>22</v>
      </c>
      <c r="C1282" s="2" t="s">
        <v>2440</v>
      </c>
      <c r="D1282" s="2">
        <v>2017</v>
      </c>
      <c r="E1282" s="820">
        <v>21426.339207492125</v>
      </c>
      <c r="F1282" s="821">
        <v>3.57356215280599</v>
      </c>
      <c r="G1282" s="846" t="s">
        <v>1110</v>
      </c>
      <c r="H1282" s="846"/>
    </row>
    <row r="1283" spans="2:8">
      <c r="B1283" s="2" t="s">
        <v>22</v>
      </c>
      <c r="C1283" s="2" t="s">
        <v>2441</v>
      </c>
      <c r="D1283" s="2">
        <v>2017</v>
      </c>
      <c r="E1283" s="820">
        <v>87614.638951257672</v>
      </c>
      <c r="F1283" s="821">
        <v>9.2894247165375443</v>
      </c>
      <c r="G1283" s="846" t="s">
        <v>1111</v>
      </c>
      <c r="H1283" s="846"/>
    </row>
    <row r="1284" spans="2:8">
      <c r="B1284" s="2" t="s">
        <v>22</v>
      </c>
      <c r="C1284" s="2" t="s">
        <v>2442</v>
      </c>
      <c r="D1284" s="2">
        <v>2017</v>
      </c>
      <c r="E1284" s="820">
        <v>32736.462803735732</v>
      </c>
      <c r="F1284" s="821">
        <v>6.5242024893751145</v>
      </c>
      <c r="G1284" s="846" t="s">
        <v>1111</v>
      </c>
      <c r="H1284" s="846"/>
    </row>
    <row r="1285" spans="2:8">
      <c r="B1285" s="2" t="s">
        <v>22</v>
      </c>
      <c r="C1285" s="2" t="s">
        <v>2443</v>
      </c>
      <c r="D1285" s="2">
        <v>2017</v>
      </c>
      <c r="E1285" s="820">
        <v>71704.5462875987</v>
      </c>
      <c r="F1285" s="821">
        <v>10.255795386344024</v>
      </c>
      <c r="G1285" s="846" t="s">
        <v>1113</v>
      </c>
      <c r="H1285" s="846"/>
    </row>
    <row r="1286" spans="2:8">
      <c r="B1286" s="2" t="s">
        <v>22</v>
      </c>
      <c r="C1286" s="2" t="s">
        <v>2444</v>
      </c>
      <c r="D1286" s="2">
        <v>2017</v>
      </c>
      <c r="E1286" s="820">
        <v>80614.773771032691</v>
      </c>
      <c r="F1286" s="821">
        <v>11.799451186762816</v>
      </c>
      <c r="G1286" s="846" t="s">
        <v>1112</v>
      </c>
      <c r="H1286" s="846"/>
    </row>
    <row r="1287" spans="2:8">
      <c r="B1287" s="2" t="s">
        <v>22</v>
      </c>
      <c r="C1287" s="2" t="s">
        <v>2445</v>
      </c>
      <c r="D1287" s="2">
        <v>2017</v>
      </c>
      <c r="E1287" s="820">
        <v>1145.0781088295671</v>
      </c>
      <c r="F1287" s="821">
        <v>0.19707421692174418</v>
      </c>
      <c r="G1287" s="846" t="s">
        <v>1110</v>
      </c>
      <c r="H1287" s="846"/>
    </row>
    <row r="1288" spans="2:8">
      <c r="B1288" s="2" t="s">
        <v>22</v>
      </c>
      <c r="C1288" s="2" t="s">
        <v>2446</v>
      </c>
      <c r="D1288" s="2">
        <v>2017</v>
      </c>
      <c r="E1288" s="820">
        <v>21246.626650338301</v>
      </c>
      <c r="F1288" s="821">
        <v>9.1669637832849347</v>
      </c>
      <c r="G1288" s="846" t="s">
        <v>1110</v>
      </c>
      <c r="H1288" s="846"/>
    </row>
    <row r="1289" spans="2:8">
      <c r="B1289" s="2" t="s">
        <v>22</v>
      </c>
      <c r="C1289" s="2" t="s">
        <v>2447</v>
      </c>
      <c r="D1289" s="2">
        <v>2017</v>
      </c>
      <c r="E1289" s="820">
        <v>1672.4681259709794</v>
      </c>
      <c r="F1289" s="821">
        <v>0.28784092867621602</v>
      </c>
      <c r="G1289" s="846" t="s">
        <v>1110</v>
      </c>
      <c r="H1289" s="846"/>
    </row>
    <row r="1290" spans="2:8">
      <c r="B1290" s="2" t="s">
        <v>22</v>
      </c>
      <c r="C1290" s="2" t="s">
        <v>2448</v>
      </c>
      <c r="D1290" s="2">
        <v>2017</v>
      </c>
      <c r="E1290" s="820">
        <v>65189.414679596353</v>
      </c>
      <c r="F1290" s="821">
        <v>13.371963085097445</v>
      </c>
      <c r="G1290" s="846" t="s">
        <v>1111</v>
      </c>
      <c r="H1290" s="846"/>
    </row>
    <row r="1291" spans="2:8">
      <c r="B1291" s="2" t="s">
        <v>22</v>
      </c>
      <c r="C1291" s="2" t="s">
        <v>2449</v>
      </c>
      <c r="D1291" s="2">
        <v>2017</v>
      </c>
      <c r="E1291" s="820">
        <v>70547.966802131632</v>
      </c>
      <c r="F1291" s="821">
        <v>10.150065537000273</v>
      </c>
      <c r="G1291" s="846" t="s">
        <v>1111</v>
      </c>
      <c r="H1291" s="846"/>
    </row>
    <row r="1292" spans="2:8">
      <c r="B1292" s="2" t="e">
        <v>#N/A</v>
      </c>
      <c r="C1292" s="2" t="s">
        <v>2450</v>
      </c>
      <c r="D1292" s="2">
        <v>2017</v>
      </c>
      <c r="E1292" s="820">
        <v>22702.627894718069</v>
      </c>
      <c r="F1292" s="821">
        <v>0</v>
      </c>
      <c r="G1292" s="846" t="e">
        <v>#N/A</v>
      </c>
      <c r="H1292" s="846"/>
    </row>
    <row r="1293" spans="2:8">
      <c r="B1293" s="2" t="s">
        <v>22</v>
      </c>
      <c r="C1293" s="2" t="s">
        <v>2451</v>
      </c>
      <c r="D1293" s="2">
        <v>2017</v>
      </c>
      <c r="E1293" s="820">
        <v>2307.215981140946</v>
      </c>
      <c r="F1293" s="821">
        <v>0.21965731390556995</v>
      </c>
      <c r="G1293" s="846" t="s">
        <v>1113</v>
      </c>
      <c r="H1293" s="846"/>
    </row>
    <row r="1294" spans="2:8">
      <c r="B1294" s="2" t="s">
        <v>22</v>
      </c>
      <c r="C1294" s="2" t="s">
        <v>2452</v>
      </c>
      <c r="D1294" s="2">
        <v>2017</v>
      </c>
      <c r="E1294" s="820">
        <v>10793.76057629957</v>
      </c>
      <c r="F1294" s="821">
        <v>2.0952019700413222</v>
      </c>
      <c r="G1294" s="846" t="s">
        <v>1111</v>
      </c>
      <c r="H1294" s="846"/>
    </row>
    <row r="1295" spans="2:8">
      <c r="B1295" s="2" t="s">
        <v>22</v>
      </c>
      <c r="C1295" s="2" t="s">
        <v>2453</v>
      </c>
      <c r="D1295" s="2">
        <v>2017</v>
      </c>
      <c r="E1295" s="820">
        <v>56038.539392008373</v>
      </c>
      <c r="F1295" s="821">
        <v>28.743869489961227</v>
      </c>
      <c r="G1295" s="846" t="s">
        <v>1110</v>
      </c>
      <c r="H1295" s="846"/>
    </row>
    <row r="1296" spans="2:8">
      <c r="B1296" s="2" t="s">
        <v>22</v>
      </c>
      <c r="C1296" s="2" t="s">
        <v>2454</v>
      </c>
      <c r="D1296" s="2">
        <v>2017</v>
      </c>
      <c r="E1296" s="820">
        <v>44439.058591949855</v>
      </c>
      <c r="F1296" s="821">
        <v>8.9999637053640988</v>
      </c>
      <c r="G1296" s="846" t="s">
        <v>1111</v>
      </c>
      <c r="H1296" s="846"/>
    </row>
    <row r="1297" spans="2:8">
      <c r="B1297" s="2" t="s">
        <v>22</v>
      </c>
      <c r="C1297" s="2" t="s">
        <v>2455</v>
      </c>
      <c r="D1297" s="2">
        <v>2017</v>
      </c>
      <c r="E1297" s="820">
        <v>64608.982226508182</v>
      </c>
      <c r="F1297" s="821">
        <v>0</v>
      </c>
      <c r="G1297" s="846" t="s">
        <v>1111</v>
      </c>
      <c r="H1297" s="846"/>
    </row>
    <row r="1298" spans="2:8">
      <c r="B1298" s="2" t="s">
        <v>22</v>
      </c>
      <c r="C1298" s="2" t="s">
        <v>2456</v>
      </c>
      <c r="D1298" s="2">
        <v>2017</v>
      </c>
      <c r="E1298" s="820">
        <v>69716.041207321949</v>
      </c>
      <c r="F1298" s="821">
        <v>10.044335687656517</v>
      </c>
      <c r="G1298" s="846" t="s">
        <v>1113</v>
      </c>
      <c r="H1298" s="846"/>
    </row>
    <row r="1299" spans="2:8">
      <c r="B1299" s="2" t="s">
        <v>22</v>
      </c>
      <c r="C1299" s="2" t="s">
        <v>2457</v>
      </c>
      <c r="D1299" s="2">
        <v>2017</v>
      </c>
      <c r="E1299" s="820">
        <v>70334.067233547423</v>
      </c>
      <c r="F1299" s="821">
        <v>10.319233295950275</v>
      </c>
      <c r="G1299" s="846" t="s">
        <v>1111</v>
      </c>
      <c r="H1299" s="846"/>
    </row>
    <row r="1300" spans="2:8">
      <c r="B1300" s="2" t="s">
        <v>22</v>
      </c>
      <c r="C1300" s="2" t="s">
        <v>2458</v>
      </c>
      <c r="D1300" s="2">
        <v>2017</v>
      </c>
      <c r="E1300" s="820">
        <v>25297.829844226624</v>
      </c>
      <c r="F1300" s="821">
        <v>10.409941923391365</v>
      </c>
      <c r="G1300" s="846" t="s">
        <v>1110</v>
      </c>
      <c r="H1300" s="846"/>
    </row>
    <row r="1301" spans="2:8">
      <c r="B1301" s="2" t="s">
        <v>22</v>
      </c>
      <c r="C1301" s="2" t="s">
        <v>2459</v>
      </c>
      <c r="D1301" s="2">
        <v>2017</v>
      </c>
      <c r="E1301" s="820">
        <v>15565.956551036961</v>
      </c>
      <c r="F1301" s="821">
        <v>4.0396789553459014</v>
      </c>
      <c r="G1301" s="846" t="s">
        <v>1111</v>
      </c>
      <c r="H1301" s="846"/>
    </row>
    <row r="1302" spans="2:8">
      <c r="B1302" s="2" t="s">
        <v>22</v>
      </c>
      <c r="C1302" s="2" t="s">
        <v>2460</v>
      </c>
      <c r="D1302" s="2">
        <v>2017</v>
      </c>
      <c r="E1302" s="820">
        <v>36171.144740815398</v>
      </c>
      <c r="F1302" s="821">
        <v>18.309190439003562</v>
      </c>
      <c r="G1302" s="846" t="s">
        <v>1111</v>
      </c>
      <c r="H1302" s="846"/>
    </row>
    <row r="1303" spans="2:8">
      <c r="B1303" s="2" t="s">
        <v>22</v>
      </c>
      <c r="C1303" s="2" t="s">
        <v>2461</v>
      </c>
      <c r="D1303" s="2">
        <v>2017</v>
      </c>
      <c r="E1303" s="820">
        <v>6898.9310196302904</v>
      </c>
      <c r="F1303" s="821">
        <v>0</v>
      </c>
      <c r="G1303" s="846" t="s">
        <v>1110</v>
      </c>
      <c r="H1303" s="846"/>
    </row>
    <row r="1304" spans="2:8">
      <c r="B1304" s="2" t="s">
        <v>22</v>
      </c>
      <c r="C1304" s="2" t="s">
        <v>2462</v>
      </c>
      <c r="D1304" s="2">
        <v>2017</v>
      </c>
      <c r="E1304" s="820">
        <v>2352.700367129627</v>
      </c>
      <c r="F1304" s="821">
        <v>0.62148907005321574</v>
      </c>
      <c r="G1304" s="846" t="s">
        <v>1111</v>
      </c>
      <c r="H1304" s="846"/>
    </row>
    <row r="1305" spans="2:8">
      <c r="B1305" s="2" t="s">
        <v>22</v>
      </c>
      <c r="C1305" s="2" t="s">
        <v>2463</v>
      </c>
      <c r="D1305" s="2">
        <v>2017</v>
      </c>
      <c r="E1305" s="820">
        <v>19300.471153355436</v>
      </c>
      <c r="F1305" s="821">
        <v>9.1669637832849347</v>
      </c>
      <c r="G1305" s="846" t="s">
        <v>1110</v>
      </c>
      <c r="H1305" s="846"/>
    </row>
    <row r="1306" spans="2:8">
      <c r="B1306" s="2" t="s">
        <v>22</v>
      </c>
      <c r="C1306" s="2" t="s">
        <v>2464</v>
      </c>
      <c r="D1306" s="2">
        <v>2017</v>
      </c>
      <c r="E1306" s="820">
        <v>96581.996112064488</v>
      </c>
      <c r="F1306" s="821">
        <v>13.850610264031619</v>
      </c>
      <c r="G1306" s="846" t="s">
        <v>1113</v>
      </c>
      <c r="H1306" s="846"/>
    </row>
    <row r="1307" spans="2:8">
      <c r="B1307" s="2" t="s">
        <v>22</v>
      </c>
      <c r="C1307" s="2" t="s">
        <v>2465</v>
      </c>
      <c r="D1307" s="2">
        <v>2017</v>
      </c>
      <c r="E1307" s="820">
        <v>17536.219830077043</v>
      </c>
      <c r="F1307" s="821">
        <v>6.0595184330188534</v>
      </c>
      <c r="G1307" s="846" t="s">
        <v>1110</v>
      </c>
      <c r="H1307" s="846"/>
    </row>
    <row r="1308" spans="2:8">
      <c r="B1308" s="2" t="s">
        <v>22</v>
      </c>
      <c r="C1308" s="2" t="s">
        <v>2466</v>
      </c>
      <c r="D1308" s="2">
        <v>2017</v>
      </c>
      <c r="E1308" s="820">
        <v>321857.97811471036</v>
      </c>
      <c r="F1308" s="821">
        <v>62.803530510189169</v>
      </c>
      <c r="G1308" s="846" t="s">
        <v>1111</v>
      </c>
      <c r="H1308" s="846"/>
    </row>
    <row r="1309" spans="2:8">
      <c r="B1309" s="2" t="s">
        <v>22</v>
      </c>
      <c r="C1309" s="2" t="s">
        <v>2467</v>
      </c>
      <c r="D1309" s="2">
        <v>2017</v>
      </c>
      <c r="E1309" s="820">
        <v>15408.457383312403</v>
      </c>
      <c r="F1309" s="821">
        <v>0</v>
      </c>
      <c r="G1309" s="846" t="s">
        <v>1110</v>
      </c>
      <c r="H1309" s="846"/>
    </row>
    <row r="1310" spans="2:8">
      <c r="B1310" s="2" t="s">
        <v>22</v>
      </c>
      <c r="C1310" s="2" t="s">
        <v>2468</v>
      </c>
      <c r="D1310" s="2">
        <v>2017</v>
      </c>
      <c r="E1310" s="820">
        <v>1179.8502415940729</v>
      </c>
      <c r="F1310" s="821">
        <v>0.20305869150249423</v>
      </c>
      <c r="G1310" s="846" t="s">
        <v>1110</v>
      </c>
      <c r="H1310" s="846"/>
    </row>
    <row r="1311" spans="2:8">
      <c r="B1311" s="2" t="s">
        <v>22</v>
      </c>
      <c r="C1311" s="2" t="s">
        <v>2469</v>
      </c>
      <c r="D1311" s="2">
        <v>2017</v>
      </c>
      <c r="E1311" s="820">
        <v>131224.36883285805</v>
      </c>
      <c r="F1311" s="821">
        <v>21.83149580924665</v>
      </c>
      <c r="G1311" s="846" t="s">
        <v>1111</v>
      </c>
      <c r="H1311" s="846"/>
    </row>
    <row r="1312" spans="2:8">
      <c r="B1312" s="2" t="s">
        <v>22</v>
      </c>
      <c r="C1312" s="2" t="s">
        <v>2470</v>
      </c>
      <c r="D1312" s="2">
        <v>2017</v>
      </c>
      <c r="E1312" s="820">
        <v>16928.046237269904</v>
      </c>
      <c r="F1312" s="821">
        <v>7.9239856431784998</v>
      </c>
      <c r="G1312" s="846" t="s">
        <v>1110</v>
      </c>
      <c r="H1312" s="846"/>
    </row>
    <row r="1313" spans="2:8">
      <c r="B1313" s="2" t="s">
        <v>22</v>
      </c>
      <c r="C1313" s="2" t="s">
        <v>2471</v>
      </c>
      <c r="D1313" s="2">
        <v>2017</v>
      </c>
      <c r="E1313" s="820">
        <v>14132.639326907683</v>
      </c>
      <c r="F1313" s="821">
        <v>5.5110543286968907</v>
      </c>
      <c r="G1313" s="846" t="s">
        <v>1110</v>
      </c>
      <c r="H1313" s="846"/>
    </row>
    <row r="1314" spans="2:8">
      <c r="B1314" s="2" t="s">
        <v>22</v>
      </c>
      <c r="C1314" s="2" t="s">
        <v>2472</v>
      </c>
      <c r="D1314" s="2">
        <v>2017</v>
      </c>
      <c r="E1314" s="820">
        <v>26827.535182492498</v>
      </c>
      <c r="F1314" s="821">
        <v>0</v>
      </c>
      <c r="G1314" s="846" t="s">
        <v>1110</v>
      </c>
      <c r="H1314" s="846"/>
    </row>
    <row r="1315" spans="2:8">
      <c r="B1315" s="2" t="s">
        <v>22</v>
      </c>
      <c r="C1315" s="2" t="s">
        <v>2473</v>
      </c>
      <c r="D1315" s="2">
        <v>2017</v>
      </c>
      <c r="E1315" s="820">
        <v>5914.0772619462487</v>
      </c>
      <c r="F1315" s="821">
        <v>0.46611680253991178</v>
      </c>
      <c r="G1315" s="846" t="s">
        <v>1110</v>
      </c>
      <c r="H1315" s="846"/>
    </row>
    <row r="1316" spans="2:8">
      <c r="B1316" s="2" t="e">
        <v>#N/A</v>
      </c>
      <c r="C1316" s="2" t="s">
        <v>2474</v>
      </c>
      <c r="D1316" s="2">
        <v>2017</v>
      </c>
      <c r="E1316" s="820">
        <v>112821.45671605799</v>
      </c>
      <c r="F1316" s="821">
        <v>18.769845733660574</v>
      </c>
      <c r="G1316" s="846" t="e">
        <v>#N/A</v>
      </c>
      <c r="H1316" s="846"/>
    </row>
    <row r="1317" spans="2:8">
      <c r="B1317" s="2" t="s">
        <v>22</v>
      </c>
      <c r="C1317" s="2" t="s">
        <v>2475</v>
      </c>
      <c r="D1317" s="2">
        <v>2017</v>
      </c>
      <c r="E1317" s="820">
        <v>56740.952496493745</v>
      </c>
      <c r="F1317" s="821">
        <v>20.81988384678273</v>
      </c>
      <c r="G1317" s="846" t="s">
        <v>1111</v>
      </c>
      <c r="H1317" s="846"/>
    </row>
    <row r="1318" spans="2:8">
      <c r="B1318" s="2" t="s">
        <v>22</v>
      </c>
      <c r="C1318" s="2" t="s">
        <v>2476</v>
      </c>
      <c r="D1318" s="2">
        <v>2017</v>
      </c>
      <c r="E1318" s="820">
        <v>42042.876099516718</v>
      </c>
      <c r="F1318" s="821">
        <v>11.808292331011099</v>
      </c>
      <c r="G1318" s="846" t="s">
        <v>1113</v>
      </c>
      <c r="H1318" s="846"/>
    </row>
    <row r="1319" spans="2:8">
      <c r="B1319" s="2" t="s">
        <v>22</v>
      </c>
      <c r="C1319" s="2" t="s">
        <v>2477</v>
      </c>
      <c r="D1319" s="2">
        <v>2017</v>
      </c>
      <c r="E1319" s="820">
        <v>24488.027528759092</v>
      </c>
      <c r="F1319" s="821">
        <v>8.3901024457184139</v>
      </c>
      <c r="G1319" s="846" t="s">
        <v>1110</v>
      </c>
      <c r="H1319" s="846"/>
    </row>
    <row r="1320" spans="2:8">
      <c r="B1320" s="2" t="s">
        <v>22</v>
      </c>
      <c r="C1320" s="2" t="s">
        <v>2478</v>
      </c>
      <c r="D1320" s="2">
        <v>2017</v>
      </c>
      <c r="E1320" s="820">
        <v>70565.669698034209</v>
      </c>
      <c r="F1320" s="821">
        <v>32.938920712820433</v>
      </c>
      <c r="G1320" s="846" t="s">
        <v>1110</v>
      </c>
      <c r="H1320" s="846"/>
    </row>
    <row r="1321" spans="2:8">
      <c r="B1321" s="2" t="s">
        <v>22</v>
      </c>
      <c r="C1321" s="2" t="s">
        <v>2479</v>
      </c>
      <c r="D1321" s="2">
        <v>2017</v>
      </c>
      <c r="E1321" s="820">
        <v>35334.33783795753</v>
      </c>
      <c r="F1321" s="821">
        <v>5.593401630478942</v>
      </c>
      <c r="G1321" s="846" t="s">
        <v>1111</v>
      </c>
      <c r="H1321" s="846"/>
    </row>
    <row r="1322" spans="2:8">
      <c r="B1322" s="2" t="s">
        <v>22</v>
      </c>
      <c r="C1322" s="2" t="s">
        <v>2480</v>
      </c>
      <c r="D1322" s="2">
        <v>2017</v>
      </c>
      <c r="E1322" s="820">
        <v>73696.393940646856</v>
      </c>
      <c r="F1322" s="821">
        <v>20.975256114296034</v>
      </c>
      <c r="G1322" s="846" t="s">
        <v>1110</v>
      </c>
      <c r="H1322" s="846"/>
    </row>
    <row r="1323" spans="2:8">
      <c r="B1323" s="2" t="s">
        <v>22</v>
      </c>
      <c r="C1323" s="2" t="s">
        <v>2481</v>
      </c>
      <c r="D1323" s="2">
        <v>2017</v>
      </c>
      <c r="E1323" s="820">
        <v>16273.74964502751</v>
      </c>
      <c r="F1323" s="821">
        <v>0</v>
      </c>
      <c r="G1323" s="846" t="s">
        <v>1111</v>
      </c>
      <c r="H1323" s="846"/>
    </row>
    <row r="1324" spans="2:8">
      <c r="B1324" s="2" t="s">
        <v>22</v>
      </c>
      <c r="C1324" s="2" t="s">
        <v>2482</v>
      </c>
      <c r="D1324" s="2">
        <v>2017</v>
      </c>
      <c r="E1324" s="820">
        <v>23603.884066704952</v>
      </c>
      <c r="F1324" s="821">
        <v>4.3490942973538109</v>
      </c>
      <c r="G1324" s="846" t="s">
        <v>1111</v>
      </c>
      <c r="H1324" s="846"/>
    </row>
    <row r="1325" spans="2:8">
      <c r="B1325" s="2" t="s">
        <v>22</v>
      </c>
      <c r="C1325" s="2" t="s">
        <v>2483</v>
      </c>
      <c r="D1325" s="2">
        <v>2017</v>
      </c>
      <c r="E1325" s="820">
        <v>84726.985978818993</v>
      </c>
      <c r="F1325" s="821">
        <v>15.071109948790482</v>
      </c>
      <c r="G1325" s="846" t="s">
        <v>1111</v>
      </c>
      <c r="H1325" s="846"/>
    </row>
    <row r="1326" spans="2:8">
      <c r="B1326" s="2" t="s">
        <v>22</v>
      </c>
      <c r="C1326" s="2" t="s">
        <v>2484</v>
      </c>
      <c r="D1326" s="2">
        <v>2017</v>
      </c>
      <c r="E1326" s="820">
        <v>90750.041751136043</v>
      </c>
      <c r="F1326" s="821">
        <v>8.3712684499132752</v>
      </c>
      <c r="G1326" s="846" t="s">
        <v>1111</v>
      </c>
      <c r="H1326" s="846"/>
    </row>
    <row r="1327" spans="2:8">
      <c r="B1327" s="2" t="s">
        <v>22</v>
      </c>
      <c r="C1327" s="2" t="s">
        <v>2485</v>
      </c>
      <c r="D1327" s="2">
        <v>2017</v>
      </c>
      <c r="E1327" s="820">
        <v>35625.822839194829</v>
      </c>
      <c r="F1327" s="821">
        <v>5.7487738979922458</v>
      </c>
      <c r="G1327" s="846" t="s">
        <v>1113</v>
      </c>
      <c r="H1327" s="846"/>
    </row>
    <row r="1328" spans="2:8">
      <c r="B1328" s="2" t="s">
        <v>22</v>
      </c>
      <c r="C1328" s="2" t="s">
        <v>2486</v>
      </c>
      <c r="D1328" s="2">
        <v>2017</v>
      </c>
      <c r="E1328" s="820">
        <v>1135.2987035438412</v>
      </c>
      <c r="F1328" s="821">
        <v>3.0143179381286354</v>
      </c>
      <c r="G1328" s="846" t="s">
        <v>1110</v>
      </c>
      <c r="H1328" s="846"/>
    </row>
    <row r="1329" spans="2:8">
      <c r="B1329" s="2" t="s">
        <v>22</v>
      </c>
      <c r="C1329" s="2" t="s">
        <v>2487</v>
      </c>
      <c r="D1329" s="2">
        <v>2017</v>
      </c>
      <c r="E1329" s="820">
        <v>40964.167129869973</v>
      </c>
      <c r="F1329" s="821">
        <v>9.0115915157716273</v>
      </c>
      <c r="G1329" s="846" t="s">
        <v>1110</v>
      </c>
      <c r="H1329" s="846"/>
    </row>
    <row r="1330" spans="2:8">
      <c r="B1330" s="2" t="s">
        <v>22</v>
      </c>
      <c r="C1330" s="2" t="s">
        <v>2488</v>
      </c>
      <c r="D1330" s="2">
        <v>2017</v>
      </c>
      <c r="E1330" s="820">
        <v>70302.785478458041</v>
      </c>
      <c r="F1330" s="821">
        <v>10.289628938134024</v>
      </c>
      <c r="G1330" s="846" t="s">
        <v>1111</v>
      </c>
      <c r="H1330" s="846"/>
    </row>
    <row r="1331" spans="2:8">
      <c r="B1331" s="2" t="s">
        <v>22</v>
      </c>
      <c r="C1331" s="2" t="s">
        <v>2489</v>
      </c>
      <c r="D1331" s="2">
        <v>2017</v>
      </c>
      <c r="E1331" s="820">
        <v>1450.2403704737769</v>
      </c>
      <c r="F1331" s="821">
        <v>4.2423733944032636</v>
      </c>
      <c r="G1331" s="846" t="s">
        <v>1111</v>
      </c>
      <c r="H1331" s="846"/>
    </row>
    <row r="1332" spans="2:8">
      <c r="B1332" s="2" t="s">
        <v>22</v>
      </c>
      <c r="C1332" s="2" t="s">
        <v>2490</v>
      </c>
      <c r="D1332" s="2">
        <v>2017</v>
      </c>
      <c r="E1332" s="820">
        <v>14749.466749013171</v>
      </c>
      <c r="F1332" s="821">
        <v>2.9817703475140744</v>
      </c>
      <c r="G1332" s="846" t="s">
        <v>1110</v>
      </c>
      <c r="H1332" s="846"/>
    </row>
    <row r="1333" spans="2:8">
      <c r="B1333" s="2" t="s">
        <v>22</v>
      </c>
      <c r="C1333" s="2" t="s">
        <v>2491</v>
      </c>
      <c r="D1333" s="2">
        <v>2017</v>
      </c>
      <c r="E1333" s="820">
        <v>7180.8316282256383</v>
      </c>
      <c r="F1333" s="821">
        <v>0</v>
      </c>
      <c r="G1333" s="846" t="s">
        <v>1111</v>
      </c>
      <c r="H1333" s="846"/>
    </row>
    <row r="1334" spans="2:8">
      <c r="B1334" s="2" t="s">
        <v>22</v>
      </c>
      <c r="C1334" s="2" t="s">
        <v>2492</v>
      </c>
      <c r="D1334" s="2">
        <v>2017</v>
      </c>
      <c r="E1334" s="820">
        <v>1520.4255690645266</v>
      </c>
      <c r="F1334" s="821">
        <v>0.26167357152383275</v>
      </c>
      <c r="G1334" s="846" t="s">
        <v>1111</v>
      </c>
      <c r="H1334" s="846"/>
    </row>
    <row r="1335" spans="2:8">
      <c r="B1335" s="2" t="s">
        <v>22</v>
      </c>
      <c r="C1335" s="2" t="s">
        <v>2493</v>
      </c>
      <c r="D1335" s="2">
        <v>2017</v>
      </c>
      <c r="E1335" s="820">
        <v>5734.636123065764</v>
      </c>
      <c r="F1335" s="821">
        <v>0</v>
      </c>
      <c r="G1335" s="846" t="s">
        <v>1110</v>
      </c>
      <c r="H1335" s="846"/>
    </row>
    <row r="1336" spans="2:8">
      <c r="B1336" s="2" t="s">
        <v>22</v>
      </c>
      <c r="C1336" s="2" t="s">
        <v>2494</v>
      </c>
      <c r="D1336" s="2">
        <v>2017</v>
      </c>
      <c r="E1336" s="820">
        <v>33549.266157447906</v>
      </c>
      <c r="F1336" s="821">
        <v>5.4380293629656373</v>
      </c>
      <c r="G1336" s="846" t="s">
        <v>1113</v>
      </c>
      <c r="H1336" s="846"/>
    </row>
    <row r="1337" spans="2:8">
      <c r="B1337" s="2" t="s">
        <v>22</v>
      </c>
      <c r="C1337" s="2" t="s">
        <v>2495</v>
      </c>
      <c r="D1337" s="2">
        <v>2017</v>
      </c>
      <c r="E1337" s="820">
        <v>30621.266445770983</v>
      </c>
      <c r="F1337" s="821">
        <v>4.9719125604257259</v>
      </c>
      <c r="G1337" s="846" t="s">
        <v>1113</v>
      </c>
      <c r="H1337" s="846"/>
    </row>
    <row r="1338" spans="2:8">
      <c r="B1338" s="2" t="s">
        <v>22</v>
      </c>
      <c r="C1338" s="2" t="s">
        <v>2496</v>
      </c>
      <c r="D1338" s="2">
        <v>2017</v>
      </c>
      <c r="E1338" s="820">
        <v>40703.085806986586</v>
      </c>
      <c r="F1338" s="821">
        <v>8.2312038658536864</v>
      </c>
      <c r="G1338" s="846" t="s">
        <v>1111</v>
      </c>
      <c r="H1338" s="846"/>
    </row>
    <row r="1339" spans="2:8">
      <c r="B1339" s="2" t="s">
        <v>22</v>
      </c>
      <c r="C1339" s="2" t="s">
        <v>2497</v>
      </c>
      <c r="D1339" s="2">
        <v>2017</v>
      </c>
      <c r="E1339" s="820">
        <v>14343.141286939968</v>
      </c>
      <c r="F1339" s="821">
        <v>0</v>
      </c>
      <c r="G1339" s="846" t="s">
        <v>1110</v>
      </c>
      <c r="H1339" s="846"/>
    </row>
    <row r="1340" spans="2:8">
      <c r="B1340" s="2" t="s">
        <v>22</v>
      </c>
      <c r="C1340" s="2" t="s">
        <v>2498</v>
      </c>
      <c r="D1340" s="2">
        <v>2017</v>
      </c>
      <c r="E1340" s="820">
        <v>69443.562024098152</v>
      </c>
      <c r="F1340" s="821">
        <v>24.548818267102021</v>
      </c>
      <c r="G1340" s="846" t="s">
        <v>1111</v>
      </c>
      <c r="H1340" s="846"/>
    </row>
    <row r="1341" spans="2:8">
      <c r="B1341" s="2" t="s">
        <v>22</v>
      </c>
      <c r="C1341" s="2" t="s">
        <v>2499</v>
      </c>
      <c r="D1341" s="2">
        <v>2017</v>
      </c>
      <c r="E1341" s="820">
        <v>72390.190476455638</v>
      </c>
      <c r="F1341" s="821">
        <v>22.684351056942372</v>
      </c>
      <c r="G1341" s="846" t="s">
        <v>1111</v>
      </c>
      <c r="H1341" s="846"/>
    </row>
    <row r="1342" spans="2:8">
      <c r="B1342" s="2" t="s">
        <v>22</v>
      </c>
      <c r="C1342" s="2" t="s">
        <v>2500</v>
      </c>
      <c r="D1342" s="2">
        <v>2017</v>
      </c>
      <c r="E1342" s="820">
        <v>5017.4043779129388</v>
      </c>
      <c r="F1342" s="821">
        <v>0.86352278602864818</v>
      </c>
      <c r="G1342" s="846" t="s">
        <v>1110</v>
      </c>
      <c r="H1342" s="846"/>
    </row>
    <row r="1343" spans="2:8">
      <c r="B1343" s="2" t="s">
        <v>22</v>
      </c>
      <c r="C1343" s="2" t="s">
        <v>2501</v>
      </c>
      <c r="D1343" s="2">
        <v>2017</v>
      </c>
      <c r="E1343" s="820">
        <v>1788.7338278675124</v>
      </c>
      <c r="F1343" s="821">
        <v>2.8282742349873358</v>
      </c>
      <c r="G1343" s="846" t="s">
        <v>1110</v>
      </c>
      <c r="H1343" s="846"/>
    </row>
    <row r="1344" spans="2:8">
      <c r="B1344" s="2" t="s">
        <v>22</v>
      </c>
      <c r="C1344" s="2" t="s">
        <v>2502</v>
      </c>
      <c r="D1344" s="2">
        <v>2017</v>
      </c>
      <c r="E1344" s="820">
        <v>1853.8183149229167</v>
      </c>
      <c r="F1344" s="821">
        <v>1.1164140511587537</v>
      </c>
      <c r="G1344" s="846" t="s">
        <v>1110</v>
      </c>
      <c r="H1344" s="846"/>
    </row>
    <row r="1345" spans="2:8">
      <c r="B1345" s="2" t="s">
        <v>22</v>
      </c>
      <c r="C1345" s="2" t="s">
        <v>2503</v>
      </c>
      <c r="D1345" s="2">
        <v>2017</v>
      </c>
      <c r="E1345" s="820">
        <v>11587.778876952047</v>
      </c>
      <c r="F1345" s="821">
        <v>6.9775878197422108</v>
      </c>
      <c r="G1345" s="846" t="s">
        <v>1110</v>
      </c>
      <c r="H1345" s="846"/>
    </row>
    <row r="1346" spans="2:8">
      <c r="B1346" s="2" t="s">
        <v>22</v>
      </c>
      <c r="C1346" s="2" t="s">
        <v>2504</v>
      </c>
      <c r="D1346" s="2">
        <v>2017</v>
      </c>
      <c r="E1346" s="820">
        <v>608.17022762581075</v>
      </c>
      <c r="F1346" s="821">
        <v>0.10466942860953311</v>
      </c>
      <c r="G1346" s="846" t="s">
        <v>1111</v>
      </c>
      <c r="H1346" s="846"/>
    </row>
    <row r="1347" spans="2:8">
      <c r="B1347" s="2" t="s">
        <v>22</v>
      </c>
      <c r="C1347" s="2" t="s">
        <v>2505</v>
      </c>
      <c r="D1347" s="2">
        <v>2017</v>
      </c>
      <c r="E1347" s="820">
        <v>60139.053958286473</v>
      </c>
      <c r="F1347" s="821">
        <v>9.6330805858248443</v>
      </c>
      <c r="G1347" s="846" t="s">
        <v>1113</v>
      </c>
      <c r="H1347" s="846"/>
    </row>
    <row r="1348" spans="2:8">
      <c r="B1348" s="2" t="s">
        <v>22</v>
      </c>
      <c r="C1348" s="2" t="s">
        <v>2506</v>
      </c>
      <c r="D1348" s="2">
        <v>2017</v>
      </c>
      <c r="E1348" s="820">
        <v>138969.94143064664</v>
      </c>
      <c r="F1348" s="821">
        <v>27.049403486623675</v>
      </c>
      <c r="G1348" s="846" t="s">
        <v>1111</v>
      </c>
      <c r="H1348" s="846"/>
    </row>
    <row r="1349" spans="2:8">
      <c r="B1349" s="2" t="s">
        <v>22</v>
      </c>
      <c r="C1349" s="2" t="s">
        <v>2507</v>
      </c>
      <c r="D1349" s="2">
        <v>2017</v>
      </c>
      <c r="E1349" s="820">
        <v>4352.6069896664212</v>
      </c>
      <c r="F1349" s="821">
        <v>1.4066817044600297</v>
      </c>
      <c r="G1349" s="846" t="s">
        <v>1113</v>
      </c>
      <c r="H1349" s="846"/>
    </row>
    <row r="1350" spans="2:8">
      <c r="B1350" s="2" t="s">
        <v>22</v>
      </c>
      <c r="C1350" s="2" t="s">
        <v>2508</v>
      </c>
      <c r="D1350" s="2">
        <v>2017</v>
      </c>
      <c r="E1350" s="820">
        <v>4252.6554426766807</v>
      </c>
      <c r="F1350" s="821">
        <v>0.58053530660255193</v>
      </c>
      <c r="G1350" s="846" t="s">
        <v>1113</v>
      </c>
      <c r="H1350" s="846"/>
    </row>
    <row r="1351" spans="2:8">
      <c r="B1351" s="2" t="s">
        <v>22</v>
      </c>
      <c r="C1351" s="2" t="s">
        <v>2509</v>
      </c>
      <c r="D1351" s="2">
        <v>2017</v>
      </c>
      <c r="E1351" s="820">
        <v>119590.78746570389</v>
      </c>
      <c r="F1351" s="821">
        <v>0</v>
      </c>
      <c r="G1351" s="846" t="s">
        <v>1111</v>
      </c>
      <c r="H1351" s="846"/>
    </row>
    <row r="1352" spans="2:8">
      <c r="B1352" s="2" t="s">
        <v>22</v>
      </c>
      <c r="C1352" s="2" t="s">
        <v>2510</v>
      </c>
      <c r="D1352" s="2">
        <v>2017</v>
      </c>
      <c r="E1352" s="820">
        <v>211832.43638977141</v>
      </c>
      <c r="F1352" s="821">
        <v>20.934510170063064</v>
      </c>
      <c r="G1352" s="846" t="s">
        <v>1111</v>
      </c>
      <c r="H1352" s="846"/>
    </row>
    <row r="1353" spans="2:8">
      <c r="B1353" s="2" t="s">
        <v>22</v>
      </c>
      <c r="C1353" s="2" t="s">
        <v>2511</v>
      </c>
      <c r="D1353" s="2">
        <v>2017</v>
      </c>
      <c r="E1353" s="820">
        <v>23074.312929748456</v>
      </c>
      <c r="F1353" s="821">
        <v>3.9712156896314212</v>
      </c>
      <c r="G1353" s="846" t="s">
        <v>1111</v>
      </c>
      <c r="H1353" s="846"/>
    </row>
    <row r="1354" spans="2:8">
      <c r="B1354" s="2" t="s">
        <v>22</v>
      </c>
      <c r="C1354" s="2" t="s">
        <v>2512</v>
      </c>
      <c r="D1354" s="2">
        <v>2017</v>
      </c>
      <c r="E1354" s="820">
        <v>14483.452468512794</v>
      </c>
      <c r="F1354" s="821">
        <v>0.29726117725107404</v>
      </c>
      <c r="G1354" s="846" t="s">
        <v>1110</v>
      </c>
      <c r="H1354" s="846"/>
    </row>
    <row r="1355" spans="2:8">
      <c r="B1355" s="2" t="s">
        <v>22</v>
      </c>
      <c r="C1355" s="2" t="s">
        <v>2513</v>
      </c>
      <c r="D1355" s="2">
        <v>2017</v>
      </c>
      <c r="E1355" s="820">
        <v>608.17022762581075</v>
      </c>
      <c r="F1355" s="821">
        <v>0.10466942860953311</v>
      </c>
      <c r="G1355" s="846" t="s">
        <v>1111</v>
      </c>
      <c r="H1355" s="846"/>
    </row>
    <row r="1356" spans="2:8">
      <c r="B1356" s="2" t="s">
        <v>22</v>
      </c>
      <c r="C1356" s="2" t="s">
        <v>2514</v>
      </c>
      <c r="D1356" s="2">
        <v>2017</v>
      </c>
      <c r="E1356" s="820">
        <v>76605.475606975815</v>
      </c>
      <c r="F1356" s="821">
        <v>13.628403700166434</v>
      </c>
      <c r="G1356" s="846" t="s">
        <v>1111</v>
      </c>
      <c r="H1356" s="846"/>
    </row>
    <row r="1357" spans="2:8">
      <c r="B1357" s="2" t="s">
        <v>22</v>
      </c>
      <c r="C1357" s="2" t="s">
        <v>2515</v>
      </c>
      <c r="D1357" s="2">
        <v>2017</v>
      </c>
      <c r="E1357" s="820">
        <v>1717.0921421539324</v>
      </c>
      <c r="F1357" s="821">
        <v>3.1259593432445105</v>
      </c>
      <c r="G1357" s="846" t="s">
        <v>1110</v>
      </c>
      <c r="H1357" s="846"/>
    </row>
    <row r="1358" spans="2:8">
      <c r="B1358" s="2" t="s">
        <v>22</v>
      </c>
      <c r="C1358" s="2" t="s">
        <v>2516</v>
      </c>
      <c r="D1358" s="2">
        <v>2017</v>
      </c>
      <c r="E1358" s="820">
        <v>6271.3107597032385</v>
      </c>
      <c r="F1358" s="821">
        <v>2.3305840126995592</v>
      </c>
      <c r="G1358" s="846" t="s">
        <v>1110</v>
      </c>
      <c r="H1358" s="846"/>
    </row>
    <row r="1359" spans="2:8">
      <c r="B1359" s="2" t="s">
        <v>22</v>
      </c>
      <c r="C1359" s="2" t="s">
        <v>2517</v>
      </c>
      <c r="D1359" s="2">
        <v>2017</v>
      </c>
      <c r="E1359" s="820">
        <v>801.49825416301064</v>
      </c>
      <c r="F1359" s="821">
        <v>3.3492421534762613</v>
      </c>
      <c r="G1359" s="846" t="s">
        <v>1111</v>
      </c>
      <c r="H1359" s="846"/>
    </row>
    <row r="1360" spans="2:8">
      <c r="B1360" s="2" t="s">
        <v>22</v>
      </c>
      <c r="C1360" s="2" t="s">
        <v>2518</v>
      </c>
      <c r="D1360" s="2">
        <v>2017</v>
      </c>
      <c r="E1360" s="820">
        <v>241724.73753418447</v>
      </c>
      <c r="F1360" s="821">
        <v>40.215187479319781</v>
      </c>
      <c r="G1360" s="846" t="s">
        <v>1110</v>
      </c>
      <c r="H1360" s="846"/>
    </row>
    <row r="1361" spans="2:8">
      <c r="B1361" s="2" t="s">
        <v>22</v>
      </c>
      <c r="C1361" s="2" t="s">
        <v>2519</v>
      </c>
      <c r="D1361" s="2">
        <v>2017</v>
      </c>
      <c r="E1361" s="820">
        <v>2627.0283954095858</v>
      </c>
      <c r="F1361" s="821">
        <v>4.1307319892873888</v>
      </c>
      <c r="G1361" s="846" t="s">
        <v>1110</v>
      </c>
      <c r="H1361" s="846"/>
    </row>
    <row r="1362" spans="2:8">
      <c r="B1362" s="2" t="s">
        <v>22</v>
      </c>
      <c r="C1362" s="2" t="s">
        <v>2520</v>
      </c>
      <c r="D1362" s="2">
        <v>2017</v>
      </c>
      <c r="E1362" s="820">
        <v>764620.99836466124</v>
      </c>
      <c r="F1362" s="821">
        <v>171.08620972199125</v>
      </c>
      <c r="G1362" s="846" t="s">
        <v>1113</v>
      </c>
      <c r="H1362" s="846"/>
    </row>
    <row r="1363" spans="2:8">
      <c r="B1363" s="2" t="s">
        <v>22</v>
      </c>
      <c r="C1363" s="2" t="s">
        <v>2521</v>
      </c>
      <c r="D1363" s="2">
        <v>2017</v>
      </c>
      <c r="E1363" s="820">
        <v>3914.1402976831268</v>
      </c>
      <c r="F1363" s="821">
        <v>1.1164140511587537</v>
      </c>
      <c r="G1363" s="846" t="s">
        <v>1111</v>
      </c>
      <c r="H1363" s="846"/>
    </row>
    <row r="1364" spans="2:8">
      <c r="B1364" s="2" t="s">
        <v>22</v>
      </c>
      <c r="C1364" s="2" t="s">
        <v>2522</v>
      </c>
      <c r="D1364" s="2">
        <v>2017</v>
      </c>
      <c r="E1364" s="820">
        <v>32521.10036328121</v>
      </c>
      <c r="F1364" s="821">
        <v>12.468133642437026</v>
      </c>
      <c r="G1364" s="846" t="s">
        <v>1111</v>
      </c>
      <c r="H1364" s="846"/>
    </row>
    <row r="1365" spans="2:8">
      <c r="B1365" s="2" t="s">
        <v>22</v>
      </c>
      <c r="C1365" s="2" t="s">
        <v>2523</v>
      </c>
      <c r="D1365" s="2">
        <v>2017</v>
      </c>
      <c r="E1365" s="820">
        <v>21027.464995272665</v>
      </c>
      <c r="F1365" s="821">
        <v>3.2628176177793824</v>
      </c>
      <c r="G1365" s="846" t="s">
        <v>1111</v>
      </c>
      <c r="H1365" s="846"/>
    </row>
    <row r="1366" spans="2:8">
      <c r="B1366" s="2" t="s">
        <v>22</v>
      </c>
      <c r="C1366" s="2" t="s">
        <v>2524</v>
      </c>
      <c r="D1366" s="2">
        <v>2017</v>
      </c>
      <c r="E1366" s="820">
        <v>28794.554050798888</v>
      </c>
      <c r="F1366" s="821">
        <v>4.6611680253991183</v>
      </c>
      <c r="G1366" s="846" t="s">
        <v>1113</v>
      </c>
      <c r="H1366" s="846"/>
    </row>
    <row r="1367" spans="2:8">
      <c r="B1367" s="2" t="s">
        <v>22</v>
      </c>
      <c r="C1367" s="2" t="s">
        <v>2525</v>
      </c>
      <c r="D1367" s="2">
        <v>2017</v>
      </c>
      <c r="E1367" s="820">
        <v>202945.50331596821</v>
      </c>
      <c r="F1367" s="821">
        <v>0</v>
      </c>
      <c r="G1367" s="846" t="s">
        <v>1111</v>
      </c>
      <c r="H1367" s="846"/>
    </row>
    <row r="1368" spans="2:8">
      <c r="B1368" s="2" t="s">
        <v>22</v>
      </c>
      <c r="C1368" s="2" t="s">
        <v>2526</v>
      </c>
      <c r="D1368" s="2">
        <v>2017</v>
      </c>
      <c r="E1368" s="820">
        <v>142581.9040142622</v>
      </c>
      <c r="F1368" s="821">
        <v>50.909939690848667</v>
      </c>
      <c r="G1368" s="846" t="s">
        <v>1111</v>
      </c>
      <c r="H1368" s="846"/>
    </row>
    <row r="1369" spans="2:8">
      <c r="B1369" s="2" t="s">
        <v>22</v>
      </c>
      <c r="C1369" s="2" t="s">
        <v>2527</v>
      </c>
      <c r="D1369" s="2">
        <v>2017</v>
      </c>
      <c r="E1369" s="820">
        <v>40991.995963476977</v>
      </c>
      <c r="F1369" s="821">
        <v>13.983504076197354</v>
      </c>
      <c r="G1369" s="846" t="s">
        <v>1110</v>
      </c>
      <c r="H1369" s="846"/>
    </row>
    <row r="1370" spans="2:8">
      <c r="B1370" s="2" t="s">
        <v>22</v>
      </c>
      <c r="C1370" s="2" t="s">
        <v>2528</v>
      </c>
      <c r="D1370" s="2">
        <v>2017</v>
      </c>
      <c r="E1370" s="820">
        <v>9313.1857887409205</v>
      </c>
      <c r="F1370" s="821">
        <v>0</v>
      </c>
      <c r="G1370" s="846" t="s">
        <v>1111</v>
      </c>
      <c r="H1370" s="846"/>
    </row>
    <row r="1371" spans="2:8">
      <c r="B1371" s="2" t="s">
        <v>22</v>
      </c>
      <c r="C1371" s="2" t="s">
        <v>2529</v>
      </c>
      <c r="D1371" s="2">
        <v>2017</v>
      </c>
      <c r="E1371" s="820">
        <v>20770.489350486747</v>
      </c>
      <c r="F1371" s="821">
        <v>0</v>
      </c>
      <c r="G1371" s="846" t="s">
        <v>1111</v>
      </c>
      <c r="H1371" s="846"/>
    </row>
    <row r="1372" spans="2:8">
      <c r="B1372" s="2" t="s">
        <v>22</v>
      </c>
      <c r="C1372" s="2" t="s">
        <v>2530</v>
      </c>
      <c r="D1372" s="2">
        <v>2017</v>
      </c>
      <c r="E1372" s="820">
        <v>96046.649466320247</v>
      </c>
      <c r="F1372" s="821">
        <v>41.084252243280567</v>
      </c>
      <c r="G1372" s="846" t="s">
        <v>1111</v>
      </c>
      <c r="H1372" s="846"/>
    </row>
    <row r="1373" spans="2:8">
      <c r="B1373" s="2" t="s">
        <v>22</v>
      </c>
      <c r="C1373" s="2" t="s">
        <v>2531</v>
      </c>
      <c r="D1373" s="2">
        <v>2017</v>
      </c>
      <c r="E1373" s="820">
        <v>1081.5504507423866</v>
      </c>
      <c r="F1373" s="821">
        <v>0.45933701031191565</v>
      </c>
      <c r="G1373" s="846" t="s">
        <v>1110</v>
      </c>
      <c r="H1373" s="846"/>
    </row>
    <row r="1374" spans="2:8">
      <c r="B1374" s="2" t="s">
        <v>22</v>
      </c>
      <c r="C1374" s="2" t="s">
        <v>2532</v>
      </c>
      <c r="D1374" s="2">
        <v>2017</v>
      </c>
      <c r="E1374" s="820">
        <v>30190.613793567001</v>
      </c>
      <c r="F1374" s="821">
        <v>4.8165402929124221</v>
      </c>
      <c r="G1374" s="846" t="s">
        <v>1113</v>
      </c>
      <c r="H1374" s="846"/>
    </row>
    <row r="1375" spans="2:8">
      <c r="B1375" s="2" t="s">
        <v>22</v>
      </c>
      <c r="C1375" s="2" t="s">
        <v>2533</v>
      </c>
      <c r="D1375" s="2">
        <v>2017</v>
      </c>
      <c r="E1375" s="820">
        <v>8822.0480308871738</v>
      </c>
      <c r="F1375" s="821">
        <v>2.3899914773223907</v>
      </c>
      <c r="G1375" s="846" t="s">
        <v>1110</v>
      </c>
      <c r="H1375" s="846"/>
    </row>
    <row r="1376" spans="2:8">
      <c r="B1376" s="2" t="s">
        <v>22</v>
      </c>
      <c r="C1376" s="2" t="s">
        <v>2534</v>
      </c>
      <c r="D1376" s="2">
        <v>2017</v>
      </c>
      <c r="E1376" s="820">
        <v>12978.614082705506</v>
      </c>
      <c r="F1376" s="821">
        <v>7.8148983581112752</v>
      </c>
      <c r="G1376" s="846" t="s">
        <v>1111</v>
      </c>
      <c r="H1376" s="846"/>
    </row>
    <row r="1377" spans="2:8">
      <c r="B1377" s="2" t="s">
        <v>22</v>
      </c>
      <c r="C1377" s="2" t="s">
        <v>2535</v>
      </c>
      <c r="D1377" s="2">
        <v>2017</v>
      </c>
      <c r="E1377" s="820">
        <v>8997.042283660885</v>
      </c>
      <c r="F1377" s="821">
        <v>1.5484402758137044</v>
      </c>
      <c r="G1377" s="846" t="s">
        <v>1111</v>
      </c>
      <c r="H1377" s="846"/>
    </row>
    <row r="1378" spans="2:8">
      <c r="B1378" s="2" t="s">
        <v>22</v>
      </c>
      <c r="C1378" s="2" t="s">
        <v>2536</v>
      </c>
      <c r="D1378" s="2">
        <v>2017</v>
      </c>
      <c r="E1378" s="820">
        <v>4465.0996269860061</v>
      </c>
      <c r="F1378" s="821">
        <v>2.9026765330127597</v>
      </c>
      <c r="G1378" s="846" t="s">
        <v>1111</v>
      </c>
      <c r="H1378" s="846"/>
    </row>
    <row r="1379" spans="2:8">
      <c r="B1379" s="2" t="s">
        <v>22</v>
      </c>
      <c r="C1379" s="2" t="s">
        <v>2537</v>
      </c>
      <c r="D1379" s="2">
        <v>2017</v>
      </c>
      <c r="E1379" s="820">
        <v>25383.92117890382</v>
      </c>
      <c r="F1379" s="821">
        <v>7.5134665642984126</v>
      </c>
      <c r="G1379" s="846" t="s">
        <v>1111</v>
      </c>
      <c r="H1379" s="846"/>
    </row>
    <row r="1380" spans="2:8">
      <c r="B1380" s="2" t="s">
        <v>22</v>
      </c>
      <c r="C1380" s="2" t="s">
        <v>2538</v>
      </c>
      <c r="D1380" s="2">
        <v>2017</v>
      </c>
      <c r="E1380" s="820">
        <v>37122.696943293136</v>
      </c>
      <c r="F1380" s="821">
        <v>8.5454747132317159</v>
      </c>
      <c r="G1380" s="846" t="s">
        <v>1113</v>
      </c>
      <c r="H1380" s="846"/>
    </row>
    <row r="1381" spans="2:8">
      <c r="B1381" s="2" t="s">
        <v>22</v>
      </c>
      <c r="C1381" s="2" t="s">
        <v>2539</v>
      </c>
      <c r="D1381" s="2">
        <v>2017</v>
      </c>
      <c r="E1381" s="820">
        <v>15275.567358074986</v>
      </c>
      <c r="F1381" s="821">
        <v>4.9719125604257259</v>
      </c>
      <c r="G1381" s="846" t="s">
        <v>1111</v>
      </c>
      <c r="H1381" s="846"/>
    </row>
    <row r="1382" spans="2:8">
      <c r="B1382" s="2" t="s">
        <v>22</v>
      </c>
      <c r="C1382" s="2" t="s">
        <v>2540</v>
      </c>
      <c r="D1382" s="2">
        <v>2017</v>
      </c>
      <c r="E1382" s="820">
        <v>603.38580157724289</v>
      </c>
      <c r="F1382" s="821">
        <v>1.1448591647682276</v>
      </c>
      <c r="G1382" s="846" t="s">
        <v>1111</v>
      </c>
      <c r="H1382" s="846"/>
    </row>
    <row r="1383" spans="2:8">
      <c r="B1383" s="2" t="s">
        <v>22</v>
      </c>
      <c r="C1383" s="2" t="s">
        <v>2541</v>
      </c>
      <c r="D1383" s="2">
        <v>2017</v>
      </c>
      <c r="E1383" s="820">
        <v>600.86136152354811</v>
      </c>
      <c r="F1383" s="821">
        <v>0.25518722795106424</v>
      </c>
      <c r="G1383" s="846" t="s">
        <v>1111</v>
      </c>
      <c r="H1383" s="846"/>
    </row>
    <row r="1384" spans="2:8">
      <c r="B1384" s="2" t="s">
        <v>22</v>
      </c>
      <c r="C1384" s="2" t="s">
        <v>2542</v>
      </c>
      <c r="D1384" s="2">
        <v>2017</v>
      </c>
      <c r="E1384" s="820">
        <v>1601.1766358195102</v>
      </c>
      <c r="F1384" s="821">
        <v>3.0380607157546287</v>
      </c>
      <c r="G1384" s="846" t="s">
        <v>1111</v>
      </c>
      <c r="H1384" s="846"/>
    </row>
    <row r="1385" spans="2:8">
      <c r="B1385" s="2" t="s">
        <v>1118</v>
      </c>
      <c r="C1385" s="2" t="s">
        <v>2543</v>
      </c>
      <c r="D1385" s="2">
        <v>2017</v>
      </c>
      <c r="E1385" s="820">
        <v>5315.2012710440358</v>
      </c>
      <c r="F1385" s="821">
        <v>0</v>
      </c>
      <c r="G1385" s="846" t="s">
        <v>1115</v>
      </c>
      <c r="H1385" s="846"/>
    </row>
    <row r="1386" spans="2:8">
      <c r="B1386" s="2" t="s">
        <v>22</v>
      </c>
      <c r="C1386" s="2" t="s">
        <v>2544</v>
      </c>
      <c r="D1386" s="2">
        <v>2017</v>
      </c>
      <c r="E1386" s="820">
        <v>7736.4064238170313</v>
      </c>
      <c r="F1386" s="821">
        <v>0.31074453502660787</v>
      </c>
      <c r="G1386" s="846" t="s">
        <v>1110</v>
      </c>
      <c r="H1386" s="846"/>
    </row>
    <row r="1387" spans="2:8">
      <c r="B1387" s="2" t="s">
        <v>1118</v>
      </c>
      <c r="C1387" s="2" t="s">
        <v>2545</v>
      </c>
      <c r="D1387" s="2">
        <v>2017</v>
      </c>
      <c r="E1387" s="820">
        <v>1027501.1406621536</v>
      </c>
      <c r="F1387" s="821">
        <v>0</v>
      </c>
      <c r="G1387" s="846" t="s">
        <v>1115</v>
      </c>
      <c r="H1387" s="846"/>
    </row>
    <row r="1388" spans="2:8">
      <c r="B1388" s="2" t="s">
        <v>22</v>
      </c>
      <c r="C1388" s="2" t="s">
        <v>2546</v>
      </c>
      <c r="D1388" s="2">
        <v>2017</v>
      </c>
      <c r="E1388" s="820">
        <v>13413.7721320035</v>
      </c>
      <c r="F1388" s="821">
        <v>2.3085836839404315</v>
      </c>
      <c r="G1388" s="846" t="s">
        <v>1111</v>
      </c>
      <c r="H1388" s="846"/>
    </row>
    <row r="1389" spans="2:8">
      <c r="B1389" s="2" t="s">
        <v>1116</v>
      </c>
      <c r="C1389" s="2" t="s">
        <v>2547</v>
      </c>
      <c r="D1389" s="2">
        <v>2016</v>
      </c>
      <c r="E1389" s="820">
        <v>13142.640539737338</v>
      </c>
      <c r="F1389" s="821">
        <v>1.7149847194239736</v>
      </c>
      <c r="G1389" s="846" t="s">
        <v>1112</v>
      </c>
      <c r="H1389" s="846"/>
    </row>
    <row r="1390" spans="2:8">
      <c r="B1390" s="2" t="s">
        <v>1116</v>
      </c>
      <c r="C1390" s="2" t="s">
        <v>2548</v>
      </c>
      <c r="D1390" s="2">
        <v>2016</v>
      </c>
      <c r="E1390" s="820">
        <v>13142.640539737338</v>
      </c>
      <c r="F1390" s="821">
        <v>1.7149847194239736</v>
      </c>
      <c r="G1390" s="846" t="s">
        <v>1111</v>
      </c>
      <c r="H1390" s="846"/>
    </row>
    <row r="1391" spans="2:8">
      <c r="B1391" s="2" t="s">
        <v>1116</v>
      </c>
      <c r="C1391" s="2" t="s">
        <v>2549</v>
      </c>
      <c r="D1391" s="2">
        <v>2016</v>
      </c>
      <c r="E1391" s="820">
        <v>13142.640539737338</v>
      </c>
      <c r="F1391" s="821">
        <v>1.7149847194239736</v>
      </c>
      <c r="G1391" s="846" t="s">
        <v>1111</v>
      </c>
      <c r="H1391" s="846"/>
    </row>
    <row r="1392" spans="2:8">
      <c r="B1392" s="2" t="s">
        <v>1116</v>
      </c>
      <c r="C1392" s="2" t="s">
        <v>2550</v>
      </c>
      <c r="D1392" s="2">
        <v>2016</v>
      </c>
      <c r="E1392" s="820">
        <v>13142.640539737338</v>
      </c>
      <c r="F1392" s="821">
        <v>1.7149847194239736</v>
      </c>
      <c r="G1392" s="846" t="s">
        <v>1111</v>
      </c>
      <c r="H1392" s="846"/>
    </row>
    <row r="1393" spans="2:8">
      <c r="B1393" s="2" t="s">
        <v>1116</v>
      </c>
      <c r="C1393" s="2" t="s">
        <v>2551</v>
      </c>
      <c r="D1393" s="2">
        <v>2016</v>
      </c>
      <c r="E1393" s="820">
        <v>13142.640539737338</v>
      </c>
      <c r="F1393" s="821">
        <v>1.7149847194239736</v>
      </c>
      <c r="G1393" s="846" t="s">
        <v>1110</v>
      </c>
      <c r="H1393" s="846"/>
    </row>
    <row r="1394" spans="2:8">
      <c r="B1394" s="2" t="s">
        <v>1116</v>
      </c>
      <c r="C1394" s="2" t="s">
        <v>2552</v>
      </c>
      <c r="D1394" s="2">
        <v>2016</v>
      </c>
      <c r="E1394" s="820">
        <v>13142.640539737338</v>
      </c>
      <c r="F1394" s="821">
        <v>1.7149847194239736</v>
      </c>
      <c r="G1394" s="846" t="s">
        <v>1111</v>
      </c>
      <c r="H1394" s="846"/>
    </row>
    <row r="1395" spans="2:8">
      <c r="B1395" s="2" t="s">
        <v>1116</v>
      </c>
      <c r="C1395" s="2" t="s">
        <v>2553</v>
      </c>
      <c r="D1395" s="2">
        <v>2016</v>
      </c>
      <c r="E1395" s="820">
        <v>13142.640539737338</v>
      </c>
      <c r="F1395" s="821">
        <v>1.7149847194239736</v>
      </c>
      <c r="G1395" s="846" t="s">
        <v>1110</v>
      </c>
      <c r="H1395" s="846"/>
    </row>
    <row r="1396" spans="2:8">
      <c r="B1396" s="2" t="s">
        <v>13</v>
      </c>
      <c r="C1396" s="2" t="s">
        <v>2327</v>
      </c>
      <c r="D1396" s="2">
        <v>2016</v>
      </c>
      <c r="E1396" s="820">
        <v>1010337.179124</v>
      </c>
      <c r="F1396" s="821">
        <v>7.4326382531999995</v>
      </c>
      <c r="G1396" s="846" t="s">
        <v>1113</v>
      </c>
      <c r="H1396" s="846"/>
    </row>
    <row r="1397" spans="2:8">
      <c r="B1397" s="2" t="s">
        <v>1117</v>
      </c>
      <c r="C1397" s="2" t="s">
        <v>2554</v>
      </c>
      <c r="D1397" s="2">
        <v>2016</v>
      </c>
      <c r="E1397" s="820">
        <v>16959.281351959751</v>
      </c>
      <c r="F1397" s="821">
        <v>11.647099281134329</v>
      </c>
      <c r="G1397" s="846" t="s">
        <v>1111</v>
      </c>
      <c r="H1397" s="846"/>
    </row>
    <row r="1398" spans="2:8">
      <c r="B1398" s="2" t="s">
        <v>1117</v>
      </c>
      <c r="C1398" s="2" t="s">
        <v>2555</v>
      </c>
      <c r="D1398" s="2">
        <v>2016</v>
      </c>
      <c r="E1398" s="820">
        <v>7867.3607862757326</v>
      </c>
      <c r="F1398" s="821">
        <v>4.9488723288908893</v>
      </c>
      <c r="G1398" s="846" t="s">
        <v>1111</v>
      </c>
      <c r="H1398" s="846"/>
    </row>
    <row r="1399" spans="2:8">
      <c r="B1399" s="2" t="s">
        <v>1117</v>
      </c>
      <c r="C1399" s="2" t="s">
        <v>2556</v>
      </c>
      <c r="D1399" s="2">
        <v>2016</v>
      </c>
      <c r="E1399" s="820">
        <v>4099.3691467395429</v>
      </c>
      <c r="F1399" s="821">
        <v>3.0987695335128027</v>
      </c>
      <c r="G1399" s="846" t="s">
        <v>1110</v>
      </c>
      <c r="H1399" s="846"/>
    </row>
    <row r="1400" spans="2:8">
      <c r="B1400" s="2" t="s">
        <v>1117</v>
      </c>
      <c r="C1400" s="2" t="s">
        <v>2554</v>
      </c>
      <c r="D1400" s="2">
        <v>2016</v>
      </c>
      <c r="E1400" s="820">
        <v>8643.008466257952</v>
      </c>
      <c r="F1400" s="821">
        <v>0</v>
      </c>
      <c r="G1400" s="846" t="s">
        <v>1111</v>
      </c>
      <c r="H1400" s="846"/>
    </row>
    <row r="1401" spans="2:8">
      <c r="B1401" s="2" t="s">
        <v>22</v>
      </c>
      <c r="C1401" s="2">
        <v>102550</v>
      </c>
      <c r="D1401" s="2">
        <v>2016</v>
      </c>
      <c r="E1401" s="820">
        <v>10882.965692614931</v>
      </c>
      <c r="F1401" s="821">
        <v>1.252931637732654</v>
      </c>
      <c r="G1401" s="846" t="s">
        <v>1110</v>
      </c>
      <c r="H1401" s="846"/>
    </row>
    <row r="1402" spans="2:8">
      <c r="B1402" s="2" t="s">
        <v>22</v>
      </c>
      <c r="C1402" s="2">
        <v>113281</v>
      </c>
      <c r="D1402" s="2">
        <v>2016</v>
      </c>
      <c r="E1402" s="820">
        <v>110819.39339734902</v>
      </c>
      <c r="F1402" s="821">
        <v>24.876567544160199</v>
      </c>
      <c r="G1402" s="846" t="s">
        <v>1111</v>
      </c>
      <c r="H1402" s="846"/>
    </row>
    <row r="1403" spans="2:8">
      <c r="B1403" s="2" t="s">
        <v>22</v>
      </c>
      <c r="C1403" s="2">
        <v>113281</v>
      </c>
      <c r="D1403" s="2">
        <v>2016</v>
      </c>
      <c r="E1403" s="820">
        <v>163582.32620013566</v>
      </c>
      <c r="F1403" s="821">
        <v>28.254584859118207</v>
      </c>
      <c r="G1403" s="846" t="s">
        <v>1111</v>
      </c>
      <c r="H1403" s="846"/>
    </row>
    <row r="1404" spans="2:8">
      <c r="B1404" s="2" t="s">
        <v>22</v>
      </c>
      <c r="C1404" s="2">
        <v>121890</v>
      </c>
      <c r="D1404" s="2">
        <v>2016</v>
      </c>
      <c r="E1404" s="820">
        <v>326517.32262674428</v>
      </c>
      <c r="F1404" s="821">
        <v>92.860864456019925</v>
      </c>
      <c r="G1404" s="846" t="s">
        <v>1112</v>
      </c>
      <c r="H1404" s="846"/>
    </row>
    <row r="1405" spans="2:8">
      <c r="B1405" s="2" t="s">
        <v>22</v>
      </c>
      <c r="C1405" s="2">
        <v>129275</v>
      </c>
      <c r="D1405" s="2">
        <v>2016</v>
      </c>
      <c r="E1405" s="820">
        <v>4018.5410323764759</v>
      </c>
      <c r="F1405" s="821">
        <v>5.2499851467952805</v>
      </c>
      <c r="G1405" s="846" t="s">
        <v>1111</v>
      </c>
      <c r="H1405" s="846"/>
    </row>
    <row r="1406" spans="2:8">
      <c r="B1406" s="2" t="s">
        <v>22</v>
      </c>
      <c r="C1406" s="2">
        <v>129275</v>
      </c>
      <c r="D1406" s="2">
        <v>2016</v>
      </c>
      <c r="E1406" s="820">
        <v>1224.9262829402921</v>
      </c>
      <c r="F1406" s="821">
        <v>0.34822824171007472</v>
      </c>
      <c r="G1406" s="846" t="s">
        <v>1111</v>
      </c>
      <c r="H1406" s="846"/>
    </row>
    <row r="1407" spans="2:8">
      <c r="B1407" s="2" t="s">
        <v>22</v>
      </c>
      <c r="C1407" s="2">
        <v>129276</v>
      </c>
      <c r="D1407" s="2">
        <v>2016</v>
      </c>
      <c r="E1407" s="820">
        <v>8902.7977162234074</v>
      </c>
      <c r="F1407" s="821">
        <v>6.0599714576223116</v>
      </c>
      <c r="G1407" s="846" t="s">
        <v>1111</v>
      </c>
      <c r="H1407" s="846"/>
    </row>
    <row r="1408" spans="2:8">
      <c r="B1408" s="2" t="s">
        <v>22</v>
      </c>
      <c r="C1408" s="2">
        <v>129276</v>
      </c>
      <c r="D1408" s="2">
        <v>2016</v>
      </c>
      <c r="E1408" s="820">
        <v>816.11093540811032</v>
      </c>
      <c r="F1408" s="821">
        <v>0.2321521611400498</v>
      </c>
      <c r="G1408" s="846" t="s">
        <v>1111</v>
      </c>
      <c r="H1408" s="846"/>
    </row>
    <row r="1409" spans="2:8">
      <c r="B1409" s="2" t="s">
        <v>22</v>
      </c>
      <c r="C1409" s="2">
        <v>134987</v>
      </c>
      <c r="D1409" s="2">
        <v>2016</v>
      </c>
      <c r="E1409" s="820">
        <v>174269.10366726099</v>
      </c>
      <c r="F1409" s="821">
        <v>23.008034053305806</v>
      </c>
      <c r="G1409" s="846" t="s">
        <v>1113</v>
      </c>
      <c r="H1409" s="846"/>
    </row>
    <row r="1410" spans="2:8">
      <c r="B1410" s="2" t="s">
        <v>22</v>
      </c>
      <c r="C1410" s="2">
        <v>135886</v>
      </c>
      <c r="D1410" s="2">
        <v>2016</v>
      </c>
      <c r="E1410" s="820">
        <v>66739.435128340847</v>
      </c>
      <c r="F1410" s="821">
        <v>6.5406983262132083</v>
      </c>
      <c r="G1410" s="846" t="s">
        <v>1111</v>
      </c>
      <c r="H1410" s="846"/>
    </row>
    <row r="1411" spans="2:8">
      <c r="B1411" s="2" t="s">
        <v>22</v>
      </c>
      <c r="C1411" s="2">
        <v>135886</v>
      </c>
      <c r="D1411" s="2">
        <v>2016</v>
      </c>
      <c r="E1411" s="820">
        <v>0</v>
      </c>
      <c r="F1411" s="821">
        <v>0</v>
      </c>
      <c r="G1411" s="846" t="s">
        <v>1111</v>
      </c>
      <c r="H1411" s="846"/>
    </row>
    <row r="1412" spans="2:8">
      <c r="B1412" s="2" t="s">
        <v>22</v>
      </c>
      <c r="C1412" s="2">
        <v>135886</v>
      </c>
      <c r="D1412" s="2">
        <v>2016</v>
      </c>
      <c r="E1412" s="820">
        <v>1931.5943356127834</v>
      </c>
      <c r="F1412" s="821">
        <v>0.22238016021650572</v>
      </c>
      <c r="G1412" s="846" t="s">
        <v>1111</v>
      </c>
      <c r="H1412" s="846"/>
    </row>
    <row r="1413" spans="2:8">
      <c r="B1413" s="2" t="s">
        <v>22</v>
      </c>
      <c r="C1413" s="2">
        <v>137386</v>
      </c>
      <c r="D1413" s="2">
        <v>2016</v>
      </c>
      <c r="E1413" s="820">
        <v>5205.7916677673929</v>
      </c>
      <c r="F1413" s="821">
        <v>0</v>
      </c>
      <c r="G1413" s="846" t="s">
        <v>1110</v>
      </c>
      <c r="H1413" s="846"/>
    </row>
    <row r="1414" spans="2:8">
      <c r="B1414" s="2" t="s">
        <v>22</v>
      </c>
      <c r="C1414" s="2">
        <v>137386</v>
      </c>
      <c r="D1414" s="2">
        <v>2016</v>
      </c>
      <c r="E1414" s="820">
        <v>6985.198278142745</v>
      </c>
      <c r="F1414" s="821">
        <v>1.2856430271335955</v>
      </c>
      <c r="G1414" s="846" t="s">
        <v>1110</v>
      </c>
      <c r="H1414" s="846"/>
    </row>
    <row r="1415" spans="2:8">
      <c r="B1415" s="2" t="s">
        <v>22</v>
      </c>
      <c r="C1415" s="2">
        <v>137386</v>
      </c>
      <c r="D1415" s="2">
        <v>2016</v>
      </c>
      <c r="E1415" s="820">
        <v>1301.8598783621776</v>
      </c>
      <c r="F1415" s="821">
        <v>0.12524608879035709</v>
      </c>
      <c r="G1415" s="846" t="s">
        <v>1110</v>
      </c>
      <c r="H1415" s="846"/>
    </row>
    <row r="1416" spans="2:8">
      <c r="B1416" s="2" t="s">
        <v>22</v>
      </c>
      <c r="C1416" s="2">
        <v>137657</v>
      </c>
      <c r="D1416" s="2">
        <v>2016</v>
      </c>
      <c r="E1416" s="820">
        <v>72164.970776885821</v>
      </c>
      <c r="F1416" s="821">
        <v>7.1517372487936521</v>
      </c>
      <c r="G1416" s="846" t="s">
        <v>1111</v>
      </c>
      <c r="H1416" s="846"/>
    </row>
    <row r="1417" spans="2:8">
      <c r="B1417" s="2" t="s">
        <v>22</v>
      </c>
      <c r="C1417" s="2">
        <v>137876</v>
      </c>
      <c r="D1417" s="2">
        <v>2016</v>
      </c>
      <c r="E1417" s="820">
        <v>48975.774682424148</v>
      </c>
      <c r="F1417" s="821">
        <v>13.929129668402989</v>
      </c>
      <c r="G1417" s="846" t="s">
        <v>1113</v>
      </c>
      <c r="H1417" s="846"/>
    </row>
    <row r="1418" spans="2:8">
      <c r="B1418" s="2" t="s">
        <v>22</v>
      </c>
      <c r="C1418" s="2">
        <v>140451</v>
      </c>
      <c r="D1418" s="2">
        <v>2016</v>
      </c>
      <c r="E1418" s="820">
        <v>0</v>
      </c>
      <c r="F1418" s="821">
        <v>0</v>
      </c>
      <c r="G1418" s="846" t="s">
        <v>1111</v>
      </c>
      <c r="H1418" s="846"/>
    </row>
    <row r="1419" spans="2:8">
      <c r="B1419" s="2" t="s">
        <v>22</v>
      </c>
      <c r="C1419" s="2">
        <v>140451</v>
      </c>
      <c r="D1419" s="2">
        <v>2016</v>
      </c>
      <c r="E1419" s="820">
        <v>63857.702435856787</v>
      </c>
      <c r="F1419" s="821">
        <v>10.071976127635592</v>
      </c>
      <c r="G1419" s="846" t="s">
        <v>1111</v>
      </c>
      <c r="H1419" s="846"/>
    </row>
    <row r="1420" spans="2:8">
      <c r="B1420" s="2" t="s">
        <v>22</v>
      </c>
      <c r="C1420" s="2">
        <v>141212</v>
      </c>
      <c r="D1420" s="2">
        <v>2016</v>
      </c>
      <c r="E1420" s="820">
        <v>18087.558106883436</v>
      </c>
      <c r="F1420" s="821">
        <v>0</v>
      </c>
      <c r="G1420" s="846" t="s">
        <v>1111</v>
      </c>
      <c r="H1420" s="846"/>
    </row>
    <row r="1421" spans="2:8">
      <c r="B1421" s="2" t="s">
        <v>22</v>
      </c>
      <c r="C1421" s="2">
        <v>148153</v>
      </c>
      <c r="D1421" s="2">
        <v>2016</v>
      </c>
      <c r="E1421" s="820">
        <v>37316.52092806693</v>
      </c>
      <c r="F1421" s="821">
        <v>2.6473306207096954</v>
      </c>
      <c r="G1421" s="846" t="s">
        <v>1111</v>
      </c>
      <c r="H1421" s="846"/>
    </row>
    <row r="1422" spans="2:8">
      <c r="B1422" s="2" t="s">
        <v>22</v>
      </c>
      <c r="C1422" s="2">
        <v>148153</v>
      </c>
      <c r="D1422" s="2">
        <v>2016</v>
      </c>
      <c r="E1422" s="820">
        <v>17186.75869977563</v>
      </c>
      <c r="F1422" s="821">
        <v>1.8046081906199085</v>
      </c>
      <c r="G1422" s="846" t="s">
        <v>1111</v>
      </c>
      <c r="H1422" s="846"/>
    </row>
    <row r="1423" spans="2:8">
      <c r="B1423" s="2" t="s">
        <v>22</v>
      </c>
      <c r="C1423" s="2">
        <v>148153</v>
      </c>
      <c r="D1423" s="2">
        <v>2016</v>
      </c>
      <c r="E1423" s="820">
        <v>6949.9667691027926</v>
      </c>
      <c r="F1423" s="821">
        <v>0</v>
      </c>
      <c r="G1423" s="846" t="s">
        <v>1111</v>
      </c>
      <c r="H1423" s="846"/>
    </row>
    <row r="1424" spans="2:8">
      <c r="B1424" s="2" t="s">
        <v>22</v>
      </c>
      <c r="C1424" s="2">
        <v>148228</v>
      </c>
      <c r="D1424" s="2">
        <v>2016</v>
      </c>
      <c r="E1424" s="820">
        <v>34622.515563415654</v>
      </c>
      <c r="F1424" s="821">
        <v>5.3507453286865738</v>
      </c>
      <c r="G1424" s="846" t="s">
        <v>1111</v>
      </c>
      <c r="H1424" s="846"/>
    </row>
    <row r="1425" spans="2:8">
      <c r="B1425" s="2" t="s">
        <v>22</v>
      </c>
      <c r="C1425" s="2">
        <v>148758</v>
      </c>
      <c r="D1425" s="2">
        <v>2016</v>
      </c>
      <c r="E1425" s="820">
        <v>46228.802840303091</v>
      </c>
      <c r="F1425" s="821">
        <v>0.81242358157174588</v>
      </c>
      <c r="G1425" s="846" t="s">
        <v>1111</v>
      </c>
      <c r="H1425" s="846"/>
    </row>
    <row r="1426" spans="2:8">
      <c r="B1426" s="2" t="s">
        <v>22</v>
      </c>
      <c r="C1426" s="2">
        <v>148850</v>
      </c>
      <c r="D1426" s="2">
        <v>2016</v>
      </c>
      <c r="E1426" s="820">
        <v>5346.1282839252244</v>
      </c>
      <c r="F1426" s="821">
        <v>0</v>
      </c>
      <c r="G1426" s="846" t="s">
        <v>1110</v>
      </c>
      <c r="H1426" s="846"/>
    </row>
    <row r="1427" spans="2:8">
      <c r="B1427" s="2" t="s">
        <v>22</v>
      </c>
      <c r="C1427" s="2">
        <v>149739</v>
      </c>
      <c r="D1427" s="2">
        <v>2016</v>
      </c>
      <c r="E1427" s="820">
        <v>51765.90024110239</v>
      </c>
      <c r="F1427" s="821">
        <v>8.0458272774410418</v>
      </c>
      <c r="G1427" s="846" t="s">
        <v>1111</v>
      </c>
      <c r="H1427" s="846"/>
    </row>
    <row r="1428" spans="2:8">
      <c r="B1428" s="2" t="s">
        <v>22</v>
      </c>
      <c r="C1428" s="2">
        <v>149768</v>
      </c>
      <c r="D1428" s="2">
        <v>2016</v>
      </c>
      <c r="E1428" s="820">
        <v>7028.6800056437651</v>
      </c>
      <c r="F1428" s="821">
        <v>0.74673442370478971</v>
      </c>
      <c r="G1428" s="846" t="s">
        <v>1113</v>
      </c>
      <c r="H1428" s="846"/>
    </row>
    <row r="1429" spans="2:8">
      <c r="B1429" s="2" t="s">
        <v>22</v>
      </c>
      <c r="C1429" s="2">
        <v>149810</v>
      </c>
      <c r="D1429" s="2">
        <v>2016</v>
      </c>
      <c r="E1429" s="820">
        <v>6010.1396335556274</v>
      </c>
      <c r="F1429" s="821">
        <v>0.62227868642065809</v>
      </c>
      <c r="G1429" s="846" t="s">
        <v>1111</v>
      </c>
      <c r="H1429" s="846"/>
    </row>
    <row r="1430" spans="2:8">
      <c r="B1430" s="2" t="s">
        <v>22</v>
      </c>
      <c r="C1430" s="2">
        <v>150216</v>
      </c>
      <c r="D1430" s="2">
        <v>2016</v>
      </c>
      <c r="E1430" s="820">
        <v>16860.630809979695</v>
      </c>
      <c r="F1430" s="821">
        <v>1.1722011206127509</v>
      </c>
      <c r="G1430" s="846" t="s">
        <v>1110</v>
      </c>
      <c r="H1430" s="846"/>
    </row>
    <row r="1431" spans="2:8">
      <c r="B1431" s="2" t="s">
        <v>22</v>
      </c>
      <c r="C1431" s="2">
        <v>150270</v>
      </c>
      <c r="D1431" s="2">
        <v>2016</v>
      </c>
      <c r="E1431" s="820">
        <v>68610.945822717476</v>
      </c>
      <c r="F1431" s="821">
        <v>12.014967721203625</v>
      </c>
      <c r="G1431" s="846" t="s">
        <v>1111</v>
      </c>
      <c r="H1431" s="846"/>
    </row>
    <row r="1432" spans="2:8">
      <c r="B1432" s="2" t="s">
        <v>22</v>
      </c>
      <c r="C1432" s="2">
        <v>150367</v>
      </c>
      <c r="D1432" s="2">
        <v>2016</v>
      </c>
      <c r="E1432" s="820">
        <v>5507.9372600207498</v>
      </c>
      <c r="F1432" s="821">
        <v>0</v>
      </c>
      <c r="G1432" s="846" t="s">
        <v>1110</v>
      </c>
      <c r="H1432" s="846"/>
    </row>
    <row r="1433" spans="2:8">
      <c r="B1433" s="2" t="s">
        <v>22</v>
      </c>
      <c r="C1433" s="2">
        <v>150367</v>
      </c>
      <c r="D1433" s="2">
        <v>2016</v>
      </c>
      <c r="E1433" s="820">
        <v>3181.9993649809171</v>
      </c>
      <c r="F1433" s="821">
        <v>0.80896229234685557</v>
      </c>
      <c r="G1433" s="846" t="s">
        <v>1110</v>
      </c>
      <c r="H1433" s="846"/>
    </row>
    <row r="1434" spans="2:8">
      <c r="B1434" s="2" t="s">
        <v>22</v>
      </c>
      <c r="C1434" s="2">
        <v>150666</v>
      </c>
      <c r="D1434" s="2">
        <v>2016</v>
      </c>
      <c r="E1434" s="820">
        <v>53373.291624157151</v>
      </c>
      <c r="F1434" s="821">
        <v>5.5382803091438575</v>
      </c>
      <c r="G1434" s="846" t="s">
        <v>1113</v>
      </c>
      <c r="H1434" s="846"/>
    </row>
    <row r="1435" spans="2:8">
      <c r="B1435" s="2" t="s">
        <v>22</v>
      </c>
      <c r="C1435" s="2">
        <v>150669</v>
      </c>
      <c r="D1435" s="2">
        <v>2016</v>
      </c>
      <c r="E1435" s="820">
        <v>57732.161883159308</v>
      </c>
      <c r="F1435" s="821">
        <v>5.721389799034923</v>
      </c>
      <c r="G1435" s="846" t="s">
        <v>1111</v>
      </c>
      <c r="H1435" s="846"/>
    </row>
    <row r="1436" spans="2:8">
      <c r="B1436" s="2" t="s">
        <v>22</v>
      </c>
      <c r="C1436" s="2">
        <v>150704</v>
      </c>
      <c r="D1436" s="2">
        <v>2016</v>
      </c>
      <c r="E1436" s="820">
        <v>122386.39938391355</v>
      </c>
      <c r="F1436" s="821">
        <v>18.278604831237391</v>
      </c>
      <c r="G1436" s="846" t="s">
        <v>1111</v>
      </c>
      <c r="H1436" s="846"/>
    </row>
    <row r="1437" spans="2:8">
      <c r="B1437" s="2" t="s">
        <v>22</v>
      </c>
      <c r="C1437" s="2">
        <v>150705</v>
      </c>
      <c r="D1437" s="2">
        <v>2016</v>
      </c>
      <c r="E1437" s="820">
        <v>57732.161883159308</v>
      </c>
      <c r="F1437" s="821">
        <v>5.721389799034923</v>
      </c>
      <c r="G1437" s="846" t="s">
        <v>1111</v>
      </c>
      <c r="H1437" s="846"/>
    </row>
    <row r="1438" spans="2:8">
      <c r="B1438" s="2" t="s">
        <v>22</v>
      </c>
      <c r="C1438" s="2">
        <v>150827</v>
      </c>
      <c r="D1438" s="2">
        <v>2016</v>
      </c>
      <c r="E1438" s="820">
        <v>45182.614855990309</v>
      </c>
      <c r="F1438" s="821">
        <v>12.196662253844902</v>
      </c>
      <c r="G1438" s="846" t="s">
        <v>1110</v>
      </c>
      <c r="H1438" s="846"/>
    </row>
    <row r="1439" spans="2:8">
      <c r="B1439" s="2" t="s">
        <v>22</v>
      </c>
      <c r="C1439" s="2">
        <v>150827</v>
      </c>
      <c r="D1439" s="2">
        <v>2016</v>
      </c>
      <c r="E1439" s="820">
        <v>6121.3168850943821</v>
      </c>
      <c r="F1439" s="821">
        <v>0</v>
      </c>
      <c r="G1439" s="846" t="s">
        <v>1110</v>
      </c>
      <c r="H1439" s="846"/>
    </row>
    <row r="1440" spans="2:8">
      <c r="B1440" s="2" t="s">
        <v>22</v>
      </c>
      <c r="C1440" s="2">
        <v>150910</v>
      </c>
      <c r="D1440" s="2">
        <v>2016</v>
      </c>
      <c r="E1440" s="820">
        <v>858.63647655141722</v>
      </c>
      <c r="F1440" s="821">
        <v>2.972249671066955</v>
      </c>
      <c r="G1440" s="846" t="s">
        <v>1110</v>
      </c>
      <c r="H1440" s="846"/>
    </row>
    <row r="1441" spans="2:8">
      <c r="B1441" s="2" t="s">
        <v>22</v>
      </c>
      <c r="C1441" s="2">
        <v>151179</v>
      </c>
      <c r="D1441" s="2">
        <v>2016</v>
      </c>
      <c r="E1441" s="820">
        <v>25708.759260412411</v>
      </c>
      <c r="F1441" s="821">
        <v>6.0518671881488517</v>
      </c>
      <c r="G1441" s="846" t="s">
        <v>1111</v>
      </c>
      <c r="H1441" s="846"/>
    </row>
    <row r="1442" spans="2:8">
      <c r="B1442" s="2" t="s">
        <v>22</v>
      </c>
      <c r="C1442" s="2">
        <v>151268</v>
      </c>
      <c r="D1442" s="2">
        <v>2016</v>
      </c>
      <c r="E1442" s="820">
        <v>190066.40156393097</v>
      </c>
      <c r="F1442" s="821">
        <v>0</v>
      </c>
      <c r="G1442" s="846" t="s">
        <v>1110</v>
      </c>
      <c r="H1442" s="846"/>
    </row>
    <row r="1443" spans="2:8">
      <c r="B1443" s="2" t="s">
        <v>22</v>
      </c>
      <c r="C1443" s="2">
        <v>151583</v>
      </c>
      <c r="D1443" s="2">
        <v>2016</v>
      </c>
      <c r="E1443" s="820">
        <v>26140.486839922662</v>
      </c>
      <c r="F1443" s="821">
        <v>9.583091770878136</v>
      </c>
      <c r="G1443" s="846" t="s">
        <v>1111</v>
      </c>
      <c r="H1443" s="846"/>
    </row>
    <row r="1444" spans="2:8">
      <c r="B1444" s="2" t="s">
        <v>22</v>
      </c>
      <c r="C1444" s="2">
        <v>151583</v>
      </c>
      <c r="D1444" s="2">
        <v>2016</v>
      </c>
      <c r="E1444" s="820">
        <v>5943.3671865008719</v>
      </c>
      <c r="F1444" s="821">
        <v>0.68424664682001757</v>
      </c>
      <c r="G1444" s="846" t="s">
        <v>1111</v>
      </c>
      <c r="H1444" s="846"/>
    </row>
    <row r="1445" spans="2:8">
      <c r="B1445" s="2" t="s">
        <v>22</v>
      </c>
      <c r="C1445" s="2">
        <v>152680</v>
      </c>
      <c r="D1445" s="2">
        <v>2016</v>
      </c>
      <c r="E1445" s="820">
        <v>5334.1682312214725</v>
      </c>
      <c r="F1445" s="821">
        <v>0.33242982924672521</v>
      </c>
      <c r="G1445" s="846" t="s">
        <v>1111</v>
      </c>
      <c r="H1445" s="846"/>
    </row>
    <row r="1446" spans="2:8">
      <c r="B1446" s="2" t="s">
        <v>22</v>
      </c>
      <c r="C1446" s="2">
        <v>152689</v>
      </c>
      <c r="D1446" s="2">
        <v>2016</v>
      </c>
      <c r="E1446" s="820">
        <v>7542.0695698628115</v>
      </c>
      <c r="F1446" s="821">
        <v>0.57590759440684802</v>
      </c>
      <c r="G1446" s="846" t="s">
        <v>1110</v>
      </c>
      <c r="H1446" s="846"/>
    </row>
    <row r="1447" spans="2:8">
      <c r="B1447" s="2" t="s">
        <v>22</v>
      </c>
      <c r="C1447" s="2">
        <v>152823</v>
      </c>
      <c r="D1447" s="2">
        <v>2016</v>
      </c>
      <c r="E1447" s="820">
        <v>52303.573242006067</v>
      </c>
      <c r="F1447" s="821">
        <v>13.314179469435929</v>
      </c>
      <c r="G1447" s="846" t="s">
        <v>1111</v>
      </c>
      <c r="H1447" s="846"/>
    </row>
    <row r="1448" spans="2:8">
      <c r="B1448" s="2" t="s">
        <v>22</v>
      </c>
      <c r="C1448" s="2">
        <v>152829</v>
      </c>
      <c r="D1448" s="2">
        <v>2016</v>
      </c>
      <c r="E1448" s="820">
        <v>8024.6083978148272</v>
      </c>
      <c r="F1448" s="821">
        <v>1.4320686861603658</v>
      </c>
      <c r="G1448" s="846" t="s">
        <v>1110</v>
      </c>
      <c r="H1448" s="846"/>
    </row>
    <row r="1449" spans="2:8">
      <c r="B1449" s="2" t="s">
        <v>22</v>
      </c>
      <c r="C1449" s="2">
        <v>153235</v>
      </c>
      <c r="D1449" s="2">
        <v>2016</v>
      </c>
      <c r="E1449" s="820">
        <v>41790.212785038129</v>
      </c>
      <c r="F1449" s="821">
        <v>4.9160016227231988</v>
      </c>
      <c r="G1449" s="846" t="s">
        <v>1111</v>
      </c>
      <c r="H1449" s="846"/>
    </row>
    <row r="1450" spans="2:8">
      <c r="B1450" s="2" t="s">
        <v>22</v>
      </c>
      <c r="C1450" s="2">
        <v>153235</v>
      </c>
      <c r="D1450" s="2">
        <v>2016</v>
      </c>
      <c r="E1450" s="820">
        <v>3345.1488405132127</v>
      </c>
      <c r="F1450" s="821">
        <v>0</v>
      </c>
      <c r="G1450" s="846" t="s">
        <v>1111</v>
      </c>
      <c r="H1450" s="846"/>
    </row>
    <row r="1451" spans="2:8">
      <c r="B1451" s="2" t="s">
        <v>22</v>
      </c>
      <c r="C1451" s="2">
        <v>153661</v>
      </c>
      <c r="D1451" s="2">
        <v>2016</v>
      </c>
      <c r="E1451" s="820">
        <v>333.58271198933772</v>
      </c>
      <c r="F1451" s="821">
        <v>0.67115315153124777</v>
      </c>
      <c r="G1451" s="846" t="s">
        <v>1110</v>
      </c>
      <c r="H1451" s="846"/>
    </row>
    <row r="1452" spans="2:8">
      <c r="B1452" s="2" t="s">
        <v>22</v>
      </c>
      <c r="C1452" s="2">
        <v>153749</v>
      </c>
      <c r="D1452" s="2">
        <v>2016</v>
      </c>
      <c r="E1452" s="820">
        <v>4007.0504375706214</v>
      </c>
      <c r="F1452" s="821">
        <v>0</v>
      </c>
      <c r="G1452" s="846" t="s">
        <v>1113</v>
      </c>
      <c r="H1452" s="846"/>
    </row>
    <row r="1453" spans="2:8">
      <c r="B1453" s="2" t="s">
        <v>22</v>
      </c>
      <c r="C1453" s="2">
        <v>153752</v>
      </c>
      <c r="D1453" s="2">
        <v>2016</v>
      </c>
      <c r="E1453" s="820">
        <v>1069.225656785045</v>
      </c>
      <c r="F1453" s="821">
        <v>0</v>
      </c>
      <c r="G1453" s="846" t="s">
        <v>1113</v>
      </c>
      <c r="H1453" s="846"/>
    </row>
    <row r="1454" spans="2:8">
      <c r="B1454" s="2" t="s">
        <v>22</v>
      </c>
      <c r="C1454" s="2">
        <v>154169</v>
      </c>
      <c r="D1454" s="2">
        <v>2016</v>
      </c>
      <c r="E1454" s="820">
        <v>32666.386353375376</v>
      </c>
      <c r="F1454" s="821">
        <v>4.6048622795128704</v>
      </c>
      <c r="G1454" s="846" t="s">
        <v>1110</v>
      </c>
      <c r="H1454" s="846"/>
    </row>
    <row r="1455" spans="2:8">
      <c r="B1455" s="2" t="s">
        <v>22</v>
      </c>
      <c r="C1455" s="2">
        <v>154169</v>
      </c>
      <c r="D1455" s="2">
        <v>2016</v>
      </c>
      <c r="E1455" s="820">
        <v>3833.9377121863754</v>
      </c>
      <c r="F1455" s="821">
        <v>0</v>
      </c>
      <c r="G1455" s="846" t="s">
        <v>1110</v>
      </c>
      <c r="H1455" s="846"/>
    </row>
    <row r="1456" spans="2:8">
      <c r="B1456" s="2" t="s">
        <v>22</v>
      </c>
      <c r="C1456" s="2">
        <v>154235</v>
      </c>
      <c r="D1456" s="2">
        <v>2016</v>
      </c>
      <c r="E1456" s="820">
        <v>4075.2772175750001</v>
      </c>
      <c r="F1456" s="821">
        <v>0.25355139634941765</v>
      </c>
      <c r="G1456" s="846" t="s">
        <v>1110</v>
      </c>
      <c r="H1456" s="846"/>
    </row>
    <row r="1457" spans="2:8">
      <c r="B1457" s="2" t="s">
        <v>22</v>
      </c>
      <c r="C1457" s="2">
        <v>154261</v>
      </c>
      <c r="D1457" s="2">
        <v>2016</v>
      </c>
      <c r="E1457" s="820">
        <v>2248.428809696552</v>
      </c>
      <c r="F1457" s="821">
        <v>0.13989042557209247</v>
      </c>
      <c r="G1457" s="846" t="s">
        <v>1110</v>
      </c>
      <c r="H1457" s="846"/>
    </row>
    <row r="1458" spans="2:8">
      <c r="B1458" s="2" t="s">
        <v>22</v>
      </c>
      <c r="C1458" s="2">
        <v>154498</v>
      </c>
      <c r="D1458" s="2">
        <v>2016</v>
      </c>
      <c r="E1458" s="820">
        <v>11065.952707884473</v>
      </c>
      <c r="F1458" s="821">
        <v>1.3690131101254481</v>
      </c>
      <c r="G1458" s="846" t="s">
        <v>1111</v>
      </c>
      <c r="H1458" s="846"/>
    </row>
    <row r="1459" spans="2:8">
      <c r="B1459" s="2" t="s">
        <v>22</v>
      </c>
      <c r="C1459" s="2">
        <v>154529</v>
      </c>
      <c r="D1459" s="2">
        <v>2016</v>
      </c>
      <c r="E1459" s="820">
        <v>14096.653238626419</v>
      </c>
      <c r="F1459" s="821">
        <v>1.6152022235212524</v>
      </c>
      <c r="G1459" s="846" t="s">
        <v>1111</v>
      </c>
      <c r="H1459" s="846"/>
    </row>
    <row r="1460" spans="2:8">
      <c r="B1460" s="2" t="s">
        <v>22</v>
      </c>
      <c r="C1460" s="2">
        <v>154553</v>
      </c>
      <c r="D1460" s="2">
        <v>2016</v>
      </c>
      <c r="E1460" s="820">
        <v>6121.591895388955</v>
      </c>
      <c r="F1460" s="821">
        <v>1.7411412085503737</v>
      </c>
      <c r="G1460" s="846" t="s">
        <v>1112</v>
      </c>
      <c r="H1460" s="846"/>
    </row>
    <row r="1461" spans="2:8">
      <c r="B1461" s="2" t="s">
        <v>22</v>
      </c>
      <c r="C1461" s="2">
        <v>154567</v>
      </c>
      <c r="D1461" s="2">
        <v>2016</v>
      </c>
      <c r="E1461" s="820">
        <v>35447.390950807167</v>
      </c>
      <c r="F1461" s="821">
        <v>5.7249639150700542</v>
      </c>
      <c r="G1461" s="846" t="s">
        <v>1111</v>
      </c>
      <c r="H1461" s="846"/>
    </row>
    <row r="1462" spans="2:8">
      <c r="B1462" s="2" t="s">
        <v>22</v>
      </c>
      <c r="C1462" s="2">
        <v>154681</v>
      </c>
      <c r="D1462" s="2">
        <v>2016</v>
      </c>
      <c r="E1462" s="820">
        <v>9442.1629932945962</v>
      </c>
      <c r="F1462" s="821">
        <v>1.8668360592619744</v>
      </c>
      <c r="G1462" s="846" t="s">
        <v>1111</v>
      </c>
      <c r="H1462" s="846"/>
    </row>
    <row r="1463" spans="2:8">
      <c r="B1463" s="2" t="s">
        <v>22</v>
      </c>
      <c r="C1463" s="2">
        <v>154684</v>
      </c>
      <c r="D1463" s="2">
        <v>2016</v>
      </c>
      <c r="E1463" s="820">
        <v>21368.854043788764</v>
      </c>
      <c r="F1463" s="821">
        <v>6.6583819447010413</v>
      </c>
      <c r="G1463" s="846" t="s">
        <v>1110</v>
      </c>
      <c r="H1463" s="846"/>
    </row>
    <row r="1464" spans="2:8">
      <c r="B1464" s="2" t="s">
        <v>22</v>
      </c>
      <c r="C1464" s="2">
        <v>154684</v>
      </c>
      <c r="D1464" s="2">
        <v>2016</v>
      </c>
      <c r="E1464" s="820">
        <v>724.78224877786261</v>
      </c>
      <c r="F1464" s="821">
        <v>2.4708906690722853E-2</v>
      </c>
      <c r="G1464" s="846" t="s">
        <v>1110</v>
      </c>
      <c r="H1464" s="846"/>
    </row>
    <row r="1465" spans="2:8">
      <c r="B1465" s="2" t="s">
        <v>22</v>
      </c>
      <c r="C1465" s="2">
        <v>154724</v>
      </c>
      <c r="D1465" s="2">
        <v>2016</v>
      </c>
      <c r="E1465" s="820">
        <v>79879.358540690708</v>
      </c>
      <c r="F1465" s="821">
        <v>0</v>
      </c>
      <c r="G1465" s="846" t="s">
        <v>1110</v>
      </c>
      <c r="H1465" s="846"/>
    </row>
    <row r="1466" spans="2:8">
      <c r="B1466" s="2" t="s">
        <v>22</v>
      </c>
      <c r="C1466" s="2">
        <v>154758</v>
      </c>
      <c r="D1466" s="2">
        <v>2016</v>
      </c>
      <c r="E1466" s="820">
        <v>4452.9200822253588</v>
      </c>
      <c r="F1466" s="821">
        <v>0.46566785686362305</v>
      </c>
      <c r="G1466" s="846" t="s">
        <v>1110</v>
      </c>
      <c r="H1466" s="846"/>
    </row>
    <row r="1467" spans="2:8">
      <c r="B1467" s="2" t="s">
        <v>22</v>
      </c>
      <c r="C1467" s="2">
        <v>154775</v>
      </c>
      <c r="D1467" s="2">
        <v>2016</v>
      </c>
      <c r="E1467" s="820">
        <v>1247.2166318754473</v>
      </c>
      <c r="F1467" s="821">
        <v>0.74357412550634372</v>
      </c>
      <c r="G1467" s="846" t="s">
        <v>1111</v>
      </c>
      <c r="H1467" s="846"/>
    </row>
    <row r="1468" spans="2:8">
      <c r="B1468" s="2" t="s">
        <v>22</v>
      </c>
      <c r="C1468" s="2">
        <v>154786</v>
      </c>
      <c r="D1468" s="2">
        <v>2016</v>
      </c>
      <c r="E1468" s="820">
        <v>25067.979540004235</v>
      </c>
      <c r="F1468" s="821">
        <v>2.6135704829667641</v>
      </c>
      <c r="G1468" s="846" t="s">
        <v>1113</v>
      </c>
      <c r="H1468" s="846"/>
    </row>
    <row r="1469" spans="2:8">
      <c r="B1469" s="2" t="s">
        <v>22</v>
      </c>
      <c r="C1469" s="2">
        <v>154905</v>
      </c>
      <c r="D1469" s="2">
        <v>2016</v>
      </c>
      <c r="E1469" s="820">
        <v>57448.247039749534</v>
      </c>
      <c r="F1469" s="821">
        <v>6.613526493447468</v>
      </c>
      <c r="G1469" s="846" t="s">
        <v>1113</v>
      </c>
      <c r="H1469" s="846"/>
    </row>
    <row r="1470" spans="2:8">
      <c r="B1470" s="2" t="s">
        <v>22</v>
      </c>
      <c r="C1470" s="2">
        <v>155064</v>
      </c>
      <c r="D1470" s="2">
        <v>2016</v>
      </c>
      <c r="E1470" s="820">
        <v>168.58810208961083</v>
      </c>
      <c r="F1470" s="821">
        <v>0.2753978242616088</v>
      </c>
      <c r="G1470" s="846" t="s">
        <v>1111</v>
      </c>
      <c r="H1470" s="846"/>
    </row>
    <row r="1471" spans="2:8">
      <c r="B1471" s="2" t="s">
        <v>22</v>
      </c>
      <c r="C1471" s="2">
        <v>155064</v>
      </c>
      <c r="D1471" s="2">
        <v>2016</v>
      </c>
      <c r="E1471" s="820">
        <v>2044.3467341265266</v>
      </c>
      <c r="F1471" s="821">
        <v>4.4104349957767708</v>
      </c>
      <c r="G1471" s="846" t="s">
        <v>1111</v>
      </c>
      <c r="H1471" s="846"/>
    </row>
    <row r="1472" spans="2:8">
      <c r="B1472" s="2" t="s">
        <v>22</v>
      </c>
      <c r="C1472" s="2">
        <v>155075</v>
      </c>
      <c r="D1472" s="2">
        <v>2016</v>
      </c>
      <c r="E1472" s="820">
        <v>308.63180995436289</v>
      </c>
      <c r="F1472" s="821">
        <v>0.57527412988392668</v>
      </c>
      <c r="G1472" s="846" t="s">
        <v>1110</v>
      </c>
      <c r="H1472" s="846"/>
    </row>
    <row r="1473" spans="2:8">
      <c r="B1473" s="2" t="s">
        <v>22</v>
      </c>
      <c r="C1473" s="2">
        <v>155457</v>
      </c>
      <c r="D1473" s="2">
        <v>2016</v>
      </c>
      <c r="E1473" s="820">
        <v>872.43416523120356</v>
      </c>
      <c r="F1473" s="821">
        <v>0.30844556317300187</v>
      </c>
      <c r="G1473" s="846" t="s">
        <v>1110</v>
      </c>
      <c r="H1473" s="846"/>
    </row>
    <row r="1474" spans="2:8">
      <c r="B1474" s="2" t="s">
        <v>22</v>
      </c>
      <c r="C1474" s="2">
        <v>155457</v>
      </c>
      <c r="D1474" s="2">
        <v>2016</v>
      </c>
      <c r="E1474" s="820">
        <v>4619.9788976740974</v>
      </c>
      <c r="F1474" s="821">
        <v>2.1157475338302381</v>
      </c>
      <c r="G1474" s="846" t="s">
        <v>1110</v>
      </c>
      <c r="H1474" s="846"/>
    </row>
    <row r="1475" spans="2:8">
      <c r="B1475" s="2" t="s">
        <v>22</v>
      </c>
      <c r="C1475" s="2">
        <v>155541</v>
      </c>
      <c r="D1475" s="2">
        <v>2016</v>
      </c>
      <c r="E1475" s="820">
        <v>52868.117245398062</v>
      </c>
      <c r="F1475" s="821">
        <v>5.7833543094937845</v>
      </c>
      <c r="G1475" s="846" t="s">
        <v>1111</v>
      </c>
      <c r="H1475" s="846"/>
    </row>
    <row r="1476" spans="2:8">
      <c r="B1476" s="2" t="s">
        <v>22</v>
      </c>
      <c r="C1476" s="2">
        <v>155549</v>
      </c>
      <c r="D1476" s="2">
        <v>2016</v>
      </c>
      <c r="E1476" s="820">
        <v>8539.7539848918932</v>
      </c>
      <c r="F1476" s="821">
        <v>1.9912917965461063</v>
      </c>
      <c r="G1476" s="846" t="s">
        <v>1110</v>
      </c>
      <c r="H1476" s="846"/>
    </row>
    <row r="1477" spans="2:8">
      <c r="B1477" s="2" t="s">
        <v>22</v>
      </c>
      <c r="C1477" s="2">
        <v>155551</v>
      </c>
      <c r="D1477" s="2">
        <v>2016</v>
      </c>
      <c r="E1477" s="820">
        <v>10035.116073759054</v>
      </c>
      <c r="F1477" s="821">
        <v>2.3024311397564352</v>
      </c>
      <c r="G1477" s="846" t="s">
        <v>1110</v>
      </c>
      <c r="H1477" s="846"/>
    </row>
    <row r="1478" spans="2:8">
      <c r="B1478" s="2" t="s">
        <v>22</v>
      </c>
      <c r="C1478" s="2">
        <v>155622</v>
      </c>
      <c r="D1478" s="2">
        <v>2016</v>
      </c>
      <c r="E1478" s="820">
        <v>85066.592128007251</v>
      </c>
      <c r="F1478" s="821">
        <v>0</v>
      </c>
      <c r="G1478" s="846" t="s">
        <v>1111</v>
      </c>
      <c r="H1478" s="846"/>
    </row>
    <row r="1479" spans="2:8">
      <c r="B1479" s="2" t="s">
        <v>22</v>
      </c>
      <c r="C1479" s="2">
        <v>155956</v>
      </c>
      <c r="D1479" s="2">
        <v>2016</v>
      </c>
      <c r="E1479" s="820">
        <v>11513.400020907764</v>
      </c>
      <c r="F1479" s="821">
        <v>1.1823295041992505</v>
      </c>
      <c r="G1479" s="846" t="s">
        <v>1111</v>
      </c>
      <c r="H1479" s="846"/>
    </row>
    <row r="1480" spans="2:8">
      <c r="B1480" s="2" t="e">
        <v>#N/A</v>
      </c>
      <c r="C1480" s="2">
        <v>156155</v>
      </c>
      <c r="D1480" s="2">
        <v>2016</v>
      </c>
      <c r="E1480" s="820">
        <v>17469.110611568998</v>
      </c>
      <c r="F1480" s="821">
        <v>0</v>
      </c>
      <c r="G1480" s="846" t="e">
        <v>#N/A</v>
      </c>
      <c r="H1480" s="846"/>
    </row>
    <row r="1481" spans="2:8">
      <c r="B1481" s="2" t="s">
        <v>22</v>
      </c>
      <c r="C1481" s="2">
        <v>156180</v>
      </c>
      <c r="D1481" s="2">
        <v>2016</v>
      </c>
      <c r="E1481" s="820">
        <v>33674.679840432444</v>
      </c>
      <c r="F1481" s="821">
        <v>5.6005081777859225</v>
      </c>
      <c r="G1481" s="846" t="s">
        <v>1110</v>
      </c>
      <c r="H1481" s="846"/>
    </row>
    <row r="1482" spans="2:8">
      <c r="B1482" s="2" t="s">
        <v>22</v>
      </c>
      <c r="C1482" s="2">
        <v>156204</v>
      </c>
      <c r="D1482" s="2">
        <v>2016</v>
      </c>
      <c r="E1482" s="820">
        <v>11267.47478016214</v>
      </c>
      <c r="F1482" s="821">
        <v>2.3024311397564352</v>
      </c>
      <c r="G1482" s="846" t="s">
        <v>1111</v>
      </c>
      <c r="H1482" s="846"/>
    </row>
    <row r="1483" spans="2:8">
      <c r="B1483" s="2" t="s">
        <v>22</v>
      </c>
      <c r="C1483" s="2">
        <v>156210</v>
      </c>
      <c r="D1483" s="2">
        <v>2016</v>
      </c>
      <c r="E1483" s="820">
        <v>7139.3463639792981</v>
      </c>
      <c r="F1483" s="821">
        <v>1.3690131101254481</v>
      </c>
      <c r="G1483" s="846" t="s">
        <v>1111</v>
      </c>
      <c r="H1483" s="846"/>
    </row>
    <row r="1484" spans="2:8">
      <c r="B1484" s="2" t="s">
        <v>22</v>
      </c>
      <c r="C1484" s="2">
        <v>156256</v>
      </c>
      <c r="D1484" s="2">
        <v>2016</v>
      </c>
      <c r="E1484" s="820">
        <v>2049.2284323507606</v>
      </c>
      <c r="F1484" s="821">
        <v>2.0134594545937436</v>
      </c>
      <c r="G1484" s="846" t="s">
        <v>1111</v>
      </c>
      <c r="H1484" s="846"/>
    </row>
    <row r="1485" spans="2:8">
      <c r="B1485" s="2" t="s">
        <v>22</v>
      </c>
      <c r="C1485" s="2">
        <v>156296</v>
      </c>
      <c r="D1485" s="2">
        <v>2016</v>
      </c>
      <c r="E1485" s="820">
        <v>12246.223310090416</v>
      </c>
      <c r="F1485" s="821">
        <v>3.4822824171007474</v>
      </c>
      <c r="G1485" s="846" t="s">
        <v>1111</v>
      </c>
      <c r="H1485" s="846"/>
    </row>
    <row r="1486" spans="2:8">
      <c r="B1486" s="2" t="s">
        <v>22</v>
      </c>
      <c r="C1486" s="2">
        <v>156354</v>
      </c>
      <c r="D1486" s="2">
        <v>2016</v>
      </c>
      <c r="E1486" s="820">
        <v>13968.373350492702</v>
      </c>
      <c r="F1486" s="821">
        <v>3.9945950723590733</v>
      </c>
      <c r="G1486" s="846" t="s">
        <v>1110</v>
      </c>
      <c r="H1486" s="846"/>
    </row>
    <row r="1487" spans="2:8">
      <c r="B1487" s="2" t="s">
        <v>22</v>
      </c>
      <c r="C1487" s="2">
        <v>156432</v>
      </c>
      <c r="D1487" s="2">
        <v>2016</v>
      </c>
      <c r="E1487" s="820">
        <v>14550.576744116261</v>
      </c>
      <c r="F1487" s="821">
        <v>1.4934688474095794</v>
      </c>
      <c r="G1487" s="846" t="s">
        <v>1111</v>
      </c>
      <c r="H1487" s="846"/>
    </row>
    <row r="1488" spans="2:8">
      <c r="B1488" s="2" t="s">
        <v>22</v>
      </c>
      <c r="C1488" s="2">
        <v>156432</v>
      </c>
      <c r="D1488" s="2">
        <v>2016</v>
      </c>
      <c r="E1488" s="820">
        <v>14099.242292181065</v>
      </c>
      <c r="F1488" s="821">
        <v>7.9068501410313144E-2</v>
      </c>
      <c r="G1488" s="846" t="s">
        <v>1111</v>
      </c>
      <c r="H1488" s="846"/>
    </row>
    <row r="1489" spans="2:8">
      <c r="B1489" s="2" t="s">
        <v>22</v>
      </c>
      <c r="C1489" s="2">
        <v>156456</v>
      </c>
      <c r="D1489" s="2">
        <v>2016</v>
      </c>
      <c r="E1489" s="820">
        <v>2763.1775194137858</v>
      </c>
      <c r="F1489" s="821">
        <v>1.1773256987183776</v>
      </c>
      <c r="G1489" s="846" t="s">
        <v>1114</v>
      </c>
      <c r="H1489" s="846"/>
    </row>
    <row r="1490" spans="2:8">
      <c r="B1490" s="2" t="s">
        <v>22</v>
      </c>
      <c r="C1490" s="2">
        <v>156495</v>
      </c>
      <c r="D1490" s="2">
        <v>2016</v>
      </c>
      <c r="E1490" s="820">
        <v>20557.300749328191</v>
      </c>
      <c r="F1490" s="821">
        <v>4.4181786735866719</v>
      </c>
      <c r="G1490" s="846" t="s">
        <v>1111</v>
      </c>
      <c r="H1490" s="846"/>
    </row>
    <row r="1491" spans="2:8">
      <c r="B1491" s="2" t="s">
        <v>22</v>
      </c>
      <c r="C1491" s="2">
        <v>156495</v>
      </c>
      <c r="D1491" s="2">
        <v>2016</v>
      </c>
      <c r="E1491" s="820">
        <v>40699.575461020017</v>
      </c>
      <c r="F1491" s="821">
        <v>0</v>
      </c>
      <c r="G1491" s="846" t="s">
        <v>1111</v>
      </c>
      <c r="H1491" s="846"/>
    </row>
    <row r="1492" spans="2:8">
      <c r="B1492" s="2" t="s">
        <v>22</v>
      </c>
      <c r="C1492" s="2">
        <v>156506</v>
      </c>
      <c r="D1492" s="2">
        <v>2016</v>
      </c>
      <c r="E1492" s="820">
        <v>27799.799089286906</v>
      </c>
      <c r="F1492" s="821">
        <v>2.4268868770405669</v>
      </c>
      <c r="G1492" s="846" t="s">
        <v>1110</v>
      </c>
      <c r="H1492" s="846"/>
    </row>
    <row r="1493" spans="2:8">
      <c r="B1493" s="2" t="s">
        <v>22</v>
      </c>
      <c r="C1493" s="2">
        <v>156668</v>
      </c>
      <c r="D1493" s="2">
        <v>2016</v>
      </c>
      <c r="E1493" s="820">
        <v>36862.827336432005</v>
      </c>
      <c r="F1493" s="821">
        <v>0</v>
      </c>
      <c r="G1493" s="846" t="s">
        <v>1111</v>
      </c>
      <c r="H1493" s="846"/>
    </row>
    <row r="1494" spans="2:8">
      <c r="B1494" s="2" t="s">
        <v>22</v>
      </c>
      <c r="C1494" s="2">
        <v>156815</v>
      </c>
      <c r="D1494" s="2">
        <v>2016</v>
      </c>
      <c r="E1494" s="820">
        <v>21911.93895043536</v>
      </c>
      <c r="F1494" s="821">
        <v>2.3024311397564352</v>
      </c>
      <c r="G1494" s="846" t="s">
        <v>1113</v>
      </c>
      <c r="H1494" s="846"/>
    </row>
    <row r="1495" spans="2:8">
      <c r="B1495" s="2" t="s">
        <v>22</v>
      </c>
      <c r="C1495" s="2">
        <v>156852</v>
      </c>
      <c r="D1495" s="2">
        <v>2016</v>
      </c>
      <c r="E1495" s="820">
        <v>86458.833432626401</v>
      </c>
      <c r="F1495" s="821">
        <v>3.5801717154009145</v>
      </c>
      <c r="G1495" s="846" t="s">
        <v>1111</v>
      </c>
      <c r="H1495" s="846"/>
    </row>
    <row r="1496" spans="2:8">
      <c r="B1496" s="2" t="s">
        <v>22</v>
      </c>
      <c r="C1496" s="2">
        <v>156852</v>
      </c>
      <c r="D1496" s="2">
        <v>2016</v>
      </c>
      <c r="E1496" s="820">
        <v>6153.1094061903204</v>
      </c>
      <c r="F1496" s="821">
        <v>7.3826846668437263</v>
      </c>
      <c r="G1496" s="846" t="s">
        <v>1111</v>
      </c>
      <c r="H1496" s="846"/>
    </row>
    <row r="1497" spans="2:8">
      <c r="B1497" s="2" t="s">
        <v>22</v>
      </c>
      <c r="C1497" s="2">
        <v>156959</v>
      </c>
      <c r="D1497" s="2">
        <v>2016</v>
      </c>
      <c r="E1497" s="820">
        <v>13365.320709813061</v>
      </c>
      <c r="F1497" s="821">
        <v>0</v>
      </c>
      <c r="G1497" s="846" t="s">
        <v>1110</v>
      </c>
      <c r="H1497" s="846"/>
    </row>
    <row r="1498" spans="2:8">
      <c r="B1498" s="2" t="s">
        <v>22</v>
      </c>
      <c r="C1498" s="2">
        <v>156993</v>
      </c>
      <c r="D1498" s="2">
        <v>2016</v>
      </c>
      <c r="E1498" s="820">
        <v>7484.5795974953153</v>
      </c>
      <c r="F1498" s="821">
        <v>0</v>
      </c>
      <c r="G1498" s="846" t="s">
        <v>1110</v>
      </c>
      <c r="H1498" s="846"/>
    </row>
    <row r="1499" spans="2:8">
      <c r="B1499" s="2" t="s">
        <v>22</v>
      </c>
      <c r="C1499" s="2">
        <v>157070</v>
      </c>
      <c r="D1499" s="2">
        <v>2016</v>
      </c>
      <c r="E1499" s="820">
        <v>12117.966237740766</v>
      </c>
      <c r="F1499" s="821">
        <v>0</v>
      </c>
      <c r="G1499" s="846" t="s">
        <v>1110</v>
      </c>
      <c r="H1499" s="846"/>
    </row>
    <row r="1500" spans="2:8">
      <c r="B1500" s="2" t="s">
        <v>22</v>
      </c>
      <c r="C1500" s="2">
        <v>157138</v>
      </c>
      <c r="D1500" s="2">
        <v>2016</v>
      </c>
      <c r="E1500" s="820">
        <v>54040.185448392891</v>
      </c>
      <c r="F1500" s="821">
        <v>0</v>
      </c>
      <c r="G1500" s="846" t="s">
        <v>1111</v>
      </c>
      <c r="H1500" s="846"/>
    </row>
    <row r="1501" spans="2:8">
      <c r="B1501" s="2" t="s">
        <v>22</v>
      </c>
      <c r="C1501" s="2">
        <v>157226</v>
      </c>
      <c r="D1501" s="2">
        <v>2016</v>
      </c>
      <c r="E1501" s="820">
        <v>25923.252877264022</v>
      </c>
      <c r="F1501" s="821">
        <v>3.9825835930922127</v>
      </c>
      <c r="G1501" s="846" t="s">
        <v>1111</v>
      </c>
      <c r="H1501" s="846"/>
    </row>
    <row r="1502" spans="2:8">
      <c r="B1502" s="2" t="s">
        <v>22</v>
      </c>
      <c r="C1502" s="2">
        <v>157226</v>
      </c>
      <c r="D1502" s="2">
        <v>2016</v>
      </c>
      <c r="E1502" s="820">
        <v>1300.1115720470657</v>
      </c>
      <c r="F1502" s="821">
        <v>0.1496789539918788</v>
      </c>
      <c r="G1502" s="846" t="s">
        <v>1111</v>
      </c>
      <c r="H1502" s="846"/>
    </row>
    <row r="1503" spans="2:8">
      <c r="B1503" s="2" t="s">
        <v>22</v>
      </c>
      <c r="C1503" s="2">
        <v>157311</v>
      </c>
      <c r="D1503" s="2">
        <v>2016</v>
      </c>
      <c r="E1503" s="820">
        <v>1563.7425230481283</v>
      </c>
      <c r="F1503" s="821">
        <v>0</v>
      </c>
      <c r="G1503" s="846" t="s">
        <v>1111</v>
      </c>
      <c r="H1503" s="846"/>
    </row>
    <row r="1504" spans="2:8">
      <c r="B1504" s="2" t="s">
        <v>22</v>
      </c>
      <c r="C1504" s="2">
        <v>157348</v>
      </c>
      <c r="D1504" s="2">
        <v>2016</v>
      </c>
      <c r="E1504" s="820">
        <v>16595.17187064865</v>
      </c>
      <c r="F1504" s="821">
        <v>2.6135704829667641</v>
      </c>
      <c r="G1504" s="846" t="s">
        <v>1111</v>
      </c>
      <c r="H1504" s="846"/>
    </row>
    <row r="1505" spans="2:8">
      <c r="B1505" s="2" t="s">
        <v>22</v>
      </c>
      <c r="C1505" s="2">
        <v>157376</v>
      </c>
      <c r="D1505" s="2">
        <v>2016</v>
      </c>
      <c r="E1505" s="820">
        <v>924215.45833234128</v>
      </c>
      <c r="F1505" s="821">
        <v>111.7004418468027</v>
      </c>
      <c r="G1505" s="846" t="s">
        <v>1111</v>
      </c>
      <c r="H1505" s="846"/>
    </row>
    <row r="1506" spans="2:8">
      <c r="B1506" s="2" t="s">
        <v>22</v>
      </c>
      <c r="C1506" s="2">
        <v>157547</v>
      </c>
      <c r="D1506" s="2">
        <v>2016</v>
      </c>
      <c r="E1506" s="820">
        <v>1302441.7981622308</v>
      </c>
      <c r="F1506" s="821">
        <v>152.70636394045897</v>
      </c>
      <c r="G1506" s="846" t="s">
        <v>1113</v>
      </c>
      <c r="H1506" s="846"/>
    </row>
    <row r="1507" spans="2:8">
      <c r="B1507" s="2" t="s">
        <v>22</v>
      </c>
      <c r="C1507" s="2">
        <v>157672</v>
      </c>
      <c r="D1507" s="2">
        <v>2016</v>
      </c>
      <c r="E1507" s="820">
        <v>1288.7987827319739</v>
      </c>
      <c r="F1507" s="821">
        <v>0</v>
      </c>
      <c r="G1507" s="846" t="s">
        <v>1111</v>
      </c>
      <c r="H1507" s="846"/>
    </row>
    <row r="1508" spans="2:8">
      <c r="B1508" s="2" t="s">
        <v>22</v>
      </c>
      <c r="C1508" s="2">
        <v>158142</v>
      </c>
      <c r="D1508" s="2">
        <v>2016</v>
      </c>
      <c r="E1508" s="820">
        <v>8336.1825356080135</v>
      </c>
      <c r="F1508" s="821">
        <v>0.87119016098892132</v>
      </c>
      <c r="G1508" s="846" t="s">
        <v>1110</v>
      </c>
      <c r="H1508" s="846"/>
    </row>
    <row r="1509" spans="2:8">
      <c r="B1509" s="2" t="s">
        <v>22</v>
      </c>
      <c r="C1509" s="2">
        <v>158142</v>
      </c>
      <c r="D1509" s="2">
        <v>2016</v>
      </c>
      <c r="E1509" s="820">
        <v>7637.1224578633155</v>
      </c>
      <c r="F1509" s="821">
        <v>0.11936302616749195</v>
      </c>
      <c r="G1509" s="846" t="s">
        <v>1110</v>
      </c>
      <c r="H1509" s="846"/>
    </row>
    <row r="1510" spans="2:8">
      <c r="B1510" s="2" t="s">
        <v>22</v>
      </c>
      <c r="C1510" s="2">
        <v>158143</v>
      </c>
      <c r="D1510" s="2">
        <v>2016</v>
      </c>
      <c r="E1510" s="820">
        <v>6695.9978049684323</v>
      </c>
      <c r="F1510" s="821">
        <v>0.68450655506272406</v>
      </c>
      <c r="G1510" s="846" t="s">
        <v>1110</v>
      </c>
      <c r="H1510" s="846"/>
    </row>
    <row r="1511" spans="2:8">
      <c r="B1511" s="2" t="s">
        <v>22</v>
      </c>
      <c r="C1511" s="2">
        <v>158143</v>
      </c>
      <c r="D1511" s="2">
        <v>2016</v>
      </c>
      <c r="E1511" s="820">
        <v>8216.1336087661493</v>
      </c>
      <c r="F1511" s="821">
        <v>0.20033221270786067</v>
      </c>
      <c r="G1511" s="846" t="s">
        <v>1110</v>
      </c>
      <c r="H1511" s="846"/>
    </row>
    <row r="1512" spans="2:8">
      <c r="B1512" s="2" t="s">
        <v>22</v>
      </c>
      <c r="C1512" s="2">
        <v>158260</v>
      </c>
      <c r="D1512" s="2">
        <v>2016</v>
      </c>
      <c r="E1512" s="820">
        <v>1033.5691368003709</v>
      </c>
      <c r="F1512" s="821">
        <v>0.56005081777859234</v>
      </c>
      <c r="G1512" s="846" t="s">
        <v>1110</v>
      </c>
      <c r="H1512" s="846"/>
    </row>
    <row r="1513" spans="2:8">
      <c r="B1513" s="2" t="s">
        <v>22</v>
      </c>
      <c r="C1513" s="2">
        <v>158260</v>
      </c>
      <c r="D1513" s="2">
        <v>2016</v>
      </c>
      <c r="E1513" s="820">
        <v>3800.1913328433625</v>
      </c>
      <c r="F1513" s="821">
        <v>0.28381535939435804</v>
      </c>
      <c r="G1513" s="846" t="s">
        <v>1110</v>
      </c>
      <c r="H1513" s="846"/>
    </row>
    <row r="1514" spans="2:8">
      <c r="B1514" s="2" t="s">
        <v>22</v>
      </c>
      <c r="C1514" s="2">
        <v>158408</v>
      </c>
      <c r="D1514" s="2">
        <v>2016</v>
      </c>
      <c r="E1514" s="820">
        <v>78456.314383191653</v>
      </c>
      <c r="F1514" s="821">
        <v>14.865265971510365</v>
      </c>
      <c r="G1514" s="846" t="s">
        <v>1112</v>
      </c>
      <c r="H1514" s="846"/>
    </row>
    <row r="1515" spans="2:8">
      <c r="B1515" s="2" t="s">
        <v>22</v>
      </c>
      <c r="C1515" s="2">
        <v>158428</v>
      </c>
      <c r="D1515" s="2">
        <v>2016</v>
      </c>
      <c r="E1515" s="820">
        <v>6663.2077728690147</v>
      </c>
      <c r="F1515" s="821">
        <v>2.2402032711143693</v>
      </c>
      <c r="G1515" s="846" t="s">
        <v>1111</v>
      </c>
      <c r="H1515" s="846"/>
    </row>
    <row r="1516" spans="2:8">
      <c r="B1516" s="2" t="s">
        <v>22</v>
      </c>
      <c r="C1516" s="2">
        <v>158428</v>
      </c>
      <c r="D1516" s="2">
        <v>2016</v>
      </c>
      <c r="E1516" s="820">
        <v>1739.4773970668705</v>
      </c>
      <c r="F1516" s="821">
        <v>5.9301376057734861E-2</v>
      </c>
      <c r="G1516" s="846" t="s">
        <v>1111</v>
      </c>
      <c r="H1516" s="846"/>
    </row>
    <row r="1517" spans="2:8">
      <c r="B1517" s="2" t="s">
        <v>22</v>
      </c>
      <c r="C1517" s="2">
        <v>158429</v>
      </c>
      <c r="D1517" s="2">
        <v>2016</v>
      </c>
      <c r="E1517" s="820">
        <v>1069.225656785045</v>
      </c>
      <c r="F1517" s="821">
        <v>0</v>
      </c>
      <c r="G1517" s="846" t="s">
        <v>1111</v>
      </c>
      <c r="H1517" s="846"/>
    </row>
    <row r="1518" spans="2:8">
      <c r="B1518" s="2" t="s">
        <v>22</v>
      </c>
      <c r="C1518" s="2">
        <v>158456</v>
      </c>
      <c r="D1518" s="2">
        <v>2016</v>
      </c>
      <c r="E1518" s="820">
        <v>3216.4967188565411</v>
      </c>
      <c r="F1518" s="821">
        <v>3.7392818442455233</v>
      </c>
      <c r="G1518" s="846" t="s">
        <v>1111</v>
      </c>
      <c r="H1518" s="846"/>
    </row>
    <row r="1519" spans="2:8">
      <c r="B1519" s="2" t="s">
        <v>22</v>
      </c>
      <c r="C1519" s="2">
        <v>158477</v>
      </c>
      <c r="D1519" s="2">
        <v>2016</v>
      </c>
      <c r="E1519" s="820">
        <v>3345.1488405132127</v>
      </c>
      <c r="F1519" s="821">
        <v>0</v>
      </c>
      <c r="G1519" s="846" t="s">
        <v>1110</v>
      </c>
      <c r="H1519" s="846"/>
    </row>
    <row r="1520" spans="2:8">
      <c r="B1520" s="2" t="s">
        <v>22</v>
      </c>
      <c r="C1520" s="2">
        <v>158499</v>
      </c>
      <c r="D1520" s="2">
        <v>2016</v>
      </c>
      <c r="E1520" s="820">
        <v>1512.1905717388493</v>
      </c>
      <c r="F1520" s="821">
        <v>0.17106166170500439</v>
      </c>
      <c r="G1520" s="846" t="s">
        <v>1110</v>
      </c>
      <c r="H1520" s="846"/>
    </row>
    <row r="1521" spans="2:8">
      <c r="B1521" s="2" t="s">
        <v>22</v>
      </c>
      <c r="C1521" s="2">
        <v>158820</v>
      </c>
      <c r="D1521" s="2">
        <v>2016</v>
      </c>
      <c r="E1521" s="820">
        <v>8881.3168192608209</v>
      </c>
      <c r="F1521" s="821">
        <v>2.7380262202508963</v>
      </c>
      <c r="G1521" s="846" t="s">
        <v>1110</v>
      </c>
      <c r="H1521" s="846"/>
    </row>
    <row r="1522" spans="2:8">
      <c r="B1522" s="2" t="s">
        <v>22</v>
      </c>
      <c r="C1522" s="2">
        <v>158876</v>
      </c>
      <c r="D1522" s="2">
        <v>2016</v>
      </c>
      <c r="E1522" s="820">
        <v>25381.016921846342</v>
      </c>
      <c r="F1522" s="821">
        <v>0</v>
      </c>
      <c r="G1522" s="846" t="s">
        <v>1110</v>
      </c>
      <c r="H1522" s="846"/>
    </row>
    <row r="1523" spans="2:8">
      <c r="B1523" s="2" t="s">
        <v>22</v>
      </c>
      <c r="C1523" s="2">
        <v>158876</v>
      </c>
      <c r="D1523" s="2">
        <v>2016</v>
      </c>
      <c r="E1523" s="820">
        <v>64040.915829407953</v>
      </c>
      <c r="F1523" s="821">
        <v>7.3416211532765452</v>
      </c>
      <c r="G1523" s="846" t="s">
        <v>1110</v>
      </c>
      <c r="H1523" s="846"/>
    </row>
    <row r="1524" spans="2:8">
      <c r="B1524" s="2" t="s">
        <v>22</v>
      </c>
      <c r="C1524" s="2">
        <v>159024</v>
      </c>
      <c r="D1524" s="2">
        <v>2016</v>
      </c>
      <c r="E1524" s="820">
        <v>78856.621598288839</v>
      </c>
      <c r="F1524" s="821">
        <v>0</v>
      </c>
      <c r="G1524" s="846" t="s">
        <v>1111</v>
      </c>
      <c r="H1524" s="846"/>
    </row>
    <row r="1525" spans="2:8">
      <c r="B1525" s="2" t="s">
        <v>22</v>
      </c>
      <c r="C1525" s="2">
        <v>159024</v>
      </c>
      <c r="D1525" s="2">
        <v>2016</v>
      </c>
      <c r="E1525" s="820">
        <v>4082.0744366968056</v>
      </c>
      <c r="F1525" s="821">
        <v>1.1607608057002492</v>
      </c>
      <c r="G1525" s="846" t="s">
        <v>1111</v>
      </c>
      <c r="H1525" s="846"/>
    </row>
    <row r="1526" spans="2:8">
      <c r="B1526" s="2" t="s">
        <v>22</v>
      </c>
      <c r="C1526" s="2">
        <v>159173</v>
      </c>
      <c r="D1526" s="2">
        <v>2016</v>
      </c>
      <c r="E1526" s="820">
        <v>15656.557201802843</v>
      </c>
      <c r="F1526" s="821">
        <v>1.6179245846937111</v>
      </c>
      <c r="G1526" s="846" t="s">
        <v>1113</v>
      </c>
      <c r="H1526" s="846"/>
    </row>
    <row r="1527" spans="2:8">
      <c r="B1527" s="2" t="s">
        <v>22</v>
      </c>
      <c r="C1527" s="2">
        <v>159176</v>
      </c>
      <c r="D1527" s="2">
        <v>2016</v>
      </c>
      <c r="E1527" s="820">
        <v>56607.208539962143</v>
      </c>
      <c r="F1527" s="821">
        <v>8.8363573471733439</v>
      </c>
      <c r="G1527" s="846" t="s">
        <v>1111</v>
      </c>
      <c r="H1527" s="846"/>
    </row>
    <row r="1528" spans="2:8">
      <c r="B1528" s="2" t="s">
        <v>22</v>
      </c>
      <c r="C1528" s="2">
        <v>159333</v>
      </c>
      <c r="D1528" s="2">
        <v>2016</v>
      </c>
      <c r="E1528" s="820">
        <v>2808.5158447564022</v>
      </c>
      <c r="F1528" s="821">
        <v>3.181113914936637</v>
      </c>
      <c r="G1528" s="846" t="s">
        <v>1111</v>
      </c>
      <c r="H1528" s="846"/>
    </row>
    <row r="1529" spans="2:8">
      <c r="B1529" s="2" t="s">
        <v>22</v>
      </c>
      <c r="C1529" s="2">
        <v>159615</v>
      </c>
      <c r="D1529" s="2">
        <v>2016</v>
      </c>
      <c r="E1529" s="820">
        <v>125688.07443178416</v>
      </c>
      <c r="F1529" s="821">
        <v>28.149051440105577</v>
      </c>
      <c r="G1529" s="846" t="s">
        <v>1110</v>
      </c>
      <c r="H1529" s="846"/>
    </row>
    <row r="1530" spans="2:8">
      <c r="B1530" s="2" t="s">
        <v>22</v>
      </c>
      <c r="C1530" s="2">
        <v>159646</v>
      </c>
      <c r="D1530" s="2">
        <v>2016</v>
      </c>
      <c r="E1530" s="820">
        <v>43003.443972716559</v>
      </c>
      <c r="F1530" s="821">
        <v>15.992562241010912</v>
      </c>
      <c r="G1530" s="846" t="s">
        <v>1111</v>
      </c>
      <c r="H1530" s="846"/>
    </row>
    <row r="1531" spans="2:8">
      <c r="B1531" s="2" t="s">
        <v>22</v>
      </c>
      <c r="C1531" s="2">
        <v>159824</v>
      </c>
      <c r="D1531" s="2">
        <v>2016</v>
      </c>
      <c r="E1531" s="820">
        <v>7147.5438720041502</v>
      </c>
      <c r="F1531" s="821">
        <v>2.9869376948191588</v>
      </c>
      <c r="G1531" s="846" t="s">
        <v>1110</v>
      </c>
      <c r="H1531" s="846"/>
    </row>
    <row r="1532" spans="2:8">
      <c r="B1532" s="2" t="s">
        <v>22</v>
      </c>
      <c r="C1532" s="2">
        <v>159824</v>
      </c>
      <c r="D1532" s="2">
        <v>2016</v>
      </c>
      <c r="E1532" s="820">
        <v>2510.134518071558</v>
      </c>
      <c r="F1532" s="821">
        <v>0</v>
      </c>
      <c r="G1532" s="846" t="s">
        <v>1110</v>
      </c>
      <c r="H1532" s="846"/>
    </row>
    <row r="1533" spans="2:8">
      <c r="B1533" s="2" t="s">
        <v>22</v>
      </c>
      <c r="C1533" s="2">
        <v>159994</v>
      </c>
      <c r="D1533" s="2">
        <v>2016</v>
      </c>
      <c r="E1533" s="820">
        <v>3474.9833845513963</v>
      </c>
      <c r="F1533" s="821">
        <v>0</v>
      </c>
      <c r="G1533" s="846" t="s">
        <v>1110</v>
      </c>
      <c r="H1533" s="846"/>
    </row>
    <row r="1534" spans="2:8">
      <c r="B1534" s="2" t="s">
        <v>22</v>
      </c>
      <c r="C1534" s="2">
        <v>160107</v>
      </c>
      <c r="D1534" s="2">
        <v>2016</v>
      </c>
      <c r="E1534" s="820">
        <v>96877.432208208833</v>
      </c>
      <c r="F1534" s="821">
        <v>29.916326480164422</v>
      </c>
      <c r="G1534" s="846" t="s">
        <v>1111</v>
      </c>
      <c r="H1534" s="846"/>
    </row>
    <row r="1535" spans="2:8">
      <c r="B1535" s="2" t="s">
        <v>22</v>
      </c>
      <c r="C1535" s="2">
        <v>160174</v>
      </c>
      <c r="D1535" s="2">
        <v>2016</v>
      </c>
      <c r="E1535" s="820">
        <v>32343.618101814023</v>
      </c>
      <c r="F1535" s="821">
        <v>0</v>
      </c>
      <c r="G1535" s="846" t="s">
        <v>1110</v>
      </c>
      <c r="H1535" s="846"/>
    </row>
    <row r="1536" spans="2:8">
      <c r="B1536" s="2" t="s">
        <v>22</v>
      </c>
      <c r="C1536" s="2">
        <v>160189</v>
      </c>
      <c r="D1536" s="2">
        <v>2016</v>
      </c>
      <c r="E1536" s="820">
        <v>28289.600193771948</v>
      </c>
      <c r="F1536" s="821">
        <v>2.924709826177093</v>
      </c>
      <c r="G1536" s="846" t="s">
        <v>1113</v>
      </c>
      <c r="H1536" s="846"/>
    </row>
    <row r="1537" spans="2:8">
      <c r="B1537" s="2" t="s">
        <v>22</v>
      </c>
      <c r="C1537" s="2">
        <v>160276</v>
      </c>
      <c r="D1537" s="2">
        <v>2016</v>
      </c>
      <c r="E1537" s="820">
        <v>22892.782170563965</v>
      </c>
      <c r="F1537" s="821">
        <v>7.7042541337185053</v>
      </c>
      <c r="G1537" s="846" t="s">
        <v>1111</v>
      </c>
      <c r="H1537" s="846"/>
    </row>
    <row r="1538" spans="2:8">
      <c r="B1538" s="2" t="s">
        <v>22</v>
      </c>
      <c r="C1538" s="2">
        <v>160422</v>
      </c>
      <c r="D1538" s="2">
        <v>2016</v>
      </c>
      <c r="E1538" s="820">
        <v>14433.985795509128</v>
      </c>
      <c r="F1538" s="821">
        <v>4.1277482414377085</v>
      </c>
      <c r="G1538" s="846" t="s">
        <v>1110</v>
      </c>
      <c r="H1538" s="846"/>
    </row>
    <row r="1539" spans="2:8">
      <c r="B1539" s="2" t="s">
        <v>22</v>
      </c>
      <c r="C1539" s="2">
        <v>160495</v>
      </c>
      <c r="D1539" s="2">
        <v>2016</v>
      </c>
      <c r="E1539" s="820">
        <v>49300.570691201123</v>
      </c>
      <c r="F1539" s="821">
        <v>0</v>
      </c>
      <c r="G1539" s="846" t="s">
        <v>1111</v>
      </c>
      <c r="H1539" s="846"/>
    </row>
    <row r="1540" spans="2:8">
      <c r="B1540" s="2" t="s">
        <v>22</v>
      </c>
      <c r="C1540" s="2">
        <v>160581</v>
      </c>
      <c r="D1540" s="2">
        <v>2016</v>
      </c>
      <c r="E1540" s="820">
        <v>22043.782204501764</v>
      </c>
      <c r="F1540" s="821">
        <v>9.0852688217416073</v>
      </c>
      <c r="G1540" s="846" t="s">
        <v>1110</v>
      </c>
      <c r="H1540" s="846"/>
    </row>
    <row r="1541" spans="2:8">
      <c r="B1541" s="2" t="s">
        <v>22</v>
      </c>
      <c r="C1541" s="2">
        <v>160581</v>
      </c>
      <c r="D1541" s="2">
        <v>2016</v>
      </c>
      <c r="E1541" s="820">
        <v>3806.0360140950324</v>
      </c>
      <c r="F1541" s="821">
        <v>7.9068501410313144E-2</v>
      </c>
      <c r="G1541" s="846" t="s">
        <v>1110</v>
      </c>
      <c r="H1541" s="846"/>
    </row>
    <row r="1542" spans="2:8">
      <c r="B1542" s="2" t="s">
        <v>22</v>
      </c>
      <c r="C1542" s="2">
        <v>160730</v>
      </c>
      <c r="D1542" s="2">
        <v>2016</v>
      </c>
      <c r="E1542" s="820">
        <v>92267.71248869205</v>
      </c>
      <c r="F1542" s="821">
        <v>0</v>
      </c>
      <c r="G1542" s="846" t="s">
        <v>1111</v>
      </c>
      <c r="H1542" s="846"/>
    </row>
    <row r="1543" spans="2:8">
      <c r="B1543" s="2" t="s">
        <v>22</v>
      </c>
      <c r="C1543" s="2">
        <v>160822</v>
      </c>
      <c r="D1543" s="2">
        <v>2016</v>
      </c>
      <c r="E1543" s="820">
        <v>1036.0961456507994</v>
      </c>
      <c r="F1543" s="821">
        <v>1.1799512211653558</v>
      </c>
      <c r="G1543" s="846" t="s">
        <v>1110</v>
      </c>
      <c r="H1543" s="846"/>
    </row>
    <row r="1544" spans="2:8">
      <c r="B1544" s="2" t="s">
        <v>22</v>
      </c>
      <c r="C1544" s="2">
        <v>160936</v>
      </c>
      <c r="D1544" s="2">
        <v>2016</v>
      </c>
      <c r="E1544" s="820">
        <v>52976.393815573152</v>
      </c>
      <c r="F1544" s="821">
        <v>6.067455498575657</v>
      </c>
      <c r="G1544" s="846" t="s">
        <v>1113</v>
      </c>
      <c r="H1544" s="846"/>
    </row>
    <row r="1545" spans="2:8">
      <c r="B1545" s="2" t="s">
        <v>22</v>
      </c>
      <c r="C1545" s="2">
        <v>160937</v>
      </c>
      <c r="D1545" s="2">
        <v>2016</v>
      </c>
      <c r="E1545" s="820">
        <v>15726.048762776525</v>
      </c>
      <c r="F1545" s="821">
        <v>1.0166764760667428</v>
      </c>
      <c r="G1545" s="846" t="s">
        <v>1110</v>
      </c>
      <c r="H1545" s="846"/>
    </row>
    <row r="1546" spans="2:8">
      <c r="B1546" s="2" t="s">
        <v>22</v>
      </c>
      <c r="C1546" s="2">
        <v>160963</v>
      </c>
      <c r="D1546" s="2">
        <v>2016</v>
      </c>
      <c r="E1546" s="820">
        <v>743.36640900293605</v>
      </c>
      <c r="F1546" s="821">
        <v>0</v>
      </c>
      <c r="G1546" s="846" t="s">
        <v>1110</v>
      </c>
      <c r="H1546" s="846"/>
    </row>
    <row r="1547" spans="2:8">
      <c r="B1547" s="2" t="s">
        <v>22</v>
      </c>
      <c r="C1547" s="2">
        <v>161038</v>
      </c>
      <c r="D1547" s="2">
        <v>2016</v>
      </c>
      <c r="E1547" s="820">
        <v>56089.102432218206</v>
      </c>
      <c r="F1547" s="821">
        <v>0</v>
      </c>
      <c r="G1547" s="846" t="s">
        <v>1111</v>
      </c>
      <c r="H1547" s="846"/>
    </row>
    <row r="1548" spans="2:8">
      <c r="B1548" s="2" t="s">
        <v>22</v>
      </c>
      <c r="C1548" s="2">
        <v>161216</v>
      </c>
      <c r="D1548" s="2">
        <v>2016</v>
      </c>
      <c r="E1548" s="820">
        <v>101494.56630591866</v>
      </c>
      <c r="F1548" s="821">
        <v>0</v>
      </c>
      <c r="G1548" s="846" t="s">
        <v>1111</v>
      </c>
      <c r="H1548" s="846"/>
    </row>
    <row r="1549" spans="2:8">
      <c r="B1549" s="2" t="s">
        <v>22</v>
      </c>
      <c r="C1549" s="2">
        <v>161226</v>
      </c>
      <c r="D1549" s="2">
        <v>2016</v>
      </c>
      <c r="E1549" s="820">
        <v>5646.529777974356</v>
      </c>
      <c r="F1549" s="821">
        <v>0</v>
      </c>
      <c r="G1549" s="846" t="s">
        <v>1111</v>
      </c>
      <c r="H1549" s="846"/>
    </row>
    <row r="1550" spans="2:8">
      <c r="B1550" s="2" t="s">
        <v>22</v>
      </c>
      <c r="C1550" s="2">
        <v>161256</v>
      </c>
      <c r="D1550" s="2">
        <v>2016</v>
      </c>
      <c r="E1550" s="820">
        <v>2996.1624963523805</v>
      </c>
      <c r="F1550" s="821">
        <v>0.33889215868891426</v>
      </c>
      <c r="G1550" s="846" t="s">
        <v>1110</v>
      </c>
      <c r="H1550" s="846"/>
    </row>
    <row r="1551" spans="2:8">
      <c r="B1551" s="2" t="s">
        <v>22</v>
      </c>
      <c r="C1551" s="2">
        <v>161272</v>
      </c>
      <c r="D1551" s="2">
        <v>2016</v>
      </c>
      <c r="E1551" s="820">
        <v>4871.3691437696261</v>
      </c>
      <c r="F1551" s="821">
        <v>0</v>
      </c>
      <c r="G1551" s="846" t="s">
        <v>1110</v>
      </c>
      <c r="H1551" s="846"/>
    </row>
    <row r="1552" spans="2:8">
      <c r="B1552" s="2" t="s">
        <v>22</v>
      </c>
      <c r="C1552" s="2">
        <v>161272</v>
      </c>
      <c r="D1552" s="2">
        <v>2016</v>
      </c>
      <c r="E1552" s="820">
        <v>743.36640900293605</v>
      </c>
      <c r="F1552" s="821">
        <v>0</v>
      </c>
      <c r="G1552" s="846" t="s">
        <v>1110</v>
      </c>
      <c r="H1552" s="846"/>
    </row>
    <row r="1553" spans="2:8">
      <c r="B1553" s="2" t="s">
        <v>22</v>
      </c>
      <c r="C1553" s="2">
        <v>161283</v>
      </c>
      <c r="D1553" s="2">
        <v>2016</v>
      </c>
      <c r="E1553" s="820">
        <v>3742.2897987476576</v>
      </c>
      <c r="F1553" s="821">
        <v>0</v>
      </c>
      <c r="G1553" s="846" t="s">
        <v>1110</v>
      </c>
      <c r="H1553" s="846"/>
    </row>
    <row r="1554" spans="2:8">
      <c r="B1554" s="2" t="s">
        <v>22</v>
      </c>
      <c r="C1554" s="2">
        <v>161337</v>
      </c>
      <c r="D1554" s="2">
        <v>2016</v>
      </c>
      <c r="E1554" s="820">
        <v>9689.4544853777006</v>
      </c>
      <c r="F1554" s="821">
        <v>1.8046081906199085</v>
      </c>
      <c r="G1554" s="846" t="s">
        <v>1110</v>
      </c>
      <c r="H1554" s="846"/>
    </row>
    <row r="1555" spans="2:8">
      <c r="B1555" s="2" t="s">
        <v>22</v>
      </c>
      <c r="C1555" s="2">
        <v>161337</v>
      </c>
      <c r="D1555" s="2">
        <v>2016</v>
      </c>
      <c r="E1555" s="820">
        <v>4585.546987915428</v>
      </c>
      <c r="F1555" s="821">
        <v>0.52103092747711421</v>
      </c>
      <c r="G1555" s="846" t="s">
        <v>1110</v>
      </c>
      <c r="H1555" s="846"/>
    </row>
    <row r="1556" spans="2:8">
      <c r="B1556" s="2" t="s">
        <v>22</v>
      </c>
      <c r="C1556" s="2">
        <v>161414</v>
      </c>
      <c r="D1556" s="2">
        <v>2016</v>
      </c>
      <c r="E1556" s="820">
        <v>1010.372421705148</v>
      </c>
      <c r="F1556" s="821">
        <v>0.11632192995940296</v>
      </c>
      <c r="G1556" s="846" t="s">
        <v>1110</v>
      </c>
      <c r="H1556" s="846"/>
    </row>
    <row r="1557" spans="2:8">
      <c r="B1557" s="2" t="s">
        <v>22</v>
      </c>
      <c r="C1557" s="2">
        <v>161582</v>
      </c>
      <c r="D1557" s="2">
        <v>2016</v>
      </c>
      <c r="E1557" s="820">
        <v>4831.8816585190843</v>
      </c>
      <c r="F1557" s="821">
        <v>0</v>
      </c>
      <c r="G1557" s="846" t="s">
        <v>1110</v>
      </c>
      <c r="H1557" s="846"/>
    </row>
    <row r="1558" spans="2:8">
      <c r="B1558" s="2" t="s">
        <v>22</v>
      </c>
      <c r="C1558" s="2">
        <v>161585</v>
      </c>
      <c r="D1558" s="2">
        <v>2016</v>
      </c>
      <c r="E1558" s="820">
        <v>24591.840948893951</v>
      </c>
      <c r="F1558" s="821">
        <v>6.7828376819851739</v>
      </c>
      <c r="G1558" s="846" t="s">
        <v>1110</v>
      </c>
      <c r="H1558" s="846"/>
    </row>
    <row r="1559" spans="2:8">
      <c r="B1559" s="2" t="s">
        <v>22</v>
      </c>
      <c r="C1559" s="2">
        <v>161585</v>
      </c>
      <c r="D1559" s="2">
        <v>2016</v>
      </c>
      <c r="E1559" s="820">
        <v>4570.3032389127429</v>
      </c>
      <c r="F1559" s="821">
        <v>0.51508567024506879</v>
      </c>
      <c r="G1559" s="846" t="s">
        <v>1110</v>
      </c>
      <c r="H1559" s="846"/>
    </row>
    <row r="1560" spans="2:8">
      <c r="B1560" s="2" t="s">
        <v>22</v>
      </c>
      <c r="C1560" s="2">
        <v>161696</v>
      </c>
      <c r="D1560" s="2">
        <v>2016</v>
      </c>
      <c r="E1560" s="820">
        <v>6415.3539407102699</v>
      </c>
      <c r="F1560" s="821">
        <v>0</v>
      </c>
      <c r="G1560" s="846" t="s">
        <v>1111</v>
      </c>
      <c r="H1560" s="846"/>
    </row>
    <row r="1561" spans="2:8">
      <c r="B1561" s="2" t="s">
        <v>22</v>
      </c>
      <c r="C1561" s="2">
        <v>161752</v>
      </c>
      <c r="D1561" s="2">
        <v>2016</v>
      </c>
      <c r="E1561" s="820">
        <v>10692.256567850449</v>
      </c>
      <c r="F1561" s="821">
        <v>0</v>
      </c>
      <c r="G1561" s="846" t="s">
        <v>1110</v>
      </c>
      <c r="H1561" s="846"/>
    </row>
    <row r="1562" spans="2:8">
      <c r="B1562" s="2" t="s">
        <v>22</v>
      </c>
      <c r="C1562" s="2">
        <v>161753</v>
      </c>
      <c r="D1562" s="2">
        <v>2016</v>
      </c>
      <c r="E1562" s="820">
        <v>5203.5648630205524</v>
      </c>
      <c r="F1562" s="821">
        <v>0</v>
      </c>
      <c r="G1562" s="846" t="s">
        <v>1110</v>
      </c>
      <c r="H1562" s="846"/>
    </row>
    <row r="1563" spans="2:8">
      <c r="B1563" s="2" t="s">
        <v>22</v>
      </c>
      <c r="C1563" s="2">
        <v>162195</v>
      </c>
      <c r="D1563" s="2">
        <v>2016</v>
      </c>
      <c r="E1563" s="820">
        <v>20992.451800314208</v>
      </c>
      <c r="F1563" s="821">
        <v>0</v>
      </c>
      <c r="G1563" s="846" t="s">
        <v>1110</v>
      </c>
      <c r="H1563" s="846"/>
    </row>
    <row r="1564" spans="2:8">
      <c r="B1564" s="2" t="s">
        <v>22</v>
      </c>
      <c r="C1564" s="2">
        <v>162195</v>
      </c>
      <c r="D1564" s="2">
        <v>2016</v>
      </c>
      <c r="E1564" s="820">
        <v>9483.0132655340312</v>
      </c>
      <c r="F1564" s="821">
        <v>0</v>
      </c>
      <c r="G1564" s="846" t="s">
        <v>1110</v>
      </c>
      <c r="H1564" s="846"/>
    </row>
    <row r="1565" spans="2:8">
      <c r="B1565" s="2" t="s">
        <v>22</v>
      </c>
      <c r="C1565" s="2">
        <v>162197</v>
      </c>
      <c r="D1565" s="2">
        <v>2016</v>
      </c>
      <c r="E1565" s="820">
        <v>14314.215262732963</v>
      </c>
      <c r="F1565" s="821">
        <v>0</v>
      </c>
      <c r="G1565" s="846" t="s">
        <v>1111</v>
      </c>
      <c r="H1565" s="846"/>
    </row>
    <row r="1566" spans="2:8">
      <c r="B1566" s="2" t="s">
        <v>22</v>
      </c>
      <c r="C1566" s="2">
        <v>162197</v>
      </c>
      <c r="D1566" s="2">
        <v>2016</v>
      </c>
      <c r="E1566" s="820">
        <v>7996.2804475281591</v>
      </c>
      <c r="F1566" s="821">
        <v>0</v>
      </c>
      <c r="G1566" s="846" t="s">
        <v>1111</v>
      </c>
      <c r="H1566" s="846"/>
    </row>
    <row r="1567" spans="2:8">
      <c r="B1567" s="2" t="s">
        <v>22</v>
      </c>
      <c r="C1567" s="2">
        <v>162198</v>
      </c>
      <c r="D1567" s="2">
        <v>2016</v>
      </c>
      <c r="E1567" s="820">
        <v>13524.521989672005</v>
      </c>
      <c r="F1567" s="821">
        <v>0</v>
      </c>
      <c r="G1567" s="846" t="s">
        <v>1110</v>
      </c>
      <c r="H1567" s="846"/>
    </row>
    <row r="1568" spans="2:8">
      <c r="B1568" s="2" t="s">
        <v>22</v>
      </c>
      <c r="C1568" s="2">
        <v>162198</v>
      </c>
      <c r="D1568" s="2">
        <v>2016</v>
      </c>
      <c r="E1568" s="820">
        <v>4959.1704271839708</v>
      </c>
      <c r="F1568" s="821">
        <v>0</v>
      </c>
      <c r="G1568" s="846" t="s">
        <v>1110</v>
      </c>
      <c r="H1568" s="846"/>
    </row>
    <row r="1569" spans="2:8">
      <c r="B1569" s="2" t="s">
        <v>22</v>
      </c>
      <c r="C1569" s="2">
        <v>162406</v>
      </c>
      <c r="D1569" s="2">
        <v>2016</v>
      </c>
      <c r="E1569" s="820">
        <v>8019.1924258878371</v>
      </c>
      <c r="F1569" s="821">
        <v>0</v>
      </c>
      <c r="G1569" s="846" t="s">
        <v>1110</v>
      </c>
      <c r="H1569" s="846"/>
    </row>
    <row r="1570" spans="2:8">
      <c r="B1570" s="2" t="s">
        <v>22</v>
      </c>
      <c r="C1570" s="2">
        <v>162407</v>
      </c>
      <c r="D1570" s="2">
        <v>2016</v>
      </c>
      <c r="E1570" s="820">
        <v>12670.324032902783</v>
      </c>
      <c r="F1570" s="821">
        <v>0</v>
      </c>
      <c r="G1570" s="846" t="s">
        <v>1111</v>
      </c>
      <c r="H1570" s="846"/>
    </row>
    <row r="1571" spans="2:8">
      <c r="B1571" s="2" t="s">
        <v>22</v>
      </c>
      <c r="C1571" s="2">
        <v>162416</v>
      </c>
      <c r="D1571" s="2">
        <v>2016</v>
      </c>
      <c r="E1571" s="820">
        <v>14434.54636659811</v>
      </c>
      <c r="F1571" s="821">
        <v>0</v>
      </c>
      <c r="G1571" s="846" t="s">
        <v>1110</v>
      </c>
      <c r="H1571" s="846"/>
    </row>
    <row r="1572" spans="2:8">
      <c r="B1572" s="2" t="s">
        <v>22</v>
      </c>
      <c r="C1572" s="2">
        <v>162435</v>
      </c>
      <c r="D1572" s="2">
        <v>2016</v>
      </c>
      <c r="E1572" s="820">
        <v>13895.459227796659</v>
      </c>
      <c r="F1572" s="821">
        <v>2.8624819575350271</v>
      </c>
      <c r="G1572" s="846" t="s">
        <v>1110</v>
      </c>
      <c r="H1572" s="846"/>
    </row>
    <row r="1573" spans="2:8">
      <c r="B1573" s="2" t="s">
        <v>22</v>
      </c>
      <c r="C1573" s="2">
        <v>162435</v>
      </c>
      <c r="D1573" s="2">
        <v>2016</v>
      </c>
      <c r="E1573" s="820">
        <v>11033.390467872345</v>
      </c>
      <c r="F1573" s="821">
        <v>0</v>
      </c>
      <c r="G1573" s="846" t="s">
        <v>1110</v>
      </c>
      <c r="H1573" s="846"/>
    </row>
    <row r="1574" spans="2:8">
      <c r="B1574" s="2" t="s">
        <v>22</v>
      </c>
      <c r="C1574" s="2">
        <v>162459</v>
      </c>
      <c r="D1574" s="2">
        <v>2016</v>
      </c>
      <c r="E1574" s="820">
        <v>3602.8047769234345</v>
      </c>
      <c r="F1574" s="821">
        <v>0.74673442370478971</v>
      </c>
      <c r="G1574" s="846" t="s">
        <v>1110</v>
      </c>
      <c r="H1574" s="846"/>
    </row>
    <row r="1575" spans="2:8">
      <c r="B1575" s="2" t="s">
        <v>22</v>
      </c>
      <c r="C1575" s="2">
        <v>162459</v>
      </c>
      <c r="D1575" s="2">
        <v>2016</v>
      </c>
      <c r="E1575" s="820">
        <v>3671.0080882953212</v>
      </c>
      <c r="F1575" s="821">
        <v>0</v>
      </c>
      <c r="G1575" s="846" t="s">
        <v>1110</v>
      </c>
      <c r="H1575" s="846"/>
    </row>
    <row r="1576" spans="2:8">
      <c r="B1576" s="2" t="s">
        <v>22</v>
      </c>
      <c r="C1576" s="2">
        <v>162844</v>
      </c>
      <c r="D1576" s="2">
        <v>2016</v>
      </c>
      <c r="E1576" s="820">
        <v>14165.967064715198</v>
      </c>
      <c r="F1576" s="821">
        <v>0</v>
      </c>
      <c r="G1576" s="846" t="s">
        <v>1111</v>
      </c>
      <c r="H1576" s="846"/>
    </row>
    <row r="1577" spans="2:8">
      <c r="B1577" s="2" t="s">
        <v>22</v>
      </c>
      <c r="C1577" s="2">
        <v>163563</v>
      </c>
      <c r="D1577" s="2">
        <v>2016</v>
      </c>
      <c r="E1577" s="820">
        <v>6192.370672906859</v>
      </c>
      <c r="F1577" s="821">
        <v>2.3408815062236745</v>
      </c>
      <c r="G1577" s="846" t="s">
        <v>1110</v>
      </c>
      <c r="H1577" s="846"/>
    </row>
    <row r="1578" spans="2:8">
      <c r="B1578" s="2" t="s">
        <v>22</v>
      </c>
      <c r="C1578" s="2">
        <v>163616</v>
      </c>
      <c r="D1578" s="2">
        <v>2016</v>
      </c>
      <c r="E1578" s="820">
        <v>63266.991488454238</v>
      </c>
      <c r="F1578" s="821">
        <v>9.5699612737428801</v>
      </c>
      <c r="G1578" s="846" t="s">
        <v>1113</v>
      </c>
      <c r="H1578" s="846"/>
    </row>
    <row r="1579" spans="2:8">
      <c r="B1579" s="2" t="s">
        <v>22</v>
      </c>
      <c r="C1579" s="2">
        <v>163644</v>
      </c>
      <c r="D1579" s="2">
        <v>2016</v>
      </c>
      <c r="E1579" s="820">
        <v>970.76142978432233</v>
      </c>
      <c r="F1579" s="821">
        <v>7.412672007216857E-2</v>
      </c>
      <c r="G1579" s="846" t="s">
        <v>1110</v>
      </c>
      <c r="H1579" s="846"/>
    </row>
    <row r="1580" spans="2:8">
      <c r="B1580" s="2" t="s">
        <v>22</v>
      </c>
      <c r="C1580" s="2">
        <v>163708</v>
      </c>
      <c r="D1580" s="2">
        <v>2016</v>
      </c>
      <c r="E1580" s="820">
        <v>28863.030257191484</v>
      </c>
      <c r="F1580" s="821">
        <v>4.7720366925375002</v>
      </c>
      <c r="G1580" s="846" t="s">
        <v>1111</v>
      </c>
      <c r="H1580" s="846"/>
    </row>
    <row r="1581" spans="2:8">
      <c r="B1581" s="2" t="s">
        <v>22</v>
      </c>
      <c r="C1581" s="2">
        <v>163725</v>
      </c>
      <c r="D1581" s="2">
        <v>2016</v>
      </c>
      <c r="E1581" s="820">
        <v>52570.426459217269</v>
      </c>
      <c r="F1581" s="821">
        <v>5.1128964562901791</v>
      </c>
      <c r="G1581" s="846" t="s">
        <v>1111</v>
      </c>
      <c r="H1581" s="846"/>
    </row>
    <row r="1582" spans="2:8">
      <c r="B1582" s="2" t="s">
        <v>22</v>
      </c>
      <c r="C1582" s="2">
        <v>163909</v>
      </c>
      <c r="D1582" s="2">
        <v>2016</v>
      </c>
      <c r="E1582" s="820">
        <v>7285.41441172961</v>
      </c>
      <c r="F1582" s="821">
        <v>2.7539782426160877</v>
      </c>
      <c r="G1582" s="846" t="s">
        <v>1111</v>
      </c>
      <c r="H1582" s="846"/>
    </row>
    <row r="1583" spans="2:8">
      <c r="B1583" s="2" t="s">
        <v>22</v>
      </c>
      <c r="C1583" s="2">
        <v>163961</v>
      </c>
      <c r="D1583" s="2">
        <v>2016</v>
      </c>
      <c r="E1583" s="820">
        <v>3643.1703599914249</v>
      </c>
      <c r="F1583" s="821">
        <v>1.3769891213080439</v>
      </c>
      <c r="G1583" s="846" t="s">
        <v>1110</v>
      </c>
      <c r="H1583" s="846"/>
    </row>
    <row r="1584" spans="2:8">
      <c r="B1584" s="2" t="s">
        <v>22</v>
      </c>
      <c r="C1584" s="2">
        <v>163968</v>
      </c>
      <c r="D1584" s="2">
        <v>2016</v>
      </c>
      <c r="E1584" s="820">
        <v>13022.041424042576</v>
      </c>
      <c r="F1584" s="821">
        <v>4.9227361086762569</v>
      </c>
      <c r="G1584" s="846" t="s">
        <v>1111</v>
      </c>
      <c r="H1584" s="846"/>
    </row>
    <row r="1585" spans="2:8">
      <c r="B1585" s="2" t="s">
        <v>22</v>
      </c>
      <c r="C1585" s="2">
        <v>164029</v>
      </c>
      <c r="D1585" s="2">
        <v>2016</v>
      </c>
      <c r="E1585" s="820">
        <v>21333.805380361682</v>
      </c>
      <c r="F1585" s="821">
        <v>0</v>
      </c>
      <c r="G1585" s="846" t="s">
        <v>1110</v>
      </c>
      <c r="H1585" s="846"/>
    </row>
    <row r="1586" spans="2:8">
      <c r="B1586" s="2" t="s">
        <v>22</v>
      </c>
      <c r="C1586" s="2">
        <v>164249</v>
      </c>
      <c r="D1586" s="2">
        <v>2016</v>
      </c>
      <c r="E1586" s="820">
        <v>890.57915856453008</v>
      </c>
      <c r="F1586" s="821">
        <v>1.0113867609988765</v>
      </c>
      <c r="G1586" s="846" t="s">
        <v>1110</v>
      </c>
      <c r="H1586" s="846"/>
    </row>
    <row r="1587" spans="2:8">
      <c r="B1587" s="2" t="s">
        <v>22</v>
      </c>
      <c r="C1587" s="2">
        <v>164469</v>
      </c>
      <c r="D1587" s="2">
        <v>2016</v>
      </c>
      <c r="E1587" s="820">
        <v>7431.1183146560616</v>
      </c>
      <c r="F1587" s="821">
        <v>0</v>
      </c>
      <c r="G1587" s="846" t="s">
        <v>1110</v>
      </c>
      <c r="H1587" s="846"/>
    </row>
    <row r="1588" spans="2:8">
      <c r="B1588" s="2" t="s">
        <v>22</v>
      </c>
      <c r="C1588" s="2">
        <v>164668</v>
      </c>
      <c r="D1588" s="2">
        <v>2016</v>
      </c>
      <c r="E1588" s="820">
        <v>5145.9285085690917</v>
      </c>
      <c r="F1588" s="821">
        <v>0.33452058288978631</v>
      </c>
      <c r="G1588" s="846" t="s">
        <v>1110</v>
      </c>
      <c r="H1588" s="846"/>
    </row>
    <row r="1589" spans="2:8">
      <c r="B1589" s="2" t="s">
        <v>22</v>
      </c>
      <c r="C1589" s="2">
        <v>164796</v>
      </c>
      <c r="D1589" s="2">
        <v>2016</v>
      </c>
      <c r="E1589" s="820">
        <v>25508.93246354533</v>
      </c>
      <c r="F1589" s="821">
        <v>3.9512397324025308</v>
      </c>
      <c r="G1589" s="846" t="s">
        <v>1111</v>
      </c>
      <c r="H1589" s="846"/>
    </row>
    <row r="1590" spans="2:8">
      <c r="B1590" s="2" t="s">
        <v>22</v>
      </c>
      <c r="C1590" s="2">
        <v>164923</v>
      </c>
      <c r="D1590" s="2">
        <v>2016</v>
      </c>
      <c r="E1590" s="820">
        <v>15725.345724774201</v>
      </c>
      <c r="F1590" s="821">
        <v>0</v>
      </c>
      <c r="G1590" s="846" t="s">
        <v>1110</v>
      </c>
      <c r="H1590" s="846"/>
    </row>
    <row r="1591" spans="2:8">
      <c r="B1591" s="2" t="s">
        <v>22</v>
      </c>
      <c r="C1591" s="2">
        <v>164969</v>
      </c>
      <c r="D1591" s="2">
        <v>2016</v>
      </c>
      <c r="E1591" s="820">
        <v>470.78974518797679</v>
      </c>
      <c r="F1591" s="821">
        <v>0.61150138715753455</v>
      </c>
      <c r="G1591" s="846" t="s">
        <v>1110</v>
      </c>
      <c r="H1591" s="846"/>
    </row>
    <row r="1592" spans="2:8">
      <c r="B1592" s="2" t="s">
        <v>22</v>
      </c>
      <c r="C1592" s="2">
        <v>164980</v>
      </c>
      <c r="D1592" s="2">
        <v>2016</v>
      </c>
      <c r="E1592" s="820">
        <v>24800.977172237584</v>
      </c>
      <c r="F1592" s="821">
        <v>4.3375157321203384</v>
      </c>
      <c r="G1592" s="846" t="s">
        <v>1111</v>
      </c>
      <c r="H1592" s="846"/>
    </row>
    <row r="1593" spans="2:8">
      <c r="B1593" s="2" t="s">
        <v>22</v>
      </c>
      <c r="C1593" s="2">
        <v>164980</v>
      </c>
      <c r="D1593" s="2">
        <v>2016</v>
      </c>
      <c r="E1593" s="820">
        <v>877.14690486973154</v>
      </c>
      <c r="F1593" s="821">
        <v>5.7020553901668131E-2</v>
      </c>
      <c r="G1593" s="846" t="s">
        <v>1111</v>
      </c>
      <c r="H1593" s="846"/>
    </row>
    <row r="1594" spans="2:8">
      <c r="B1594" s="2" t="s">
        <v>22</v>
      </c>
      <c r="C1594" s="2">
        <v>164986</v>
      </c>
      <c r="D1594" s="2">
        <v>2016</v>
      </c>
      <c r="E1594" s="820">
        <v>6803.3560771842585</v>
      </c>
      <c r="F1594" s="821">
        <v>7.715930109979463</v>
      </c>
      <c r="G1594" s="846" t="s">
        <v>1111</v>
      </c>
      <c r="H1594" s="846"/>
    </row>
    <row r="1595" spans="2:8">
      <c r="B1595" s="2" t="s">
        <v>22</v>
      </c>
      <c r="C1595" s="2">
        <v>165049</v>
      </c>
      <c r="D1595" s="2">
        <v>2016</v>
      </c>
      <c r="E1595" s="820">
        <v>48274.76273473975</v>
      </c>
      <c r="F1595" s="821">
        <v>18.669268714350867</v>
      </c>
      <c r="G1595" s="846" t="s">
        <v>1111</v>
      </c>
      <c r="H1595" s="846"/>
    </row>
    <row r="1596" spans="2:8">
      <c r="B1596" s="2" t="s">
        <v>22</v>
      </c>
      <c r="C1596" s="2">
        <v>165273</v>
      </c>
      <c r="D1596" s="2">
        <v>2016</v>
      </c>
      <c r="E1596" s="820">
        <v>83047.133854774293</v>
      </c>
      <c r="F1596" s="821">
        <v>12.907681373724515</v>
      </c>
      <c r="G1596" s="846" t="s">
        <v>1111</v>
      </c>
      <c r="H1596" s="846"/>
    </row>
    <row r="1597" spans="2:8">
      <c r="B1597" s="2" t="s">
        <v>22</v>
      </c>
      <c r="C1597" s="2">
        <v>165668</v>
      </c>
      <c r="D1597" s="2">
        <v>2016</v>
      </c>
      <c r="E1597" s="820">
        <v>4072.8611235635094</v>
      </c>
      <c r="F1597" s="821">
        <v>0.79965566012908362</v>
      </c>
      <c r="G1597" s="846" t="s">
        <v>1110</v>
      </c>
      <c r="H1597" s="846"/>
    </row>
    <row r="1598" spans="2:8">
      <c r="B1598" s="2" t="s">
        <v>22</v>
      </c>
      <c r="C1598" s="2">
        <v>165734</v>
      </c>
      <c r="D1598" s="2">
        <v>2016</v>
      </c>
      <c r="E1598" s="820">
        <v>14497.835733103939</v>
      </c>
      <c r="F1598" s="821">
        <v>0</v>
      </c>
      <c r="G1598" s="846" t="s">
        <v>1110</v>
      </c>
      <c r="H1598" s="846"/>
    </row>
    <row r="1599" spans="2:8">
      <c r="B1599" s="2" t="s">
        <v>22</v>
      </c>
      <c r="C1599" s="2">
        <v>165734</v>
      </c>
      <c r="D1599" s="2">
        <v>2016</v>
      </c>
      <c r="E1599" s="820">
        <v>233.90584129859502</v>
      </c>
      <c r="F1599" s="821">
        <v>1.5205481040444835E-2</v>
      </c>
      <c r="G1599" s="846" t="s">
        <v>1110</v>
      </c>
      <c r="H1599" s="846"/>
    </row>
    <row r="1600" spans="2:8">
      <c r="B1600" s="2" t="s">
        <v>22</v>
      </c>
      <c r="C1600" s="2">
        <v>165825</v>
      </c>
      <c r="D1600" s="2">
        <v>2016</v>
      </c>
      <c r="E1600" s="820">
        <v>40020.087685771825</v>
      </c>
      <c r="F1600" s="821">
        <v>6.4622528124233982</v>
      </c>
      <c r="G1600" s="846" t="s">
        <v>1111</v>
      </c>
      <c r="H1600" s="846"/>
    </row>
    <row r="1601" spans="2:8">
      <c r="B1601" s="2" t="s">
        <v>22</v>
      </c>
      <c r="C1601" s="2">
        <v>165940</v>
      </c>
      <c r="D1601" s="2">
        <v>2016</v>
      </c>
      <c r="E1601" s="820">
        <v>14897.965313788671</v>
      </c>
      <c r="F1601" s="821">
        <v>1.1810857398165526</v>
      </c>
      <c r="G1601" s="846" t="s">
        <v>1111</v>
      </c>
      <c r="H1601" s="846"/>
    </row>
    <row r="1602" spans="2:8">
      <c r="B1602" s="2" t="s">
        <v>22</v>
      </c>
      <c r="C1602" s="2">
        <v>166329</v>
      </c>
      <c r="D1602" s="2">
        <v>2016</v>
      </c>
      <c r="E1602" s="820">
        <v>187901.43085316342</v>
      </c>
      <c r="F1602" s="821">
        <v>0</v>
      </c>
      <c r="G1602" s="846" t="s">
        <v>1110</v>
      </c>
      <c r="H1602" s="846"/>
    </row>
    <row r="1603" spans="2:8">
      <c r="B1603" s="2" t="s">
        <v>22</v>
      </c>
      <c r="C1603" s="2">
        <v>166350</v>
      </c>
      <c r="D1603" s="2">
        <v>2016</v>
      </c>
      <c r="E1603" s="820">
        <v>3408.5753064737009</v>
      </c>
      <c r="F1603" s="821">
        <v>0.10081233929814926</v>
      </c>
      <c r="G1603" s="846" t="s">
        <v>1110</v>
      </c>
      <c r="H1603" s="846"/>
    </row>
    <row r="1604" spans="2:8">
      <c r="B1604" s="2" t="s">
        <v>22</v>
      </c>
      <c r="C1604" s="2">
        <v>166411</v>
      </c>
      <c r="D1604" s="2">
        <v>2016</v>
      </c>
      <c r="E1604" s="820">
        <v>9590.1394932423991</v>
      </c>
      <c r="F1604" s="821">
        <v>0.62342472265823812</v>
      </c>
      <c r="G1604" s="846" t="s">
        <v>1111</v>
      </c>
      <c r="H1604" s="846"/>
    </row>
    <row r="1605" spans="2:8">
      <c r="B1605" s="2" t="s">
        <v>22</v>
      </c>
      <c r="C1605" s="2">
        <v>166413</v>
      </c>
      <c r="D1605" s="2">
        <v>2016</v>
      </c>
      <c r="E1605" s="820">
        <v>23129.249249926357</v>
      </c>
      <c r="F1605" s="821">
        <v>2.7752755263303492</v>
      </c>
      <c r="G1605" s="846" t="s">
        <v>1111</v>
      </c>
      <c r="H1605" s="846"/>
    </row>
    <row r="1606" spans="2:8">
      <c r="B1606" s="2" t="s">
        <v>22</v>
      </c>
      <c r="C1606" s="2">
        <v>166444</v>
      </c>
      <c r="D1606" s="2">
        <v>2016</v>
      </c>
      <c r="E1606" s="820">
        <v>11930.962626041925</v>
      </c>
      <c r="F1606" s="821">
        <v>1.9662121525526874</v>
      </c>
      <c r="G1606" s="846" t="s">
        <v>1110</v>
      </c>
      <c r="H1606" s="846"/>
    </row>
    <row r="1607" spans="2:8">
      <c r="B1607" s="2" t="s">
        <v>22</v>
      </c>
      <c r="C1607" s="2">
        <v>166530</v>
      </c>
      <c r="D1607" s="2">
        <v>2016</v>
      </c>
      <c r="E1607" s="820">
        <v>2554.2517869806584</v>
      </c>
      <c r="F1607" s="821">
        <v>0.16604385296165758</v>
      </c>
      <c r="G1607" s="846" t="s">
        <v>1113</v>
      </c>
      <c r="H1607" s="846"/>
    </row>
    <row r="1608" spans="2:8">
      <c r="B1608" s="2" t="s">
        <v>22</v>
      </c>
      <c r="C1608" s="2">
        <v>166572</v>
      </c>
      <c r="D1608" s="2">
        <v>2016</v>
      </c>
      <c r="E1608" s="820">
        <v>29676.405674164296</v>
      </c>
      <c r="F1608" s="821">
        <v>2.1167355709299271</v>
      </c>
      <c r="G1608" s="846" t="s">
        <v>1113</v>
      </c>
      <c r="H1608" s="846"/>
    </row>
    <row r="1609" spans="2:8">
      <c r="B1609" s="2" t="s">
        <v>22</v>
      </c>
      <c r="C1609" s="2">
        <v>166928</v>
      </c>
      <c r="D1609" s="2">
        <v>2016</v>
      </c>
      <c r="E1609" s="820">
        <v>701.71752389578523</v>
      </c>
      <c r="F1609" s="821">
        <v>4.5616443121334505E-2</v>
      </c>
      <c r="G1609" s="846" t="s">
        <v>1111</v>
      </c>
      <c r="H1609" s="846"/>
    </row>
    <row r="1610" spans="2:8">
      <c r="B1610" s="2" t="s">
        <v>22</v>
      </c>
      <c r="C1610" s="2">
        <v>167021</v>
      </c>
      <c r="D1610" s="2">
        <v>2016</v>
      </c>
      <c r="E1610" s="820">
        <v>21673.760509300624</v>
      </c>
      <c r="F1610" s="821">
        <v>8.1930852717828611</v>
      </c>
      <c r="G1610" s="846" t="s">
        <v>1111</v>
      </c>
      <c r="H1610" s="846"/>
    </row>
    <row r="1611" spans="2:8">
      <c r="B1611" s="2" t="s">
        <v>22</v>
      </c>
      <c r="C1611" s="2">
        <v>167030</v>
      </c>
      <c r="D1611" s="2">
        <v>2016</v>
      </c>
      <c r="E1611" s="820">
        <v>19324.642779084948</v>
      </c>
      <c r="F1611" s="821">
        <v>4.7506124685127515</v>
      </c>
      <c r="G1611" s="846" t="s">
        <v>1110</v>
      </c>
      <c r="H1611" s="846"/>
    </row>
    <row r="1612" spans="2:8">
      <c r="B1612" s="2" t="s">
        <v>22</v>
      </c>
      <c r="C1612" s="2">
        <v>167030</v>
      </c>
      <c r="D1612" s="2">
        <v>2016</v>
      </c>
      <c r="E1612" s="820">
        <v>7017.1752389578523</v>
      </c>
      <c r="F1612" s="821">
        <v>0.45616443121334505</v>
      </c>
      <c r="G1612" s="846" t="s">
        <v>1110</v>
      </c>
      <c r="H1612" s="846"/>
    </row>
    <row r="1613" spans="2:8">
      <c r="B1613" s="2" t="s">
        <v>22</v>
      </c>
      <c r="C1613" s="2">
        <v>167048</v>
      </c>
      <c r="D1613" s="2">
        <v>2016</v>
      </c>
      <c r="E1613" s="820">
        <v>1114.6677471984094</v>
      </c>
      <c r="F1613" s="821">
        <v>0</v>
      </c>
      <c r="G1613" s="846" t="s">
        <v>1110</v>
      </c>
      <c r="H1613" s="846"/>
    </row>
    <row r="1614" spans="2:8">
      <c r="B1614" s="2" t="s">
        <v>22</v>
      </c>
      <c r="C1614" s="2">
        <v>167407</v>
      </c>
      <c r="D1614" s="2">
        <v>2016</v>
      </c>
      <c r="E1614" s="820">
        <v>26588.431127775642</v>
      </c>
      <c r="F1614" s="821">
        <v>3.2503839195927213</v>
      </c>
      <c r="G1614" s="846" t="s">
        <v>1111</v>
      </c>
      <c r="H1614" s="846"/>
    </row>
    <row r="1615" spans="2:8">
      <c r="B1615" s="2" t="s">
        <v>22</v>
      </c>
      <c r="C1615" s="2">
        <v>167407</v>
      </c>
      <c r="D1615" s="2">
        <v>2016</v>
      </c>
      <c r="E1615" s="820">
        <v>13677.83690628118</v>
      </c>
      <c r="F1615" s="821">
        <v>1.7288662581177376</v>
      </c>
      <c r="G1615" s="846" t="s">
        <v>1111</v>
      </c>
      <c r="H1615" s="846"/>
    </row>
    <row r="1616" spans="2:8">
      <c r="B1616" s="2" t="s">
        <v>22</v>
      </c>
      <c r="C1616" s="2">
        <v>167877</v>
      </c>
      <c r="D1616" s="2">
        <v>2016</v>
      </c>
      <c r="E1616" s="820">
        <v>7156.4582648751111</v>
      </c>
      <c r="F1616" s="821">
        <v>1.2700413425579564</v>
      </c>
      <c r="G1616" s="846" t="s">
        <v>1110</v>
      </c>
      <c r="H1616" s="846"/>
    </row>
    <row r="1617" spans="2:8">
      <c r="B1617" s="2" t="s">
        <v>22</v>
      </c>
      <c r="C1617" s="2">
        <v>168094</v>
      </c>
      <c r="D1617" s="2">
        <v>2016</v>
      </c>
      <c r="E1617" s="820">
        <v>37392.734954812135</v>
      </c>
      <c r="F1617" s="821">
        <v>0</v>
      </c>
      <c r="G1617" s="846" t="s">
        <v>1110</v>
      </c>
      <c r="H1617" s="846"/>
    </row>
    <row r="1618" spans="2:8">
      <c r="B1618" s="2" t="s">
        <v>22</v>
      </c>
      <c r="C1618" s="2">
        <v>168148</v>
      </c>
      <c r="D1618" s="2">
        <v>2016</v>
      </c>
      <c r="E1618" s="820">
        <v>27950.681206272682</v>
      </c>
      <c r="F1618" s="821">
        <v>1.9756198662012654</v>
      </c>
      <c r="G1618" s="846" t="s">
        <v>1113</v>
      </c>
      <c r="H1618" s="846"/>
    </row>
    <row r="1619" spans="2:8">
      <c r="B1619" s="2" t="s">
        <v>22</v>
      </c>
      <c r="C1619" s="2">
        <v>168466</v>
      </c>
      <c r="D1619" s="2">
        <v>2016</v>
      </c>
      <c r="E1619" s="820">
        <v>88638.181363687851</v>
      </c>
      <c r="F1619" s="821">
        <v>17.649518742558591</v>
      </c>
      <c r="G1619" s="846" t="s">
        <v>1111</v>
      </c>
      <c r="H1619" s="846"/>
    </row>
    <row r="1620" spans="2:8">
      <c r="B1620" s="2" t="s">
        <v>22</v>
      </c>
      <c r="C1620" s="2">
        <v>168563</v>
      </c>
      <c r="D1620" s="2">
        <v>2016</v>
      </c>
      <c r="E1620" s="820">
        <v>53121.925706785718</v>
      </c>
      <c r="F1620" s="821">
        <v>6.5820079998524497</v>
      </c>
      <c r="G1620" s="846" t="s">
        <v>1111</v>
      </c>
      <c r="H1620" s="846"/>
    </row>
    <row r="1621" spans="2:8">
      <c r="B1621" s="2" t="s">
        <v>22</v>
      </c>
      <c r="C1621" s="2">
        <v>168589</v>
      </c>
      <c r="D1621" s="2">
        <v>2016</v>
      </c>
      <c r="E1621" s="820">
        <v>7907.2997877472553</v>
      </c>
      <c r="F1621" s="821">
        <v>1.3641184790437308</v>
      </c>
      <c r="G1621" s="846" t="s">
        <v>1110</v>
      </c>
      <c r="H1621" s="846"/>
    </row>
    <row r="1622" spans="2:8">
      <c r="B1622" s="2" t="s">
        <v>22</v>
      </c>
      <c r="C1622" s="2">
        <v>168589</v>
      </c>
      <c r="D1622" s="2">
        <v>2016</v>
      </c>
      <c r="E1622" s="820">
        <v>529.66129529145849</v>
      </c>
      <c r="F1622" s="821">
        <v>4.0446579567583262E-2</v>
      </c>
      <c r="G1622" s="846" t="s">
        <v>1110</v>
      </c>
      <c r="H1622" s="846"/>
    </row>
    <row r="1623" spans="2:8">
      <c r="B1623" s="2" t="s">
        <v>22</v>
      </c>
      <c r="C1623" s="2">
        <v>168871</v>
      </c>
      <c r="D1623" s="2">
        <v>2016</v>
      </c>
      <c r="E1623" s="820">
        <v>30770.342560662437</v>
      </c>
      <c r="F1623" s="821">
        <v>0</v>
      </c>
      <c r="G1623" s="846" t="s">
        <v>1111</v>
      </c>
      <c r="H1623" s="846"/>
    </row>
    <row r="1624" spans="2:8">
      <c r="B1624" s="2" t="s">
        <v>22</v>
      </c>
      <c r="C1624" s="2">
        <v>168993</v>
      </c>
      <c r="D1624" s="2">
        <v>2016</v>
      </c>
      <c r="E1624" s="820">
        <v>1429.2714033506559</v>
      </c>
      <c r="F1624" s="821">
        <v>1.0396267865875732</v>
      </c>
      <c r="G1624" s="846" t="s">
        <v>1111</v>
      </c>
      <c r="H1624" s="846"/>
    </row>
    <row r="1625" spans="2:8">
      <c r="B1625" s="2" t="s">
        <v>22</v>
      </c>
      <c r="C1625" s="2">
        <v>169117</v>
      </c>
      <c r="D1625" s="2">
        <v>2016</v>
      </c>
      <c r="E1625" s="820">
        <v>12455.486049150188</v>
      </c>
      <c r="F1625" s="821">
        <v>0.80969186540368743</v>
      </c>
      <c r="G1625" s="846" t="s">
        <v>1111</v>
      </c>
      <c r="H1625" s="846"/>
    </row>
    <row r="1626" spans="2:8">
      <c r="B1626" s="2" t="s">
        <v>22</v>
      </c>
      <c r="C1626" s="2">
        <v>169126</v>
      </c>
      <c r="D1626" s="2">
        <v>2016</v>
      </c>
      <c r="E1626" s="820">
        <v>26722.994764641007</v>
      </c>
      <c r="F1626" s="821">
        <v>6.5853995540042174</v>
      </c>
      <c r="G1626" s="846" t="s">
        <v>1111</v>
      </c>
      <c r="H1626" s="846"/>
    </row>
    <row r="1627" spans="2:8">
      <c r="B1627" s="2" t="s">
        <v>22</v>
      </c>
      <c r="C1627" s="2">
        <v>169126</v>
      </c>
      <c r="D1627" s="2">
        <v>2016</v>
      </c>
      <c r="E1627" s="820">
        <v>0</v>
      </c>
      <c r="F1627" s="821">
        <v>0</v>
      </c>
      <c r="G1627" s="846" t="s">
        <v>1111</v>
      </c>
      <c r="H1627" s="846"/>
    </row>
    <row r="1628" spans="2:8">
      <c r="B1628" s="2" t="s">
        <v>1118</v>
      </c>
      <c r="C1628" s="2">
        <v>169283</v>
      </c>
      <c r="D1628" s="2">
        <v>2016</v>
      </c>
      <c r="E1628" s="820">
        <v>9062.9603289399056</v>
      </c>
      <c r="F1628" s="821">
        <v>0</v>
      </c>
      <c r="G1628" s="846" t="s">
        <v>1115</v>
      </c>
      <c r="H1628" s="846"/>
    </row>
    <row r="1629" spans="2:8">
      <c r="B1629" s="2" t="s">
        <v>22</v>
      </c>
      <c r="C1629" s="2">
        <v>169453</v>
      </c>
      <c r="D1629" s="2">
        <v>2016</v>
      </c>
      <c r="E1629" s="820">
        <v>46075.055029097275</v>
      </c>
      <c r="F1629" s="821">
        <v>9.8052881903103284</v>
      </c>
      <c r="G1629" s="846" t="s">
        <v>1111</v>
      </c>
      <c r="H1629" s="846"/>
    </row>
    <row r="1630" spans="2:8">
      <c r="B1630" s="2" t="s">
        <v>22</v>
      </c>
      <c r="C1630" s="2">
        <v>169863</v>
      </c>
      <c r="D1630" s="2">
        <v>2016</v>
      </c>
      <c r="E1630" s="820">
        <v>10853.248856682425</v>
      </c>
      <c r="F1630" s="821">
        <v>1.2495104044985541</v>
      </c>
      <c r="G1630" s="846" t="s">
        <v>1111</v>
      </c>
      <c r="H1630" s="846"/>
    </row>
    <row r="1631" spans="2:8">
      <c r="B1631" s="2" t="s">
        <v>22</v>
      </c>
      <c r="C1631" s="2">
        <v>170138</v>
      </c>
      <c r="D1631" s="2">
        <v>2016</v>
      </c>
      <c r="E1631" s="820">
        <v>86765.574627868293</v>
      </c>
      <c r="F1631" s="821">
        <v>16.09876420630917</v>
      </c>
      <c r="G1631" s="846" t="s">
        <v>1110</v>
      </c>
      <c r="H1631" s="846"/>
    </row>
    <row r="1632" spans="2:8">
      <c r="B1632" s="2" t="s">
        <v>22</v>
      </c>
      <c r="C1632" s="2">
        <v>170522</v>
      </c>
      <c r="D1632" s="2">
        <v>2016</v>
      </c>
      <c r="E1632" s="820">
        <v>857.14444612695388</v>
      </c>
      <c r="F1632" s="821">
        <v>0.17288662581177378</v>
      </c>
      <c r="G1632" s="846" t="s">
        <v>1111</v>
      </c>
      <c r="H1632" s="846"/>
    </row>
    <row r="1633" spans="2:8">
      <c r="B1633" s="2" t="s">
        <v>1119</v>
      </c>
      <c r="C1633" s="2" t="s">
        <v>2557</v>
      </c>
      <c r="D1633" s="2">
        <v>2016</v>
      </c>
      <c r="E1633" s="820">
        <v>13142.640539737338</v>
      </c>
      <c r="F1633" s="821">
        <v>1.7149847194239736</v>
      </c>
      <c r="G1633" s="846" t="s">
        <v>1111</v>
      </c>
      <c r="H1633" s="846"/>
    </row>
    <row r="1634" spans="2:8">
      <c r="B1634" s="2" t="s">
        <v>1119</v>
      </c>
      <c r="C1634" s="2" t="s">
        <v>2558</v>
      </c>
      <c r="D1634" s="2">
        <v>2016</v>
      </c>
      <c r="E1634" s="820">
        <v>13142.640539737338</v>
      </c>
      <c r="F1634" s="821">
        <v>1.7149847194239736</v>
      </c>
      <c r="G1634" s="846" t="s">
        <v>1111</v>
      </c>
      <c r="H1634" s="846"/>
    </row>
    <row r="1635" spans="2:8">
      <c r="B1635" s="2" t="s">
        <v>1121</v>
      </c>
      <c r="C1635" s="2" t="s">
        <v>2559</v>
      </c>
      <c r="D1635" s="2">
        <v>2016</v>
      </c>
      <c r="E1635" s="820">
        <v>16261.974979374778</v>
      </c>
      <c r="F1635" s="821">
        <v>7.2220565933593601</v>
      </c>
      <c r="G1635" s="846" t="s">
        <v>1111</v>
      </c>
      <c r="H1635" s="846"/>
    </row>
    <row r="1636" spans="2:8">
      <c r="B1636" s="2" t="s">
        <v>1120</v>
      </c>
      <c r="C1636" s="2" t="s">
        <v>2324</v>
      </c>
      <c r="D1636" s="2">
        <v>2016</v>
      </c>
      <c r="E1636" s="820">
        <v>835.44588199999998</v>
      </c>
      <c r="F1636" s="821">
        <v>0</v>
      </c>
      <c r="G1636" s="846" t="s">
        <v>1111</v>
      </c>
      <c r="H1636" s="846"/>
    </row>
    <row r="1637" spans="2:8">
      <c r="B1637" s="2" t="s">
        <v>1122</v>
      </c>
      <c r="C1637" s="2">
        <v>138167</v>
      </c>
      <c r="D1637" s="2">
        <v>2016</v>
      </c>
      <c r="E1637" s="820">
        <v>121860.48225493819</v>
      </c>
      <c r="F1637" s="821">
        <v>11.979805355379982</v>
      </c>
      <c r="G1637" s="846" t="s">
        <v>1111</v>
      </c>
      <c r="H1637" s="846"/>
    </row>
    <row r="1638" spans="2:8">
      <c r="B1638" s="2" t="s">
        <v>1122</v>
      </c>
      <c r="C1638" s="2">
        <v>138865</v>
      </c>
      <c r="D1638" s="2">
        <v>2016</v>
      </c>
      <c r="E1638" s="820">
        <v>103343.65662523557</v>
      </c>
      <c r="F1638" s="821">
        <v>34.577325162354754</v>
      </c>
      <c r="G1638" s="846" t="s">
        <v>1111</v>
      </c>
      <c r="H1638" s="846"/>
    </row>
    <row r="1639" spans="2:8">
      <c r="B1639" s="2" t="s">
        <v>1122</v>
      </c>
      <c r="C1639" s="2">
        <v>146638</v>
      </c>
      <c r="D1639" s="2">
        <v>2016</v>
      </c>
      <c r="E1639" s="820">
        <v>0</v>
      </c>
      <c r="F1639" s="821">
        <v>0</v>
      </c>
      <c r="G1639" s="846" t="s">
        <v>1110</v>
      </c>
      <c r="H1639" s="846"/>
    </row>
    <row r="1640" spans="2:8">
      <c r="B1640" s="2" t="s">
        <v>1122</v>
      </c>
      <c r="C1640" s="2">
        <v>147959</v>
      </c>
      <c r="D1640" s="2">
        <v>2016</v>
      </c>
      <c r="E1640" s="820">
        <v>319650.92419652734</v>
      </c>
      <c r="F1640" s="821">
        <v>77.008504446043332</v>
      </c>
      <c r="G1640" s="846" t="s">
        <v>1111</v>
      </c>
      <c r="H1640" s="846"/>
    </row>
    <row r="1641" spans="2:8">
      <c r="B1641" s="2" t="s">
        <v>1122</v>
      </c>
      <c r="C1641" s="2">
        <v>148389</v>
      </c>
      <c r="D1641" s="2">
        <v>2016</v>
      </c>
      <c r="E1641" s="820">
        <v>27651.849096647969</v>
      </c>
      <c r="F1641" s="821">
        <v>4.2805962629492589</v>
      </c>
      <c r="G1641" s="846" t="s">
        <v>1110</v>
      </c>
      <c r="H1641" s="846"/>
    </row>
    <row r="1642" spans="2:8">
      <c r="B1642" s="2" t="s">
        <v>1122</v>
      </c>
      <c r="C1642" s="2">
        <v>149577</v>
      </c>
      <c r="D1642" s="2">
        <v>2016</v>
      </c>
      <c r="E1642" s="820">
        <v>10293.137309998656</v>
      </c>
      <c r="F1642" s="821">
        <v>6.5406983262132083</v>
      </c>
      <c r="G1642" s="846" t="s">
        <v>1111</v>
      </c>
      <c r="H1642" s="846"/>
    </row>
    <row r="1643" spans="2:8">
      <c r="B1643" s="2" t="s">
        <v>1122</v>
      </c>
      <c r="C1643" s="2">
        <v>150846</v>
      </c>
      <c r="D1643" s="2">
        <v>2016</v>
      </c>
      <c r="E1643" s="820">
        <v>47797.505867164386</v>
      </c>
      <c r="F1643" s="821">
        <v>7.1052638659495058</v>
      </c>
      <c r="G1643" s="846" t="s">
        <v>1111</v>
      </c>
      <c r="H1643" s="846"/>
    </row>
    <row r="1644" spans="2:8">
      <c r="B1644" s="2" t="s">
        <v>1122</v>
      </c>
      <c r="C1644" s="2">
        <v>151655</v>
      </c>
      <c r="D1644" s="2">
        <v>2016</v>
      </c>
      <c r="E1644" s="820">
        <v>54366.61102894097</v>
      </c>
      <c r="F1644" s="821">
        <v>6.8327951256324289</v>
      </c>
      <c r="G1644" s="846" t="s">
        <v>1111</v>
      </c>
      <c r="H1644" s="846"/>
    </row>
    <row r="1645" spans="2:8">
      <c r="B1645" s="2" t="s">
        <v>1122</v>
      </c>
      <c r="C1645" s="2">
        <v>151955</v>
      </c>
      <c r="D1645" s="2">
        <v>2016</v>
      </c>
      <c r="E1645" s="820">
        <v>2377.3468746003487</v>
      </c>
      <c r="F1645" s="821">
        <v>0.27369865872800703</v>
      </c>
      <c r="G1645" s="846" t="s">
        <v>1110</v>
      </c>
      <c r="H1645" s="846"/>
    </row>
    <row r="1646" spans="2:8">
      <c r="B1646" s="2" t="s">
        <v>1122</v>
      </c>
      <c r="C1646" s="2">
        <v>151958</v>
      </c>
      <c r="D1646" s="2">
        <v>2016</v>
      </c>
      <c r="E1646" s="820">
        <v>2971.6835932504359</v>
      </c>
      <c r="F1646" s="821">
        <v>0.34212332341000878</v>
      </c>
      <c r="G1646" s="846" t="s">
        <v>1110</v>
      </c>
      <c r="H1646" s="846"/>
    </row>
    <row r="1647" spans="2:8">
      <c r="B1647" s="2" t="s">
        <v>1122</v>
      </c>
      <c r="C1647" s="2">
        <v>153941</v>
      </c>
      <c r="D1647" s="2">
        <v>2016</v>
      </c>
      <c r="E1647" s="820">
        <v>140637.66345614026</v>
      </c>
      <c r="F1647" s="821">
        <v>18.491642183582815</v>
      </c>
      <c r="G1647" s="846" t="s">
        <v>1111</v>
      </c>
      <c r="H1647" s="846"/>
    </row>
    <row r="1648" spans="2:8">
      <c r="B1648" s="2" t="s">
        <v>1122</v>
      </c>
      <c r="C1648" s="2">
        <v>155599</v>
      </c>
      <c r="D1648" s="2">
        <v>2016</v>
      </c>
      <c r="E1648" s="820">
        <v>125316.82617755355</v>
      </c>
      <c r="F1648" s="821">
        <v>29.237757525531638</v>
      </c>
      <c r="G1648" s="846" t="s">
        <v>1111</v>
      </c>
      <c r="H1648" s="846"/>
    </row>
    <row r="1649" spans="2:8">
      <c r="B1649" s="2" t="s">
        <v>1122</v>
      </c>
      <c r="C1649" s="2">
        <v>156840</v>
      </c>
      <c r="D1649" s="2">
        <v>2016</v>
      </c>
      <c r="E1649" s="820">
        <v>6905.7173873044576</v>
      </c>
      <c r="F1649" s="821">
        <v>1.7018137842614622</v>
      </c>
      <c r="G1649" s="846" t="s">
        <v>1110</v>
      </c>
      <c r="H1649" s="846"/>
    </row>
    <row r="1650" spans="2:8">
      <c r="B1650" s="2" t="s">
        <v>1122</v>
      </c>
      <c r="C1650" s="2">
        <v>157143</v>
      </c>
      <c r="D1650" s="2">
        <v>2016</v>
      </c>
      <c r="E1650" s="820">
        <v>63894.890691962501</v>
      </c>
      <c r="F1650" s="821">
        <v>9.6389238491563063</v>
      </c>
      <c r="G1650" s="846" t="s">
        <v>1111</v>
      </c>
      <c r="H1650" s="846"/>
    </row>
    <row r="1651" spans="2:8">
      <c r="B1651" s="2" t="s">
        <v>1122</v>
      </c>
      <c r="C1651" s="2">
        <v>157541</v>
      </c>
      <c r="D1651" s="2">
        <v>2016</v>
      </c>
      <c r="E1651" s="820">
        <v>3039.6553391167859</v>
      </c>
      <c r="F1651" s="821">
        <v>0.58566815362563684</v>
      </c>
      <c r="G1651" s="846" t="s">
        <v>1113</v>
      </c>
      <c r="H1651" s="846"/>
    </row>
    <row r="1652" spans="2:8">
      <c r="B1652" s="2" t="s">
        <v>1122</v>
      </c>
      <c r="C1652" s="2">
        <v>157546</v>
      </c>
      <c r="D1652" s="2">
        <v>2016</v>
      </c>
      <c r="E1652" s="820">
        <v>20578.930987999353</v>
      </c>
      <c r="F1652" s="821">
        <v>2.6680438109612341</v>
      </c>
      <c r="G1652" s="846" t="s">
        <v>1113</v>
      </c>
      <c r="H1652" s="846"/>
    </row>
    <row r="1653" spans="2:8">
      <c r="B1653" s="2" t="s">
        <v>1122</v>
      </c>
      <c r="C1653" s="2">
        <v>157591</v>
      </c>
      <c r="D1653" s="2">
        <v>2016</v>
      </c>
      <c r="E1653" s="820">
        <v>6630.8063120286724</v>
      </c>
      <c r="F1653" s="821">
        <v>1.3014847858347485</v>
      </c>
      <c r="G1653" s="846" t="s">
        <v>1113</v>
      </c>
      <c r="H1653" s="846"/>
    </row>
    <row r="1654" spans="2:8">
      <c r="B1654" s="2" t="s">
        <v>1122</v>
      </c>
      <c r="C1654" s="2">
        <v>159010</v>
      </c>
      <c r="D1654" s="2">
        <v>2016</v>
      </c>
      <c r="E1654" s="820">
        <v>20915.21692086228</v>
      </c>
      <c r="F1654" s="821">
        <v>5.0906160087699526</v>
      </c>
      <c r="G1654" s="846" t="s">
        <v>1111</v>
      </c>
      <c r="H1654" s="846"/>
    </row>
    <row r="1655" spans="2:8">
      <c r="B1655" s="2" t="s">
        <v>1122</v>
      </c>
      <c r="C1655" s="2">
        <v>159027</v>
      </c>
      <c r="D1655" s="2">
        <v>2016</v>
      </c>
      <c r="E1655" s="820">
        <v>8339.9601229233504</v>
      </c>
      <c r="F1655" s="821">
        <v>0</v>
      </c>
      <c r="G1655" s="846" t="s">
        <v>1110</v>
      </c>
      <c r="H1655" s="846"/>
    </row>
    <row r="1656" spans="2:8">
      <c r="B1656" s="2" t="s">
        <v>1122</v>
      </c>
      <c r="C1656" s="2">
        <v>159233</v>
      </c>
      <c r="D1656" s="2">
        <v>2016</v>
      </c>
      <c r="E1656" s="820">
        <v>41061.936617139982</v>
      </c>
      <c r="F1656" s="821">
        <v>4.2531006693199815</v>
      </c>
      <c r="G1656" s="846" t="s">
        <v>1113</v>
      </c>
      <c r="H1656" s="846"/>
    </row>
    <row r="1657" spans="2:8">
      <c r="B1657" s="2" t="s">
        <v>1122</v>
      </c>
      <c r="C1657" s="2">
        <v>159234</v>
      </c>
      <c r="D1657" s="2">
        <v>2016</v>
      </c>
      <c r="E1657" s="820">
        <v>14524.623350158046</v>
      </c>
      <c r="F1657" s="821">
        <v>1.4967075037099606</v>
      </c>
      <c r="G1657" s="846" t="s">
        <v>1113</v>
      </c>
      <c r="H1657" s="846"/>
    </row>
    <row r="1658" spans="2:8">
      <c r="B1658" s="2" t="s">
        <v>1122</v>
      </c>
      <c r="C1658" s="2">
        <v>159580</v>
      </c>
      <c r="D1658" s="2">
        <v>2016</v>
      </c>
      <c r="E1658" s="820">
        <v>366.66977773136961</v>
      </c>
      <c r="F1658" s="821">
        <v>0.95879021647321117</v>
      </c>
      <c r="G1658" s="846" t="s">
        <v>1111</v>
      </c>
      <c r="H1658" s="846"/>
    </row>
    <row r="1659" spans="2:8">
      <c r="B1659" s="2" t="s">
        <v>1122</v>
      </c>
      <c r="C1659" s="2">
        <v>159770</v>
      </c>
      <c r="D1659" s="2">
        <v>2016</v>
      </c>
      <c r="E1659" s="820">
        <v>8251.0033294474415</v>
      </c>
      <c r="F1659" s="821">
        <v>2.147449896627335</v>
      </c>
      <c r="G1659" s="846" t="s">
        <v>1111</v>
      </c>
      <c r="H1659" s="846"/>
    </row>
    <row r="1660" spans="2:8">
      <c r="B1660" s="2" t="s">
        <v>1122</v>
      </c>
      <c r="C1660" s="2">
        <v>160283</v>
      </c>
      <c r="D1660" s="2">
        <v>2016</v>
      </c>
      <c r="E1660" s="820">
        <v>2673.0641419626122</v>
      </c>
      <c r="F1660" s="821">
        <v>0</v>
      </c>
      <c r="G1660" s="846" t="s">
        <v>1110</v>
      </c>
      <c r="H1660" s="846"/>
    </row>
    <row r="1661" spans="2:8">
      <c r="B1661" s="2" t="s">
        <v>1122</v>
      </c>
      <c r="C1661" s="2">
        <v>160704</v>
      </c>
      <c r="D1661" s="2">
        <v>2016</v>
      </c>
      <c r="E1661" s="820">
        <v>5337.1287888557827</v>
      </c>
      <c r="F1661" s="821">
        <v>0</v>
      </c>
      <c r="G1661" s="846" t="s">
        <v>1110</v>
      </c>
      <c r="H1661" s="846"/>
    </row>
    <row r="1662" spans="2:8">
      <c r="B1662" s="2" t="s">
        <v>1122</v>
      </c>
      <c r="C1662" s="2">
        <v>160711</v>
      </c>
      <c r="D1662" s="2">
        <v>2016</v>
      </c>
      <c r="E1662" s="820">
        <v>5337.1287888557827</v>
      </c>
      <c r="F1662" s="821">
        <v>0</v>
      </c>
      <c r="G1662" s="846" t="s">
        <v>1110</v>
      </c>
      <c r="H1662" s="846"/>
    </row>
    <row r="1663" spans="2:8">
      <c r="B1663" s="2" t="s">
        <v>1122</v>
      </c>
      <c r="C1663" s="2">
        <v>160718</v>
      </c>
      <c r="D1663" s="2">
        <v>2016</v>
      </c>
      <c r="E1663" s="820">
        <v>5337.1287888557827</v>
      </c>
      <c r="F1663" s="821">
        <v>0</v>
      </c>
      <c r="G1663" s="846" t="s">
        <v>1110</v>
      </c>
      <c r="H1663" s="846"/>
    </row>
    <row r="1664" spans="2:8">
      <c r="B1664" s="2" t="s">
        <v>1122</v>
      </c>
      <c r="C1664" s="2">
        <v>161055</v>
      </c>
      <c r="D1664" s="2">
        <v>2016</v>
      </c>
      <c r="E1664" s="820">
        <v>33205.466386093169</v>
      </c>
      <c r="F1664" s="821">
        <v>7.678760236425016</v>
      </c>
      <c r="G1664" s="846" t="s">
        <v>1110</v>
      </c>
      <c r="H1664" s="846"/>
    </row>
    <row r="1665" spans="2:8">
      <c r="B1665" s="2" t="s">
        <v>1122</v>
      </c>
      <c r="C1665" s="2">
        <v>161381</v>
      </c>
      <c r="D1665" s="2">
        <v>2016</v>
      </c>
      <c r="E1665" s="820">
        <v>1173.2544546276745</v>
      </c>
      <c r="F1665" s="821">
        <v>1.3312270187506581</v>
      </c>
      <c r="G1665" s="846" t="s">
        <v>1111</v>
      </c>
      <c r="H1665" s="846"/>
    </row>
    <row r="1666" spans="2:8">
      <c r="B1666" s="2" t="s">
        <v>1122</v>
      </c>
      <c r="C1666" s="2">
        <v>161524</v>
      </c>
      <c r="D1666" s="2">
        <v>2016</v>
      </c>
      <c r="E1666" s="820">
        <v>6896.552912769318</v>
      </c>
      <c r="F1666" s="821">
        <v>2.3426726145025474</v>
      </c>
      <c r="G1666" s="846" t="s">
        <v>1110</v>
      </c>
      <c r="H1666" s="846"/>
    </row>
    <row r="1667" spans="2:8">
      <c r="B1667" s="2" t="s">
        <v>1124</v>
      </c>
      <c r="C1667" s="2">
        <v>161597</v>
      </c>
      <c r="D1667" s="2">
        <v>2016</v>
      </c>
      <c r="E1667" s="820">
        <v>100589.13372445118</v>
      </c>
      <c r="F1667" s="821">
        <v>28.298644416331577</v>
      </c>
      <c r="G1667" s="846" t="s">
        <v>1111</v>
      </c>
      <c r="H1667" s="846"/>
    </row>
    <row r="1668" spans="2:8">
      <c r="B1668" s="2" t="s">
        <v>1122</v>
      </c>
      <c r="C1668" s="2">
        <v>161658</v>
      </c>
      <c r="D1668" s="2">
        <v>2016</v>
      </c>
      <c r="E1668" s="820">
        <v>1821.1220258690928</v>
      </c>
      <c r="F1668" s="821">
        <v>0.68849456065402193</v>
      </c>
      <c r="G1668" s="846" t="s">
        <v>1110</v>
      </c>
      <c r="H1668" s="846"/>
    </row>
    <row r="1669" spans="2:8">
      <c r="B1669" s="2" t="s">
        <v>1122</v>
      </c>
      <c r="C1669" s="2">
        <v>162134</v>
      </c>
      <c r="D1669" s="2">
        <v>2016</v>
      </c>
      <c r="E1669" s="820">
        <v>9088.4180826728825</v>
      </c>
      <c r="F1669" s="821">
        <v>0</v>
      </c>
      <c r="G1669" s="846" t="s">
        <v>1110</v>
      </c>
      <c r="H1669" s="846"/>
    </row>
    <row r="1670" spans="2:8">
      <c r="B1670" s="2" t="s">
        <v>1122</v>
      </c>
      <c r="C1670" s="2">
        <v>162186</v>
      </c>
      <c r="D1670" s="2">
        <v>2016</v>
      </c>
      <c r="E1670" s="820">
        <v>9406.8581681527212</v>
      </c>
      <c r="F1670" s="821">
        <v>3.1886377252951337</v>
      </c>
      <c r="G1670" s="846" t="s">
        <v>1110</v>
      </c>
      <c r="H1670" s="846"/>
    </row>
    <row r="1671" spans="2:8">
      <c r="B1671" s="2" t="s">
        <v>1122</v>
      </c>
      <c r="C1671" s="2">
        <v>162187</v>
      </c>
      <c r="D1671" s="2">
        <v>2016</v>
      </c>
      <c r="E1671" s="820">
        <v>21994.10307420155</v>
      </c>
      <c r="F1671" s="821">
        <v>7.0930920827993793</v>
      </c>
      <c r="G1671" s="846" t="s">
        <v>1111</v>
      </c>
      <c r="H1671" s="846"/>
    </row>
    <row r="1672" spans="2:8">
      <c r="B1672" s="2" t="s">
        <v>1122</v>
      </c>
      <c r="C1672" s="2">
        <v>162188</v>
      </c>
      <c r="D1672" s="2">
        <v>2016</v>
      </c>
      <c r="E1672" s="820">
        <v>6725.8178655192796</v>
      </c>
      <c r="F1672" s="821">
        <v>2.2125241359190726</v>
      </c>
      <c r="G1672" s="846" t="s">
        <v>1110</v>
      </c>
      <c r="H1672" s="846"/>
    </row>
    <row r="1673" spans="2:8">
      <c r="B1673" s="2" t="s">
        <v>1122</v>
      </c>
      <c r="C1673" s="2">
        <v>162271</v>
      </c>
      <c r="D1673" s="2">
        <v>2016</v>
      </c>
      <c r="E1673" s="820">
        <v>10770.595428405117</v>
      </c>
      <c r="F1673" s="821">
        <v>2.4728210930860222</v>
      </c>
      <c r="G1673" s="846" t="s">
        <v>1110</v>
      </c>
      <c r="H1673" s="846"/>
    </row>
    <row r="1674" spans="2:8">
      <c r="B1674" s="2" t="s">
        <v>1122</v>
      </c>
      <c r="C1674" s="2">
        <v>162293</v>
      </c>
      <c r="D1674" s="2">
        <v>2016</v>
      </c>
      <c r="E1674" s="820">
        <v>60260.112006434043</v>
      </c>
      <c r="F1674" s="821">
        <v>0</v>
      </c>
      <c r="G1674" s="846" t="s">
        <v>1111</v>
      </c>
      <c r="H1674" s="846"/>
    </row>
    <row r="1675" spans="2:8">
      <c r="B1675" s="2" t="s">
        <v>1122</v>
      </c>
      <c r="C1675" s="2">
        <v>162460</v>
      </c>
      <c r="D1675" s="2">
        <v>2016</v>
      </c>
      <c r="E1675" s="820">
        <v>3231.8215638459078</v>
      </c>
      <c r="F1675" s="821">
        <v>0.91103935008432391</v>
      </c>
      <c r="G1675" s="846" t="s">
        <v>1111</v>
      </c>
      <c r="H1675" s="846"/>
    </row>
    <row r="1676" spans="2:8">
      <c r="B1676" s="2" t="s">
        <v>1122</v>
      </c>
      <c r="C1676" s="2">
        <v>162773</v>
      </c>
      <c r="D1676" s="2">
        <v>2016</v>
      </c>
      <c r="E1676" s="820">
        <v>4066.9231129475588</v>
      </c>
      <c r="F1676" s="821">
        <v>1.4316332644182235</v>
      </c>
      <c r="G1676" s="846" t="s">
        <v>1110</v>
      </c>
      <c r="H1676" s="846"/>
    </row>
    <row r="1677" spans="2:8">
      <c r="B1677" s="2" t="s">
        <v>1122</v>
      </c>
      <c r="C1677" s="2">
        <v>162785</v>
      </c>
      <c r="D1677" s="2">
        <v>2016</v>
      </c>
      <c r="E1677" s="820">
        <v>4747.7201841998012</v>
      </c>
      <c r="F1677" s="821">
        <v>1.4967075037099606</v>
      </c>
      <c r="G1677" s="846" t="s">
        <v>1110</v>
      </c>
      <c r="H1677" s="846"/>
    </row>
    <row r="1678" spans="2:8">
      <c r="B1678" s="2" t="s">
        <v>1122</v>
      </c>
      <c r="C1678" s="2">
        <v>162793</v>
      </c>
      <c r="D1678" s="2">
        <v>2016</v>
      </c>
      <c r="E1678" s="820">
        <v>3071.0877327527755</v>
      </c>
      <c r="F1678" s="821">
        <v>0.84596511079258652</v>
      </c>
      <c r="G1678" s="846" t="s">
        <v>1110</v>
      </c>
      <c r="H1678" s="846"/>
    </row>
    <row r="1679" spans="2:8">
      <c r="B1679" s="2" t="s">
        <v>1122</v>
      </c>
      <c r="C1679" s="2">
        <v>162802</v>
      </c>
      <c r="D1679" s="2">
        <v>2016</v>
      </c>
      <c r="E1679" s="820">
        <v>2566.026316829023</v>
      </c>
      <c r="F1679" s="821">
        <v>0.78089087150084902</v>
      </c>
      <c r="G1679" s="846" t="s">
        <v>1110</v>
      </c>
      <c r="H1679" s="846"/>
    </row>
    <row r="1680" spans="2:8">
      <c r="B1680" s="2" t="s">
        <v>1122</v>
      </c>
      <c r="C1680" s="2">
        <v>162806</v>
      </c>
      <c r="D1680" s="2">
        <v>2016</v>
      </c>
      <c r="E1680" s="820">
        <v>1997.3857410506537</v>
      </c>
      <c r="F1680" s="821">
        <v>0.65074239291737423</v>
      </c>
      <c r="G1680" s="846" t="s">
        <v>1110</v>
      </c>
      <c r="H1680" s="846"/>
    </row>
    <row r="1681" spans="2:8">
      <c r="B1681" s="2" t="s">
        <v>1122</v>
      </c>
      <c r="C1681" s="2">
        <v>162833</v>
      </c>
      <c r="D1681" s="2">
        <v>2016</v>
      </c>
      <c r="E1681" s="820">
        <v>743.36640900293605</v>
      </c>
      <c r="F1681" s="821">
        <v>0</v>
      </c>
      <c r="G1681" s="846" t="s">
        <v>1110</v>
      </c>
      <c r="H1681" s="846"/>
    </row>
    <row r="1682" spans="2:8">
      <c r="B1682" s="2" t="s">
        <v>1122</v>
      </c>
      <c r="C1682" s="2">
        <v>162836</v>
      </c>
      <c r="D1682" s="2">
        <v>2016</v>
      </c>
      <c r="E1682" s="820">
        <v>2230.0992270088082</v>
      </c>
      <c r="F1682" s="821">
        <v>0</v>
      </c>
      <c r="G1682" s="846" t="s">
        <v>1110</v>
      </c>
      <c r="H1682" s="846"/>
    </row>
    <row r="1683" spans="2:8">
      <c r="B1683" s="2" t="s">
        <v>1122</v>
      </c>
      <c r="C1683" s="2">
        <v>163258</v>
      </c>
      <c r="D1683" s="2">
        <v>2016</v>
      </c>
      <c r="E1683" s="820">
        <v>4088.5152495161483</v>
      </c>
      <c r="F1683" s="821">
        <v>0</v>
      </c>
      <c r="G1683" s="846" t="s">
        <v>1110</v>
      </c>
      <c r="H1683" s="846"/>
    </row>
    <row r="1684" spans="2:8">
      <c r="B1684" s="2" t="s">
        <v>1122</v>
      </c>
      <c r="C1684" s="2">
        <v>163986</v>
      </c>
      <c r="D1684" s="2">
        <v>2016</v>
      </c>
      <c r="E1684" s="820">
        <v>46978.73941485204</v>
      </c>
      <c r="F1684" s="821">
        <v>0</v>
      </c>
      <c r="G1684" s="846" t="s">
        <v>1111</v>
      </c>
      <c r="H1684" s="846"/>
    </row>
    <row r="1685" spans="2:8">
      <c r="B1685" s="2" t="s">
        <v>1122</v>
      </c>
      <c r="C1685" s="2">
        <v>163987</v>
      </c>
      <c r="D1685" s="2">
        <v>2016</v>
      </c>
      <c r="E1685" s="820">
        <v>16086.613881918274</v>
      </c>
      <c r="F1685" s="821">
        <v>2.8841098571338026</v>
      </c>
      <c r="G1685" s="846" t="s">
        <v>1111</v>
      </c>
      <c r="H1685" s="846"/>
    </row>
    <row r="1686" spans="2:8">
      <c r="B1686" s="2" t="s">
        <v>1122</v>
      </c>
      <c r="C1686" s="2">
        <v>164494</v>
      </c>
      <c r="D1686" s="2">
        <v>2016</v>
      </c>
      <c r="E1686" s="820">
        <v>5464.2923858605172</v>
      </c>
      <c r="F1686" s="821">
        <v>2.0654836819620659</v>
      </c>
      <c r="G1686" s="846" t="s">
        <v>1110</v>
      </c>
      <c r="H1686" s="846"/>
    </row>
    <row r="1687" spans="2:8">
      <c r="B1687" s="2" t="s">
        <v>1122</v>
      </c>
      <c r="C1687" s="2">
        <v>164794</v>
      </c>
      <c r="D1687" s="2">
        <v>2016</v>
      </c>
      <c r="E1687" s="820">
        <v>74864.043351690227</v>
      </c>
      <c r="F1687" s="821">
        <v>0.87057060427518684</v>
      </c>
      <c r="G1687" s="846" t="s">
        <v>1111</v>
      </c>
      <c r="H1687" s="846"/>
    </row>
    <row r="1688" spans="2:8">
      <c r="B1688" s="2" t="s">
        <v>1122</v>
      </c>
      <c r="C1688" s="2">
        <v>164904</v>
      </c>
      <c r="D1688" s="2">
        <v>2016</v>
      </c>
      <c r="E1688" s="820">
        <v>31226.777524960824</v>
      </c>
      <c r="F1688" s="821">
        <v>2.6782438409441456</v>
      </c>
      <c r="G1688" s="846" t="s">
        <v>1113</v>
      </c>
      <c r="H1688" s="846"/>
    </row>
    <row r="1689" spans="2:8">
      <c r="B1689" s="2" t="s">
        <v>1122</v>
      </c>
      <c r="C1689" s="2">
        <v>164924</v>
      </c>
      <c r="D1689" s="2">
        <v>2016</v>
      </c>
      <c r="E1689" s="820">
        <v>0</v>
      </c>
      <c r="F1689" s="821">
        <v>0</v>
      </c>
      <c r="G1689" s="846" t="s">
        <v>1110</v>
      </c>
      <c r="H1689" s="846"/>
    </row>
    <row r="1690" spans="2:8">
      <c r="B1690" s="2" t="s">
        <v>1122</v>
      </c>
      <c r="C1690" s="2">
        <v>165277</v>
      </c>
      <c r="D1690" s="2">
        <v>2016</v>
      </c>
      <c r="E1690" s="820">
        <v>11709.921363112409</v>
      </c>
      <c r="F1690" s="821">
        <v>0.88685968168394491</v>
      </c>
      <c r="G1690" s="846" t="s">
        <v>1110</v>
      </c>
      <c r="H1690" s="846"/>
    </row>
    <row r="1691" spans="2:8">
      <c r="B1691" s="2" t="s">
        <v>1122</v>
      </c>
      <c r="C1691" s="2">
        <v>165374</v>
      </c>
      <c r="D1691" s="2">
        <v>2016</v>
      </c>
      <c r="E1691" s="820">
        <v>300516.33274424903</v>
      </c>
      <c r="F1691" s="821">
        <v>41.857578988828934</v>
      </c>
      <c r="G1691" s="846" t="s">
        <v>1111</v>
      </c>
      <c r="H1691" s="846"/>
    </row>
    <row r="1692" spans="2:8">
      <c r="B1692" s="2" t="s">
        <v>1122</v>
      </c>
      <c r="C1692" s="2">
        <v>165560</v>
      </c>
      <c r="D1692" s="2">
        <v>2016</v>
      </c>
      <c r="E1692" s="820">
        <v>103058.98601706632</v>
      </c>
      <c r="F1692" s="821">
        <v>15.396167194402871</v>
      </c>
      <c r="G1692" s="846" t="s">
        <v>1111</v>
      </c>
      <c r="H1692" s="846"/>
    </row>
    <row r="1693" spans="2:8">
      <c r="B1693" s="2" t="s">
        <v>1122</v>
      </c>
      <c r="C1693" s="2">
        <v>166041</v>
      </c>
      <c r="D1693" s="2">
        <v>2016</v>
      </c>
      <c r="E1693" s="820">
        <v>81498.452736528241</v>
      </c>
      <c r="F1693" s="821">
        <v>3.304773891139305</v>
      </c>
      <c r="G1693" s="846" t="s">
        <v>1111</v>
      </c>
      <c r="H1693" s="846"/>
    </row>
    <row r="1694" spans="2:8">
      <c r="B1694" s="2" t="s">
        <v>1122</v>
      </c>
      <c r="C1694" s="2">
        <v>166227</v>
      </c>
      <c r="D1694" s="2">
        <v>2016</v>
      </c>
      <c r="E1694" s="820">
        <v>9620.3853650844176</v>
      </c>
      <c r="F1694" s="821">
        <v>0.69856885035093974</v>
      </c>
      <c r="G1694" s="846" t="s">
        <v>1111</v>
      </c>
      <c r="H1694" s="846"/>
    </row>
    <row r="1695" spans="2:8">
      <c r="B1695" s="2" t="s">
        <v>1122</v>
      </c>
      <c r="C1695" s="2">
        <v>166386</v>
      </c>
      <c r="D1695" s="2">
        <v>2016</v>
      </c>
      <c r="E1695" s="820">
        <v>64657.712430516098</v>
      </c>
      <c r="F1695" s="821">
        <v>15.551007607441063</v>
      </c>
      <c r="G1695" s="846" t="s">
        <v>1111</v>
      </c>
      <c r="H1695" s="846"/>
    </row>
    <row r="1696" spans="2:8">
      <c r="B1696" s="2" t="s">
        <v>1122</v>
      </c>
      <c r="C1696" s="2">
        <v>166758</v>
      </c>
      <c r="D1696" s="2">
        <v>2016</v>
      </c>
      <c r="E1696" s="820">
        <v>14728.583422213995</v>
      </c>
      <c r="F1696" s="821">
        <v>0</v>
      </c>
      <c r="G1696" s="846" t="s">
        <v>1111</v>
      </c>
      <c r="H1696" s="846"/>
    </row>
    <row r="1697" spans="2:8">
      <c r="B1697" s="2" t="s">
        <v>1122</v>
      </c>
      <c r="C1697" s="2">
        <v>166908</v>
      </c>
      <c r="D1697" s="2">
        <v>2016</v>
      </c>
      <c r="E1697" s="820">
        <v>29483.465392363858</v>
      </c>
      <c r="F1697" s="821">
        <v>5.583690886904118</v>
      </c>
      <c r="G1697" s="846" t="s">
        <v>1111</v>
      </c>
      <c r="H1697" s="846"/>
    </row>
    <row r="1698" spans="2:8">
      <c r="B1698" s="2" t="s">
        <v>1122</v>
      </c>
      <c r="C1698" s="2">
        <v>167280</v>
      </c>
      <c r="D1698" s="2">
        <v>2016</v>
      </c>
      <c r="E1698" s="820">
        <v>2093.7964430923084</v>
      </c>
      <c r="F1698" s="821">
        <v>0.13611110325948989</v>
      </c>
      <c r="G1698" s="846" t="s">
        <v>1110</v>
      </c>
      <c r="H1698" s="846"/>
    </row>
    <row r="1699" spans="2:8">
      <c r="B1699" s="2" t="s">
        <v>1124</v>
      </c>
      <c r="C1699" s="2">
        <v>167522</v>
      </c>
      <c r="D1699" s="2">
        <v>2016</v>
      </c>
      <c r="E1699" s="820">
        <v>48372.768159206113</v>
      </c>
      <c r="F1699" s="821">
        <v>0</v>
      </c>
      <c r="G1699" s="846" t="s">
        <v>1111</v>
      </c>
      <c r="H1699" s="846"/>
    </row>
    <row r="1700" spans="2:8">
      <c r="B1700" s="2" t="s">
        <v>1122</v>
      </c>
      <c r="C1700" s="2">
        <v>167576</v>
      </c>
      <c r="D1700" s="2">
        <v>2016</v>
      </c>
      <c r="E1700" s="820">
        <v>67173.376806403132</v>
      </c>
      <c r="F1700" s="821">
        <v>22.475261355530588</v>
      </c>
      <c r="G1700" s="846" t="s">
        <v>1111</v>
      </c>
      <c r="H1700" s="846"/>
    </row>
    <row r="1701" spans="2:8">
      <c r="B1701" s="2" t="s">
        <v>1122</v>
      </c>
      <c r="C1701" s="2">
        <v>168225</v>
      </c>
      <c r="D1701" s="2">
        <v>2016</v>
      </c>
      <c r="E1701" s="820">
        <v>2284.0783612913947</v>
      </c>
      <c r="F1701" s="821">
        <v>0.1493284676538966</v>
      </c>
      <c r="G1701" s="846" t="s">
        <v>1111</v>
      </c>
      <c r="H1701" s="846"/>
    </row>
    <row r="1702" spans="2:8">
      <c r="B1702" s="2" t="s">
        <v>1122</v>
      </c>
      <c r="C1702" s="2">
        <v>168569</v>
      </c>
      <c r="D1702" s="2">
        <v>2016</v>
      </c>
      <c r="E1702" s="820">
        <v>52671.542914434875</v>
      </c>
      <c r="F1702" s="821">
        <v>2.4395409128172791</v>
      </c>
      <c r="G1702" s="846" t="s">
        <v>1111</v>
      </c>
      <c r="H1702" s="846"/>
    </row>
    <row r="1703" spans="2:8">
      <c r="B1703" s="2" t="s">
        <v>1122</v>
      </c>
      <c r="C1703" s="2">
        <v>169004</v>
      </c>
      <c r="D1703" s="2">
        <v>2016</v>
      </c>
      <c r="E1703" s="820">
        <v>57949.28224966889</v>
      </c>
      <c r="F1703" s="821">
        <v>8.0235795167832045</v>
      </c>
      <c r="G1703" s="846" t="s">
        <v>1111</v>
      </c>
      <c r="H1703" s="846"/>
    </row>
    <row r="1704" spans="2:8">
      <c r="B1704" s="2" t="s">
        <v>1122</v>
      </c>
      <c r="C1704" s="2">
        <v>169006</v>
      </c>
      <c r="D1704" s="2">
        <v>2016</v>
      </c>
      <c r="E1704" s="820">
        <v>44474.220456745483</v>
      </c>
      <c r="F1704" s="821">
        <v>13.70733144779599</v>
      </c>
      <c r="G1704" s="846" t="s">
        <v>1111</v>
      </c>
      <c r="H1704" s="846"/>
    </row>
    <row r="1705" spans="2:8">
      <c r="B1705" s="2" t="s">
        <v>1122</v>
      </c>
      <c r="C1705" s="2">
        <v>169007</v>
      </c>
      <c r="D1705" s="2">
        <v>2016</v>
      </c>
      <c r="E1705" s="820">
        <v>61743.310645016601</v>
      </c>
      <c r="F1705" s="821">
        <v>19.158200093703165</v>
      </c>
      <c r="G1705" s="846" t="s">
        <v>1111</v>
      </c>
      <c r="H1705" s="846"/>
    </row>
    <row r="1706" spans="2:8">
      <c r="B1706" s="2" t="s">
        <v>1122</v>
      </c>
      <c r="C1706" s="2">
        <v>169256</v>
      </c>
      <c r="D1706" s="2">
        <v>2016</v>
      </c>
      <c r="E1706" s="820">
        <v>2806.8700955831409</v>
      </c>
      <c r="F1706" s="821">
        <v>0.18246577248533802</v>
      </c>
      <c r="G1706" s="846" t="s">
        <v>1111</v>
      </c>
      <c r="H1706" s="846"/>
    </row>
    <row r="1707" spans="2:8">
      <c r="B1707" s="2" t="s">
        <v>1122</v>
      </c>
      <c r="C1707" s="2">
        <v>169364</v>
      </c>
      <c r="D1707" s="2">
        <v>2016</v>
      </c>
      <c r="E1707" s="820">
        <v>5859.1945466088182</v>
      </c>
      <c r="F1707" s="821">
        <v>0.44743553475356468</v>
      </c>
      <c r="G1707" s="846" t="s">
        <v>1110</v>
      </c>
      <c r="H1707" s="846"/>
    </row>
    <row r="1708" spans="2:8">
      <c r="B1708" s="2" t="s">
        <v>1122</v>
      </c>
      <c r="C1708" s="2">
        <v>169703</v>
      </c>
      <c r="D1708" s="2">
        <v>2016</v>
      </c>
      <c r="E1708" s="820">
        <v>1279.3428547143037</v>
      </c>
      <c r="F1708" s="821">
        <v>0.76422896232596449</v>
      </c>
      <c r="G1708" s="846" t="s">
        <v>1111</v>
      </c>
      <c r="H1708" s="846"/>
    </row>
    <row r="1709" spans="2:8">
      <c r="B1709" s="2" t="s">
        <v>1122</v>
      </c>
      <c r="C1709" s="2">
        <v>169704</v>
      </c>
      <c r="D1709" s="2">
        <v>2016</v>
      </c>
      <c r="E1709" s="820">
        <v>1772.7557667344392</v>
      </c>
      <c r="F1709" s="821">
        <v>1.0533966778006536</v>
      </c>
      <c r="G1709" s="846" t="s">
        <v>1111</v>
      </c>
      <c r="H1709" s="846"/>
    </row>
    <row r="1710" spans="2:8">
      <c r="B1710" s="2" t="s">
        <v>1122</v>
      </c>
      <c r="C1710" s="2">
        <v>170216</v>
      </c>
      <c r="D1710" s="2">
        <v>2016</v>
      </c>
      <c r="E1710" s="820">
        <v>10215.327416726528</v>
      </c>
      <c r="F1710" s="821">
        <v>0</v>
      </c>
      <c r="G1710" s="846" t="s">
        <v>1111</v>
      </c>
      <c r="H1710" s="846"/>
    </row>
    <row r="1711" spans="2:8">
      <c r="B1711" s="2" t="s">
        <v>1122</v>
      </c>
      <c r="C1711" s="2">
        <v>170492</v>
      </c>
      <c r="D1711" s="2">
        <v>2016</v>
      </c>
      <c r="E1711" s="820">
        <v>1572.2044720585418</v>
      </c>
      <c r="F1711" s="821">
        <v>1.8727052049789397</v>
      </c>
      <c r="G1711" s="846" t="s">
        <v>1110</v>
      </c>
      <c r="H1711" s="846"/>
    </row>
    <row r="1712" spans="2:8">
      <c r="B1712" s="2" t="s">
        <v>1122</v>
      </c>
      <c r="C1712" s="2">
        <v>174127</v>
      </c>
      <c r="D1712" s="2">
        <v>2016</v>
      </c>
      <c r="E1712" s="820">
        <v>119845.76180414201</v>
      </c>
      <c r="F1712" s="821">
        <v>11.346390359578283</v>
      </c>
      <c r="G1712" s="846" t="s">
        <v>1110</v>
      </c>
      <c r="H1712" s="846"/>
    </row>
    <row r="1713" spans="2:8">
      <c r="B1713" s="2" t="s">
        <v>1122</v>
      </c>
      <c r="C1713" s="2">
        <v>175770</v>
      </c>
      <c r="D1713" s="2">
        <v>2016</v>
      </c>
      <c r="E1713" s="820">
        <v>3108.2884369523981</v>
      </c>
      <c r="F1713" s="821">
        <v>3.5398536634960678</v>
      </c>
      <c r="G1713" s="846" t="s">
        <v>1110</v>
      </c>
      <c r="H1713" s="846"/>
    </row>
    <row r="1714" spans="2:8">
      <c r="B1714" s="2" t="s">
        <v>2560</v>
      </c>
      <c r="C1714" s="2" t="s">
        <v>2561</v>
      </c>
      <c r="D1714" s="2">
        <v>2015</v>
      </c>
      <c r="E1714" s="820">
        <v>80600</v>
      </c>
      <c r="F1714" s="821">
        <v>22.6</v>
      </c>
      <c r="G1714" s="846" t="s">
        <v>1111</v>
      </c>
      <c r="H1714" s="846"/>
    </row>
    <row r="1715" spans="2:8">
      <c r="B1715" s="2" t="s">
        <v>1123</v>
      </c>
      <c r="C1715" s="2">
        <v>160718</v>
      </c>
      <c r="D1715" s="2">
        <v>2016</v>
      </c>
      <c r="E1715" s="820">
        <v>5761.72</v>
      </c>
      <c r="F1715" s="821">
        <v>0</v>
      </c>
      <c r="G1715" s="846" t="s">
        <v>1110</v>
      </c>
      <c r="H1715" s="846"/>
    </row>
    <row r="1716" spans="2:8">
      <c r="B1716" s="2" t="s">
        <v>1123</v>
      </c>
      <c r="C1716" s="2">
        <v>138167</v>
      </c>
      <c r="D1716" s="2">
        <v>2016</v>
      </c>
      <c r="E1716" s="820">
        <v>0</v>
      </c>
      <c r="F1716" s="821">
        <v>0</v>
      </c>
      <c r="G1716" s="846" t="s">
        <v>1111</v>
      </c>
      <c r="H1716" s="846"/>
    </row>
    <row r="1717" spans="2:8">
      <c r="B1717" s="2" t="s">
        <v>1123</v>
      </c>
      <c r="C1717" s="2">
        <v>138167</v>
      </c>
      <c r="D1717" s="2">
        <v>2016</v>
      </c>
      <c r="E1717" s="820">
        <v>131555</v>
      </c>
      <c r="F1717" s="821">
        <v>17.399999999999999</v>
      </c>
      <c r="G1717" s="846" t="s">
        <v>1111</v>
      </c>
      <c r="H1717" s="846"/>
    </row>
    <row r="1718" spans="2:8">
      <c r="B1718" s="2" t="s">
        <v>1123</v>
      </c>
      <c r="C1718" s="2">
        <v>159027</v>
      </c>
      <c r="D1718" s="2">
        <v>2016</v>
      </c>
      <c r="E1718" s="820">
        <v>13104</v>
      </c>
      <c r="F1718" s="821">
        <v>0</v>
      </c>
      <c r="G1718" s="846" t="s">
        <v>1110</v>
      </c>
      <c r="H1718" s="846"/>
    </row>
    <row r="1719" spans="2:8">
      <c r="B1719" s="2" t="s">
        <v>1123</v>
      </c>
      <c r="C1719" s="2">
        <v>163258</v>
      </c>
      <c r="D1719" s="2">
        <v>2016</v>
      </c>
      <c r="E1719" s="820">
        <v>6424</v>
      </c>
      <c r="F1719" s="821">
        <v>0</v>
      </c>
      <c r="G1719" s="846" t="s">
        <v>1110</v>
      </c>
      <c r="H1719" s="846"/>
    </row>
    <row r="1720" spans="2:8">
      <c r="B1720" s="2" t="s">
        <v>1123</v>
      </c>
      <c r="C1720" s="2">
        <v>148389</v>
      </c>
      <c r="D1720" s="2">
        <v>2016</v>
      </c>
      <c r="E1720" s="820">
        <v>31742.207999999999</v>
      </c>
      <c r="F1720" s="821">
        <v>6.6239999999999997</v>
      </c>
      <c r="G1720" s="846" t="s">
        <v>1111</v>
      </c>
      <c r="H1720" s="846"/>
    </row>
    <row r="1721" spans="2:8">
      <c r="B1721" s="2" t="s">
        <v>1123</v>
      </c>
      <c r="C1721" s="2">
        <v>151955</v>
      </c>
      <c r="D1721" s="2">
        <v>2016</v>
      </c>
      <c r="E1721" s="820">
        <v>3735.36</v>
      </c>
      <c r="F1721" s="821">
        <v>1.44</v>
      </c>
      <c r="G1721" s="846" t="s">
        <v>1110</v>
      </c>
      <c r="H1721" s="846"/>
    </row>
    <row r="1722" spans="2:8">
      <c r="B1722" s="2" t="s">
        <v>1123</v>
      </c>
      <c r="C1722" s="2">
        <v>151958</v>
      </c>
      <c r="D1722" s="2">
        <v>2016</v>
      </c>
      <c r="E1722" s="820">
        <v>4669.2</v>
      </c>
      <c r="F1722" s="821">
        <v>1.8</v>
      </c>
      <c r="G1722" s="846" t="s">
        <v>1110</v>
      </c>
      <c r="H1722" s="846"/>
    </row>
    <row r="1723" spans="2:8">
      <c r="B1723" s="2" t="s">
        <v>1123</v>
      </c>
      <c r="C1723" s="2">
        <v>160711</v>
      </c>
      <c r="D1723" s="2">
        <v>2016</v>
      </c>
      <c r="E1723" s="820">
        <v>5761.72</v>
      </c>
      <c r="F1723" s="821">
        <v>0</v>
      </c>
      <c r="G1723" s="846" t="s">
        <v>1110</v>
      </c>
      <c r="H1723" s="846"/>
    </row>
    <row r="1724" spans="2:8">
      <c r="B1724" s="2" t="s">
        <v>1123</v>
      </c>
      <c r="C1724" s="2">
        <v>169191</v>
      </c>
      <c r="D1724" s="2">
        <v>2016</v>
      </c>
      <c r="E1724" s="820">
        <v>3075</v>
      </c>
      <c r="F1724" s="821">
        <v>3.8</v>
      </c>
      <c r="G1724" s="846" t="s">
        <v>1110</v>
      </c>
      <c r="H1724" s="846"/>
    </row>
    <row r="1725" spans="2:8">
      <c r="B1725" s="2" t="s">
        <v>1123</v>
      </c>
      <c r="C1725" s="2">
        <v>158444</v>
      </c>
      <c r="D1725" s="2">
        <v>2016</v>
      </c>
      <c r="E1725" s="820">
        <v>2184</v>
      </c>
      <c r="F1725" s="821">
        <v>0</v>
      </c>
      <c r="G1725" s="846" t="s">
        <v>1111</v>
      </c>
      <c r="H1725" s="846"/>
    </row>
    <row r="1726" spans="2:8">
      <c r="B1726" s="2" t="s">
        <v>1123</v>
      </c>
      <c r="C1726" s="2">
        <v>158444</v>
      </c>
      <c r="D1726" s="2">
        <v>2016</v>
      </c>
      <c r="E1726" s="820">
        <v>10920</v>
      </c>
      <c r="F1726" s="821">
        <v>0</v>
      </c>
      <c r="G1726" s="846" t="s">
        <v>1111</v>
      </c>
      <c r="H1726" s="846"/>
    </row>
    <row r="1727" spans="2:8">
      <c r="B1727" s="2" t="s">
        <v>1123</v>
      </c>
      <c r="C1727" s="2">
        <v>158444</v>
      </c>
      <c r="D1727" s="2">
        <v>2016</v>
      </c>
      <c r="E1727" s="820">
        <v>19488</v>
      </c>
      <c r="F1727" s="821">
        <v>0</v>
      </c>
      <c r="G1727" s="846" t="s">
        <v>1111</v>
      </c>
      <c r="H1727" s="846"/>
    </row>
    <row r="1728" spans="2:8">
      <c r="B1728" s="2" t="s">
        <v>1123</v>
      </c>
      <c r="C1728" s="2">
        <v>158446</v>
      </c>
      <c r="D1728" s="2">
        <v>2016</v>
      </c>
      <c r="E1728" s="820">
        <v>0</v>
      </c>
      <c r="F1728" s="821">
        <v>0</v>
      </c>
      <c r="G1728" s="846" t="s">
        <v>1111</v>
      </c>
      <c r="H1728" s="846"/>
    </row>
    <row r="1729" spans="2:8">
      <c r="B1729" s="2" t="s">
        <v>1123</v>
      </c>
      <c r="C1729" s="2">
        <v>158446</v>
      </c>
      <c r="D1729" s="2">
        <v>2016</v>
      </c>
      <c r="E1729" s="820">
        <v>1494</v>
      </c>
      <c r="F1729" s="821">
        <v>0.54</v>
      </c>
      <c r="G1729" s="846" t="s">
        <v>1111</v>
      </c>
      <c r="H1729" s="846"/>
    </row>
    <row r="1730" spans="2:8">
      <c r="B1730" s="2" t="s">
        <v>1123</v>
      </c>
      <c r="C1730" s="2">
        <v>158446</v>
      </c>
      <c r="D1730" s="2">
        <v>2016</v>
      </c>
      <c r="E1730" s="820">
        <v>9372</v>
      </c>
      <c r="F1730" s="821">
        <v>3.55</v>
      </c>
      <c r="G1730" s="846" t="s">
        <v>1111</v>
      </c>
      <c r="H1730" s="846"/>
    </row>
    <row r="1731" spans="2:8">
      <c r="B1731" s="2" t="s">
        <v>1123</v>
      </c>
      <c r="C1731" s="2">
        <v>158445</v>
      </c>
      <c r="D1731" s="2">
        <v>2016</v>
      </c>
      <c r="E1731" s="820">
        <v>0</v>
      </c>
      <c r="F1731" s="821">
        <v>0</v>
      </c>
      <c r="G1731" s="846" t="s">
        <v>1111</v>
      </c>
      <c r="H1731" s="846"/>
    </row>
    <row r="1732" spans="2:8">
      <c r="B1732" s="2" t="s">
        <v>1123</v>
      </c>
      <c r="C1732" s="2">
        <v>158445</v>
      </c>
      <c r="D1732" s="2">
        <v>2016</v>
      </c>
      <c r="E1732" s="820">
        <v>58912</v>
      </c>
      <c r="F1732" s="821">
        <v>17.100000000000001</v>
      </c>
      <c r="G1732" s="846" t="s">
        <v>1111</v>
      </c>
      <c r="H1732" s="846"/>
    </row>
    <row r="1733" spans="2:8">
      <c r="B1733" s="2" t="s">
        <v>1125</v>
      </c>
      <c r="C1733" s="2" t="s">
        <v>2321</v>
      </c>
      <c r="D1733" s="2">
        <v>2017</v>
      </c>
      <c r="E1733" s="820">
        <v>0</v>
      </c>
      <c r="F1733" s="821">
        <v>0</v>
      </c>
      <c r="G1733" s="846" t="s">
        <v>1111</v>
      </c>
      <c r="H1733" s="846"/>
    </row>
    <row r="1734" spans="2:8">
      <c r="B1734" s="2" t="s">
        <v>1125</v>
      </c>
      <c r="C1734" s="2" t="s">
        <v>2313</v>
      </c>
      <c r="D1734" s="2">
        <v>2017</v>
      </c>
      <c r="E1734" s="820">
        <v>0</v>
      </c>
      <c r="F1734" s="821">
        <v>0</v>
      </c>
      <c r="G1734" s="846" t="s">
        <v>1111</v>
      </c>
      <c r="H1734" s="846"/>
    </row>
    <row r="1735" spans="2:8">
      <c r="B1735" s="2" t="s">
        <v>1125</v>
      </c>
      <c r="C1735" s="2" t="s">
        <v>2319</v>
      </c>
      <c r="D1735" s="2">
        <v>2017</v>
      </c>
      <c r="E1735" s="820">
        <v>0</v>
      </c>
      <c r="F1735" s="821">
        <v>0</v>
      </c>
      <c r="G1735" s="846" t="s">
        <v>1111</v>
      </c>
      <c r="H1735" s="846"/>
    </row>
    <row r="1736" spans="2:8">
      <c r="B1736" s="2" t="s">
        <v>1125</v>
      </c>
      <c r="C1736" s="2" t="s">
        <v>2562</v>
      </c>
      <c r="D1736" s="2">
        <v>2017</v>
      </c>
      <c r="E1736" s="820">
        <v>0</v>
      </c>
      <c r="F1736" s="821">
        <v>0</v>
      </c>
      <c r="G1736" s="846" t="s">
        <v>1110</v>
      </c>
      <c r="H1736" s="846"/>
    </row>
    <row r="1737" spans="2:8">
      <c r="B1737" s="2" t="s">
        <v>2563</v>
      </c>
      <c r="C1737" s="2" t="s">
        <v>2327</v>
      </c>
      <c r="D1737" s="2">
        <v>2017</v>
      </c>
      <c r="E1737" s="820">
        <v>219000</v>
      </c>
      <c r="F1737" s="821">
        <v>1.0000000000000001E-15</v>
      </c>
      <c r="G1737" s="846" t="s">
        <v>1113</v>
      </c>
      <c r="H1737" s="846"/>
    </row>
    <row r="1738" spans="2:8">
      <c r="B1738" s="2" t="s">
        <v>2563</v>
      </c>
      <c r="C1738" s="2" t="s">
        <v>2327</v>
      </c>
      <c r="D1738" s="2">
        <v>2017</v>
      </c>
      <c r="E1738" s="820">
        <v>33603</v>
      </c>
      <c r="F1738" s="821">
        <v>0</v>
      </c>
      <c r="G1738" s="846" t="s">
        <v>1113</v>
      </c>
      <c r="H1738" s="846"/>
    </row>
    <row r="1739" spans="2:8">
      <c r="B1739" s="2" t="s">
        <v>2563</v>
      </c>
      <c r="C1739" s="2" t="s">
        <v>2327</v>
      </c>
      <c r="D1739" s="2">
        <v>2017</v>
      </c>
      <c r="E1739" s="820">
        <v>40866</v>
      </c>
      <c r="F1739" s="821">
        <v>0</v>
      </c>
      <c r="G1739" s="846" t="s">
        <v>1113</v>
      </c>
      <c r="H1739" s="846"/>
    </row>
    <row r="1740" spans="2:8">
      <c r="B1740" s="2" t="s">
        <v>2563</v>
      </c>
      <c r="C1740" s="2" t="s">
        <v>2326</v>
      </c>
      <c r="D1740" s="2">
        <v>2017</v>
      </c>
      <c r="E1740" s="820">
        <v>370000</v>
      </c>
      <c r="F1740" s="821">
        <v>0</v>
      </c>
      <c r="G1740" s="846" t="s">
        <v>1113</v>
      </c>
      <c r="H1740" s="846"/>
    </row>
    <row r="1741" spans="2:8">
      <c r="B1741" s="2" t="s">
        <v>2563</v>
      </c>
      <c r="C1741" s="2" t="s">
        <v>2326</v>
      </c>
      <c r="D1741" s="2">
        <v>2017</v>
      </c>
      <c r="E1741" s="820">
        <v>66200</v>
      </c>
      <c r="F1741" s="821">
        <v>0</v>
      </c>
      <c r="G1741" s="846" t="s">
        <v>1113</v>
      </c>
      <c r="H1741" s="846"/>
    </row>
    <row r="1742" spans="2:8">
      <c r="B1742" s="2" t="s">
        <v>2563</v>
      </c>
      <c r="C1742" s="2" t="s">
        <v>2326</v>
      </c>
      <c r="D1742" s="2">
        <v>2017</v>
      </c>
      <c r="E1742" s="820">
        <v>228000</v>
      </c>
      <c r="F1742" s="821">
        <v>0</v>
      </c>
      <c r="G1742" s="846" t="s">
        <v>1113</v>
      </c>
      <c r="H1742" s="846"/>
    </row>
    <row r="1743" spans="2:8">
      <c r="B1743" s="2" t="s">
        <v>2563</v>
      </c>
      <c r="C1743" s="2" t="s">
        <v>2326</v>
      </c>
      <c r="D1743" s="2">
        <v>2017</v>
      </c>
      <c r="E1743" s="820">
        <v>70000</v>
      </c>
      <c r="F1743" s="821">
        <v>0</v>
      </c>
      <c r="G1743" s="846" t="s">
        <v>1113</v>
      </c>
      <c r="H1743" s="846"/>
    </row>
    <row r="1744" spans="2:8">
      <c r="B1744" s="2" t="s">
        <v>2563</v>
      </c>
      <c r="C1744" s="2" t="s">
        <v>2326</v>
      </c>
      <c r="D1744" s="2">
        <v>2017</v>
      </c>
      <c r="E1744" s="820">
        <v>700000</v>
      </c>
      <c r="F1744" s="821">
        <v>0</v>
      </c>
      <c r="G1744" s="846" t="s">
        <v>1113</v>
      </c>
      <c r="H1744" s="846"/>
    </row>
    <row r="1745" spans="2:8">
      <c r="B1745" s="2" t="s">
        <v>2563</v>
      </c>
      <c r="C1745" s="2" t="s">
        <v>2326</v>
      </c>
      <c r="D1745" s="2">
        <v>2017</v>
      </c>
      <c r="E1745" s="820">
        <v>114000</v>
      </c>
      <c r="F1745" s="821">
        <v>0</v>
      </c>
      <c r="G1745" s="846" t="s">
        <v>1113</v>
      </c>
      <c r="H1745" s="846"/>
    </row>
    <row r="1746" spans="2:8">
      <c r="B1746" s="2" t="s">
        <v>2563</v>
      </c>
      <c r="C1746" s="2" t="s">
        <v>2326</v>
      </c>
      <c r="D1746" s="2">
        <v>2017</v>
      </c>
      <c r="E1746" s="820">
        <v>43800</v>
      </c>
      <c r="F1746" s="821">
        <v>0</v>
      </c>
      <c r="G1746" s="846" t="s">
        <v>1113</v>
      </c>
      <c r="H1746" s="846"/>
    </row>
    <row r="1747" spans="2:8">
      <c r="B1747" s="2" t="s">
        <v>2563</v>
      </c>
      <c r="C1747" s="2" t="s">
        <v>2326</v>
      </c>
      <c r="D1747" s="2">
        <v>2017</v>
      </c>
      <c r="E1747" s="820">
        <v>480000</v>
      </c>
      <c r="F1747" s="821">
        <v>0</v>
      </c>
      <c r="G1747" s="846" t="s">
        <v>1113</v>
      </c>
      <c r="H1747" s="846"/>
    </row>
    <row r="1748" spans="2:8">
      <c r="B1748" s="2" t="s">
        <v>2563</v>
      </c>
      <c r="C1748" s="2" t="s">
        <v>2326</v>
      </c>
      <c r="D1748" s="2">
        <v>2017</v>
      </c>
      <c r="E1748" s="820">
        <v>123000</v>
      </c>
      <c r="F1748" s="821">
        <v>0</v>
      </c>
      <c r="G1748" s="846" t="s">
        <v>1113</v>
      </c>
      <c r="H1748" s="846"/>
    </row>
    <row r="1749" spans="2:8">
      <c r="B1749" s="2" t="s">
        <v>1117</v>
      </c>
      <c r="C1749" s="2" t="s">
        <v>2564</v>
      </c>
      <c r="D1749" s="2">
        <v>2018</v>
      </c>
      <c r="E1749" s="820">
        <v>1156283</v>
      </c>
      <c r="F1749" s="821">
        <v>132</v>
      </c>
      <c r="G1749" s="846" t="s">
        <v>1113</v>
      </c>
      <c r="H1749" s="846"/>
    </row>
    <row r="1750" spans="2:8">
      <c r="B1750" s="2" t="s">
        <v>1123</v>
      </c>
      <c r="C1750" s="2">
        <v>163602</v>
      </c>
      <c r="D1750" s="2">
        <v>2017</v>
      </c>
      <c r="E1750" s="820">
        <v>2457</v>
      </c>
      <c r="F1750" s="821">
        <v>0</v>
      </c>
      <c r="G1750" s="846" t="s">
        <v>1111</v>
      </c>
      <c r="H1750" s="846"/>
    </row>
    <row r="1751" spans="2:8">
      <c r="B1751" s="2" t="s">
        <v>1123</v>
      </c>
      <c r="C1751" s="2">
        <v>175493</v>
      </c>
      <c r="D1751" s="2">
        <v>2017</v>
      </c>
      <c r="E1751" s="820">
        <v>32290</v>
      </c>
      <c r="F1751" s="821">
        <v>0</v>
      </c>
      <c r="G1751" s="846" t="s">
        <v>1111</v>
      </c>
      <c r="H1751" s="846"/>
    </row>
    <row r="1752" spans="2:8">
      <c r="B1752" s="2" t="s">
        <v>1123</v>
      </c>
      <c r="C1752" s="2">
        <v>175493</v>
      </c>
      <c r="D1752" s="2">
        <v>2017</v>
      </c>
      <c r="E1752" s="820">
        <v>1596</v>
      </c>
      <c r="F1752" s="821">
        <v>0</v>
      </c>
      <c r="G1752" s="846" t="s">
        <v>1111</v>
      </c>
      <c r="H1752" s="846"/>
    </row>
    <row r="1753" spans="2:8">
      <c r="B1753" s="2" t="s">
        <v>1123</v>
      </c>
      <c r="C1753" s="2">
        <v>175493</v>
      </c>
      <c r="D1753" s="2">
        <v>2017</v>
      </c>
      <c r="E1753" s="820">
        <v>33726</v>
      </c>
      <c r="F1753" s="821">
        <v>0</v>
      </c>
      <c r="G1753" s="846" t="s">
        <v>1111</v>
      </c>
      <c r="H1753" s="846"/>
    </row>
    <row r="1754" spans="2:8">
      <c r="B1754" s="2" t="s">
        <v>1123</v>
      </c>
      <c r="C1754" s="2">
        <v>185885</v>
      </c>
      <c r="D1754" s="2">
        <v>2017</v>
      </c>
      <c r="E1754" s="820">
        <v>13940</v>
      </c>
      <c r="F1754" s="821">
        <v>3.2</v>
      </c>
      <c r="G1754" s="846" t="s">
        <v>1111</v>
      </c>
      <c r="H1754" s="846"/>
    </row>
    <row r="1755" spans="2:8">
      <c r="B1755" s="2" t="s">
        <v>1123</v>
      </c>
      <c r="C1755" s="2">
        <v>181931</v>
      </c>
      <c r="D1755" s="2">
        <v>2017</v>
      </c>
      <c r="E1755" s="820">
        <v>850</v>
      </c>
      <c r="F1755" s="821">
        <v>3</v>
      </c>
      <c r="G1755" s="846" t="s">
        <v>1111</v>
      </c>
      <c r="H1755" s="846"/>
    </row>
    <row r="1756" spans="2:8">
      <c r="B1756" s="2" t="s">
        <v>1123</v>
      </c>
      <c r="C1756" s="2">
        <v>172727</v>
      </c>
      <c r="D1756" s="2">
        <v>2017</v>
      </c>
      <c r="E1756" s="820">
        <v>57092</v>
      </c>
      <c r="F1756" s="821">
        <v>13.4</v>
      </c>
      <c r="G1756" s="846" t="s">
        <v>1110</v>
      </c>
      <c r="H1756" s="846"/>
    </row>
    <row r="1757" spans="2:8">
      <c r="B1757" s="2" t="s">
        <v>1123</v>
      </c>
      <c r="C1757" s="2">
        <v>178895</v>
      </c>
      <c r="D1757" s="2">
        <v>2017</v>
      </c>
      <c r="E1757" s="820">
        <v>840</v>
      </c>
      <c r="F1757" s="821">
        <v>0</v>
      </c>
      <c r="G1757" s="846" t="s">
        <v>1110</v>
      </c>
      <c r="H1757" s="846"/>
    </row>
    <row r="1758" spans="2:8">
      <c r="B1758" s="2" t="s">
        <v>1123</v>
      </c>
      <c r="C1758" s="2">
        <v>178895</v>
      </c>
      <c r="D1758" s="2">
        <v>2017</v>
      </c>
      <c r="E1758" s="820">
        <v>4599</v>
      </c>
      <c r="F1758" s="821">
        <v>0</v>
      </c>
      <c r="G1758" s="846" t="s">
        <v>1110</v>
      </c>
      <c r="H1758" s="846"/>
    </row>
    <row r="1759" spans="2:8">
      <c r="B1759" s="2" t="s">
        <v>1123</v>
      </c>
      <c r="C1759" s="2">
        <v>135528</v>
      </c>
      <c r="D1759" s="2">
        <v>2017</v>
      </c>
      <c r="E1759" s="820">
        <v>542</v>
      </c>
      <c r="F1759" s="821">
        <v>0</v>
      </c>
      <c r="G1759" s="846" t="s">
        <v>1111</v>
      </c>
      <c r="H1759" s="846"/>
    </row>
    <row r="1760" spans="2:8">
      <c r="B1760" s="2" t="s">
        <v>1123</v>
      </c>
      <c r="C1760" s="2">
        <v>180478</v>
      </c>
      <c r="D1760" s="2">
        <v>2017</v>
      </c>
      <c r="E1760" s="820">
        <v>1966</v>
      </c>
      <c r="F1760" s="821">
        <v>1</v>
      </c>
      <c r="G1760" s="846" t="s">
        <v>1111</v>
      </c>
      <c r="H1760" s="846"/>
    </row>
    <row r="1761" spans="2:8">
      <c r="B1761" s="2" t="s">
        <v>1123</v>
      </c>
      <c r="C1761" s="2">
        <v>163608</v>
      </c>
      <c r="D1761" s="2">
        <v>2017</v>
      </c>
      <c r="E1761" s="820">
        <v>0</v>
      </c>
      <c r="F1761" s="821">
        <v>0</v>
      </c>
      <c r="G1761" s="846" t="s">
        <v>1110</v>
      </c>
      <c r="H1761" s="846"/>
    </row>
    <row r="1762" spans="2:8">
      <c r="B1762" s="2" t="s">
        <v>1123</v>
      </c>
      <c r="C1762" s="2">
        <v>163608</v>
      </c>
      <c r="D1762" s="2">
        <v>2017</v>
      </c>
      <c r="E1762" s="820">
        <v>0</v>
      </c>
      <c r="F1762" s="821">
        <v>0</v>
      </c>
      <c r="G1762" s="846" t="s">
        <v>1110</v>
      </c>
      <c r="H1762" s="846"/>
    </row>
    <row r="1763" spans="2:8">
      <c r="B1763" s="2" t="s">
        <v>1123</v>
      </c>
      <c r="C1763" s="2">
        <v>163608</v>
      </c>
      <c r="D1763" s="2">
        <v>2017</v>
      </c>
      <c r="E1763" s="820">
        <v>1638</v>
      </c>
      <c r="F1763" s="821">
        <v>0</v>
      </c>
      <c r="G1763" s="846" t="s">
        <v>1110</v>
      </c>
      <c r="H1763" s="846"/>
    </row>
    <row r="1764" spans="2:8">
      <c r="B1764" s="2" t="s">
        <v>1123</v>
      </c>
      <c r="C1764" s="2">
        <v>166640</v>
      </c>
      <c r="D1764" s="2">
        <v>2017</v>
      </c>
      <c r="E1764" s="820">
        <v>20981.778999999999</v>
      </c>
      <c r="F1764" s="821">
        <v>3.4580000000000002</v>
      </c>
      <c r="G1764" s="846" t="s">
        <v>1111</v>
      </c>
      <c r="H1764" s="846"/>
    </row>
    <row r="1765" spans="2:8">
      <c r="B1765" s="2" t="s">
        <v>1123</v>
      </c>
      <c r="C1765" s="2">
        <v>166640</v>
      </c>
      <c r="D1765" s="2">
        <v>2017</v>
      </c>
      <c r="E1765" s="820">
        <v>31847.200000000001</v>
      </c>
      <c r="F1765" s="821">
        <v>5.2480000000000002</v>
      </c>
      <c r="G1765" s="846" t="s">
        <v>1111</v>
      </c>
      <c r="H1765" s="846"/>
    </row>
    <row r="1766" spans="2:8">
      <c r="B1766" s="2" t="s">
        <v>1123</v>
      </c>
      <c r="C1766" s="2">
        <v>163600</v>
      </c>
      <c r="D1766" s="2">
        <v>2017</v>
      </c>
      <c r="E1766" s="820">
        <v>0</v>
      </c>
      <c r="F1766" s="821">
        <v>0</v>
      </c>
      <c r="G1766" s="846" t="s">
        <v>1110</v>
      </c>
      <c r="H1766" s="846"/>
    </row>
    <row r="1767" spans="2:8">
      <c r="B1767" s="2" t="s">
        <v>1123</v>
      </c>
      <c r="C1767" s="2">
        <v>163600</v>
      </c>
      <c r="D1767" s="2">
        <v>2017</v>
      </c>
      <c r="E1767" s="820">
        <v>0</v>
      </c>
      <c r="F1767" s="821">
        <v>0</v>
      </c>
      <c r="G1767" s="846" t="s">
        <v>1110</v>
      </c>
      <c r="H1767" s="846"/>
    </row>
    <row r="1768" spans="2:8">
      <c r="B1768" s="2" t="s">
        <v>1123</v>
      </c>
      <c r="C1768" s="2">
        <v>163600</v>
      </c>
      <c r="D1768" s="2">
        <v>2017</v>
      </c>
      <c r="E1768" s="820">
        <v>583.79999999999995</v>
      </c>
      <c r="F1768" s="821">
        <v>0</v>
      </c>
      <c r="G1768" s="846" t="s">
        <v>1110</v>
      </c>
      <c r="H1768" s="846"/>
    </row>
    <row r="1769" spans="2:8">
      <c r="B1769" s="2" t="s">
        <v>1123</v>
      </c>
      <c r="C1769" s="2">
        <v>163600</v>
      </c>
      <c r="D1769" s="2">
        <v>2017</v>
      </c>
      <c r="E1769" s="820">
        <v>1911</v>
      </c>
      <c r="F1769" s="821">
        <v>0</v>
      </c>
      <c r="G1769" s="846" t="s">
        <v>1110</v>
      </c>
      <c r="H1769" s="846"/>
    </row>
    <row r="1770" spans="2:8">
      <c r="B1770" s="2" t="s">
        <v>1123</v>
      </c>
      <c r="C1770" s="2">
        <v>186590</v>
      </c>
      <c r="D1770" s="2">
        <v>2017</v>
      </c>
      <c r="E1770" s="820">
        <v>1698.07</v>
      </c>
      <c r="F1770" s="821">
        <v>2.7212670000000001</v>
      </c>
      <c r="G1770" s="846" t="s">
        <v>1111</v>
      </c>
      <c r="H1770" s="846"/>
    </row>
    <row r="1771" spans="2:8">
      <c r="B1771" s="2" t="s">
        <v>1123</v>
      </c>
      <c r="C1771" s="2">
        <v>181305</v>
      </c>
      <c r="D1771" s="2">
        <v>2017</v>
      </c>
      <c r="E1771" s="820">
        <v>1167.5999999999999</v>
      </c>
      <c r="F1771" s="821">
        <v>0</v>
      </c>
      <c r="G1771" s="846" t="s">
        <v>1110</v>
      </c>
      <c r="H1771" s="846"/>
    </row>
    <row r="1772" spans="2:8">
      <c r="B1772" s="2" t="s">
        <v>1123</v>
      </c>
      <c r="C1772" s="2">
        <v>181305</v>
      </c>
      <c r="D1772" s="2">
        <v>2017</v>
      </c>
      <c r="E1772" s="820">
        <v>3980.5439999999999</v>
      </c>
      <c r="F1772" s="821">
        <v>0.45440000000000003</v>
      </c>
      <c r="G1772" s="846" t="s">
        <v>1110</v>
      </c>
      <c r="H1772" s="846"/>
    </row>
    <row r="1773" spans="2:8">
      <c r="B1773" s="2" t="s">
        <v>1123</v>
      </c>
      <c r="C1773" s="2">
        <v>181305</v>
      </c>
      <c r="D1773" s="2">
        <v>2017</v>
      </c>
      <c r="E1773" s="820">
        <v>9330</v>
      </c>
      <c r="F1773" s="821">
        <v>0</v>
      </c>
      <c r="G1773" s="846" t="s">
        <v>1110</v>
      </c>
      <c r="H1773" s="846"/>
    </row>
    <row r="1774" spans="2:8">
      <c r="B1774" s="2" t="s">
        <v>1123</v>
      </c>
      <c r="C1774" s="2">
        <v>181858</v>
      </c>
      <c r="D1774" s="2">
        <v>2017</v>
      </c>
      <c r="E1774" s="820">
        <v>5723</v>
      </c>
      <c r="F1774" s="821">
        <v>1.5</v>
      </c>
      <c r="G1774" s="846" t="s">
        <v>1109</v>
      </c>
      <c r="H1774" s="846"/>
    </row>
    <row r="1775" spans="2:8">
      <c r="B1775" s="2" t="s">
        <v>1123</v>
      </c>
      <c r="C1775" s="2">
        <v>171147</v>
      </c>
      <c r="D1775" s="2">
        <v>2017</v>
      </c>
      <c r="E1775" s="820">
        <v>15057</v>
      </c>
      <c r="F1775" s="821">
        <v>2.5097999999999998</v>
      </c>
      <c r="G1775" s="846" t="s">
        <v>1111</v>
      </c>
      <c r="H1775" s="846"/>
    </row>
    <row r="1776" spans="2:8">
      <c r="B1776" s="2" t="s">
        <v>1123</v>
      </c>
      <c r="C1776" s="2">
        <v>182334</v>
      </c>
      <c r="D1776" s="2">
        <v>2017</v>
      </c>
      <c r="E1776" s="820">
        <v>2786</v>
      </c>
      <c r="F1776" s="821">
        <v>3.7</v>
      </c>
      <c r="G1776" s="846" t="s">
        <v>1110</v>
      </c>
      <c r="H1776" s="846"/>
    </row>
    <row r="1777" spans="2:8">
      <c r="B1777" s="2" t="s">
        <v>1123</v>
      </c>
      <c r="C1777" s="2">
        <v>182809</v>
      </c>
      <c r="D1777" s="2">
        <v>2017</v>
      </c>
      <c r="E1777" s="820">
        <v>26277</v>
      </c>
      <c r="F1777" s="821">
        <v>3</v>
      </c>
      <c r="G1777" s="846" t="s">
        <v>1113</v>
      </c>
      <c r="H1777" s="846"/>
    </row>
    <row r="1778" spans="2:8">
      <c r="B1778" s="2" t="s">
        <v>1123</v>
      </c>
      <c r="C1778" s="2">
        <v>177526</v>
      </c>
      <c r="D1778" s="2">
        <v>2017</v>
      </c>
      <c r="E1778" s="820">
        <v>9744</v>
      </c>
      <c r="F1778" s="821">
        <v>0</v>
      </c>
      <c r="G1778" s="846" t="s">
        <v>1111</v>
      </c>
      <c r="H1778" s="846"/>
    </row>
    <row r="1779" spans="2:8">
      <c r="B1779" s="2" t="s">
        <v>1123</v>
      </c>
      <c r="C1779" s="2">
        <v>177526</v>
      </c>
      <c r="D1779" s="2">
        <v>2017</v>
      </c>
      <c r="E1779" s="820">
        <v>9924.6</v>
      </c>
      <c r="F1779" s="821">
        <v>0</v>
      </c>
      <c r="G1779" s="846" t="s">
        <v>1111</v>
      </c>
      <c r="H1779" s="846"/>
    </row>
    <row r="1780" spans="2:8">
      <c r="B1780" s="2" t="s">
        <v>1123</v>
      </c>
      <c r="C1780" s="2">
        <v>177563</v>
      </c>
      <c r="D1780" s="2">
        <v>2017</v>
      </c>
      <c r="E1780" s="820">
        <v>6307</v>
      </c>
      <c r="F1780" s="821">
        <v>0</v>
      </c>
      <c r="G1780" s="846" t="s">
        <v>1111</v>
      </c>
      <c r="H1780" s="846"/>
    </row>
    <row r="1781" spans="2:8">
      <c r="B1781" s="2" t="s">
        <v>1123</v>
      </c>
      <c r="C1781" s="2">
        <v>177563</v>
      </c>
      <c r="D1781" s="2">
        <v>2017</v>
      </c>
      <c r="E1781" s="820">
        <v>8711</v>
      </c>
      <c r="F1781" s="821">
        <v>2</v>
      </c>
      <c r="G1781" s="846" t="s">
        <v>1111</v>
      </c>
      <c r="H1781" s="846"/>
    </row>
    <row r="1782" spans="2:8">
      <c r="B1782" s="2" t="s">
        <v>1123</v>
      </c>
      <c r="C1782" s="2">
        <v>177563</v>
      </c>
      <c r="D1782" s="2">
        <v>2017</v>
      </c>
      <c r="E1782" s="820">
        <v>126.72</v>
      </c>
      <c r="F1782" s="821">
        <v>3.2399999999999998E-2</v>
      </c>
      <c r="G1782" s="846" t="s">
        <v>1111</v>
      </c>
      <c r="H1782" s="846"/>
    </row>
    <row r="1783" spans="2:8">
      <c r="B1783" s="2" t="s">
        <v>1123</v>
      </c>
      <c r="C1783" s="2">
        <v>177563</v>
      </c>
      <c r="D1783" s="2">
        <v>2017</v>
      </c>
      <c r="E1783" s="820">
        <v>1504.9944</v>
      </c>
      <c r="F1783" s="821">
        <v>0.3276</v>
      </c>
      <c r="G1783" s="846" t="s">
        <v>1111</v>
      </c>
      <c r="H1783" s="846"/>
    </row>
    <row r="1784" spans="2:8">
      <c r="B1784" s="2" t="s">
        <v>1123</v>
      </c>
      <c r="C1784" s="2">
        <v>177563</v>
      </c>
      <c r="D1784" s="2">
        <v>2017</v>
      </c>
      <c r="E1784" s="820">
        <v>4586.6495999999997</v>
      </c>
      <c r="F1784" s="821">
        <v>0.99839999999999995</v>
      </c>
      <c r="G1784" s="846" t="s">
        <v>1111</v>
      </c>
      <c r="H1784" s="846"/>
    </row>
    <row r="1785" spans="2:8">
      <c r="B1785" s="2" t="s">
        <v>1123</v>
      </c>
      <c r="C1785" s="2">
        <v>184901</v>
      </c>
      <c r="D1785" s="2">
        <v>2017</v>
      </c>
      <c r="E1785" s="820">
        <v>24265</v>
      </c>
      <c r="F1785" s="821">
        <v>2.7</v>
      </c>
      <c r="G1785" s="846" t="s">
        <v>1113</v>
      </c>
      <c r="H1785" s="846"/>
    </row>
    <row r="1786" spans="2:8">
      <c r="B1786" s="2" t="s">
        <v>1123</v>
      </c>
      <c r="C1786" s="2">
        <v>184901</v>
      </c>
      <c r="D1786" s="2">
        <v>2017</v>
      </c>
      <c r="E1786" s="820">
        <v>9612</v>
      </c>
      <c r="F1786" s="821">
        <v>2.8</v>
      </c>
      <c r="G1786" s="846" t="s">
        <v>1113</v>
      </c>
      <c r="H1786" s="846"/>
    </row>
    <row r="1787" spans="2:8">
      <c r="B1787" s="2" t="s">
        <v>1123</v>
      </c>
      <c r="C1787" s="2">
        <v>186072</v>
      </c>
      <c r="D1787" s="2">
        <v>2017</v>
      </c>
      <c r="E1787" s="820">
        <v>639.899</v>
      </c>
      <c r="F1787" s="821">
        <v>1.025479</v>
      </c>
      <c r="G1787" s="846" t="s">
        <v>1111</v>
      </c>
      <c r="H1787" s="846"/>
    </row>
    <row r="1788" spans="2:8">
      <c r="B1788" s="2" t="s">
        <v>1123</v>
      </c>
      <c r="C1788" s="2">
        <v>176623</v>
      </c>
      <c r="D1788" s="2">
        <v>2017</v>
      </c>
      <c r="E1788" s="820">
        <v>380693</v>
      </c>
      <c r="F1788" s="821">
        <v>59.4</v>
      </c>
      <c r="G1788" s="846" t="s">
        <v>1111</v>
      </c>
      <c r="H1788" s="846"/>
    </row>
    <row r="1789" spans="2:8">
      <c r="B1789" s="2" t="s">
        <v>1123</v>
      </c>
      <c r="C1789" s="2">
        <v>164389</v>
      </c>
      <c r="D1789" s="2">
        <v>2017</v>
      </c>
      <c r="E1789" s="820">
        <v>5255.5360000000001</v>
      </c>
      <c r="F1789" s="821">
        <v>1.1439999999999999</v>
      </c>
      <c r="G1789" s="846" t="s">
        <v>1111</v>
      </c>
      <c r="H1789" s="846"/>
    </row>
    <row r="1790" spans="2:8">
      <c r="B1790" s="2" t="s">
        <v>1123</v>
      </c>
      <c r="C1790" s="2">
        <v>164389</v>
      </c>
      <c r="D1790" s="2">
        <v>2017</v>
      </c>
      <c r="E1790" s="820">
        <v>36660.120000000003</v>
      </c>
      <c r="F1790" s="821">
        <v>7.98</v>
      </c>
      <c r="G1790" s="846" t="s">
        <v>1111</v>
      </c>
      <c r="H1790" s="846"/>
    </row>
    <row r="1791" spans="2:8">
      <c r="B1791" s="2" t="s">
        <v>1123</v>
      </c>
      <c r="C1791" s="2">
        <v>175676</v>
      </c>
      <c r="D1791" s="2">
        <v>2017</v>
      </c>
      <c r="E1791" s="820">
        <v>38360</v>
      </c>
      <c r="F1791" s="821">
        <v>16.399999999999999</v>
      </c>
      <c r="G1791" s="846" t="s">
        <v>1111</v>
      </c>
      <c r="H1791" s="846"/>
    </row>
    <row r="1792" spans="2:8">
      <c r="B1792" s="2" t="s">
        <v>1123</v>
      </c>
      <c r="C1792" s="2">
        <v>182661</v>
      </c>
      <c r="D1792" s="2">
        <v>2017</v>
      </c>
      <c r="E1792" s="820">
        <v>3654.9863999999998</v>
      </c>
      <c r="F1792" s="821">
        <v>0.79559999999999997</v>
      </c>
      <c r="G1792" s="846" t="s">
        <v>1110</v>
      </c>
      <c r="H1792" s="846"/>
    </row>
    <row r="1793" spans="2:8">
      <c r="B1793" s="2" t="s">
        <v>1123</v>
      </c>
      <c r="C1793" s="2">
        <v>182661</v>
      </c>
      <c r="D1793" s="2">
        <v>2017</v>
      </c>
      <c r="E1793" s="820">
        <v>26179</v>
      </c>
      <c r="F1793" s="821">
        <v>7.6</v>
      </c>
      <c r="G1793" s="846" t="s">
        <v>1110</v>
      </c>
      <c r="H1793" s="846"/>
    </row>
    <row r="1794" spans="2:8">
      <c r="B1794" s="2" t="s">
        <v>1123</v>
      </c>
      <c r="C1794" s="2">
        <v>183266</v>
      </c>
      <c r="D1794" s="2">
        <v>2017</v>
      </c>
      <c r="E1794" s="820">
        <v>25103.4</v>
      </c>
      <c r="F1794" s="821">
        <v>0</v>
      </c>
      <c r="G1794" s="846" t="s">
        <v>1111</v>
      </c>
      <c r="H1794" s="846"/>
    </row>
    <row r="1795" spans="2:8">
      <c r="B1795" s="2" t="s">
        <v>1123</v>
      </c>
      <c r="C1795" s="2">
        <v>175527</v>
      </c>
      <c r="D1795" s="2">
        <v>2017</v>
      </c>
      <c r="E1795" s="820">
        <v>3132</v>
      </c>
      <c r="F1795" s="821">
        <v>0.66</v>
      </c>
      <c r="G1795" s="846" t="s">
        <v>1111</v>
      </c>
      <c r="H1795" s="846"/>
    </row>
    <row r="1796" spans="2:8">
      <c r="B1796" s="2" t="s">
        <v>1123</v>
      </c>
      <c r="C1796" s="2">
        <v>175527</v>
      </c>
      <c r="D1796" s="2">
        <v>2017</v>
      </c>
      <c r="E1796" s="820">
        <v>80059</v>
      </c>
      <c r="F1796" s="821">
        <v>9.1</v>
      </c>
      <c r="G1796" s="846" t="s">
        <v>1111</v>
      </c>
      <c r="H1796" s="846"/>
    </row>
    <row r="1797" spans="2:8">
      <c r="B1797" s="2" t="s">
        <v>1123</v>
      </c>
      <c r="C1797" s="2">
        <v>186242</v>
      </c>
      <c r="D1797" s="2">
        <v>2017</v>
      </c>
      <c r="E1797" s="820">
        <v>524.5</v>
      </c>
      <c r="F1797" s="821">
        <v>0.58499999999999996</v>
      </c>
      <c r="G1797" s="846" t="s">
        <v>1111</v>
      </c>
      <c r="H1797" s="846"/>
    </row>
    <row r="1798" spans="2:8">
      <c r="B1798" s="2" t="s">
        <v>1123</v>
      </c>
      <c r="C1798" s="2">
        <v>184768</v>
      </c>
      <c r="D1798" s="2">
        <v>2017</v>
      </c>
      <c r="E1798" s="820">
        <v>4735.3</v>
      </c>
      <c r="F1798" s="821">
        <v>2.6</v>
      </c>
      <c r="G1798" s="846" t="s">
        <v>1110</v>
      </c>
      <c r="H1798" s="846"/>
    </row>
    <row r="1799" spans="2:8">
      <c r="B1799" s="2" t="s">
        <v>1123</v>
      </c>
      <c r="C1799" s="2">
        <v>156314</v>
      </c>
      <c r="D1799" s="2">
        <v>2017</v>
      </c>
      <c r="E1799" s="820">
        <v>289067</v>
      </c>
      <c r="F1799" s="821">
        <v>11.2</v>
      </c>
      <c r="G1799" s="846" t="s">
        <v>1111</v>
      </c>
      <c r="H1799" s="846"/>
    </row>
    <row r="1800" spans="2:8">
      <c r="B1800" s="2" t="s">
        <v>1123</v>
      </c>
      <c r="C1800" s="2">
        <v>156314</v>
      </c>
      <c r="D1800" s="2">
        <v>2017</v>
      </c>
      <c r="E1800" s="820">
        <v>0</v>
      </c>
      <c r="F1800" s="821">
        <v>0</v>
      </c>
      <c r="G1800" s="846" t="s">
        <v>1111</v>
      </c>
      <c r="H1800" s="846"/>
    </row>
    <row r="1801" spans="2:8">
      <c r="B1801" s="2" t="s">
        <v>1123</v>
      </c>
      <c r="C1801" s="2">
        <v>156314</v>
      </c>
      <c r="D1801" s="2">
        <v>2017</v>
      </c>
      <c r="E1801" s="820">
        <v>0</v>
      </c>
      <c r="F1801" s="821">
        <v>0</v>
      </c>
      <c r="G1801" s="846" t="s">
        <v>1111</v>
      </c>
      <c r="H1801" s="846"/>
    </row>
    <row r="1802" spans="2:8">
      <c r="B1802" s="2" t="s">
        <v>1123</v>
      </c>
      <c r="C1802" s="2">
        <v>156314</v>
      </c>
      <c r="D1802" s="2">
        <v>2017</v>
      </c>
      <c r="E1802" s="820">
        <v>0</v>
      </c>
      <c r="F1802" s="821">
        <v>0</v>
      </c>
      <c r="G1802" s="846" t="s">
        <v>1111</v>
      </c>
      <c r="H1802" s="846"/>
    </row>
    <row r="1803" spans="2:8">
      <c r="B1803" s="2" t="s">
        <v>1123</v>
      </c>
      <c r="C1803" s="2">
        <v>156314</v>
      </c>
      <c r="D1803" s="2">
        <v>2017</v>
      </c>
      <c r="E1803" s="820">
        <v>0</v>
      </c>
      <c r="F1803" s="821">
        <v>0</v>
      </c>
      <c r="G1803" s="846" t="s">
        <v>1111</v>
      </c>
      <c r="H1803" s="846"/>
    </row>
    <row r="1804" spans="2:8">
      <c r="B1804" s="2" t="s">
        <v>1123</v>
      </c>
      <c r="C1804" s="2">
        <v>156314</v>
      </c>
      <c r="D1804" s="2">
        <v>2017</v>
      </c>
      <c r="E1804" s="820">
        <v>20706</v>
      </c>
      <c r="F1804" s="821">
        <v>0</v>
      </c>
      <c r="G1804" s="846" t="s">
        <v>1111</v>
      </c>
      <c r="H1804" s="846"/>
    </row>
    <row r="1805" spans="2:8">
      <c r="B1805" s="2" t="s">
        <v>1123</v>
      </c>
      <c r="C1805" s="2">
        <v>156314</v>
      </c>
      <c r="D1805" s="2">
        <v>2017</v>
      </c>
      <c r="E1805" s="820">
        <v>1348200</v>
      </c>
      <c r="F1805" s="821">
        <v>0</v>
      </c>
      <c r="G1805" s="846" t="s">
        <v>1111</v>
      </c>
      <c r="H1805" s="846"/>
    </row>
    <row r="1806" spans="2:8">
      <c r="B1806" s="2" t="s">
        <v>1123</v>
      </c>
      <c r="C1806" s="2">
        <v>156314</v>
      </c>
      <c r="D1806" s="2">
        <v>2017</v>
      </c>
      <c r="E1806" s="820">
        <v>2803784</v>
      </c>
      <c r="F1806" s="821">
        <v>0</v>
      </c>
      <c r="G1806" s="846" t="s">
        <v>1111</v>
      </c>
      <c r="H1806" s="846"/>
    </row>
    <row r="1807" spans="2:8">
      <c r="B1807" s="2" t="s">
        <v>1123</v>
      </c>
      <c r="C1807" s="2">
        <v>169271</v>
      </c>
      <c r="D1807" s="2">
        <v>2017</v>
      </c>
      <c r="E1807" s="820">
        <v>195939</v>
      </c>
      <c r="F1807" s="821">
        <v>0</v>
      </c>
      <c r="G1807" s="846" t="s">
        <v>1111</v>
      </c>
      <c r="H1807" s="846"/>
    </row>
    <row r="1808" spans="2:8">
      <c r="B1808" s="2" t="s">
        <v>1123</v>
      </c>
      <c r="C1808" s="2">
        <v>177195</v>
      </c>
      <c r="D1808" s="2">
        <v>2017</v>
      </c>
      <c r="E1808" s="820">
        <v>22347</v>
      </c>
      <c r="F1808" s="821">
        <v>5.4</v>
      </c>
      <c r="G1808" s="846" t="s">
        <v>1111</v>
      </c>
      <c r="H1808" s="846"/>
    </row>
    <row r="1809" spans="2:8">
      <c r="B1809" s="2" t="s">
        <v>1123</v>
      </c>
      <c r="C1809" s="2">
        <v>176921</v>
      </c>
      <c r="D1809" s="2">
        <v>2017</v>
      </c>
      <c r="E1809" s="820">
        <v>13230.72</v>
      </c>
      <c r="F1809" s="821">
        <v>2.88</v>
      </c>
      <c r="G1809" s="846" t="s">
        <v>1111</v>
      </c>
      <c r="H1809" s="846"/>
    </row>
    <row r="1810" spans="2:8">
      <c r="B1810" s="2" t="s">
        <v>1123</v>
      </c>
      <c r="C1810" s="2">
        <v>176921</v>
      </c>
      <c r="D1810" s="2">
        <v>2017</v>
      </c>
      <c r="E1810" s="820">
        <v>132215.32</v>
      </c>
      <c r="F1810" s="821">
        <v>28.78</v>
      </c>
      <c r="G1810" s="846" t="s">
        <v>1111</v>
      </c>
      <c r="H1810" s="846"/>
    </row>
    <row r="1811" spans="2:8">
      <c r="B1811" s="2" t="s">
        <v>1123</v>
      </c>
      <c r="C1811" s="2">
        <v>181384</v>
      </c>
      <c r="D1811" s="2">
        <v>2017</v>
      </c>
      <c r="E1811" s="820">
        <v>5892</v>
      </c>
      <c r="F1811" s="821">
        <v>1.252</v>
      </c>
      <c r="G1811" s="846" t="s">
        <v>1111</v>
      </c>
      <c r="H1811" s="846"/>
    </row>
    <row r="1812" spans="2:8">
      <c r="B1812" s="2" t="s">
        <v>1123</v>
      </c>
      <c r="C1812" s="2">
        <v>181384</v>
      </c>
      <c r="D1812" s="2">
        <v>2017</v>
      </c>
      <c r="E1812" s="820">
        <v>80.150000000000006</v>
      </c>
      <c r="F1812" s="821">
        <v>2.0500000000000001E-2</v>
      </c>
      <c r="G1812" s="846" t="s">
        <v>1111</v>
      </c>
      <c r="H1812" s="846"/>
    </row>
    <row r="1813" spans="2:8">
      <c r="B1813" s="2" t="s">
        <v>1123</v>
      </c>
      <c r="C1813" s="2">
        <v>181384</v>
      </c>
      <c r="D1813" s="2">
        <v>2017</v>
      </c>
      <c r="E1813" s="820">
        <v>77271.08</v>
      </c>
      <c r="F1813" s="821">
        <v>16.82</v>
      </c>
      <c r="G1813" s="846" t="s">
        <v>1111</v>
      </c>
      <c r="H1813" s="846"/>
    </row>
    <row r="1814" spans="2:8">
      <c r="B1814" s="2" t="s">
        <v>1123</v>
      </c>
      <c r="C1814" s="2">
        <v>183402</v>
      </c>
      <c r="D1814" s="2">
        <v>2017</v>
      </c>
      <c r="E1814" s="820">
        <v>2520</v>
      </c>
      <c r="F1814" s="821">
        <v>0</v>
      </c>
      <c r="G1814" s="846" t="s">
        <v>1111</v>
      </c>
      <c r="H1814" s="846"/>
    </row>
    <row r="1815" spans="2:8">
      <c r="B1815" s="2" t="s">
        <v>1123</v>
      </c>
      <c r="C1815" s="2">
        <v>183402</v>
      </c>
      <c r="D1815" s="2">
        <v>2017</v>
      </c>
      <c r="E1815" s="820">
        <v>16.03</v>
      </c>
      <c r="F1815" s="821">
        <v>4.1000000000000003E-3</v>
      </c>
      <c r="G1815" s="846" t="s">
        <v>1111</v>
      </c>
      <c r="H1815" s="846"/>
    </row>
    <row r="1816" spans="2:8">
      <c r="B1816" s="2" t="s">
        <v>1123</v>
      </c>
      <c r="C1816" s="2">
        <v>183402</v>
      </c>
      <c r="D1816" s="2">
        <v>2017</v>
      </c>
      <c r="E1816" s="820">
        <v>275.64</v>
      </c>
      <c r="F1816" s="821">
        <v>0.06</v>
      </c>
      <c r="G1816" s="846" t="s">
        <v>1111</v>
      </c>
      <c r="H1816" s="846"/>
    </row>
    <row r="1817" spans="2:8">
      <c r="B1817" s="2" t="s">
        <v>1123</v>
      </c>
      <c r="C1817" s="2">
        <v>183402</v>
      </c>
      <c r="D1817" s="2">
        <v>2017</v>
      </c>
      <c r="E1817" s="820">
        <v>1492.704</v>
      </c>
      <c r="F1817" s="821">
        <v>0.1704</v>
      </c>
      <c r="G1817" s="846" t="s">
        <v>1111</v>
      </c>
      <c r="H1817" s="846"/>
    </row>
    <row r="1818" spans="2:8">
      <c r="B1818" s="2" t="s">
        <v>1123</v>
      </c>
      <c r="C1818" s="2">
        <v>183402</v>
      </c>
      <c r="D1818" s="2">
        <v>2017</v>
      </c>
      <c r="E1818" s="820">
        <v>7420</v>
      </c>
      <c r="F1818" s="821">
        <v>0</v>
      </c>
      <c r="G1818" s="846" t="s">
        <v>1111</v>
      </c>
      <c r="H1818" s="846"/>
    </row>
    <row r="1819" spans="2:8">
      <c r="B1819" s="2" t="s">
        <v>1123</v>
      </c>
      <c r="C1819" s="2">
        <v>183402</v>
      </c>
      <c r="D1819" s="2">
        <v>2017</v>
      </c>
      <c r="E1819" s="820">
        <v>1489</v>
      </c>
      <c r="F1819" s="821">
        <v>0.2</v>
      </c>
      <c r="G1819" s="846" t="s">
        <v>1111</v>
      </c>
      <c r="H1819" s="846"/>
    </row>
    <row r="1820" spans="2:8">
      <c r="B1820" s="2" t="s">
        <v>1123</v>
      </c>
      <c r="C1820" s="2">
        <v>183402</v>
      </c>
      <c r="D1820" s="2">
        <v>2017</v>
      </c>
      <c r="E1820" s="820">
        <v>15106</v>
      </c>
      <c r="F1820" s="821">
        <v>5.8</v>
      </c>
      <c r="G1820" s="846" t="s">
        <v>1111</v>
      </c>
      <c r="H1820" s="846"/>
    </row>
    <row r="1821" spans="2:8">
      <c r="B1821" s="2" t="s">
        <v>1123</v>
      </c>
      <c r="C1821" s="2">
        <v>183402</v>
      </c>
      <c r="D1821" s="2">
        <v>2017</v>
      </c>
      <c r="E1821" s="820">
        <v>85298</v>
      </c>
      <c r="F1821" s="821">
        <v>32.700000000000003</v>
      </c>
      <c r="G1821" s="846" t="s">
        <v>1111</v>
      </c>
      <c r="H1821" s="846"/>
    </row>
    <row r="1822" spans="2:8">
      <c r="B1822" s="2" t="s">
        <v>1123</v>
      </c>
      <c r="C1822" s="2">
        <v>174802</v>
      </c>
      <c r="D1822" s="2">
        <v>2017</v>
      </c>
      <c r="E1822" s="820">
        <v>2919</v>
      </c>
      <c r="F1822" s="821">
        <v>0</v>
      </c>
      <c r="G1822" s="846" t="s">
        <v>1111</v>
      </c>
      <c r="H1822" s="846"/>
    </row>
    <row r="1823" spans="2:8">
      <c r="B1823" s="2" t="s">
        <v>1123</v>
      </c>
      <c r="C1823" s="2">
        <v>174802</v>
      </c>
      <c r="D1823" s="2">
        <v>2017</v>
      </c>
      <c r="E1823" s="820">
        <v>2985.4079999999999</v>
      </c>
      <c r="F1823" s="821">
        <v>0.34079999999999999</v>
      </c>
      <c r="G1823" s="846" t="s">
        <v>1111</v>
      </c>
      <c r="H1823" s="846"/>
    </row>
    <row r="1824" spans="2:8">
      <c r="B1824" s="2" t="s">
        <v>1123</v>
      </c>
      <c r="C1824" s="2">
        <v>174802</v>
      </c>
      <c r="D1824" s="2">
        <v>2017</v>
      </c>
      <c r="E1824" s="820">
        <v>14517.632</v>
      </c>
      <c r="F1824" s="821">
        <v>3.7120000000000002</v>
      </c>
      <c r="G1824" s="846" t="s">
        <v>1111</v>
      </c>
      <c r="H1824" s="846"/>
    </row>
    <row r="1825" spans="2:8">
      <c r="B1825" s="2" t="s">
        <v>1123</v>
      </c>
      <c r="C1825" s="2">
        <v>174802</v>
      </c>
      <c r="D1825" s="2">
        <v>2017</v>
      </c>
      <c r="E1825" s="820">
        <v>3732</v>
      </c>
      <c r="F1825" s="821">
        <v>0</v>
      </c>
      <c r="G1825" s="846" t="s">
        <v>1111</v>
      </c>
      <c r="H1825" s="846"/>
    </row>
    <row r="1826" spans="2:8">
      <c r="B1826" s="2" t="s">
        <v>1123</v>
      </c>
      <c r="C1826" s="2">
        <v>174802</v>
      </c>
      <c r="D1826" s="2">
        <v>2017</v>
      </c>
      <c r="E1826" s="820">
        <v>1260</v>
      </c>
      <c r="F1826" s="821">
        <v>0.3</v>
      </c>
      <c r="G1826" s="846" t="s">
        <v>1111</v>
      </c>
      <c r="H1826" s="846"/>
    </row>
    <row r="1827" spans="2:8">
      <c r="B1827" s="2" t="s">
        <v>1123</v>
      </c>
      <c r="C1827" s="2">
        <v>174802</v>
      </c>
      <c r="D1827" s="2">
        <v>2017</v>
      </c>
      <c r="E1827" s="820">
        <v>20341</v>
      </c>
      <c r="F1827" s="821">
        <v>2.4</v>
      </c>
      <c r="G1827" s="846" t="s">
        <v>1111</v>
      </c>
      <c r="H1827" s="846"/>
    </row>
    <row r="1828" spans="2:8">
      <c r="B1828" s="2" t="s">
        <v>1123</v>
      </c>
      <c r="C1828" s="2">
        <v>174802</v>
      </c>
      <c r="D1828" s="2">
        <v>2017</v>
      </c>
      <c r="E1828" s="820">
        <v>18737</v>
      </c>
      <c r="F1828" s="821">
        <v>4.2</v>
      </c>
      <c r="G1828" s="846" t="s">
        <v>1111</v>
      </c>
      <c r="H1828" s="846"/>
    </row>
    <row r="1829" spans="2:8">
      <c r="B1829" s="2" t="s">
        <v>1123</v>
      </c>
      <c r="C1829" s="2">
        <v>189735</v>
      </c>
      <c r="D1829" s="2">
        <v>2017</v>
      </c>
      <c r="E1829" s="820">
        <v>13561</v>
      </c>
      <c r="F1829" s="821">
        <v>0</v>
      </c>
      <c r="G1829" s="846" t="s">
        <v>1111</v>
      </c>
      <c r="H1829" s="846"/>
    </row>
    <row r="1830" spans="2:8">
      <c r="B1830" s="2" t="s">
        <v>1123</v>
      </c>
      <c r="C1830" s="2">
        <v>189735</v>
      </c>
      <c r="D1830" s="2">
        <v>2017</v>
      </c>
      <c r="E1830" s="820">
        <v>12180</v>
      </c>
      <c r="F1830" s="821">
        <v>0</v>
      </c>
      <c r="G1830" s="846" t="s">
        <v>1111</v>
      </c>
      <c r="H1830" s="846"/>
    </row>
    <row r="1831" spans="2:8">
      <c r="B1831" s="2" t="s">
        <v>1123</v>
      </c>
      <c r="C1831" s="2">
        <v>189735</v>
      </c>
      <c r="D1831" s="2">
        <v>2017</v>
      </c>
      <c r="E1831" s="820">
        <v>1097880</v>
      </c>
      <c r="F1831" s="821">
        <v>0</v>
      </c>
      <c r="G1831" s="846" t="s">
        <v>1111</v>
      </c>
      <c r="H1831" s="846"/>
    </row>
    <row r="1832" spans="2:8">
      <c r="B1832" s="2" t="s">
        <v>1123</v>
      </c>
      <c r="C1832" s="2">
        <v>167899</v>
      </c>
      <c r="D1832" s="2">
        <v>2017</v>
      </c>
      <c r="E1832" s="820">
        <v>79857</v>
      </c>
      <c r="F1832" s="821">
        <v>9.1</v>
      </c>
      <c r="G1832" s="846" t="s">
        <v>1110</v>
      </c>
      <c r="H1832" s="846"/>
    </row>
    <row r="1833" spans="2:8">
      <c r="B1833" s="2" t="s">
        <v>1123</v>
      </c>
      <c r="C1833" s="2">
        <v>167900</v>
      </c>
      <c r="D1833" s="2">
        <v>2017</v>
      </c>
      <c r="E1833" s="820">
        <v>97341</v>
      </c>
      <c r="F1833" s="821">
        <v>11.1</v>
      </c>
      <c r="G1833" s="846" t="s">
        <v>1110</v>
      </c>
      <c r="H1833" s="846"/>
    </row>
    <row r="1834" spans="2:8">
      <c r="B1834" s="2" t="s">
        <v>1123</v>
      </c>
      <c r="C1834" s="2">
        <v>167900</v>
      </c>
      <c r="D1834" s="2">
        <v>2017</v>
      </c>
      <c r="E1834" s="820">
        <v>14179.9935</v>
      </c>
      <c r="F1834" s="821">
        <v>2.3370000000000002</v>
      </c>
      <c r="G1834" s="846" t="s">
        <v>1110</v>
      </c>
      <c r="H1834" s="846"/>
    </row>
    <row r="1835" spans="2:8">
      <c r="B1835" s="2" t="s">
        <v>1123</v>
      </c>
      <c r="C1835" s="2">
        <v>167900</v>
      </c>
      <c r="D1835" s="2">
        <v>2017</v>
      </c>
      <c r="E1835" s="820">
        <v>108000</v>
      </c>
      <c r="F1835" s="821">
        <v>12</v>
      </c>
      <c r="G1835" s="846" t="s">
        <v>1110</v>
      </c>
      <c r="H1835" s="846"/>
    </row>
    <row r="1836" spans="2:8">
      <c r="B1836" s="2" t="s">
        <v>1123</v>
      </c>
      <c r="C1836" s="2">
        <v>171419</v>
      </c>
      <c r="D1836" s="2">
        <v>2017</v>
      </c>
      <c r="E1836" s="820">
        <v>2335.1999999999998</v>
      </c>
      <c r="F1836" s="821">
        <v>0</v>
      </c>
      <c r="G1836" s="846" t="s">
        <v>1111</v>
      </c>
      <c r="H1836" s="846"/>
    </row>
    <row r="1837" spans="2:8">
      <c r="B1837" s="2" t="s">
        <v>1123</v>
      </c>
      <c r="C1837" s="2">
        <v>171419</v>
      </c>
      <c r="D1837" s="2">
        <v>2017</v>
      </c>
      <c r="E1837" s="820">
        <v>2825.31</v>
      </c>
      <c r="F1837" s="821">
        <v>0</v>
      </c>
      <c r="G1837" s="846" t="s">
        <v>1111</v>
      </c>
      <c r="H1837" s="846"/>
    </row>
    <row r="1838" spans="2:8">
      <c r="B1838" s="2" t="s">
        <v>1123</v>
      </c>
      <c r="C1838" s="2">
        <v>171419</v>
      </c>
      <c r="D1838" s="2">
        <v>2017</v>
      </c>
      <c r="E1838" s="820">
        <v>13398</v>
      </c>
      <c r="F1838" s="821">
        <v>0</v>
      </c>
      <c r="G1838" s="846" t="s">
        <v>1111</v>
      </c>
      <c r="H1838" s="846"/>
    </row>
    <row r="1839" spans="2:8">
      <c r="B1839" s="2" t="s">
        <v>1123</v>
      </c>
      <c r="C1839" s="2">
        <v>171419</v>
      </c>
      <c r="D1839" s="2">
        <v>2017</v>
      </c>
      <c r="E1839" s="820">
        <v>119.444</v>
      </c>
      <c r="F1839" s="821">
        <v>2.5999999999999999E-2</v>
      </c>
      <c r="G1839" s="846" t="s">
        <v>1111</v>
      </c>
      <c r="H1839" s="846"/>
    </row>
    <row r="1840" spans="2:8">
      <c r="B1840" s="2" t="s">
        <v>1123</v>
      </c>
      <c r="C1840" s="2">
        <v>171419</v>
      </c>
      <c r="D1840" s="2">
        <v>2017</v>
      </c>
      <c r="E1840" s="820">
        <v>5722.0320000000002</v>
      </c>
      <c r="F1840" s="821">
        <v>0.6532</v>
      </c>
      <c r="G1840" s="846" t="s">
        <v>1111</v>
      </c>
      <c r="H1840" s="846"/>
    </row>
    <row r="1841" spans="2:8">
      <c r="B1841" s="2" t="s">
        <v>1123</v>
      </c>
      <c r="C1841" s="2">
        <v>171419</v>
      </c>
      <c r="D1841" s="2">
        <v>2017</v>
      </c>
      <c r="E1841" s="820">
        <v>52371.6</v>
      </c>
      <c r="F1841" s="821">
        <v>11.4</v>
      </c>
      <c r="G1841" s="846" t="s">
        <v>1111</v>
      </c>
      <c r="H1841" s="846"/>
    </row>
    <row r="1842" spans="2:8">
      <c r="B1842" s="2" t="s">
        <v>1123</v>
      </c>
      <c r="C1842" s="2">
        <v>171419</v>
      </c>
      <c r="D1842" s="2">
        <v>2017</v>
      </c>
      <c r="E1842" s="820">
        <v>7100</v>
      </c>
      <c r="F1842" s="821">
        <v>0</v>
      </c>
      <c r="G1842" s="846" t="s">
        <v>1111</v>
      </c>
      <c r="H1842" s="846"/>
    </row>
    <row r="1843" spans="2:8">
      <c r="B1843" s="2" t="s">
        <v>1123</v>
      </c>
      <c r="C1843" s="2">
        <v>171419</v>
      </c>
      <c r="D1843" s="2">
        <v>2017</v>
      </c>
      <c r="E1843" s="820">
        <v>1191</v>
      </c>
      <c r="F1843" s="821">
        <v>0.4</v>
      </c>
      <c r="G1843" s="846" t="s">
        <v>1111</v>
      </c>
      <c r="H1843" s="846"/>
    </row>
    <row r="1844" spans="2:8">
      <c r="B1844" s="2" t="s">
        <v>1123</v>
      </c>
      <c r="C1844" s="2">
        <v>171419</v>
      </c>
      <c r="D1844" s="2">
        <v>2017</v>
      </c>
      <c r="E1844" s="820">
        <v>201243</v>
      </c>
      <c r="F1844" s="821">
        <v>22.9</v>
      </c>
      <c r="G1844" s="846" t="s">
        <v>1111</v>
      </c>
      <c r="H1844" s="846"/>
    </row>
    <row r="1845" spans="2:8">
      <c r="B1845" s="2" t="s">
        <v>1123</v>
      </c>
      <c r="C1845" s="2">
        <v>178640</v>
      </c>
      <c r="D1845" s="2">
        <v>2017</v>
      </c>
      <c r="E1845" s="820">
        <v>6553</v>
      </c>
      <c r="F1845" s="821">
        <v>0</v>
      </c>
      <c r="G1845" s="846" t="s">
        <v>1111</v>
      </c>
      <c r="H1845" s="846"/>
    </row>
    <row r="1846" spans="2:8">
      <c r="B1846" s="2" t="s">
        <v>1123</v>
      </c>
      <c r="C1846" s="2">
        <v>173544</v>
      </c>
      <c r="D1846" s="2">
        <v>2017</v>
      </c>
      <c r="E1846" s="820">
        <v>66107.66</v>
      </c>
      <c r="F1846" s="821">
        <v>14.39</v>
      </c>
      <c r="G1846" s="846" t="s">
        <v>1111</v>
      </c>
      <c r="H1846" s="846"/>
    </row>
    <row r="1847" spans="2:8">
      <c r="B1847" s="2" t="s">
        <v>1123</v>
      </c>
      <c r="C1847" s="2">
        <v>189970</v>
      </c>
      <c r="D1847" s="2">
        <v>2017</v>
      </c>
      <c r="E1847" s="820">
        <v>11753.2896</v>
      </c>
      <c r="F1847" s="821">
        <v>2.5583999999999998</v>
      </c>
      <c r="G1847" s="846" t="s">
        <v>1111</v>
      </c>
      <c r="H1847" s="846"/>
    </row>
    <row r="1848" spans="2:8">
      <c r="B1848" s="2" t="s">
        <v>1123</v>
      </c>
      <c r="C1848" s="2">
        <v>181285</v>
      </c>
      <c r="D1848" s="2">
        <v>2017</v>
      </c>
      <c r="E1848" s="820">
        <v>1194.44</v>
      </c>
      <c r="F1848" s="821">
        <v>0.26</v>
      </c>
      <c r="G1848" s="846" t="s">
        <v>1111</v>
      </c>
      <c r="H1848" s="846"/>
    </row>
    <row r="1849" spans="2:8">
      <c r="B1849" s="2" t="s">
        <v>1123</v>
      </c>
      <c r="C1849" s="2">
        <v>181285</v>
      </c>
      <c r="D1849" s="2">
        <v>2017</v>
      </c>
      <c r="E1849" s="820">
        <v>4299.9840000000004</v>
      </c>
      <c r="F1849" s="821">
        <v>0.93600000000000005</v>
      </c>
      <c r="G1849" s="846" t="s">
        <v>1111</v>
      </c>
      <c r="H1849" s="846"/>
    </row>
    <row r="1850" spans="2:8">
      <c r="B1850" s="2" t="s">
        <v>1123</v>
      </c>
      <c r="C1850" s="2">
        <v>181285</v>
      </c>
      <c r="D1850" s="2">
        <v>2017</v>
      </c>
      <c r="E1850" s="820">
        <v>15479.9424</v>
      </c>
      <c r="F1850" s="821">
        <v>3.3696000000000002</v>
      </c>
      <c r="G1850" s="846" t="s">
        <v>1111</v>
      </c>
      <c r="H1850" s="846"/>
    </row>
    <row r="1851" spans="2:8">
      <c r="B1851" s="2" t="s">
        <v>1123</v>
      </c>
      <c r="C1851" s="2">
        <v>183249</v>
      </c>
      <c r="D1851" s="2">
        <v>2017</v>
      </c>
      <c r="E1851" s="820">
        <v>273</v>
      </c>
      <c r="F1851" s="821">
        <v>0</v>
      </c>
      <c r="G1851" s="846" t="s">
        <v>1111</v>
      </c>
      <c r="H1851" s="846"/>
    </row>
    <row r="1852" spans="2:8">
      <c r="B1852" s="2" t="s">
        <v>1123</v>
      </c>
      <c r="C1852" s="2">
        <v>183249</v>
      </c>
      <c r="D1852" s="2">
        <v>2017</v>
      </c>
      <c r="E1852" s="820">
        <v>840</v>
      </c>
      <c r="F1852" s="821">
        <v>0</v>
      </c>
      <c r="G1852" s="846" t="s">
        <v>1111</v>
      </c>
      <c r="H1852" s="846"/>
    </row>
    <row r="1853" spans="2:8">
      <c r="B1853" s="2" t="s">
        <v>1123</v>
      </c>
      <c r="C1853" s="2">
        <v>183249</v>
      </c>
      <c r="D1853" s="2">
        <v>2017</v>
      </c>
      <c r="E1853" s="820">
        <v>3502.8</v>
      </c>
      <c r="F1853" s="821">
        <v>0</v>
      </c>
      <c r="G1853" s="846" t="s">
        <v>1111</v>
      </c>
      <c r="H1853" s="846"/>
    </row>
    <row r="1854" spans="2:8">
      <c r="B1854" s="2" t="s">
        <v>1123</v>
      </c>
      <c r="C1854" s="2">
        <v>183249</v>
      </c>
      <c r="D1854" s="2">
        <v>2017</v>
      </c>
      <c r="E1854" s="820">
        <v>2335.1999999999998</v>
      </c>
      <c r="F1854" s="821">
        <v>0</v>
      </c>
      <c r="G1854" s="846" t="s">
        <v>1111</v>
      </c>
      <c r="H1854" s="846"/>
    </row>
    <row r="1855" spans="2:8">
      <c r="B1855" s="2" t="s">
        <v>1123</v>
      </c>
      <c r="C1855" s="2">
        <v>183249</v>
      </c>
      <c r="D1855" s="2">
        <v>2017</v>
      </c>
      <c r="E1855" s="820">
        <v>546</v>
      </c>
      <c r="F1855" s="821">
        <v>0</v>
      </c>
      <c r="G1855" s="846" t="s">
        <v>1111</v>
      </c>
      <c r="H1855" s="846"/>
    </row>
    <row r="1856" spans="2:8">
      <c r="B1856" s="2" t="s">
        <v>1123</v>
      </c>
      <c r="C1856" s="2">
        <v>183249</v>
      </c>
      <c r="D1856" s="2">
        <v>2017</v>
      </c>
      <c r="E1856" s="820">
        <v>840</v>
      </c>
      <c r="F1856" s="821">
        <v>0</v>
      </c>
      <c r="G1856" s="846" t="s">
        <v>1111</v>
      </c>
      <c r="H1856" s="846"/>
    </row>
    <row r="1857" spans="2:8">
      <c r="B1857" s="2" t="s">
        <v>1123</v>
      </c>
      <c r="C1857" s="2">
        <v>183249</v>
      </c>
      <c r="D1857" s="2">
        <v>2017</v>
      </c>
      <c r="E1857" s="820">
        <v>2919</v>
      </c>
      <c r="F1857" s="821">
        <v>0</v>
      </c>
      <c r="G1857" s="846" t="s">
        <v>1111</v>
      </c>
      <c r="H1857" s="846"/>
    </row>
    <row r="1858" spans="2:8">
      <c r="B1858" s="2" t="s">
        <v>1123</v>
      </c>
      <c r="C1858" s="2">
        <v>143340</v>
      </c>
      <c r="D1858" s="2">
        <v>2017</v>
      </c>
      <c r="E1858" s="820">
        <v>196754</v>
      </c>
      <c r="F1858" s="821">
        <v>44.7</v>
      </c>
      <c r="G1858" s="846" t="s">
        <v>1111</v>
      </c>
      <c r="H1858" s="846"/>
    </row>
    <row r="1859" spans="2:8">
      <c r="B1859" s="2" t="s">
        <v>1123</v>
      </c>
      <c r="C1859" s="2">
        <v>177049</v>
      </c>
      <c r="D1859" s="2">
        <v>2017</v>
      </c>
      <c r="E1859" s="820">
        <v>51780</v>
      </c>
      <c r="F1859" s="821">
        <v>13.4</v>
      </c>
      <c r="G1859" s="846" t="s">
        <v>1110</v>
      </c>
      <c r="H1859" s="846"/>
    </row>
    <row r="1860" spans="2:8">
      <c r="B1860" s="2" t="s">
        <v>1123</v>
      </c>
      <c r="C1860" s="2">
        <v>186749</v>
      </c>
      <c r="D1860" s="2">
        <v>2017</v>
      </c>
      <c r="E1860" s="820">
        <v>32893.040000000001</v>
      </c>
      <c r="F1860" s="821">
        <v>7.16</v>
      </c>
      <c r="G1860" s="846" t="s">
        <v>1111</v>
      </c>
      <c r="H1860" s="846"/>
    </row>
    <row r="1861" spans="2:8">
      <c r="B1861" s="2" t="s">
        <v>1123</v>
      </c>
      <c r="C1861" s="2">
        <v>167771</v>
      </c>
      <c r="D1861" s="2">
        <v>2017</v>
      </c>
      <c r="E1861" s="820">
        <v>8528</v>
      </c>
      <c r="F1861" s="821">
        <v>1.6</v>
      </c>
      <c r="G1861" s="846" t="s">
        <v>1110</v>
      </c>
      <c r="H1861" s="846"/>
    </row>
    <row r="1862" spans="2:8">
      <c r="B1862" s="2" t="s">
        <v>1123</v>
      </c>
      <c r="C1862" s="2">
        <v>185136</v>
      </c>
      <c r="D1862" s="2">
        <v>2017</v>
      </c>
      <c r="E1862" s="820">
        <v>55062</v>
      </c>
      <c r="F1862" s="821">
        <v>0</v>
      </c>
      <c r="G1862" s="846" t="s">
        <v>1111</v>
      </c>
      <c r="H1862" s="846"/>
    </row>
    <row r="1863" spans="2:8">
      <c r="B1863" s="2" t="s">
        <v>1123</v>
      </c>
      <c r="C1863" s="2">
        <v>185136</v>
      </c>
      <c r="D1863" s="2">
        <v>2017</v>
      </c>
      <c r="E1863" s="820">
        <v>180894</v>
      </c>
      <c r="F1863" s="821">
        <v>0</v>
      </c>
      <c r="G1863" s="846" t="s">
        <v>1111</v>
      </c>
      <c r="H1863" s="846"/>
    </row>
    <row r="1864" spans="2:8">
      <c r="B1864" s="2" t="s">
        <v>1123</v>
      </c>
      <c r="C1864" s="2">
        <v>181701</v>
      </c>
      <c r="D1864" s="2">
        <v>2017</v>
      </c>
      <c r="E1864" s="820">
        <v>84.48</v>
      </c>
      <c r="F1864" s="821">
        <v>2.1600000000000001E-2</v>
      </c>
      <c r="G1864" s="846" t="s">
        <v>1110</v>
      </c>
      <c r="H1864" s="846"/>
    </row>
    <row r="1865" spans="2:8">
      <c r="B1865" s="2" t="s">
        <v>1123</v>
      </c>
      <c r="C1865" s="2">
        <v>181701</v>
      </c>
      <c r="D1865" s="2">
        <v>2017</v>
      </c>
      <c r="E1865" s="820">
        <v>573.33119999999997</v>
      </c>
      <c r="F1865" s="821">
        <v>0.12479999999999999</v>
      </c>
      <c r="G1865" s="846" t="s">
        <v>1110</v>
      </c>
      <c r="H1865" s="846"/>
    </row>
    <row r="1866" spans="2:8">
      <c r="B1866" s="2" t="s">
        <v>1123</v>
      </c>
      <c r="C1866" s="2">
        <v>181701</v>
      </c>
      <c r="D1866" s="2">
        <v>2017</v>
      </c>
      <c r="E1866" s="820">
        <v>859.99680000000001</v>
      </c>
      <c r="F1866" s="821">
        <v>0.18720000000000001</v>
      </c>
      <c r="G1866" s="846" t="s">
        <v>1110</v>
      </c>
      <c r="H1866" s="846"/>
    </row>
    <row r="1867" spans="2:8">
      <c r="B1867" s="2" t="s">
        <v>1123</v>
      </c>
      <c r="C1867" s="2">
        <v>169392</v>
      </c>
      <c r="D1867" s="2">
        <v>2017</v>
      </c>
      <c r="E1867" s="820">
        <v>2865</v>
      </c>
      <c r="F1867" s="821">
        <v>10</v>
      </c>
      <c r="G1867" s="846" t="s">
        <v>1111</v>
      </c>
      <c r="H1867" s="846"/>
    </row>
    <row r="1868" spans="2:8">
      <c r="B1868" s="2" t="s">
        <v>1123</v>
      </c>
      <c r="C1868" s="2">
        <v>156392</v>
      </c>
      <c r="D1868" s="2">
        <v>2017</v>
      </c>
      <c r="E1868" s="820">
        <v>94093</v>
      </c>
      <c r="F1868" s="821">
        <v>0</v>
      </c>
      <c r="G1868" s="846" t="s">
        <v>1111</v>
      </c>
      <c r="H1868" s="846"/>
    </row>
    <row r="1869" spans="2:8">
      <c r="B1869" s="2" t="s">
        <v>1123</v>
      </c>
      <c r="C1869" s="2">
        <v>171745</v>
      </c>
      <c r="D1869" s="2">
        <v>2017</v>
      </c>
      <c r="E1869" s="820">
        <v>40216</v>
      </c>
      <c r="F1869" s="821">
        <v>0</v>
      </c>
      <c r="G1869" s="846" t="s">
        <v>1110</v>
      </c>
      <c r="H1869" s="846"/>
    </row>
    <row r="1870" spans="2:8">
      <c r="B1870" s="2" t="s">
        <v>1123</v>
      </c>
      <c r="C1870" s="2">
        <v>171745</v>
      </c>
      <c r="D1870" s="2">
        <v>2017</v>
      </c>
      <c r="E1870" s="820">
        <v>7429</v>
      </c>
      <c r="F1870" s="821">
        <v>1.3</v>
      </c>
      <c r="G1870" s="846" t="s">
        <v>1110</v>
      </c>
      <c r="H1870" s="846"/>
    </row>
    <row r="1871" spans="2:8">
      <c r="B1871" s="2" t="s">
        <v>1123</v>
      </c>
      <c r="C1871" s="2">
        <v>180468</v>
      </c>
      <c r="D1871" s="2">
        <v>2017</v>
      </c>
      <c r="E1871" s="820">
        <v>5226</v>
      </c>
      <c r="F1871" s="821">
        <v>0</v>
      </c>
      <c r="G1871" s="846" t="s">
        <v>1111</v>
      </c>
      <c r="H1871" s="846"/>
    </row>
    <row r="1872" spans="2:8">
      <c r="B1872" s="2" t="s">
        <v>1123</v>
      </c>
      <c r="C1872" s="2">
        <v>180468</v>
      </c>
      <c r="D1872" s="2">
        <v>2017</v>
      </c>
      <c r="E1872" s="820">
        <v>1071</v>
      </c>
      <c r="F1872" s="821">
        <v>0.2</v>
      </c>
      <c r="G1872" s="846" t="s">
        <v>1111</v>
      </c>
      <c r="H1872" s="846"/>
    </row>
    <row r="1873" spans="2:8">
      <c r="B1873" s="2" t="s">
        <v>1123</v>
      </c>
      <c r="C1873" s="2">
        <v>180468</v>
      </c>
      <c r="D1873" s="2">
        <v>2017</v>
      </c>
      <c r="E1873" s="820">
        <v>9785</v>
      </c>
      <c r="F1873" s="821">
        <v>1.1000000000000001</v>
      </c>
      <c r="G1873" s="846" t="s">
        <v>1111</v>
      </c>
      <c r="H1873" s="846"/>
    </row>
    <row r="1874" spans="2:8">
      <c r="B1874" s="2" t="s">
        <v>1123</v>
      </c>
      <c r="C1874" s="2">
        <v>180468</v>
      </c>
      <c r="D1874" s="2">
        <v>2017</v>
      </c>
      <c r="E1874" s="820">
        <v>840</v>
      </c>
      <c r="F1874" s="821">
        <v>0</v>
      </c>
      <c r="G1874" s="846" t="s">
        <v>1111</v>
      </c>
      <c r="H1874" s="846"/>
    </row>
    <row r="1875" spans="2:8">
      <c r="B1875" s="2" t="s">
        <v>1123</v>
      </c>
      <c r="C1875" s="2">
        <v>180468</v>
      </c>
      <c r="D1875" s="2">
        <v>2017</v>
      </c>
      <c r="E1875" s="820">
        <v>416.78</v>
      </c>
      <c r="F1875" s="821">
        <v>0.1066</v>
      </c>
      <c r="G1875" s="846" t="s">
        <v>1111</v>
      </c>
      <c r="H1875" s="846"/>
    </row>
    <row r="1876" spans="2:8">
      <c r="B1876" s="2" t="s">
        <v>1123</v>
      </c>
      <c r="C1876" s="2">
        <v>180468</v>
      </c>
      <c r="D1876" s="2">
        <v>2017</v>
      </c>
      <c r="E1876" s="820">
        <v>23659.1</v>
      </c>
      <c r="F1876" s="821">
        <v>5.15</v>
      </c>
      <c r="G1876" s="846" t="s">
        <v>1111</v>
      </c>
      <c r="H1876" s="846"/>
    </row>
    <row r="1877" spans="2:8">
      <c r="B1877" s="2" t="s">
        <v>1123</v>
      </c>
      <c r="C1877" s="2">
        <v>180489</v>
      </c>
      <c r="D1877" s="2">
        <v>2017</v>
      </c>
      <c r="E1877" s="820">
        <v>1438</v>
      </c>
      <c r="F1877" s="821">
        <v>0</v>
      </c>
      <c r="G1877" s="846" t="s">
        <v>1111</v>
      </c>
      <c r="H1877" s="846"/>
    </row>
    <row r="1878" spans="2:8">
      <c r="B1878" s="2" t="s">
        <v>1123</v>
      </c>
      <c r="C1878" s="2">
        <v>180489</v>
      </c>
      <c r="D1878" s="2">
        <v>2017</v>
      </c>
      <c r="E1878" s="820">
        <v>5226</v>
      </c>
      <c r="F1878" s="821">
        <v>0</v>
      </c>
      <c r="G1878" s="846" t="s">
        <v>1111</v>
      </c>
      <c r="H1878" s="846"/>
    </row>
    <row r="1879" spans="2:8">
      <c r="B1879" s="2" t="s">
        <v>1123</v>
      </c>
      <c r="C1879" s="2">
        <v>180489</v>
      </c>
      <c r="D1879" s="2">
        <v>2017</v>
      </c>
      <c r="E1879" s="820">
        <v>1334</v>
      </c>
      <c r="F1879" s="821">
        <v>0.4</v>
      </c>
      <c r="G1879" s="846" t="s">
        <v>1111</v>
      </c>
      <c r="H1879" s="846"/>
    </row>
    <row r="1880" spans="2:8">
      <c r="B1880" s="2" t="s">
        <v>1123</v>
      </c>
      <c r="C1880" s="2">
        <v>180489</v>
      </c>
      <c r="D1880" s="2">
        <v>2017</v>
      </c>
      <c r="E1880" s="820">
        <v>14165</v>
      </c>
      <c r="F1880" s="821">
        <v>1.7</v>
      </c>
      <c r="G1880" s="846" t="s">
        <v>1111</v>
      </c>
      <c r="H1880" s="846"/>
    </row>
    <row r="1881" spans="2:8">
      <c r="B1881" s="2" t="s">
        <v>1123</v>
      </c>
      <c r="C1881" s="2">
        <v>180489</v>
      </c>
      <c r="D1881" s="2">
        <v>2017</v>
      </c>
      <c r="E1881" s="820">
        <v>7963</v>
      </c>
      <c r="F1881" s="821">
        <v>1.8</v>
      </c>
      <c r="G1881" s="846" t="s">
        <v>1111</v>
      </c>
      <c r="H1881" s="846"/>
    </row>
    <row r="1882" spans="2:8">
      <c r="B1882" s="2" t="s">
        <v>1123</v>
      </c>
      <c r="C1882" s="2">
        <v>180489</v>
      </c>
      <c r="D1882" s="2">
        <v>2017</v>
      </c>
      <c r="E1882" s="820">
        <v>840</v>
      </c>
      <c r="F1882" s="821">
        <v>0</v>
      </c>
      <c r="G1882" s="846" t="s">
        <v>1111</v>
      </c>
      <c r="H1882" s="846"/>
    </row>
    <row r="1883" spans="2:8">
      <c r="B1883" s="2" t="s">
        <v>1123</v>
      </c>
      <c r="C1883" s="2">
        <v>180489</v>
      </c>
      <c r="D1883" s="2">
        <v>2017</v>
      </c>
      <c r="E1883" s="820">
        <v>718.08</v>
      </c>
      <c r="F1883" s="821">
        <v>0.18360000000000001</v>
      </c>
      <c r="G1883" s="846" t="s">
        <v>1111</v>
      </c>
      <c r="H1883" s="846"/>
    </row>
    <row r="1884" spans="2:8">
      <c r="B1884" s="2" t="s">
        <v>1123</v>
      </c>
      <c r="C1884" s="2">
        <v>180489</v>
      </c>
      <c r="D1884" s="2">
        <v>2017</v>
      </c>
      <c r="E1884" s="820">
        <v>25956.1</v>
      </c>
      <c r="F1884" s="821">
        <v>5.65</v>
      </c>
      <c r="G1884" s="846" t="s">
        <v>1111</v>
      </c>
      <c r="H1884" s="846"/>
    </row>
    <row r="1885" spans="2:8">
      <c r="B1885" s="2" t="s">
        <v>1123</v>
      </c>
      <c r="C1885" s="2">
        <v>183642</v>
      </c>
      <c r="D1885" s="2">
        <v>2017</v>
      </c>
      <c r="E1885" s="820">
        <v>165981.22</v>
      </c>
      <c r="F1885" s="821">
        <v>36.130000000000003</v>
      </c>
      <c r="G1885" s="846" t="s">
        <v>1111</v>
      </c>
      <c r="H1885" s="846"/>
    </row>
    <row r="1886" spans="2:8">
      <c r="B1886" s="2" t="s">
        <v>1123</v>
      </c>
      <c r="C1886" s="2">
        <v>177830</v>
      </c>
      <c r="D1886" s="2">
        <v>2017</v>
      </c>
      <c r="E1886" s="820">
        <v>8912.36</v>
      </c>
      <c r="F1886" s="821">
        <v>1.94</v>
      </c>
      <c r="G1886" s="846" t="s">
        <v>1110</v>
      </c>
      <c r="H1886" s="846"/>
    </row>
    <row r="1887" spans="2:8">
      <c r="B1887" s="2" t="s">
        <v>1123</v>
      </c>
      <c r="C1887" s="2">
        <v>190823</v>
      </c>
      <c r="D1887" s="2">
        <v>2017</v>
      </c>
      <c r="E1887" s="820">
        <v>3305</v>
      </c>
      <c r="F1887" s="821">
        <v>8.6999999999999993</v>
      </c>
      <c r="G1887" s="846" t="s">
        <v>1111</v>
      </c>
      <c r="H1887" s="846"/>
    </row>
    <row r="1888" spans="2:8">
      <c r="B1888" s="2" t="s">
        <v>1123</v>
      </c>
      <c r="C1888" s="2">
        <v>191869</v>
      </c>
      <c r="D1888" s="2">
        <v>2017</v>
      </c>
      <c r="E1888" s="820">
        <v>33444</v>
      </c>
      <c r="F1888" s="821">
        <v>0</v>
      </c>
      <c r="G1888" s="846" t="s">
        <v>1111</v>
      </c>
      <c r="H1888" s="846"/>
    </row>
    <row r="1889" spans="2:8">
      <c r="B1889" s="2" t="s">
        <v>1123</v>
      </c>
      <c r="C1889" s="2">
        <v>191869</v>
      </c>
      <c r="D1889" s="2">
        <v>2017</v>
      </c>
      <c r="E1889" s="820">
        <v>36582</v>
      </c>
      <c r="F1889" s="821">
        <v>5.5</v>
      </c>
      <c r="G1889" s="846" t="s">
        <v>1111</v>
      </c>
      <c r="H1889" s="846"/>
    </row>
    <row r="1890" spans="2:8">
      <c r="B1890" s="2" t="s">
        <v>1123</v>
      </c>
      <c r="C1890" s="2">
        <v>179605</v>
      </c>
      <c r="D1890" s="2">
        <v>2017</v>
      </c>
      <c r="E1890" s="820">
        <v>3583.32</v>
      </c>
      <c r="F1890" s="821">
        <v>0.78</v>
      </c>
      <c r="G1890" s="846" t="s">
        <v>1111</v>
      </c>
      <c r="H1890" s="846"/>
    </row>
    <row r="1891" spans="2:8">
      <c r="B1891" s="2" t="s">
        <v>1123</v>
      </c>
      <c r="C1891" s="2">
        <v>178812</v>
      </c>
      <c r="D1891" s="2">
        <v>2017</v>
      </c>
      <c r="E1891" s="820">
        <v>429.9984</v>
      </c>
      <c r="F1891" s="821">
        <v>9.3600000000000003E-2</v>
      </c>
      <c r="G1891" s="846" t="s">
        <v>1110</v>
      </c>
      <c r="H1891" s="846"/>
    </row>
    <row r="1892" spans="2:8">
      <c r="B1892" s="2" t="s">
        <v>1123</v>
      </c>
      <c r="C1892" s="2">
        <v>178812</v>
      </c>
      <c r="D1892" s="2">
        <v>2017</v>
      </c>
      <c r="E1892" s="820">
        <v>859.99680000000001</v>
      </c>
      <c r="F1892" s="821">
        <v>0.18720000000000001</v>
      </c>
      <c r="G1892" s="846" t="s">
        <v>1110</v>
      </c>
      <c r="H1892" s="846"/>
    </row>
    <row r="1893" spans="2:8">
      <c r="B1893" s="2" t="s">
        <v>1123</v>
      </c>
      <c r="C1893" s="2">
        <v>178812</v>
      </c>
      <c r="D1893" s="2">
        <v>2017</v>
      </c>
      <c r="E1893" s="820">
        <v>1871.5956000000001</v>
      </c>
      <c r="F1893" s="821">
        <v>0.40739999999999998</v>
      </c>
      <c r="G1893" s="846" t="s">
        <v>1110</v>
      </c>
      <c r="H1893" s="846"/>
    </row>
    <row r="1894" spans="2:8">
      <c r="B1894" s="2" t="s">
        <v>1123</v>
      </c>
      <c r="C1894" s="2">
        <v>178812</v>
      </c>
      <c r="D1894" s="2">
        <v>2017</v>
      </c>
      <c r="E1894" s="820">
        <v>2297</v>
      </c>
      <c r="F1894" s="821">
        <v>0.5</v>
      </c>
      <c r="G1894" s="846" t="s">
        <v>1110</v>
      </c>
      <c r="H1894" s="846"/>
    </row>
    <row r="1895" spans="2:8">
      <c r="B1895" s="2" t="s">
        <v>1123</v>
      </c>
      <c r="C1895" s="2">
        <v>133516</v>
      </c>
      <c r="D1895" s="2">
        <v>2017</v>
      </c>
      <c r="E1895" s="820">
        <v>98262</v>
      </c>
      <c r="F1895" s="821">
        <v>37.08</v>
      </c>
      <c r="G1895" s="846" t="s">
        <v>1111</v>
      </c>
      <c r="H1895" s="846"/>
    </row>
    <row r="1896" spans="2:8">
      <c r="B1896" s="2" t="s">
        <v>1123</v>
      </c>
      <c r="C1896" s="2">
        <v>179651</v>
      </c>
      <c r="D1896" s="2">
        <v>2017</v>
      </c>
      <c r="E1896" s="820">
        <v>616</v>
      </c>
      <c r="F1896" s="821">
        <v>0.2</v>
      </c>
      <c r="G1896" s="846" t="s">
        <v>1110</v>
      </c>
      <c r="H1896" s="846"/>
    </row>
    <row r="1897" spans="2:8">
      <c r="B1897" s="2" t="s">
        <v>1123</v>
      </c>
      <c r="C1897" s="2">
        <v>179651</v>
      </c>
      <c r="D1897" s="2">
        <v>2017</v>
      </c>
      <c r="E1897" s="820">
        <v>10147.799999999999</v>
      </c>
      <c r="F1897" s="821">
        <v>2.5758999999999999</v>
      </c>
      <c r="G1897" s="846" t="s">
        <v>1110</v>
      </c>
      <c r="H1897" s="846"/>
    </row>
    <row r="1898" spans="2:8">
      <c r="B1898" s="2" t="s">
        <v>1123</v>
      </c>
      <c r="C1898" s="2">
        <v>183050</v>
      </c>
      <c r="D1898" s="2">
        <v>2017</v>
      </c>
      <c r="E1898" s="820">
        <v>2149.9920000000002</v>
      </c>
      <c r="F1898" s="821">
        <v>0.46800000000000003</v>
      </c>
      <c r="G1898" s="846" t="s">
        <v>1110</v>
      </c>
      <c r="H1898" s="846"/>
    </row>
    <row r="1899" spans="2:8">
      <c r="B1899" s="2" t="s">
        <v>1123</v>
      </c>
      <c r="C1899" s="2">
        <v>183050</v>
      </c>
      <c r="D1899" s="2">
        <v>2017</v>
      </c>
      <c r="E1899" s="820">
        <v>14340</v>
      </c>
      <c r="F1899" s="821">
        <v>4.4000000000000004</v>
      </c>
      <c r="G1899" s="846" t="s">
        <v>1110</v>
      </c>
      <c r="H1899" s="846"/>
    </row>
    <row r="1900" spans="2:8">
      <c r="B1900" s="2" t="s">
        <v>1123</v>
      </c>
      <c r="C1900" s="2">
        <v>185328</v>
      </c>
      <c r="D1900" s="2">
        <v>2017</v>
      </c>
      <c r="E1900" s="820">
        <v>1638</v>
      </c>
      <c r="F1900" s="821">
        <v>0</v>
      </c>
      <c r="G1900" s="846" t="s">
        <v>1111</v>
      </c>
      <c r="H1900" s="846"/>
    </row>
    <row r="1901" spans="2:8">
      <c r="B1901" s="2" t="s">
        <v>1123</v>
      </c>
      <c r="C1901" s="2">
        <v>196776</v>
      </c>
      <c r="D1901" s="2">
        <v>2017</v>
      </c>
      <c r="E1901" s="820">
        <v>26880</v>
      </c>
      <c r="F1901" s="821">
        <v>0</v>
      </c>
      <c r="G1901" s="846" t="s">
        <v>1111</v>
      </c>
      <c r="H1901" s="846"/>
    </row>
    <row r="1902" spans="2:8">
      <c r="B1902" s="2" t="s">
        <v>1123</v>
      </c>
      <c r="C1902" s="2">
        <v>156880</v>
      </c>
      <c r="D1902" s="2">
        <v>2017</v>
      </c>
      <c r="E1902" s="820">
        <v>0</v>
      </c>
      <c r="F1902" s="821">
        <v>0</v>
      </c>
      <c r="G1902" s="846" t="e">
        <v>#N/A</v>
      </c>
      <c r="H1902" s="846"/>
    </row>
    <row r="1903" spans="2:8">
      <c r="B1903" s="2" t="s">
        <v>1123</v>
      </c>
      <c r="C1903" s="2">
        <v>156880</v>
      </c>
      <c r="D1903" s="2">
        <v>2017</v>
      </c>
      <c r="E1903" s="820">
        <v>254562</v>
      </c>
      <c r="F1903" s="821">
        <v>0</v>
      </c>
      <c r="G1903" s="846" t="e">
        <v>#N/A</v>
      </c>
      <c r="H1903" s="846"/>
    </row>
    <row r="1904" spans="2:8">
      <c r="B1904" s="2" t="s">
        <v>1123</v>
      </c>
      <c r="C1904" s="2">
        <v>156880</v>
      </c>
      <c r="D1904" s="2">
        <v>2017</v>
      </c>
      <c r="E1904" s="820">
        <v>1091160</v>
      </c>
      <c r="F1904" s="821">
        <v>0</v>
      </c>
      <c r="G1904" s="846" t="e">
        <v>#N/A</v>
      </c>
      <c r="H1904" s="846"/>
    </row>
    <row r="1905" spans="2:8">
      <c r="B1905" s="2" t="s">
        <v>1123</v>
      </c>
      <c r="C1905" s="2">
        <v>156880</v>
      </c>
      <c r="D1905" s="2">
        <v>2017</v>
      </c>
      <c r="E1905" s="820">
        <v>1223480</v>
      </c>
      <c r="F1905" s="821">
        <v>0</v>
      </c>
      <c r="G1905" s="846" t="e">
        <v>#N/A</v>
      </c>
      <c r="H1905" s="846"/>
    </row>
    <row r="1906" spans="2:8">
      <c r="B1906" s="2" t="s">
        <v>1123</v>
      </c>
      <c r="C1906" s="2">
        <v>182796</v>
      </c>
      <c r="D1906" s="2">
        <v>2017</v>
      </c>
      <c r="E1906" s="820">
        <v>154</v>
      </c>
      <c r="F1906" s="821">
        <v>0.1</v>
      </c>
      <c r="G1906" s="846" t="s">
        <v>1109</v>
      </c>
      <c r="H1906" s="846"/>
    </row>
    <row r="1907" spans="2:8">
      <c r="B1907" s="2" t="s">
        <v>1123</v>
      </c>
      <c r="C1907" s="2">
        <v>182796</v>
      </c>
      <c r="D1907" s="2">
        <v>2017</v>
      </c>
      <c r="E1907" s="820">
        <v>0</v>
      </c>
      <c r="F1907" s="821">
        <v>0</v>
      </c>
      <c r="G1907" s="846" t="s">
        <v>1109</v>
      </c>
      <c r="H1907" s="846"/>
    </row>
    <row r="1908" spans="2:8">
      <c r="B1908" s="2" t="s">
        <v>1123</v>
      </c>
      <c r="C1908" s="2">
        <v>182796</v>
      </c>
      <c r="D1908" s="2">
        <v>2017</v>
      </c>
      <c r="E1908" s="820">
        <v>4134.6000000000004</v>
      </c>
      <c r="F1908" s="821">
        <v>0.9</v>
      </c>
      <c r="G1908" s="846" t="s">
        <v>1109</v>
      </c>
      <c r="H1908" s="846"/>
    </row>
    <row r="1909" spans="2:8">
      <c r="B1909" s="2" t="s">
        <v>1123</v>
      </c>
      <c r="C1909" s="2">
        <v>178167</v>
      </c>
      <c r="D1909" s="2">
        <v>2017</v>
      </c>
      <c r="E1909" s="820">
        <v>3040</v>
      </c>
      <c r="F1909" s="821">
        <v>0.6</v>
      </c>
      <c r="G1909" s="846" t="s">
        <v>1110</v>
      </c>
      <c r="H1909" s="846"/>
    </row>
    <row r="1910" spans="2:8">
      <c r="B1910" s="2" t="s">
        <v>1123</v>
      </c>
      <c r="C1910" s="2">
        <v>173609</v>
      </c>
      <c r="D1910" s="2">
        <v>2017</v>
      </c>
      <c r="E1910" s="820">
        <v>130141</v>
      </c>
      <c r="F1910" s="821">
        <v>23.8</v>
      </c>
      <c r="G1910" s="846" t="s">
        <v>1112</v>
      </c>
      <c r="H1910" s="846"/>
    </row>
    <row r="1911" spans="2:8">
      <c r="B1911" s="2" t="s">
        <v>1123</v>
      </c>
      <c r="C1911" s="2">
        <v>177977</v>
      </c>
      <c r="D1911" s="2">
        <v>2017</v>
      </c>
      <c r="E1911" s="820">
        <v>3858.96</v>
      </c>
      <c r="F1911" s="821">
        <v>0.84</v>
      </c>
      <c r="G1911" s="846" t="s">
        <v>1111</v>
      </c>
      <c r="H1911" s="846"/>
    </row>
    <row r="1912" spans="2:8">
      <c r="B1912" s="2" t="s">
        <v>1123</v>
      </c>
      <c r="C1912" s="2">
        <v>177977</v>
      </c>
      <c r="D1912" s="2">
        <v>2017</v>
      </c>
      <c r="E1912" s="820">
        <v>38911.18</v>
      </c>
      <c r="F1912" s="821">
        <v>8.4700000000000006</v>
      </c>
      <c r="G1912" s="846" t="s">
        <v>1111</v>
      </c>
      <c r="H1912" s="846"/>
    </row>
    <row r="1913" spans="2:8">
      <c r="B1913" s="2" t="s">
        <v>1123</v>
      </c>
      <c r="C1913" s="2">
        <v>184132</v>
      </c>
      <c r="D1913" s="2">
        <v>2017</v>
      </c>
      <c r="E1913" s="820">
        <v>18152.667000000001</v>
      </c>
      <c r="F1913" s="821">
        <v>0</v>
      </c>
      <c r="G1913" s="846" t="s">
        <v>1111</v>
      </c>
      <c r="H1913" s="846"/>
    </row>
    <row r="1914" spans="2:8">
      <c r="B1914" s="2" t="s">
        <v>1123</v>
      </c>
      <c r="C1914" s="2">
        <v>179128</v>
      </c>
      <c r="D1914" s="2">
        <v>2017</v>
      </c>
      <c r="E1914" s="820">
        <v>5254.2</v>
      </c>
      <c r="F1914" s="821">
        <v>0</v>
      </c>
      <c r="G1914" s="846" t="s">
        <v>1111</v>
      </c>
      <c r="H1914" s="846"/>
    </row>
    <row r="1915" spans="2:8">
      <c r="B1915" s="2" t="s">
        <v>1123</v>
      </c>
      <c r="C1915" s="2">
        <v>179128</v>
      </c>
      <c r="D1915" s="2">
        <v>2017</v>
      </c>
      <c r="E1915" s="820">
        <v>21146</v>
      </c>
      <c r="F1915" s="821">
        <v>5</v>
      </c>
      <c r="G1915" s="846" t="s">
        <v>1111</v>
      </c>
      <c r="H1915" s="846"/>
    </row>
    <row r="1916" spans="2:8">
      <c r="B1916" s="2" t="s">
        <v>1123</v>
      </c>
      <c r="C1916" s="2">
        <v>181111</v>
      </c>
      <c r="D1916" s="2">
        <v>2017</v>
      </c>
      <c r="E1916" s="820">
        <v>0</v>
      </c>
      <c r="F1916" s="821">
        <v>0</v>
      </c>
      <c r="G1916" s="846" t="s">
        <v>1111</v>
      </c>
      <c r="H1916" s="846"/>
    </row>
    <row r="1917" spans="2:8">
      <c r="B1917" s="2" t="s">
        <v>1123</v>
      </c>
      <c r="C1917" s="2">
        <v>181111</v>
      </c>
      <c r="D1917" s="2">
        <v>2017</v>
      </c>
      <c r="E1917" s="820">
        <v>81727.259999999995</v>
      </c>
      <c r="F1917" s="821">
        <v>17.79</v>
      </c>
      <c r="G1917" s="846" t="s">
        <v>1111</v>
      </c>
      <c r="H1917" s="846"/>
    </row>
    <row r="1918" spans="2:8">
      <c r="B1918" s="2" t="s">
        <v>1123</v>
      </c>
      <c r="C1918" s="2">
        <v>186768</v>
      </c>
      <c r="D1918" s="2">
        <v>2017</v>
      </c>
      <c r="E1918" s="820">
        <v>7860</v>
      </c>
      <c r="F1918" s="821">
        <v>1.073</v>
      </c>
      <c r="G1918" s="846" t="s">
        <v>1111</v>
      </c>
      <c r="H1918" s="846"/>
    </row>
    <row r="1919" spans="2:8">
      <c r="B1919" s="2" t="s">
        <v>1123</v>
      </c>
      <c r="C1919" s="2">
        <v>186768</v>
      </c>
      <c r="D1919" s="2">
        <v>2017</v>
      </c>
      <c r="E1919" s="820">
        <v>10367</v>
      </c>
      <c r="F1919" s="821">
        <v>1.415</v>
      </c>
      <c r="G1919" s="846" t="s">
        <v>1111</v>
      </c>
      <c r="H1919" s="846"/>
    </row>
    <row r="1920" spans="2:8">
      <c r="B1920" s="2" t="s">
        <v>1123</v>
      </c>
      <c r="C1920" s="2">
        <v>186768</v>
      </c>
      <c r="D1920" s="2">
        <v>2017</v>
      </c>
      <c r="E1920" s="820">
        <v>10367</v>
      </c>
      <c r="F1920" s="821">
        <v>1.415</v>
      </c>
      <c r="G1920" s="846" t="s">
        <v>1111</v>
      </c>
      <c r="H1920" s="846"/>
    </row>
    <row r="1921" spans="2:8">
      <c r="B1921" s="2" t="s">
        <v>1123</v>
      </c>
      <c r="C1921" s="2">
        <v>186768</v>
      </c>
      <c r="D1921" s="2">
        <v>2017</v>
      </c>
      <c r="E1921" s="820">
        <v>15474</v>
      </c>
      <c r="F1921" s="821">
        <v>2.11</v>
      </c>
      <c r="G1921" s="846" t="s">
        <v>1111</v>
      </c>
      <c r="H1921" s="846"/>
    </row>
    <row r="1922" spans="2:8">
      <c r="B1922" s="2" t="s">
        <v>1123</v>
      </c>
      <c r="C1922" s="2">
        <v>179397</v>
      </c>
      <c r="D1922" s="2">
        <v>2017</v>
      </c>
      <c r="E1922" s="820">
        <v>92908</v>
      </c>
      <c r="F1922" s="821">
        <v>18.698</v>
      </c>
      <c r="G1922" s="846" t="s">
        <v>1110</v>
      </c>
      <c r="H1922" s="846"/>
    </row>
    <row r="1923" spans="2:8">
      <c r="B1923" s="2" t="s">
        <v>1123</v>
      </c>
      <c r="C1923" s="2">
        <v>180043</v>
      </c>
      <c r="D1923" s="2">
        <v>2017</v>
      </c>
      <c r="E1923" s="820">
        <v>55128</v>
      </c>
      <c r="F1923" s="821">
        <v>12</v>
      </c>
      <c r="G1923" s="846" t="s">
        <v>1111</v>
      </c>
      <c r="H1923" s="846"/>
    </row>
    <row r="1924" spans="2:8">
      <c r="B1924" s="2" t="s">
        <v>1123</v>
      </c>
      <c r="C1924" s="2">
        <v>172253</v>
      </c>
      <c r="D1924" s="2">
        <v>2017</v>
      </c>
      <c r="E1924" s="820">
        <v>0</v>
      </c>
      <c r="F1924" s="821">
        <v>0</v>
      </c>
      <c r="G1924" s="846" t="s">
        <v>1111</v>
      </c>
      <c r="H1924" s="846"/>
    </row>
    <row r="1925" spans="2:8">
      <c r="B1925" s="2" t="s">
        <v>1123</v>
      </c>
      <c r="C1925" s="2">
        <v>172253</v>
      </c>
      <c r="D1925" s="2">
        <v>2017</v>
      </c>
      <c r="E1925" s="820">
        <v>0</v>
      </c>
      <c r="F1925" s="821">
        <v>0</v>
      </c>
      <c r="G1925" s="846" t="s">
        <v>1111</v>
      </c>
      <c r="H1925" s="846"/>
    </row>
    <row r="1926" spans="2:8">
      <c r="B1926" s="2" t="s">
        <v>1123</v>
      </c>
      <c r="C1926" s="2">
        <v>172253</v>
      </c>
      <c r="D1926" s="2">
        <v>2017</v>
      </c>
      <c r="E1926" s="820">
        <v>104008.16</v>
      </c>
      <c r="F1926" s="821">
        <v>22.64</v>
      </c>
      <c r="G1926" s="846" t="s">
        <v>1111</v>
      </c>
      <c r="H1926" s="846"/>
    </row>
    <row r="1927" spans="2:8">
      <c r="B1927" s="2" t="s">
        <v>1123</v>
      </c>
      <c r="C1927" s="2">
        <v>175302</v>
      </c>
      <c r="D1927" s="2">
        <v>2017</v>
      </c>
      <c r="E1927" s="820">
        <v>16772</v>
      </c>
      <c r="F1927" s="821">
        <v>2</v>
      </c>
      <c r="G1927" s="846" t="s">
        <v>1111</v>
      </c>
      <c r="H1927" s="846"/>
    </row>
    <row r="1928" spans="2:8">
      <c r="B1928" s="2" t="s">
        <v>1123</v>
      </c>
      <c r="C1928" s="2">
        <v>175302</v>
      </c>
      <c r="D1928" s="2">
        <v>2017</v>
      </c>
      <c r="E1928" s="820">
        <v>62266</v>
      </c>
      <c r="F1928" s="821">
        <v>9.6999999999999993</v>
      </c>
      <c r="G1928" s="846" t="s">
        <v>1111</v>
      </c>
      <c r="H1928" s="846"/>
    </row>
    <row r="1929" spans="2:8">
      <c r="B1929" s="2" t="s">
        <v>1123</v>
      </c>
      <c r="C1929" s="2">
        <v>167514</v>
      </c>
      <c r="D1929" s="2">
        <v>2017</v>
      </c>
      <c r="E1929" s="820">
        <v>0</v>
      </c>
      <c r="F1929" s="821">
        <v>0</v>
      </c>
      <c r="G1929" s="846" t="s">
        <v>1111</v>
      </c>
      <c r="H1929" s="846"/>
    </row>
    <row r="1930" spans="2:8">
      <c r="B1930" s="2" t="s">
        <v>1123</v>
      </c>
      <c r="C1930" s="2">
        <v>167514</v>
      </c>
      <c r="D1930" s="2">
        <v>2017</v>
      </c>
      <c r="E1930" s="820">
        <v>16567</v>
      </c>
      <c r="F1930" s="821">
        <v>1.9</v>
      </c>
      <c r="G1930" s="846" t="s">
        <v>1111</v>
      </c>
      <c r="H1930" s="846"/>
    </row>
    <row r="1931" spans="2:8">
      <c r="B1931" s="2" t="s">
        <v>1123</v>
      </c>
      <c r="C1931" s="2">
        <v>167514</v>
      </c>
      <c r="D1931" s="2">
        <v>2017</v>
      </c>
      <c r="E1931" s="820">
        <v>203503</v>
      </c>
      <c r="F1931" s="821">
        <v>31.9</v>
      </c>
      <c r="G1931" s="846" t="s">
        <v>1111</v>
      </c>
      <c r="H1931" s="846"/>
    </row>
    <row r="1932" spans="2:8">
      <c r="B1932" s="2" t="s">
        <v>1123</v>
      </c>
      <c r="C1932" s="2">
        <v>178871</v>
      </c>
      <c r="D1932" s="2">
        <v>2017</v>
      </c>
      <c r="E1932" s="820">
        <v>3025</v>
      </c>
      <c r="F1932" s="821">
        <v>0.8</v>
      </c>
      <c r="G1932" s="846" t="s">
        <v>1111</v>
      </c>
      <c r="H1932" s="846"/>
    </row>
    <row r="1933" spans="2:8">
      <c r="B1933" s="2" t="s">
        <v>1123</v>
      </c>
      <c r="C1933" s="2">
        <v>178871</v>
      </c>
      <c r="D1933" s="2">
        <v>2017</v>
      </c>
      <c r="E1933" s="820">
        <v>11316</v>
      </c>
      <c r="F1933" s="821">
        <v>3.1</v>
      </c>
      <c r="G1933" s="846" t="s">
        <v>1111</v>
      </c>
      <c r="H1933" s="846"/>
    </row>
    <row r="1934" spans="2:8">
      <c r="B1934" s="2" t="s">
        <v>1123</v>
      </c>
      <c r="C1934" s="2">
        <v>171853</v>
      </c>
      <c r="D1934" s="2">
        <v>2017</v>
      </c>
      <c r="E1934" s="820">
        <v>51269.04</v>
      </c>
      <c r="F1934" s="821">
        <v>11.16</v>
      </c>
      <c r="G1934" s="846" t="s">
        <v>1111</v>
      </c>
      <c r="H1934" s="846"/>
    </row>
    <row r="1935" spans="2:8">
      <c r="B1935" s="2" t="s">
        <v>1123</v>
      </c>
      <c r="C1935" s="2">
        <v>185152</v>
      </c>
      <c r="D1935" s="2">
        <v>2017</v>
      </c>
      <c r="E1935" s="820">
        <v>256</v>
      </c>
      <c r="F1935" s="821">
        <v>0</v>
      </c>
      <c r="G1935" s="846" t="s">
        <v>1110</v>
      </c>
      <c r="H1935" s="846"/>
    </row>
    <row r="1936" spans="2:8">
      <c r="B1936" s="2" t="s">
        <v>1123</v>
      </c>
      <c r="C1936" s="2">
        <v>185152</v>
      </c>
      <c r="D1936" s="2">
        <v>2017</v>
      </c>
      <c r="E1936" s="820">
        <v>28758.44</v>
      </c>
      <c r="F1936" s="821">
        <v>6.26</v>
      </c>
      <c r="G1936" s="846" t="s">
        <v>1110</v>
      </c>
      <c r="H1936" s="846"/>
    </row>
    <row r="1937" spans="2:8">
      <c r="B1937" s="2" t="s">
        <v>1123</v>
      </c>
      <c r="C1937" s="2">
        <v>174582</v>
      </c>
      <c r="D1937" s="2">
        <v>2017</v>
      </c>
      <c r="E1937" s="820">
        <v>1289.9952000000001</v>
      </c>
      <c r="F1937" s="821">
        <v>0.28079999999999999</v>
      </c>
      <c r="G1937" s="846" t="s">
        <v>1110</v>
      </c>
      <c r="H1937" s="846"/>
    </row>
    <row r="1938" spans="2:8">
      <c r="B1938" s="2" t="s">
        <v>1123</v>
      </c>
      <c r="C1938" s="2">
        <v>174582</v>
      </c>
      <c r="D1938" s="2">
        <v>2017</v>
      </c>
      <c r="E1938" s="820">
        <v>1658.2639999999999</v>
      </c>
      <c r="F1938" s="821">
        <v>0.42399999999999999</v>
      </c>
      <c r="G1938" s="846" t="s">
        <v>1110</v>
      </c>
      <c r="H1938" s="846"/>
    </row>
    <row r="1939" spans="2:8">
      <c r="B1939" s="2" t="s">
        <v>1123</v>
      </c>
      <c r="C1939" s="2">
        <v>174582</v>
      </c>
      <c r="D1939" s="2">
        <v>2017</v>
      </c>
      <c r="E1939" s="820">
        <v>2342.94</v>
      </c>
      <c r="F1939" s="821">
        <v>0.51</v>
      </c>
      <c r="G1939" s="846" t="s">
        <v>1110</v>
      </c>
      <c r="H1939" s="846"/>
    </row>
    <row r="1940" spans="2:8">
      <c r="B1940" s="2" t="s">
        <v>1123</v>
      </c>
      <c r="C1940" s="2">
        <v>174582</v>
      </c>
      <c r="D1940" s="2">
        <v>2017</v>
      </c>
      <c r="E1940" s="820">
        <v>3224.9879999999998</v>
      </c>
      <c r="F1940" s="821">
        <v>0.70199999999999996</v>
      </c>
      <c r="G1940" s="846" t="s">
        <v>1110</v>
      </c>
      <c r="H1940" s="846"/>
    </row>
    <row r="1941" spans="2:8">
      <c r="B1941" s="2" t="s">
        <v>1123</v>
      </c>
      <c r="C1941" s="2">
        <v>174582</v>
      </c>
      <c r="D1941" s="2">
        <v>2017</v>
      </c>
      <c r="E1941" s="820">
        <v>5097.54</v>
      </c>
      <c r="F1941" s="821">
        <v>1.3038000000000001</v>
      </c>
      <c r="G1941" s="846" t="s">
        <v>1110</v>
      </c>
      <c r="H1941" s="846"/>
    </row>
    <row r="1942" spans="2:8">
      <c r="B1942" s="2" t="s">
        <v>1123</v>
      </c>
      <c r="C1942" s="2">
        <v>174582</v>
      </c>
      <c r="D1942" s="2">
        <v>2017</v>
      </c>
      <c r="E1942" s="820">
        <v>5330.6930000000002</v>
      </c>
      <c r="F1942" s="821">
        <v>1.363</v>
      </c>
      <c r="G1942" s="846" t="s">
        <v>1110</v>
      </c>
      <c r="H1942" s="846"/>
    </row>
    <row r="1943" spans="2:8">
      <c r="B1943" s="2" t="s">
        <v>1123</v>
      </c>
      <c r="C1943" s="2">
        <v>180949</v>
      </c>
      <c r="D1943" s="2">
        <v>2017</v>
      </c>
      <c r="E1943" s="820">
        <v>24871</v>
      </c>
      <c r="F1943" s="821">
        <v>6.6</v>
      </c>
      <c r="G1943" s="846" t="s">
        <v>1111</v>
      </c>
      <c r="H1943" s="846"/>
    </row>
    <row r="1944" spans="2:8">
      <c r="B1944" s="2" t="s">
        <v>1116</v>
      </c>
      <c r="C1944" s="2" t="s">
        <v>2565</v>
      </c>
      <c r="D1944" s="2">
        <v>2018</v>
      </c>
      <c r="E1944" s="820">
        <v>0</v>
      </c>
      <c r="F1944" s="821">
        <v>0</v>
      </c>
      <c r="G1944" s="846" t="s">
        <v>1111</v>
      </c>
      <c r="H1944" s="846"/>
    </row>
    <row r="1945" spans="2:8">
      <c r="B1945" s="2" t="s">
        <v>1116</v>
      </c>
      <c r="C1945" s="2" t="s">
        <v>2566</v>
      </c>
      <c r="D1945" s="2">
        <v>2018</v>
      </c>
      <c r="E1945" s="820">
        <v>0</v>
      </c>
      <c r="F1945" s="821">
        <v>0</v>
      </c>
      <c r="G1945" s="846" t="s">
        <v>1112</v>
      </c>
      <c r="H1945" s="846"/>
    </row>
    <row r="1946" spans="2:8">
      <c r="B1946" s="2" t="s">
        <v>1116</v>
      </c>
      <c r="C1946" s="2" t="s">
        <v>2567</v>
      </c>
      <c r="D1946" s="2">
        <v>2018</v>
      </c>
      <c r="E1946" s="820">
        <v>0</v>
      </c>
      <c r="F1946" s="821">
        <v>0</v>
      </c>
      <c r="G1946" s="846" t="s">
        <v>1111</v>
      </c>
      <c r="H1946" s="846"/>
    </row>
    <row r="1947" spans="2:8">
      <c r="B1947" s="2" t="s">
        <v>1116</v>
      </c>
      <c r="C1947" s="2" t="s">
        <v>2568</v>
      </c>
      <c r="D1947" s="2">
        <v>2018</v>
      </c>
      <c r="E1947" s="820">
        <v>0</v>
      </c>
      <c r="F1947" s="821">
        <v>0</v>
      </c>
      <c r="G1947" s="846" t="s">
        <v>1111</v>
      </c>
      <c r="H1947" s="846"/>
    </row>
    <row r="1948" spans="2:8">
      <c r="B1948" s="2" t="s">
        <v>1127</v>
      </c>
      <c r="C1948" s="2" t="s">
        <v>2569</v>
      </c>
      <c r="D1948" s="2">
        <v>2018</v>
      </c>
      <c r="E1948" s="820">
        <v>480</v>
      </c>
      <c r="F1948" s="821">
        <v>0.08</v>
      </c>
      <c r="G1948" s="846" t="s">
        <v>1110</v>
      </c>
      <c r="H1948" s="846"/>
    </row>
    <row r="1949" spans="2:8">
      <c r="B1949" s="2" t="s">
        <v>1127</v>
      </c>
      <c r="C1949" s="2" t="s">
        <v>2569</v>
      </c>
      <c r="D1949" s="2">
        <v>2018</v>
      </c>
      <c r="E1949" s="820">
        <v>3021</v>
      </c>
      <c r="F1949" s="821">
        <v>0.36</v>
      </c>
      <c r="G1949" s="846" t="s">
        <v>1110</v>
      </c>
      <c r="H1949" s="846"/>
    </row>
    <row r="1950" spans="2:8">
      <c r="B1950" s="2" t="s">
        <v>1127</v>
      </c>
      <c r="C1950" s="2" t="s">
        <v>2569</v>
      </c>
      <c r="D1950" s="2">
        <v>2018</v>
      </c>
      <c r="E1950" s="820">
        <v>3021</v>
      </c>
      <c r="F1950" s="821">
        <v>0.36</v>
      </c>
      <c r="G1950" s="846" t="s">
        <v>1110</v>
      </c>
      <c r="H1950" s="846"/>
    </row>
    <row r="1951" spans="2:8">
      <c r="B1951" s="2" t="s">
        <v>1127</v>
      </c>
      <c r="C1951" s="2" t="s">
        <v>2569</v>
      </c>
      <c r="D1951" s="2">
        <v>2018</v>
      </c>
      <c r="E1951" s="820">
        <v>729</v>
      </c>
      <c r="F1951" s="821">
        <v>0.12</v>
      </c>
      <c r="G1951" s="846" t="s">
        <v>1110</v>
      </c>
      <c r="H1951" s="846"/>
    </row>
    <row r="1952" spans="2:8">
      <c r="B1952" s="2" t="s">
        <v>1127</v>
      </c>
      <c r="C1952" s="2" t="s">
        <v>2570</v>
      </c>
      <c r="D1952" s="2">
        <v>2018</v>
      </c>
      <c r="E1952" s="820">
        <v>548</v>
      </c>
      <c r="F1952" s="821">
        <v>0.09</v>
      </c>
      <c r="G1952" s="846" t="s">
        <v>1110</v>
      </c>
      <c r="H1952" s="846"/>
    </row>
    <row r="1953" spans="2:8">
      <c r="B1953" s="2" t="s">
        <v>1127</v>
      </c>
      <c r="C1953" s="2" t="s">
        <v>2570</v>
      </c>
      <c r="D1953" s="2">
        <v>2018</v>
      </c>
      <c r="E1953" s="820">
        <v>266</v>
      </c>
      <c r="F1953" s="821">
        <v>0.1</v>
      </c>
      <c r="G1953" s="846" t="s">
        <v>1110</v>
      </c>
      <c r="H1953" s="846"/>
    </row>
    <row r="1954" spans="2:8">
      <c r="B1954" s="2" t="s">
        <v>1127</v>
      </c>
      <c r="C1954" s="2" t="s">
        <v>2570</v>
      </c>
      <c r="D1954" s="2">
        <v>2018</v>
      </c>
      <c r="E1954" s="820">
        <v>480</v>
      </c>
      <c r="F1954" s="821">
        <v>0.08</v>
      </c>
      <c r="G1954" s="846" t="s">
        <v>1110</v>
      </c>
      <c r="H1954" s="846"/>
    </row>
    <row r="1955" spans="2:8">
      <c r="B1955" s="2" t="s">
        <v>1127</v>
      </c>
      <c r="C1955" s="2" t="s">
        <v>2570</v>
      </c>
      <c r="D1955" s="2">
        <v>2018</v>
      </c>
      <c r="E1955" s="820">
        <v>4028</v>
      </c>
      <c r="F1955" s="821">
        <v>0.48</v>
      </c>
      <c r="G1955" s="846" t="s">
        <v>1110</v>
      </c>
      <c r="H1955" s="846"/>
    </row>
    <row r="1956" spans="2:8">
      <c r="B1956" s="2" t="s">
        <v>1127</v>
      </c>
      <c r="C1956" s="2" t="s">
        <v>2571</v>
      </c>
      <c r="D1956" s="2">
        <v>2018</v>
      </c>
      <c r="E1956" s="820">
        <v>480</v>
      </c>
      <c r="F1956" s="821">
        <v>0.08</v>
      </c>
      <c r="G1956" s="846" t="s">
        <v>1110</v>
      </c>
      <c r="H1956" s="846"/>
    </row>
    <row r="1957" spans="2:8">
      <c r="B1957" s="2" t="s">
        <v>1127</v>
      </c>
      <c r="C1957" s="2" t="s">
        <v>2572</v>
      </c>
      <c r="D1957" s="2">
        <v>2018</v>
      </c>
      <c r="E1957" s="820">
        <v>190</v>
      </c>
      <c r="F1957" s="821">
        <v>0.05</v>
      </c>
      <c r="G1957" s="846" t="s">
        <v>1110</v>
      </c>
      <c r="H1957" s="846"/>
    </row>
    <row r="1958" spans="2:8">
      <c r="B1958" s="2" t="s">
        <v>1127</v>
      </c>
      <c r="C1958" s="2" t="s">
        <v>2572</v>
      </c>
      <c r="D1958" s="2">
        <v>2018</v>
      </c>
      <c r="E1958" s="820">
        <v>2014</v>
      </c>
      <c r="F1958" s="821">
        <v>0.24</v>
      </c>
      <c r="G1958" s="846" t="s">
        <v>1110</v>
      </c>
      <c r="H1958" s="846"/>
    </row>
    <row r="1959" spans="2:8">
      <c r="B1959" s="2" t="s">
        <v>1127</v>
      </c>
      <c r="C1959" s="2" t="s">
        <v>2572</v>
      </c>
      <c r="D1959" s="2">
        <v>2018</v>
      </c>
      <c r="E1959" s="820">
        <v>480</v>
      </c>
      <c r="F1959" s="821">
        <v>0.08</v>
      </c>
      <c r="G1959" s="846" t="s">
        <v>1110</v>
      </c>
      <c r="H1959" s="846"/>
    </row>
    <row r="1960" spans="2:8">
      <c r="B1960" s="2" t="s">
        <v>1127</v>
      </c>
      <c r="C1960" s="2" t="s">
        <v>2572</v>
      </c>
      <c r="D1960" s="2">
        <v>2018</v>
      </c>
      <c r="E1960" s="820">
        <v>729</v>
      </c>
      <c r="F1960" s="821">
        <v>0.12</v>
      </c>
      <c r="G1960" s="846" t="s">
        <v>1110</v>
      </c>
      <c r="H1960" s="846"/>
    </row>
    <row r="1961" spans="2:8">
      <c r="B1961" s="2" t="s">
        <v>1127</v>
      </c>
      <c r="C1961" s="2" t="s">
        <v>2573</v>
      </c>
      <c r="D1961" s="2">
        <v>2018</v>
      </c>
      <c r="E1961" s="820">
        <v>266</v>
      </c>
      <c r="F1961" s="821">
        <v>0.1</v>
      </c>
      <c r="G1961" s="846" t="s">
        <v>1110</v>
      </c>
      <c r="H1961" s="846"/>
    </row>
    <row r="1962" spans="2:8">
      <c r="B1962" s="2" t="s">
        <v>1127</v>
      </c>
      <c r="C1962" s="2" t="s">
        <v>2573</v>
      </c>
      <c r="D1962" s="2">
        <v>2018</v>
      </c>
      <c r="E1962" s="820">
        <v>480</v>
      </c>
      <c r="F1962" s="821">
        <v>0.08</v>
      </c>
      <c r="G1962" s="846" t="s">
        <v>1110</v>
      </c>
      <c r="H1962" s="846"/>
    </row>
    <row r="1963" spans="2:8">
      <c r="B1963" s="2" t="s">
        <v>1127</v>
      </c>
      <c r="C1963" s="2" t="s">
        <v>2573</v>
      </c>
      <c r="D1963" s="2">
        <v>2018</v>
      </c>
      <c r="E1963" s="820">
        <v>548</v>
      </c>
      <c r="F1963" s="821">
        <v>0.09</v>
      </c>
      <c r="G1963" s="846" t="s">
        <v>1110</v>
      </c>
      <c r="H1963" s="846"/>
    </row>
    <row r="1964" spans="2:8">
      <c r="B1964" s="2" t="s">
        <v>1127</v>
      </c>
      <c r="C1964" s="2" t="s">
        <v>2573</v>
      </c>
      <c r="D1964" s="2">
        <v>2018</v>
      </c>
      <c r="E1964" s="820">
        <v>729</v>
      </c>
      <c r="F1964" s="821">
        <v>0.12</v>
      </c>
      <c r="G1964" s="846" t="s">
        <v>1110</v>
      </c>
      <c r="H1964" s="846"/>
    </row>
    <row r="1965" spans="2:8">
      <c r="B1965" s="2" t="s">
        <v>1127</v>
      </c>
      <c r="C1965" s="2" t="s">
        <v>2573</v>
      </c>
      <c r="D1965" s="2">
        <v>2018</v>
      </c>
      <c r="E1965" s="820">
        <v>1007</v>
      </c>
      <c r="F1965" s="821">
        <v>0.12</v>
      </c>
      <c r="G1965" s="846" t="s">
        <v>1110</v>
      </c>
      <c r="H1965" s="846"/>
    </row>
    <row r="1966" spans="2:8">
      <c r="B1966" s="2" t="s">
        <v>1127</v>
      </c>
      <c r="C1966" s="2" t="s">
        <v>2573</v>
      </c>
      <c r="D1966" s="2">
        <v>2018</v>
      </c>
      <c r="E1966" s="820">
        <v>380</v>
      </c>
      <c r="F1966" s="821">
        <v>0.1</v>
      </c>
      <c r="G1966" s="846" t="s">
        <v>1110</v>
      </c>
      <c r="H1966" s="846"/>
    </row>
    <row r="1967" spans="2:8">
      <c r="B1967" s="2" t="s">
        <v>1127</v>
      </c>
      <c r="C1967" s="2" t="s">
        <v>2574</v>
      </c>
      <c r="D1967" s="2">
        <v>2018</v>
      </c>
      <c r="E1967" s="820">
        <v>548</v>
      </c>
      <c r="F1967" s="821">
        <v>0.09</v>
      </c>
      <c r="G1967" s="846" t="s">
        <v>1110</v>
      </c>
      <c r="H1967" s="846"/>
    </row>
    <row r="1968" spans="2:8">
      <c r="B1968" s="2" t="s">
        <v>1127</v>
      </c>
      <c r="C1968" s="2" t="s">
        <v>2574</v>
      </c>
      <c r="D1968" s="2">
        <v>2018</v>
      </c>
      <c r="E1968" s="820">
        <v>243</v>
      </c>
      <c r="F1968" s="821">
        <v>0.04</v>
      </c>
      <c r="G1968" s="846" t="s">
        <v>1110</v>
      </c>
      <c r="H1968" s="846"/>
    </row>
    <row r="1969" spans="2:8">
      <c r="B1969" s="2" t="s">
        <v>1127</v>
      </c>
      <c r="C1969" s="2" t="s">
        <v>2574</v>
      </c>
      <c r="D1969" s="2">
        <v>2018</v>
      </c>
      <c r="E1969" s="820">
        <v>480</v>
      </c>
      <c r="F1969" s="821">
        <v>0.08</v>
      </c>
      <c r="G1969" s="846" t="s">
        <v>1110</v>
      </c>
      <c r="H1969" s="846"/>
    </row>
    <row r="1970" spans="2:8">
      <c r="B1970" s="2" t="s">
        <v>1127</v>
      </c>
      <c r="C1970" s="2" t="s">
        <v>2574</v>
      </c>
      <c r="D1970" s="2">
        <v>2018</v>
      </c>
      <c r="E1970" s="820">
        <v>289</v>
      </c>
      <c r="F1970" s="821">
        <v>0.05</v>
      </c>
      <c r="G1970" s="846" t="s">
        <v>1110</v>
      </c>
      <c r="H1970" s="846"/>
    </row>
    <row r="1971" spans="2:8">
      <c r="B1971" s="2" t="s">
        <v>1127</v>
      </c>
      <c r="C1971" s="2" t="s">
        <v>2574</v>
      </c>
      <c r="D1971" s="2">
        <v>2018</v>
      </c>
      <c r="E1971" s="820">
        <v>2014</v>
      </c>
      <c r="F1971" s="821">
        <v>0.24</v>
      </c>
      <c r="G1971" s="846" t="s">
        <v>1110</v>
      </c>
      <c r="H1971" s="846"/>
    </row>
    <row r="1972" spans="2:8">
      <c r="B1972" s="2" t="s">
        <v>1127</v>
      </c>
      <c r="C1972" s="2" t="s">
        <v>2575</v>
      </c>
      <c r="D1972" s="2">
        <v>2018</v>
      </c>
      <c r="E1972" s="820">
        <v>548</v>
      </c>
      <c r="F1972" s="821">
        <v>0.09</v>
      </c>
      <c r="G1972" s="846" t="s">
        <v>1110</v>
      </c>
      <c r="H1972" s="846"/>
    </row>
    <row r="1973" spans="2:8">
      <c r="B1973" s="2" t="s">
        <v>1127</v>
      </c>
      <c r="C1973" s="2" t="s">
        <v>2575</v>
      </c>
      <c r="D1973" s="2">
        <v>2018</v>
      </c>
      <c r="E1973" s="820">
        <v>2014</v>
      </c>
      <c r="F1973" s="821">
        <v>0.24</v>
      </c>
      <c r="G1973" s="846" t="s">
        <v>1110</v>
      </c>
      <c r="H1973" s="846"/>
    </row>
    <row r="1974" spans="2:8">
      <c r="B1974" s="2" t="s">
        <v>1127</v>
      </c>
      <c r="C1974" s="2" t="s">
        <v>2575</v>
      </c>
      <c r="D1974" s="2">
        <v>2018</v>
      </c>
      <c r="E1974" s="820">
        <v>3021</v>
      </c>
      <c r="F1974" s="821">
        <v>0.36</v>
      </c>
      <c r="G1974" s="846" t="s">
        <v>1110</v>
      </c>
      <c r="H1974" s="846"/>
    </row>
    <row r="1975" spans="2:8">
      <c r="B1975" s="2" t="s">
        <v>1127</v>
      </c>
      <c r="C1975" s="2" t="s">
        <v>2575</v>
      </c>
      <c r="D1975" s="2">
        <v>2018</v>
      </c>
      <c r="E1975" s="820">
        <v>480</v>
      </c>
      <c r="F1975" s="821">
        <v>0.08</v>
      </c>
      <c r="G1975" s="846" t="s">
        <v>1110</v>
      </c>
      <c r="H1975" s="846"/>
    </row>
    <row r="1976" spans="2:8">
      <c r="B1976" s="2" t="s">
        <v>1127</v>
      </c>
      <c r="C1976" s="2" t="s">
        <v>2576</v>
      </c>
      <c r="D1976" s="2">
        <v>2018</v>
      </c>
      <c r="E1976" s="820">
        <v>3021</v>
      </c>
      <c r="F1976" s="821">
        <v>0.36</v>
      </c>
      <c r="G1976" s="846" t="s">
        <v>1110</v>
      </c>
      <c r="H1976" s="846"/>
    </row>
    <row r="1977" spans="2:8">
      <c r="B1977" s="2" t="s">
        <v>1127</v>
      </c>
      <c r="C1977" s="2" t="s">
        <v>2576</v>
      </c>
      <c r="D1977" s="2">
        <v>2018</v>
      </c>
      <c r="E1977" s="820">
        <v>960</v>
      </c>
      <c r="F1977" s="821">
        <v>0.16</v>
      </c>
      <c r="G1977" s="846" t="s">
        <v>1110</v>
      </c>
      <c r="H1977" s="846"/>
    </row>
    <row r="1978" spans="2:8">
      <c r="B1978" s="2" t="s">
        <v>1127</v>
      </c>
      <c r="C1978" s="2" t="s">
        <v>2576</v>
      </c>
      <c r="D1978" s="2">
        <v>2018</v>
      </c>
      <c r="E1978" s="820">
        <v>3021</v>
      </c>
      <c r="F1978" s="821">
        <v>0.36</v>
      </c>
      <c r="G1978" s="846" t="s">
        <v>1110</v>
      </c>
      <c r="H1978" s="846"/>
    </row>
    <row r="1979" spans="2:8">
      <c r="B1979" s="2" t="s">
        <v>1127</v>
      </c>
      <c r="C1979" s="2" t="s">
        <v>2576</v>
      </c>
      <c r="D1979" s="2">
        <v>2018</v>
      </c>
      <c r="E1979" s="820">
        <v>1458</v>
      </c>
      <c r="F1979" s="821">
        <v>0.24</v>
      </c>
      <c r="G1979" s="846" t="s">
        <v>1110</v>
      </c>
      <c r="H1979" s="846"/>
    </row>
    <row r="1980" spans="2:8">
      <c r="B1980" s="2" t="s">
        <v>1127</v>
      </c>
      <c r="C1980" s="2" t="s">
        <v>2577</v>
      </c>
      <c r="D1980" s="2">
        <v>2018</v>
      </c>
      <c r="E1980" s="820">
        <v>960</v>
      </c>
      <c r="F1980" s="821">
        <v>0.16</v>
      </c>
      <c r="G1980" s="846" t="s">
        <v>1110</v>
      </c>
      <c r="H1980" s="846"/>
    </row>
    <row r="1981" spans="2:8">
      <c r="B1981" s="2" t="s">
        <v>1127</v>
      </c>
      <c r="C1981" s="2" t="s">
        <v>2577</v>
      </c>
      <c r="D1981" s="2">
        <v>2018</v>
      </c>
      <c r="E1981" s="820">
        <v>2014</v>
      </c>
      <c r="F1981" s="821">
        <v>0.24</v>
      </c>
      <c r="G1981" s="846" t="s">
        <v>1110</v>
      </c>
      <c r="H1981" s="846"/>
    </row>
    <row r="1982" spans="2:8">
      <c r="B1982" s="2" t="s">
        <v>1127</v>
      </c>
      <c r="C1982" s="2" t="s">
        <v>2577</v>
      </c>
      <c r="D1982" s="2">
        <v>2018</v>
      </c>
      <c r="E1982" s="820">
        <v>972</v>
      </c>
      <c r="F1982" s="821">
        <v>0.16</v>
      </c>
      <c r="G1982" s="846" t="s">
        <v>1110</v>
      </c>
      <c r="H1982" s="846"/>
    </row>
    <row r="1983" spans="2:8">
      <c r="B1983" s="2" t="s">
        <v>1127</v>
      </c>
      <c r="C1983" s="2" t="s">
        <v>2578</v>
      </c>
      <c r="D1983" s="2">
        <v>2018</v>
      </c>
      <c r="E1983" s="820">
        <v>1007</v>
      </c>
      <c r="F1983" s="821">
        <v>0.12</v>
      </c>
      <c r="G1983" s="846" t="s">
        <v>1110</v>
      </c>
      <c r="H1983" s="846"/>
    </row>
    <row r="1984" spans="2:8">
      <c r="B1984" s="2" t="s">
        <v>1127</v>
      </c>
      <c r="C1984" s="2" t="s">
        <v>2578</v>
      </c>
      <c r="D1984" s="2">
        <v>2018</v>
      </c>
      <c r="E1984" s="820">
        <v>133</v>
      </c>
      <c r="F1984" s="821">
        <v>0.05</v>
      </c>
      <c r="G1984" s="846" t="s">
        <v>1110</v>
      </c>
      <c r="H1984" s="846"/>
    </row>
    <row r="1985" spans="2:8">
      <c r="B1985" s="2" t="s">
        <v>1127</v>
      </c>
      <c r="C1985" s="2" t="s">
        <v>2578</v>
      </c>
      <c r="D1985" s="2">
        <v>2018</v>
      </c>
      <c r="E1985" s="820">
        <v>380</v>
      </c>
      <c r="F1985" s="821">
        <v>0.1</v>
      </c>
      <c r="G1985" s="846" t="s">
        <v>1110</v>
      </c>
      <c r="H1985" s="846"/>
    </row>
    <row r="1986" spans="2:8">
      <c r="B1986" s="2" t="s">
        <v>1127</v>
      </c>
      <c r="C1986" s="2" t="s">
        <v>2578</v>
      </c>
      <c r="D1986" s="2">
        <v>2018</v>
      </c>
      <c r="E1986" s="820">
        <v>729</v>
      </c>
      <c r="F1986" s="821">
        <v>0.12</v>
      </c>
      <c r="G1986" s="846" t="s">
        <v>1110</v>
      </c>
      <c r="H1986" s="846"/>
    </row>
    <row r="1987" spans="2:8">
      <c r="B1987" s="2" t="s">
        <v>1127</v>
      </c>
      <c r="C1987" s="2" t="s">
        <v>2578</v>
      </c>
      <c r="D1987" s="2">
        <v>2018</v>
      </c>
      <c r="E1987" s="820">
        <v>480</v>
      </c>
      <c r="F1987" s="821">
        <v>0.08</v>
      </c>
      <c r="G1987" s="846" t="s">
        <v>1110</v>
      </c>
      <c r="H1987" s="846"/>
    </row>
    <row r="1988" spans="2:8">
      <c r="B1988" s="2" t="s">
        <v>1127</v>
      </c>
      <c r="C1988" s="2" t="s">
        <v>2579</v>
      </c>
      <c r="D1988" s="2">
        <v>2018</v>
      </c>
      <c r="E1988" s="820">
        <v>480</v>
      </c>
      <c r="F1988" s="821">
        <v>0.08</v>
      </c>
      <c r="G1988" s="846" t="s">
        <v>1110</v>
      </c>
      <c r="H1988" s="846"/>
    </row>
    <row r="1989" spans="2:8">
      <c r="B1989" s="2" t="s">
        <v>1127</v>
      </c>
      <c r="C1989" s="2" t="s">
        <v>2580</v>
      </c>
      <c r="D1989" s="2">
        <v>2018</v>
      </c>
      <c r="E1989" s="820">
        <v>486</v>
      </c>
      <c r="F1989" s="821">
        <v>0.08</v>
      </c>
      <c r="G1989" s="846" t="s">
        <v>1110</v>
      </c>
      <c r="H1989" s="846"/>
    </row>
    <row r="1990" spans="2:8">
      <c r="B1990" s="2" t="s">
        <v>1127</v>
      </c>
      <c r="C1990" s="2" t="s">
        <v>2580</v>
      </c>
      <c r="D1990" s="2">
        <v>2018</v>
      </c>
      <c r="E1990" s="820">
        <v>480</v>
      </c>
      <c r="F1990" s="821">
        <v>0.08</v>
      </c>
      <c r="G1990" s="846" t="s">
        <v>1110</v>
      </c>
      <c r="H1990" s="846"/>
    </row>
    <row r="1991" spans="2:8">
      <c r="B1991" s="2" t="s">
        <v>1127</v>
      </c>
      <c r="C1991" s="2" t="s">
        <v>2580</v>
      </c>
      <c r="D1991" s="2">
        <v>2018</v>
      </c>
      <c r="E1991" s="820">
        <v>1007</v>
      </c>
      <c r="F1991" s="821">
        <v>0.12</v>
      </c>
      <c r="G1991" s="846" t="s">
        <v>1110</v>
      </c>
      <c r="H1991" s="846"/>
    </row>
    <row r="1992" spans="2:8">
      <c r="B1992" s="2" t="s">
        <v>1127</v>
      </c>
      <c r="C1992" s="2" t="s">
        <v>2581</v>
      </c>
      <c r="D1992" s="2">
        <v>2018</v>
      </c>
      <c r="E1992" s="820">
        <v>243</v>
      </c>
      <c r="F1992" s="821">
        <v>0.04</v>
      </c>
      <c r="G1992" s="846" t="s">
        <v>1110</v>
      </c>
      <c r="H1992" s="846"/>
    </row>
    <row r="1993" spans="2:8">
      <c r="B1993" s="2" t="s">
        <v>1127</v>
      </c>
      <c r="C1993" s="2" t="s">
        <v>2581</v>
      </c>
      <c r="D1993" s="2">
        <v>2018</v>
      </c>
      <c r="E1993" s="820">
        <v>548</v>
      </c>
      <c r="F1993" s="821">
        <v>0.09</v>
      </c>
      <c r="G1993" s="846" t="s">
        <v>1110</v>
      </c>
      <c r="H1993" s="846"/>
    </row>
    <row r="1994" spans="2:8">
      <c r="B1994" s="2" t="s">
        <v>1127</v>
      </c>
      <c r="C1994" s="2" t="s">
        <v>2582</v>
      </c>
      <c r="D1994" s="2">
        <v>2018</v>
      </c>
      <c r="E1994" s="820">
        <v>133</v>
      </c>
      <c r="F1994" s="821">
        <v>0.05</v>
      </c>
      <c r="G1994" s="846" t="s">
        <v>1110</v>
      </c>
      <c r="H1994" s="846"/>
    </row>
    <row r="1995" spans="2:8">
      <c r="B1995" s="2" t="s">
        <v>1127</v>
      </c>
      <c r="C1995" s="2" t="s">
        <v>2582</v>
      </c>
      <c r="D1995" s="2">
        <v>2018</v>
      </c>
      <c r="E1995" s="820">
        <v>243</v>
      </c>
      <c r="F1995" s="821">
        <v>0.04</v>
      </c>
      <c r="G1995" s="846" t="s">
        <v>1110</v>
      </c>
      <c r="H1995" s="846"/>
    </row>
    <row r="1996" spans="2:8">
      <c r="B1996" s="2" t="s">
        <v>1127</v>
      </c>
      <c r="C1996" s="2" t="s">
        <v>2582</v>
      </c>
      <c r="D1996" s="2">
        <v>2018</v>
      </c>
      <c r="E1996" s="820">
        <v>548</v>
      </c>
      <c r="F1996" s="821">
        <v>0.09</v>
      </c>
      <c r="G1996" s="846" t="s">
        <v>1110</v>
      </c>
      <c r="H1996" s="846"/>
    </row>
    <row r="1997" spans="2:8">
      <c r="B1997" s="2" t="s">
        <v>1127</v>
      </c>
      <c r="C1997" s="2" t="s">
        <v>2582</v>
      </c>
      <c r="D1997" s="2">
        <v>2018</v>
      </c>
      <c r="E1997" s="820">
        <v>480</v>
      </c>
      <c r="F1997" s="821">
        <v>0.08</v>
      </c>
      <c r="G1997" s="846" t="s">
        <v>1110</v>
      </c>
      <c r="H1997" s="846"/>
    </row>
    <row r="1998" spans="2:8">
      <c r="B1998" s="2" t="s">
        <v>1127</v>
      </c>
      <c r="C1998" s="2" t="s">
        <v>2582</v>
      </c>
      <c r="D1998" s="2">
        <v>2018</v>
      </c>
      <c r="E1998" s="820">
        <v>1007</v>
      </c>
      <c r="F1998" s="821">
        <v>0.12</v>
      </c>
      <c r="G1998" s="846" t="s">
        <v>1110</v>
      </c>
      <c r="H1998" s="846"/>
    </row>
    <row r="1999" spans="2:8">
      <c r="B1999" s="2" t="s">
        <v>1127</v>
      </c>
      <c r="C1999" s="2" t="s">
        <v>2583</v>
      </c>
      <c r="D1999" s="2">
        <v>2018</v>
      </c>
      <c r="E1999" s="820">
        <v>2014</v>
      </c>
      <c r="F1999" s="821">
        <v>0.24</v>
      </c>
      <c r="G1999" s="846" t="s">
        <v>1110</v>
      </c>
      <c r="H1999" s="846"/>
    </row>
    <row r="2000" spans="2:8">
      <c r="B2000" s="2" t="s">
        <v>1127</v>
      </c>
      <c r="C2000" s="2" t="s">
        <v>2583</v>
      </c>
      <c r="D2000" s="2">
        <v>2018</v>
      </c>
      <c r="E2000" s="820">
        <v>548</v>
      </c>
      <c r="F2000" s="821">
        <v>0.09</v>
      </c>
      <c r="G2000" s="846" t="s">
        <v>1110</v>
      </c>
      <c r="H2000" s="846"/>
    </row>
    <row r="2001" spans="2:8">
      <c r="B2001" s="2" t="s">
        <v>1127</v>
      </c>
      <c r="C2001" s="2" t="s">
        <v>2583</v>
      </c>
      <c r="D2001" s="2">
        <v>2018</v>
      </c>
      <c r="E2001" s="820">
        <v>480</v>
      </c>
      <c r="F2001" s="821">
        <v>0.08</v>
      </c>
      <c r="G2001" s="846" t="s">
        <v>1110</v>
      </c>
      <c r="H2001" s="846"/>
    </row>
    <row r="2002" spans="2:8">
      <c r="B2002" s="2" t="s">
        <v>1127</v>
      </c>
      <c r="C2002" s="2" t="s">
        <v>2583</v>
      </c>
      <c r="D2002" s="2">
        <v>2018</v>
      </c>
      <c r="E2002" s="820">
        <v>190</v>
      </c>
      <c r="F2002" s="821">
        <v>0.05</v>
      </c>
      <c r="G2002" s="846" t="s">
        <v>1110</v>
      </c>
      <c r="H2002" s="846"/>
    </row>
    <row r="2003" spans="2:8">
      <c r="B2003" s="2" t="s">
        <v>1127</v>
      </c>
      <c r="C2003" s="2" t="s">
        <v>2584</v>
      </c>
      <c r="D2003" s="2">
        <v>2018</v>
      </c>
      <c r="E2003" s="820">
        <v>480</v>
      </c>
      <c r="F2003" s="821">
        <v>0.08</v>
      </c>
      <c r="G2003" s="846" t="s">
        <v>1110</v>
      </c>
      <c r="H2003" s="846"/>
    </row>
    <row r="2004" spans="2:8">
      <c r="B2004" s="2" t="s">
        <v>1127</v>
      </c>
      <c r="C2004" s="2" t="s">
        <v>2584</v>
      </c>
      <c r="D2004" s="2">
        <v>2018</v>
      </c>
      <c r="E2004" s="820">
        <v>4028</v>
      </c>
      <c r="F2004" s="821">
        <v>0.48</v>
      </c>
      <c r="G2004" s="846" t="s">
        <v>1110</v>
      </c>
      <c r="H2004" s="846"/>
    </row>
    <row r="2005" spans="2:8">
      <c r="B2005" s="2" t="s">
        <v>1127</v>
      </c>
      <c r="C2005" s="2" t="s">
        <v>2585</v>
      </c>
      <c r="D2005" s="2">
        <v>2018</v>
      </c>
      <c r="E2005" s="820">
        <v>2014</v>
      </c>
      <c r="F2005" s="821">
        <v>0.24</v>
      </c>
      <c r="G2005" s="846" t="s">
        <v>1110</v>
      </c>
      <c r="H2005" s="846"/>
    </row>
    <row r="2006" spans="2:8">
      <c r="B2006" s="2" t="s">
        <v>1127</v>
      </c>
      <c r="C2006" s="2" t="s">
        <v>2585</v>
      </c>
      <c r="D2006" s="2">
        <v>2018</v>
      </c>
      <c r="E2006" s="820">
        <v>2014</v>
      </c>
      <c r="F2006" s="821">
        <v>0.24</v>
      </c>
      <c r="G2006" s="846" t="s">
        <v>1110</v>
      </c>
      <c r="H2006" s="846"/>
    </row>
    <row r="2007" spans="2:8">
      <c r="B2007" s="2" t="s">
        <v>1127</v>
      </c>
      <c r="C2007" s="2" t="s">
        <v>2585</v>
      </c>
      <c r="D2007" s="2">
        <v>2018</v>
      </c>
      <c r="E2007" s="820">
        <v>480</v>
      </c>
      <c r="F2007" s="821">
        <v>0.08</v>
      </c>
      <c r="G2007" s="846" t="s">
        <v>1110</v>
      </c>
      <c r="H2007" s="846"/>
    </row>
    <row r="2008" spans="2:8">
      <c r="B2008" s="2" t="s">
        <v>1127</v>
      </c>
      <c r="C2008" s="2" t="s">
        <v>2586</v>
      </c>
      <c r="D2008" s="2">
        <v>2018</v>
      </c>
      <c r="E2008" s="820">
        <v>4028</v>
      </c>
      <c r="F2008" s="821">
        <v>0.48</v>
      </c>
      <c r="G2008" s="846" t="s">
        <v>1110</v>
      </c>
      <c r="H2008" s="846"/>
    </row>
    <row r="2009" spans="2:8">
      <c r="B2009" s="2" t="s">
        <v>1127</v>
      </c>
      <c r="C2009" s="2" t="s">
        <v>2586</v>
      </c>
      <c r="D2009" s="2">
        <v>2018</v>
      </c>
      <c r="E2009" s="820">
        <v>960</v>
      </c>
      <c r="F2009" s="821">
        <v>0.16</v>
      </c>
      <c r="G2009" s="846" t="s">
        <v>1110</v>
      </c>
      <c r="H2009" s="846"/>
    </row>
    <row r="2010" spans="2:8">
      <c r="B2010" s="2" t="s">
        <v>1127</v>
      </c>
      <c r="C2010" s="2" t="s">
        <v>2587</v>
      </c>
      <c r="D2010" s="2">
        <v>2018</v>
      </c>
      <c r="E2010" s="820">
        <v>4028</v>
      </c>
      <c r="F2010" s="821">
        <v>0.48</v>
      </c>
      <c r="G2010" s="846" t="s">
        <v>1110</v>
      </c>
      <c r="H2010" s="846"/>
    </row>
    <row r="2011" spans="2:8">
      <c r="B2011" s="2" t="s">
        <v>1127</v>
      </c>
      <c r="C2011" s="2" t="s">
        <v>2587</v>
      </c>
      <c r="D2011" s="2">
        <v>2018</v>
      </c>
      <c r="E2011" s="820">
        <v>380</v>
      </c>
      <c r="F2011" s="821">
        <v>0.1</v>
      </c>
      <c r="G2011" s="846" t="s">
        <v>1110</v>
      </c>
      <c r="H2011" s="846"/>
    </row>
    <row r="2012" spans="2:8">
      <c r="B2012" s="2" t="s">
        <v>1127</v>
      </c>
      <c r="C2012" s="2" t="s">
        <v>2587</v>
      </c>
      <c r="D2012" s="2">
        <v>2018</v>
      </c>
      <c r="E2012" s="820">
        <v>480</v>
      </c>
      <c r="F2012" s="821">
        <v>0.08</v>
      </c>
      <c r="G2012" s="846" t="s">
        <v>1110</v>
      </c>
      <c r="H2012" s="846"/>
    </row>
    <row r="2013" spans="2:8">
      <c r="B2013" s="2" t="s">
        <v>1127</v>
      </c>
      <c r="C2013" s="2" t="s">
        <v>2587</v>
      </c>
      <c r="D2013" s="2">
        <v>2018</v>
      </c>
      <c r="E2013" s="820">
        <v>266</v>
      </c>
      <c r="F2013" s="821">
        <v>0.1</v>
      </c>
      <c r="G2013" s="846" t="s">
        <v>1110</v>
      </c>
      <c r="H2013" s="846"/>
    </row>
    <row r="2014" spans="2:8">
      <c r="B2014" s="2" t="s">
        <v>1127</v>
      </c>
      <c r="C2014" s="2" t="s">
        <v>2588</v>
      </c>
      <c r="D2014" s="2">
        <v>2018</v>
      </c>
      <c r="E2014" s="820">
        <v>486</v>
      </c>
      <c r="F2014" s="821">
        <v>0.08</v>
      </c>
      <c r="G2014" s="846" t="s">
        <v>1110</v>
      </c>
      <c r="H2014" s="846"/>
    </row>
    <row r="2015" spans="2:8">
      <c r="B2015" s="2" t="s">
        <v>1127</v>
      </c>
      <c r="C2015" s="2" t="s">
        <v>2588</v>
      </c>
      <c r="D2015" s="2">
        <v>2018</v>
      </c>
      <c r="E2015" s="820">
        <v>480</v>
      </c>
      <c r="F2015" s="821">
        <v>0.08</v>
      </c>
      <c r="G2015" s="846" t="s">
        <v>1110</v>
      </c>
      <c r="H2015" s="846"/>
    </row>
    <row r="2016" spans="2:8">
      <c r="B2016" s="2" t="s">
        <v>1127</v>
      </c>
      <c r="C2016" s="2" t="s">
        <v>2588</v>
      </c>
      <c r="D2016" s="2">
        <v>2018</v>
      </c>
      <c r="E2016" s="820">
        <v>548</v>
      </c>
      <c r="F2016" s="821">
        <v>0.09</v>
      </c>
      <c r="G2016" s="846" t="s">
        <v>1110</v>
      </c>
      <c r="H2016" s="846"/>
    </row>
    <row r="2017" spans="2:8">
      <c r="B2017" s="2" t="s">
        <v>1127</v>
      </c>
      <c r="C2017" s="2" t="s">
        <v>2588</v>
      </c>
      <c r="D2017" s="2">
        <v>2018</v>
      </c>
      <c r="E2017" s="820">
        <v>2014</v>
      </c>
      <c r="F2017" s="821">
        <v>0.24</v>
      </c>
      <c r="G2017" s="846" t="s">
        <v>1110</v>
      </c>
      <c r="H2017" s="846"/>
    </row>
    <row r="2018" spans="2:8">
      <c r="B2018" s="2" t="s">
        <v>1127</v>
      </c>
      <c r="C2018" s="2" t="s">
        <v>2589</v>
      </c>
      <c r="D2018" s="2">
        <v>2018</v>
      </c>
      <c r="E2018" s="820">
        <v>548</v>
      </c>
      <c r="F2018" s="821">
        <v>0.09</v>
      </c>
      <c r="G2018" s="846" t="s">
        <v>1110</v>
      </c>
      <c r="H2018" s="846"/>
    </row>
    <row r="2019" spans="2:8">
      <c r="B2019" s="2" t="s">
        <v>1127</v>
      </c>
      <c r="C2019" s="2" t="s">
        <v>2589</v>
      </c>
      <c r="D2019" s="2">
        <v>2018</v>
      </c>
      <c r="E2019" s="820">
        <v>486</v>
      </c>
      <c r="F2019" s="821">
        <v>0.08</v>
      </c>
      <c r="G2019" s="846" t="s">
        <v>1110</v>
      </c>
      <c r="H2019" s="846"/>
    </row>
    <row r="2020" spans="2:8">
      <c r="B2020" s="2" t="s">
        <v>1127</v>
      </c>
      <c r="C2020" s="2" t="s">
        <v>2589</v>
      </c>
      <c r="D2020" s="2">
        <v>2018</v>
      </c>
      <c r="E2020" s="820">
        <v>7049</v>
      </c>
      <c r="F2020" s="821">
        <v>0.84</v>
      </c>
      <c r="G2020" s="846" t="s">
        <v>1110</v>
      </c>
      <c r="H2020" s="846"/>
    </row>
    <row r="2021" spans="2:8">
      <c r="B2021" s="2" t="s">
        <v>1127</v>
      </c>
      <c r="C2021" s="2" t="s">
        <v>2589</v>
      </c>
      <c r="D2021" s="2">
        <v>2018</v>
      </c>
      <c r="E2021" s="820">
        <v>480</v>
      </c>
      <c r="F2021" s="821">
        <v>0.08</v>
      </c>
      <c r="G2021" s="846" t="s">
        <v>1110</v>
      </c>
      <c r="H2021" s="846"/>
    </row>
    <row r="2022" spans="2:8">
      <c r="B2022" s="2" t="s">
        <v>1127</v>
      </c>
      <c r="C2022" s="2" t="s">
        <v>2590</v>
      </c>
      <c r="D2022" s="2">
        <v>2018</v>
      </c>
      <c r="E2022" s="820">
        <v>2014</v>
      </c>
      <c r="F2022" s="821">
        <v>0.24</v>
      </c>
      <c r="G2022" s="846" t="s">
        <v>1110</v>
      </c>
      <c r="H2022" s="846"/>
    </row>
    <row r="2023" spans="2:8">
      <c r="B2023" s="2" t="s">
        <v>1127</v>
      </c>
      <c r="C2023" s="2" t="s">
        <v>2590</v>
      </c>
      <c r="D2023" s="2">
        <v>2018</v>
      </c>
      <c r="E2023" s="820">
        <v>486</v>
      </c>
      <c r="F2023" s="821">
        <v>0.08</v>
      </c>
      <c r="G2023" s="846" t="s">
        <v>1110</v>
      </c>
      <c r="H2023" s="846"/>
    </row>
    <row r="2024" spans="2:8">
      <c r="B2024" s="2" t="s">
        <v>1127</v>
      </c>
      <c r="C2024" s="2" t="s">
        <v>2590</v>
      </c>
      <c r="D2024" s="2">
        <v>2018</v>
      </c>
      <c r="E2024" s="820">
        <v>480</v>
      </c>
      <c r="F2024" s="821">
        <v>0.08</v>
      </c>
      <c r="G2024" s="846" t="s">
        <v>1110</v>
      </c>
      <c r="H2024" s="846"/>
    </row>
    <row r="2025" spans="2:8">
      <c r="B2025" s="2" t="s">
        <v>1127</v>
      </c>
      <c r="C2025" s="2" t="s">
        <v>2590</v>
      </c>
      <c r="D2025" s="2">
        <v>2018</v>
      </c>
      <c r="E2025" s="820">
        <v>5035</v>
      </c>
      <c r="F2025" s="821">
        <v>0.6</v>
      </c>
      <c r="G2025" s="846" t="s">
        <v>1110</v>
      </c>
      <c r="H2025" s="846"/>
    </row>
    <row r="2026" spans="2:8">
      <c r="B2026" s="2" t="s">
        <v>1127</v>
      </c>
      <c r="C2026" s="2" t="s">
        <v>2590</v>
      </c>
      <c r="D2026" s="2">
        <v>2018</v>
      </c>
      <c r="E2026" s="820">
        <v>548</v>
      </c>
      <c r="F2026" s="821">
        <v>0.09</v>
      </c>
      <c r="G2026" s="846" t="s">
        <v>1110</v>
      </c>
      <c r="H2026" s="846"/>
    </row>
    <row r="2027" spans="2:8">
      <c r="B2027" s="2" t="s">
        <v>1127</v>
      </c>
      <c r="C2027" s="2" t="s">
        <v>2591</v>
      </c>
      <c r="D2027" s="2">
        <v>2018</v>
      </c>
      <c r="E2027" s="820">
        <v>2014</v>
      </c>
      <c r="F2027" s="821">
        <v>0.24</v>
      </c>
      <c r="G2027" s="846" t="s">
        <v>1110</v>
      </c>
      <c r="H2027" s="846"/>
    </row>
    <row r="2028" spans="2:8">
      <c r="B2028" s="2" t="s">
        <v>1127</v>
      </c>
      <c r="C2028" s="2" t="s">
        <v>2591</v>
      </c>
      <c r="D2028" s="2">
        <v>2018</v>
      </c>
      <c r="E2028" s="820">
        <v>548</v>
      </c>
      <c r="F2028" s="821">
        <v>0.09</v>
      </c>
      <c r="G2028" s="846" t="s">
        <v>1110</v>
      </c>
      <c r="H2028" s="846"/>
    </row>
    <row r="2029" spans="2:8">
      <c r="B2029" s="2" t="s">
        <v>1127</v>
      </c>
      <c r="C2029" s="2" t="s">
        <v>2591</v>
      </c>
      <c r="D2029" s="2">
        <v>2018</v>
      </c>
      <c r="E2029" s="820">
        <v>480</v>
      </c>
      <c r="F2029" s="821">
        <v>0.08</v>
      </c>
      <c r="G2029" s="846" t="s">
        <v>1110</v>
      </c>
      <c r="H2029" s="846"/>
    </row>
    <row r="2030" spans="2:8">
      <c r="B2030" s="2" t="s">
        <v>1127</v>
      </c>
      <c r="C2030" s="2" t="s">
        <v>2592</v>
      </c>
      <c r="D2030" s="2">
        <v>2018</v>
      </c>
      <c r="E2030" s="820">
        <v>6042</v>
      </c>
      <c r="F2030" s="821">
        <v>0.72</v>
      </c>
      <c r="G2030" s="846" t="s">
        <v>1110</v>
      </c>
      <c r="H2030" s="846"/>
    </row>
    <row r="2031" spans="2:8">
      <c r="B2031" s="2" t="s">
        <v>1127</v>
      </c>
      <c r="C2031" s="2" t="s">
        <v>2592</v>
      </c>
      <c r="D2031" s="2">
        <v>2018</v>
      </c>
      <c r="E2031" s="820">
        <v>548</v>
      </c>
      <c r="F2031" s="821">
        <v>0.09</v>
      </c>
      <c r="G2031" s="846" t="s">
        <v>1110</v>
      </c>
      <c r="H2031" s="846"/>
    </row>
    <row r="2032" spans="2:8">
      <c r="B2032" s="2" t="s">
        <v>1127</v>
      </c>
      <c r="C2032" s="2" t="s">
        <v>2592</v>
      </c>
      <c r="D2032" s="2">
        <v>2018</v>
      </c>
      <c r="E2032" s="820">
        <v>486</v>
      </c>
      <c r="F2032" s="821">
        <v>0.08</v>
      </c>
      <c r="G2032" s="846" t="s">
        <v>1110</v>
      </c>
      <c r="H2032" s="846"/>
    </row>
    <row r="2033" spans="2:8">
      <c r="B2033" s="2" t="s">
        <v>1127</v>
      </c>
      <c r="C2033" s="2" t="s">
        <v>2592</v>
      </c>
      <c r="D2033" s="2">
        <v>2018</v>
      </c>
      <c r="E2033" s="820">
        <v>480</v>
      </c>
      <c r="F2033" s="821">
        <v>0.08</v>
      </c>
      <c r="G2033" s="846" t="s">
        <v>1110</v>
      </c>
      <c r="H2033" s="846"/>
    </row>
    <row r="2034" spans="2:8">
      <c r="B2034" s="2" t="s">
        <v>1127</v>
      </c>
      <c r="C2034" s="2" t="s">
        <v>2592</v>
      </c>
      <c r="D2034" s="2">
        <v>2018</v>
      </c>
      <c r="E2034" s="820">
        <v>2014</v>
      </c>
      <c r="F2034" s="821">
        <v>0.24</v>
      </c>
      <c r="G2034" s="846" t="s">
        <v>1110</v>
      </c>
      <c r="H2034" s="846"/>
    </row>
    <row r="2035" spans="2:8">
      <c r="B2035" s="2" t="s">
        <v>1127</v>
      </c>
      <c r="C2035" s="2" t="s">
        <v>2593</v>
      </c>
      <c r="D2035" s="2">
        <v>2018</v>
      </c>
      <c r="E2035" s="820">
        <v>3021</v>
      </c>
      <c r="F2035" s="821">
        <v>0.36</v>
      </c>
      <c r="G2035" s="846" t="s">
        <v>1110</v>
      </c>
      <c r="H2035" s="846"/>
    </row>
    <row r="2036" spans="2:8">
      <c r="B2036" s="2" t="s">
        <v>1127</v>
      </c>
      <c r="C2036" s="2" t="s">
        <v>2593</v>
      </c>
      <c r="D2036" s="2">
        <v>2018</v>
      </c>
      <c r="E2036" s="820">
        <v>1007</v>
      </c>
      <c r="F2036" s="821">
        <v>0.12</v>
      </c>
      <c r="G2036" s="846" t="s">
        <v>1110</v>
      </c>
      <c r="H2036" s="846"/>
    </row>
    <row r="2037" spans="2:8">
      <c r="B2037" s="2" t="s">
        <v>1127</v>
      </c>
      <c r="C2037" s="2" t="s">
        <v>2593</v>
      </c>
      <c r="D2037" s="2">
        <v>2018</v>
      </c>
      <c r="E2037" s="820">
        <v>480</v>
      </c>
      <c r="F2037" s="821">
        <v>0.08</v>
      </c>
      <c r="G2037" s="846" t="s">
        <v>1110</v>
      </c>
      <c r="H2037" s="846"/>
    </row>
    <row r="2038" spans="2:8">
      <c r="B2038" s="2" t="s">
        <v>1127</v>
      </c>
      <c r="C2038" s="2" t="s">
        <v>2594</v>
      </c>
      <c r="D2038" s="2">
        <v>2018</v>
      </c>
      <c r="E2038" s="820">
        <v>548</v>
      </c>
      <c r="F2038" s="821">
        <v>0.09</v>
      </c>
      <c r="G2038" s="846" t="s">
        <v>1110</v>
      </c>
      <c r="H2038" s="846"/>
    </row>
    <row r="2039" spans="2:8">
      <c r="B2039" s="2" t="s">
        <v>1127</v>
      </c>
      <c r="C2039" s="2" t="s">
        <v>2594</v>
      </c>
      <c r="D2039" s="2">
        <v>2018</v>
      </c>
      <c r="E2039" s="820">
        <v>4028</v>
      </c>
      <c r="F2039" s="821">
        <v>0.48</v>
      </c>
      <c r="G2039" s="846" t="s">
        <v>1110</v>
      </c>
      <c r="H2039" s="846"/>
    </row>
    <row r="2040" spans="2:8">
      <c r="B2040" s="2" t="s">
        <v>1127</v>
      </c>
      <c r="C2040" s="2" t="s">
        <v>2594</v>
      </c>
      <c r="D2040" s="2">
        <v>2018</v>
      </c>
      <c r="E2040" s="820">
        <v>480</v>
      </c>
      <c r="F2040" s="821">
        <v>0.08</v>
      </c>
      <c r="G2040" s="846" t="s">
        <v>1110</v>
      </c>
      <c r="H2040" s="846"/>
    </row>
    <row r="2041" spans="2:8">
      <c r="B2041" s="2" t="s">
        <v>1127</v>
      </c>
      <c r="C2041" s="2" t="s">
        <v>2594</v>
      </c>
      <c r="D2041" s="2">
        <v>2018</v>
      </c>
      <c r="E2041" s="820">
        <v>2014</v>
      </c>
      <c r="F2041" s="821">
        <v>0.24</v>
      </c>
      <c r="G2041" s="846" t="s">
        <v>1110</v>
      </c>
      <c r="H2041" s="846"/>
    </row>
    <row r="2042" spans="2:8">
      <c r="B2042" s="2" t="s">
        <v>1127</v>
      </c>
      <c r="C2042" s="2" t="s">
        <v>2594</v>
      </c>
      <c r="D2042" s="2">
        <v>2018</v>
      </c>
      <c r="E2042" s="820">
        <v>729</v>
      </c>
      <c r="F2042" s="821">
        <v>0.12</v>
      </c>
      <c r="G2042" s="846" t="s">
        <v>1110</v>
      </c>
      <c r="H2042" s="846"/>
    </row>
    <row r="2043" spans="2:8">
      <c r="B2043" s="2" t="s">
        <v>1127</v>
      </c>
      <c r="C2043" s="2" t="s">
        <v>2595</v>
      </c>
      <c r="D2043" s="2">
        <v>2018</v>
      </c>
      <c r="E2043" s="820">
        <v>2014</v>
      </c>
      <c r="F2043" s="821">
        <v>0.24</v>
      </c>
      <c r="G2043" s="846" t="s">
        <v>1110</v>
      </c>
      <c r="H2043" s="846"/>
    </row>
    <row r="2044" spans="2:8">
      <c r="B2044" s="2" t="s">
        <v>1127</v>
      </c>
      <c r="C2044" s="2" t="s">
        <v>2595</v>
      </c>
      <c r="D2044" s="2">
        <v>2018</v>
      </c>
      <c r="E2044" s="820">
        <v>480</v>
      </c>
      <c r="F2044" s="821">
        <v>0.08</v>
      </c>
      <c r="G2044" s="846" t="s">
        <v>1110</v>
      </c>
      <c r="H2044" s="846"/>
    </row>
    <row r="2045" spans="2:8">
      <c r="B2045" s="2" t="s">
        <v>1127</v>
      </c>
      <c r="C2045" s="2" t="s">
        <v>2596</v>
      </c>
      <c r="D2045" s="2">
        <v>2018</v>
      </c>
      <c r="E2045" s="820">
        <v>5035</v>
      </c>
      <c r="F2045" s="821">
        <v>0.6</v>
      </c>
      <c r="G2045" s="846" t="s">
        <v>1110</v>
      </c>
      <c r="H2045" s="846"/>
    </row>
    <row r="2046" spans="2:8">
      <c r="B2046" s="2" t="s">
        <v>1127</v>
      </c>
      <c r="C2046" s="2" t="s">
        <v>2596</v>
      </c>
      <c r="D2046" s="2">
        <v>2018</v>
      </c>
      <c r="E2046" s="820">
        <v>480</v>
      </c>
      <c r="F2046" s="821">
        <v>0.08</v>
      </c>
      <c r="G2046" s="846" t="s">
        <v>1110</v>
      </c>
      <c r="H2046" s="846"/>
    </row>
    <row r="2047" spans="2:8">
      <c r="B2047" s="2" t="s">
        <v>1127</v>
      </c>
      <c r="C2047" s="2" t="s">
        <v>2596</v>
      </c>
      <c r="D2047" s="2">
        <v>2018</v>
      </c>
      <c r="E2047" s="820">
        <v>2014</v>
      </c>
      <c r="F2047" s="821">
        <v>0.24</v>
      </c>
      <c r="G2047" s="846" t="s">
        <v>1110</v>
      </c>
      <c r="H2047" s="846"/>
    </row>
    <row r="2048" spans="2:8">
      <c r="B2048" s="2" t="s">
        <v>1127</v>
      </c>
      <c r="C2048" s="2" t="s">
        <v>2596</v>
      </c>
      <c r="D2048" s="2">
        <v>2018</v>
      </c>
      <c r="E2048" s="820">
        <v>548</v>
      </c>
      <c r="F2048" s="821">
        <v>0.09</v>
      </c>
      <c r="G2048" s="846" t="s">
        <v>1110</v>
      </c>
      <c r="H2048" s="846"/>
    </row>
    <row r="2049" spans="2:8">
      <c r="B2049" s="2" t="s">
        <v>1127</v>
      </c>
      <c r="C2049" s="2" t="s">
        <v>2597</v>
      </c>
      <c r="D2049" s="2">
        <v>2018</v>
      </c>
      <c r="E2049" s="820">
        <v>2014</v>
      </c>
      <c r="F2049" s="821">
        <v>0.24</v>
      </c>
      <c r="G2049" s="846" t="s">
        <v>1110</v>
      </c>
      <c r="H2049" s="846"/>
    </row>
    <row r="2050" spans="2:8">
      <c r="B2050" s="2" t="s">
        <v>1127</v>
      </c>
      <c r="C2050" s="2" t="s">
        <v>2597</v>
      </c>
      <c r="D2050" s="2">
        <v>2018</v>
      </c>
      <c r="E2050" s="820">
        <v>243</v>
      </c>
      <c r="F2050" s="821">
        <v>0.04</v>
      </c>
      <c r="G2050" s="846" t="s">
        <v>1110</v>
      </c>
      <c r="H2050" s="846"/>
    </row>
    <row r="2051" spans="2:8">
      <c r="B2051" s="2" t="s">
        <v>1127</v>
      </c>
      <c r="C2051" s="2" t="s">
        <v>2597</v>
      </c>
      <c r="D2051" s="2">
        <v>2018</v>
      </c>
      <c r="E2051" s="820">
        <v>548</v>
      </c>
      <c r="F2051" s="821">
        <v>0.09</v>
      </c>
      <c r="G2051" s="846" t="s">
        <v>1110</v>
      </c>
      <c r="H2051" s="846"/>
    </row>
    <row r="2052" spans="2:8">
      <c r="B2052" s="2" t="s">
        <v>1127</v>
      </c>
      <c r="C2052" s="2" t="s">
        <v>2597</v>
      </c>
      <c r="D2052" s="2">
        <v>2018</v>
      </c>
      <c r="E2052" s="820">
        <v>480</v>
      </c>
      <c r="F2052" s="821">
        <v>0.08</v>
      </c>
      <c r="G2052" s="846" t="s">
        <v>1110</v>
      </c>
      <c r="H2052" s="846"/>
    </row>
    <row r="2053" spans="2:8">
      <c r="B2053" s="2" t="s">
        <v>1127</v>
      </c>
      <c r="C2053" s="2" t="s">
        <v>2597</v>
      </c>
      <c r="D2053" s="2">
        <v>2018</v>
      </c>
      <c r="E2053" s="820">
        <v>1007</v>
      </c>
      <c r="F2053" s="821">
        <v>0.12</v>
      </c>
      <c r="G2053" s="846" t="s">
        <v>1110</v>
      </c>
      <c r="H2053" s="846"/>
    </row>
    <row r="2054" spans="2:8">
      <c r="B2054" s="2" t="s">
        <v>1127</v>
      </c>
      <c r="C2054" s="2" t="s">
        <v>2598</v>
      </c>
      <c r="D2054" s="2">
        <v>2018</v>
      </c>
      <c r="E2054" s="820">
        <v>1007</v>
      </c>
      <c r="F2054" s="821">
        <v>0.12</v>
      </c>
      <c r="G2054" s="846" t="s">
        <v>1110</v>
      </c>
      <c r="H2054" s="846"/>
    </row>
    <row r="2055" spans="2:8">
      <c r="B2055" s="2" t="s">
        <v>1127</v>
      </c>
      <c r="C2055" s="2" t="s">
        <v>2598</v>
      </c>
      <c r="D2055" s="2">
        <v>2018</v>
      </c>
      <c r="E2055" s="820">
        <v>190</v>
      </c>
      <c r="F2055" s="821">
        <v>0.05</v>
      </c>
      <c r="G2055" s="846" t="s">
        <v>1110</v>
      </c>
      <c r="H2055" s="846"/>
    </row>
    <row r="2056" spans="2:8">
      <c r="B2056" s="2" t="s">
        <v>1127</v>
      </c>
      <c r="C2056" s="2" t="s">
        <v>2598</v>
      </c>
      <c r="D2056" s="2">
        <v>2018</v>
      </c>
      <c r="E2056" s="820">
        <v>729</v>
      </c>
      <c r="F2056" s="821">
        <v>0.12</v>
      </c>
      <c r="G2056" s="846" t="s">
        <v>1110</v>
      </c>
      <c r="H2056" s="846"/>
    </row>
    <row r="2057" spans="2:8">
      <c r="B2057" s="2" t="s">
        <v>1127</v>
      </c>
      <c r="C2057" s="2" t="s">
        <v>2599</v>
      </c>
      <c r="D2057" s="2">
        <v>2018</v>
      </c>
      <c r="E2057" s="820">
        <v>2014</v>
      </c>
      <c r="F2057" s="821">
        <v>0.24</v>
      </c>
      <c r="G2057" s="846" t="s">
        <v>1110</v>
      </c>
      <c r="H2057" s="846"/>
    </row>
    <row r="2058" spans="2:8">
      <c r="B2058" s="2" t="s">
        <v>1127</v>
      </c>
      <c r="C2058" s="2" t="s">
        <v>2599</v>
      </c>
      <c r="D2058" s="2">
        <v>2018</v>
      </c>
      <c r="E2058" s="820">
        <v>729</v>
      </c>
      <c r="F2058" s="821">
        <v>0.12</v>
      </c>
      <c r="G2058" s="846" t="s">
        <v>1110</v>
      </c>
      <c r="H2058" s="846"/>
    </row>
    <row r="2059" spans="2:8">
      <c r="B2059" s="2" t="s">
        <v>1127</v>
      </c>
      <c r="C2059" s="2" t="s">
        <v>2599</v>
      </c>
      <c r="D2059" s="2">
        <v>2018</v>
      </c>
      <c r="E2059" s="820">
        <v>1007</v>
      </c>
      <c r="F2059" s="821">
        <v>0.12</v>
      </c>
      <c r="G2059" s="846" t="s">
        <v>1110</v>
      </c>
      <c r="H2059" s="846"/>
    </row>
    <row r="2060" spans="2:8">
      <c r="B2060" s="2" t="s">
        <v>1127</v>
      </c>
      <c r="C2060" s="2" t="s">
        <v>2599</v>
      </c>
      <c r="D2060" s="2">
        <v>2018</v>
      </c>
      <c r="E2060" s="820">
        <v>289</v>
      </c>
      <c r="F2060" s="821">
        <v>0.05</v>
      </c>
      <c r="G2060" s="846" t="s">
        <v>1110</v>
      </c>
      <c r="H2060" s="846"/>
    </row>
    <row r="2061" spans="2:8">
      <c r="B2061" s="2" t="s">
        <v>1127</v>
      </c>
      <c r="C2061" s="2" t="s">
        <v>2600</v>
      </c>
      <c r="D2061" s="2">
        <v>2018</v>
      </c>
      <c r="E2061" s="820">
        <v>729</v>
      </c>
      <c r="F2061" s="821">
        <v>0.12</v>
      </c>
      <c r="G2061" s="846" t="s">
        <v>1110</v>
      </c>
      <c r="H2061" s="846"/>
    </row>
    <row r="2062" spans="2:8">
      <c r="B2062" s="2" t="s">
        <v>1127</v>
      </c>
      <c r="C2062" s="2" t="s">
        <v>2601</v>
      </c>
      <c r="D2062" s="2">
        <v>2018</v>
      </c>
      <c r="E2062" s="820">
        <v>2014</v>
      </c>
      <c r="F2062" s="821">
        <v>0.24</v>
      </c>
      <c r="G2062" s="846" t="s">
        <v>1110</v>
      </c>
      <c r="H2062" s="846"/>
    </row>
    <row r="2063" spans="2:8">
      <c r="B2063" s="2" t="s">
        <v>1127</v>
      </c>
      <c r="C2063" s="2" t="s">
        <v>2601</v>
      </c>
      <c r="D2063" s="2">
        <v>2018</v>
      </c>
      <c r="E2063" s="820">
        <v>486</v>
      </c>
      <c r="F2063" s="821">
        <v>0.08</v>
      </c>
      <c r="G2063" s="846" t="s">
        <v>1110</v>
      </c>
      <c r="H2063" s="846"/>
    </row>
    <row r="2064" spans="2:8">
      <c r="B2064" s="2" t="s">
        <v>1127</v>
      </c>
      <c r="C2064" s="2" t="s">
        <v>2601</v>
      </c>
      <c r="D2064" s="2">
        <v>2018</v>
      </c>
      <c r="E2064" s="820">
        <v>548</v>
      </c>
      <c r="F2064" s="821">
        <v>0.09</v>
      </c>
      <c r="G2064" s="846" t="s">
        <v>1110</v>
      </c>
      <c r="H2064" s="846"/>
    </row>
    <row r="2065" spans="2:8">
      <c r="B2065" s="2" t="s">
        <v>1127</v>
      </c>
      <c r="C2065" s="2" t="s">
        <v>2601</v>
      </c>
      <c r="D2065" s="2">
        <v>2018</v>
      </c>
      <c r="E2065" s="820">
        <v>480</v>
      </c>
      <c r="F2065" s="821">
        <v>0.08</v>
      </c>
      <c r="G2065" s="846" t="s">
        <v>1110</v>
      </c>
      <c r="H2065" s="846"/>
    </row>
    <row r="2066" spans="2:8">
      <c r="B2066" s="2" t="s">
        <v>1127</v>
      </c>
      <c r="C2066" s="2" t="s">
        <v>2601</v>
      </c>
      <c r="D2066" s="2">
        <v>2018</v>
      </c>
      <c r="E2066" s="820">
        <v>289</v>
      </c>
      <c r="F2066" s="821">
        <v>0.05</v>
      </c>
      <c r="G2066" s="846" t="s">
        <v>1110</v>
      </c>
      <c r="H2066" s="846"/>
    </row>
    <row r="2067" spans="2:8">
      <c r="B2067" s="2" t="s">
        <v>1127</v>
      </c>
      <c r="C2067" s="2" t="s">
        <v>2602</v>
      </c>
      <c r="D2067" s="2">
        <v>2018</v>
      </c>
      <c r="E2067" s="820">
        <v>480</v>
      </c>
      <c r="F2067" s="821">
        <v>0.08</v>
      </c>
      <c r="G2067" s="846" t="s">
        <v>1110</v>
      </c>
      <c r="H2067" s="846"/>
    </row>
    <row r="2068" spans="2:8">
      <c r="B2068" s="2" t="s">
        <v>1127</v>
      </c>
      <c r="C2068" s="2" t="s">
        <v>2602</v>
      </c>
      <c r="D2068" s="2">
        <v>2018</v>
      </c>
      <c r="E2068" s="820">
        <v>1007</v>
      </c>
      <c r="F2068" s="821">
        <v>0.12</v>
      </c>
      <c r="G2068" s="846" t="s">
        <v>1110</v>
      </c>
      <c r="H2068" s="846"/>
    </row>
    <row r="2069" spans="2:8">
      <c r="B2069" s="2" t="s">
        <v>1127</v>
      </c>
      <c r="C2069" s="2" t="s">
        <v>2602</v>
      </c>
      <c r="D2069" s="2">
        <v>2018</v>
      </c>
      <c r="E2069" s="820">
        <v>1007</v>
      </c>
      <c r="F2069" s="821">
        <v>0.12</v>
      </c>
      <c r="G2069" s="846" t="s">
        <v>1110</v>
      </c>
      <c r="H2069" s="846"/>
    </row>
    <row r="2070" spans="2:8">
      <c r="B2070" s="2" t="s">
        <v>1127</v>
      </c>
      <c r="C2070" s="2" t="s">
        <v>2603</v>
      </c>
      <c r="D2070" s="2">
        <v>2018</v>
      </c>
      <c r="E2070" s="820">
        <v>480</v>
      </c>
      <c r="F2070" s="821">
        <v>0.08</v>
      </c>
      <c r="G2070" s="846" t="s">
        <v>1110</v>
      </c>
      <c r="H2070" s="846"/>
    </row>
    <row r="2071" spans="2:8">
      <c r="B2071" s="2" t="s">
        <v>1127</v>
      </c>
      <c r="C2071" s="2" t="s">
        <v>2603</v>
      </c>
      <c r="D2071" s="2">
        <v>2018</v>
      </c>
      <c r="E2071" s="820">
        <v>2014</v>
      </c>
      <c r="F2071" s="821">
        <v>0.24</v>
      </c>
      <c r="G2071" s="846" t="s">
        <v>1110</v>
      </c>
      <c r="H2071" s="846"/>
    </row>
    <row r="2072" spans="2:8">
      <c r="B2072" s="2" t="s">
        <v>1127</v>
      </c>
      <c r="C2072" s="2" t="s">
        <v>2603</v>
      </c>
      <c r="D2072" s="2">
        <v>2018</v>
      </c>
      <c r="E2072" s="820">
        <v>548</v>
      </c>
      <c r="F2072" s="821">
        <v>0.09</v>
      </c>
      <c r="G2072" s="846" t="s">
        <v>1110</v>
      </c>
      <c r="H2072" s="846"/>
    </row>
    <row r="2073" spans="2:8">
      <c r="B2073" s="2" t="s">
        <v>1127</v>
      </c>
      <c r="C2073" s="2" t="s">
        <v>2603</v>
      </c>
      <c r="D2073" s="2">
        <v>2018</v>
      </c>
      <c r="E2073" s="820">
        <v>486</v>
      </c>
      <c r="F2073" s="821">
        <v>0.08</v>
      </c>
      <c r="G2073" s="846" t="s">
        <v>1110</v>
      </c>
      <c r="H2073" s="846"/>
    </row>
    <row r="2074" spans="2:8">
      <c r="B2074" s="2" t="s">
        <v>1127</v>
      </c>
      <c r="C2074" s="2" t="s">
        <v>2604</v>
      </c>
      <c r="D2074" s="2">
        <v>2018</v>
      </c>
      <c r="E2074" s="820">
        <v>480</v>
      </c>
      <c r="F2074" s="821">
        <v>0.08</v>
      </c>
      <c r="G2074" s="846" t="s">
        <v>1110</v>
      </c>
      <c r="H2074" s="846"/>
    </row>
    <row r="2075" spans="2:8">
      <c r="B2075" s="2" t="s">
        <v>1127</v>
      </c>
      <c r="C2075" s="2" t="s">
        <v>2605</v>
      </c>
      <c r="D2075" s="2">
        <v>2018</v>
      </c>
      <c r="E2075" s="820">
        <v>548</v>
      </c>
      <c r="F2075" s="821">
        <v>0.09</v>
      </c>
      <c r="G2075" s="846" t="s">
        <v>1110</v>
      </c>
      <c r="H2075" s="846"/>
    </row>
    <row r="2076" spans="2:8">
      <c r="B2076" s="2" t="s">
        <v>1127</v>
      </c>
      <c r="C2076" s="2" t="s">
        <v>2605</v>
      </c>
      <c r="D2076" s="2">
        <v>2018</v>
      </c>
      <c r="E2076" s="820">
        <v>243</v>
      </c>
      <c r="F2076" s="821">
        <v>0.04</v>
      </c>
      <c r="G2076" s="846" t="s">
        <v>1110</v>
      </c>
      <c r="H2076" s="846"/>
    </row>
    <row r="2077" spans="2:8">
      <c r="B2077" s="2" t="s">
        <v>1127</v>
      </c>
      <c r="C2077" s="2" t="s">
        <v>2605</v>
      </c>
      <c r="D2077" s="2">
        <v>2018</v>
      </c>
      <c r="E2077" s="820">
        <v>7049</v>
      </c>
      <c r="F2077" s="821">
        <v>0.84</v>
      </c>
      <c r="G2077" s="846" t="s">
        <v>1110</v>
      </c>
      <c r="H2077" s="846"/>
    </row>
    <row r="2078" spans="2:8">
      <c r="B2078" s="2" t="s">
        <v>1127</v>
      </c>
      <c r="C2078" s="2" t="s">
        <v>2605</v>
      </c>
      <c r="D2078" s="2">
        <v>2018</v>
      </c>
      <c r="E2078" s="820">
        <v>480</v>
      </c>
      <c r="F2078" s="821">
        <v>0.08</v>
      </c>
      <c r="G2078" s="846" t="s">
        <v>1110</v>
      </c>
      <c r="H2078" s="846"/>
    </row>
    <row r="2079" spans="2:8">
      <c r="B2079" s="2" t="s">
        <v>1127</v>
      </c>
      <c r="C2079" s="2" t="s">
        <v>2606</v>
      </c>
      <c r="D2079" s="2">
        <v>2018</v>
      </c>
      <c r="E2079" s="820">
        <v>480</v>
      </c>
      <c r="F2079" s="821">
        <v>0.08</v>
      </c>
      <c r="G2079" s="846" t="s">
        <v>1110</v>
      </c>
      <c r="H2079" s="846"/>
    </row>
    <row r="2080" spans="2:8">
      <c r="B2080" s="2" t="s">
        <v>1127</v>
      </c>
      <c r="C2080" s="2" t="s">
        <v>2607</v>
      </c>
      <c r="D2080" s="2">
        <v>2018</v>
      </c>
      <c r="E2080" s="820">
        <v>486</v>
      </c>
      <c r="F2080" s="821">
        <v>0.08</v>
      </c>
      <c r="G2080" s="846" t="s">
        <v>1110</v>
      </c>
      <c r="H2080" s="846"/>
    </row>
    <row r="2081" spans="2:8">
      <c r="B2081" s="2" t="s">
        <v>1127</v>
      </c>
      <c r="C2081" s="2" t="s">
        <v>2607</v>
      </c>
      <c r="D2081" s="2">
        <v>2018</v>
      </c>
      <c r="E2081" s="820">
        <v>480</v>
      </c>
      <c r="F2081" s="821">
        <v>0.08</v>
      </c>
      <c r="G2081" s="846" t="s">
        <v>1110</v>
      </c>
      <c r="H2081" s="846"/>
    </row>
    <row r="2082" spans="2:8">
      <c r="B2082" s="2" t="s">
        <v>1127</v>
      </c>
      <c r="C2082" s="2" t="s">
        <v>2607</v>
      </c>
      <c r="D2082" s="2">
        <v>2018</v>
      </c>
      <c r="E2082" s="820">
        <v>289</v>
      </c>
      <c r="F2082" s="821">
        <v>0.05</v>
      </c>
      <c r="G2082" s="846" t="s">
        <v>1110</v>
      </c>
      <c r="H2082" s="846"/>
    </row>
    <row r="2083" spans="2:8">
      <c r="B2083" s="2" t="s">
        <v>1127</v>
      </c>
      <c r="C2083" s="2" t="s">
        <v>2608</v>
      </c>
      <c r="D2083" s="2">
        <v>2018</v>
      </c>
      <c r="E2083" s="820">
        <v>243</v>
      </c>
      <c r="F2083" s="821">
        <v>0.04</v>
      </c>
      <c r="G2083" s="846" t="s">
        <v>1110</v>
      </c>
      <c r="H2083" s="846"/>
    </row>
    <row r="2084" spans="2:8">
      <c r="B2084" s="2" t="s">
        <v>1127</v>
      </c>
      <c r="C2084" s="2" t="s">
        <v>2608</v>
      </c>
      <c r="D2084" s="2">
        <v>2018</v>
      </c>
      <c r="E2084" s="820">
        <v>2014</v>
      </c>
      <c r="F2084" s="821">
        <v>0.24</v>
      </c>
      <c r="G2084" s="846" t="s">
        <v>1110</v>
      </c>
      <c r="H2084" s="846"/>
    </row>
    <row r="2085" spans="2:8">
      <c r="B2085" s="2" t="s">
        <v>1127</v>
      </c>
      <c r="C2085" s="2" t="s">
        <v>2609</v>
      </c>
      <c r="D2085" s="2">
        <v>2018</v>
      </c>
      <c r="E2085" s="820">
        <v>548</v>
      </c>
      <c r="F2085" s="821">
        <v>0.09</v>
      </c>
      <c r="G2085" s="846" t="s">
        <v>1110</v>
      </c>
      <c r="H2085" s="846"/>
    </row>
    <row r="2086" spans="2:8">
      <c r="B2086" s="2" t="s">
        <v>1127</v>
      </c>
      <c r="C2086" s="2" t="s">
        <v>2609</v>
      </c>
      <c r="D2086" s="2">
        <v>2018</v>
      </c>
      <c r="E2086" s="820">
        <v>480</v>
      </c>
      <c r="F2086" s="821">
        <v>0.08</v>
      </c>
      <c r="G2086" s="846" t="s">
        <v>1110</v>
      </c>
      <c r="H2086" s="846"/>
    </row>
    <row r="2087" spans="2:8">
      <c r="B2087" s="2" t="s">
        <v>1127</v>
      </c>
      <c r="C2087" s="2" t="s">
        <v>2609</v>
      </c>
      <c r="D2087" s="2">
        <v>2018</v>
      </c>
      <c r="E2087" s="820">
        <v>5035</v>
      </c>
      <c r="F2087" s="821">
        <v>0.6</v>
      </c>
      <c r="G2087" s="846" t="s">
        <v>1110</v>
      </c>
      <c r="H2087" s="846"/>
    </row>
    <row r="2088" spans="2:8">
      <c r="B2088" s="2" t="s">
        <v>1127</v>
      </c>
      <c r="C2088" s="2" t="s">
        <v>2609</v>
      </c>
      <c r="D2088" s="2">
        <v>2018</v>
      </c>
      <c r="E2088" s="820">
        <v>486</v>
      </c>
      <c r="F2088" s="821">
        <v>0.08</v>
      </c>
      <c r="G2088" s="846" t="s">
        <v>1110</v>
      </c>
      <c r="H2088" s="846"/>
    </row>
    <row r="2089" spans="2:8">
      <c r="B2089" s="2" t="s">
        <v>1127</v>
      </c>
      <c r="C2089" s="2" t="s">
        <v>2610</v>
      </c>
      <c r="D2089" s="2">
        <v>2018</v>
      </c>
      <c r="E2089" s="820">
        <v>2014</v>
      </c>
      <c r="F2089" s="821">
        <v>0.24</v>
      </c>
      <c r="G2089" s="846" t="s">
        <v>1110</v>
      </c>
      <c r="H2089" s="846"/>
    </row>
    <row r="2090" spans="2:8">
      <c r="B2090" s="2" t="s">
        <v>1127</v>
      </c>
      <c r="C2090" s="2" t="s">
        <v>2610</v>
      </c>
      <c r="D2090" s="2">
        <v>2018</v>
      </c>
      <c r="E2090" s="820">
        <v>480</v>
      </c>
      <c r="F2090" s="821">
        <v>0.08</v>
      </c>
      <c r="G2090" s="846" t="s">
        <v>1110</v>
      </c>
      <c r="H2090" s="846"/>
    </row>
    <row r="2091" spans="2:8">
      <c r="B2091" s="2" t="s">
        <v>1127</v>
      </c>
      <c r="C2091" s="2" t="s">
        <v>2610</v>
      </c>
      <c r="D2091" s="2">
        <v>2018</v>
      </c>
      <c r="E2091" s="820">
        <v>548</v>
      </c>
      <c r="F2091" s="821">
        <v>0.09</v>
      </c>
      <c r="G2091" s="846" t="s">
        <v>1110</v>
      </c>
      <c r="H2091" s="846"/>
    </row>
    <row r="2092" spans="2:8">
      <c r="B2092" s="2" t="s">
        <v>1127</v>
      </c>
      <c r="C2092" s="2" t="s">
        <v>2611</v>
      </c>
      <c r="D2092" s="2">
        <v>2018</v>
      </c>
      <c r="E2092" s="820">
        <v>548</v>
      </c>
      <c r="F2092" s="821">
        <v>0.09</v>
      </c>
      <c r="G2092" s="846" t="s">
        <v>1110</v>
      </c>
      <c r="H2092" s="846"/>
    </row>
    <row r="2093" spans="2:8">
      <c r="B2093" s="2" t="s">
        <v>1127</v>
      </c>
      <c r="C2093" s="2" t="s">
        <v>2611</v>
      </c>
      <c r="D2093" s="2">
        <v>2018</v>
      </c>
      <c r="E2093" s="820">
        <v>480</v>
      </c>
      <c r="F2093" s="821">
        <v>0.08</v>
      </c>
      <c r="G2093" s="846" t="s">
        <v>1110</v>
      </c>
      <c r="H2093" s="846"/>
    </row>
    <row r="2094" spans="2:8">
      <c r="B2094" s="2" t="s">
        <v>1127</v>
      </c>
      <c r="C2094" s="2" t="s">
        <v>2611</v>
      </c>
      <c r="D2094" s="2">
        <v>2018</v>
      </c>
      <c r="E2094" s="820">
        <v>2014</v>
      </c>
      <c r="F2094" s="821">
        <v>0.24</v>
      </c>
      <c r="G2094" s="846" t="s">
        <v>1110</v>
      </c>
      <c r="H2094" s="846"/>
    </row>
    <row r="2095" spans="2:8">
      <c r="B2095" s="2" t="s">
        <v>1127</v>
      </c>
      <c r="C2095" s="2" t="s">
        <v>2611</v>
      </c>
      <c r="D2095" s="2">
        <v>2018</v>
      </c>
      <c r="E2095" s="820">
        <v>4028</v>
      </c>
      <c r="F2095" s="821">
        <v>0.48</v>
      </c>
      <c r="G2095" s="846" t="s">
        <v>1110</v>
      </c>
      <c r="H2095" s="846"/>
    </row>
    <row r="2096" spans="2:8">
      <c r="B2096" s="2" t="s">
        <v>1127</v>
      </c>
      <c r="C2096" s="2" t="s">
        <v>2611</v>
      </c>
      <c r="D2096" s="2">
        <v>2018</v>
      </c>
      <c r="E2096" s="820">
        <v>486</v>
      </c>
      <c r="F2096" s="821">
        <v>0.08</v>
      </c>
      <c r="G2096" s="846" t="s">
        <v>1110</v>
      </c>
      <c r="H2096" s="846"/>
    </row>
    <row r="2097" spans="2:8">
      <c r="B2097" s="2" t="s">
        <v>1127</v>
      </c>
      <c r="C2097" s="2" t="s">
        <v>2612</v>
      </c>
      <c r="D2097" s="2">
        <v>2018</v>
      </c>
      <c r="E2097" s="820">
        <v>486</v>
      </c>
      <c r="F2097" s="821">
        <v>0.08</v>
      </c>
      <c r="G2097" s="846" t="s">
        <v>1110</v>
      </c>
      <c r="H2097" s="846"/>
    </row>
    <row r="2098" spans="2:8">
      <c r="B2098" s="2" t="s">
        <v>1127</v>
      </c>
      <c r="C2098" s="2" t="s">
        <v>2612</v>
      </c>
      <c r="D2098" s="2">
        <v>2018</v>
      </c>
      <c r="E2098" s="820">
        <v>2014</v>
      </c>
      <c r="F2098" s="821">
        <v>0.24</v>
      </c>
      <c r="G2098" s="846" t="s">
        <v>1110</v>
      </c>
      <c r="H2098" s="846"/>
    </row>
    <row r="2099" spans="2:8">
      <c r="B2099" s="2" t="s">
        <v>1127</v>
      </c>
      <c r="C2099" s="2" t="s">
        <v>2613</v>
      </c>
      <c r="D2099" s="2">
        <v>2018</v>
      </c>
      <c r="E2099" s="820">
        <v>548</v>
      </c>
      <c r="F2099" s="821">
        <v>0.09</v>
      </c>
      <c r="G2099" s="846" t="s">
        <v>1110</v>
      </c>
      <c r="H2099" s="846"/>
    </row>
    <row r="2100" spans="2:8">
      <c r="B2100" s="2" t="s">
        <v>1127</v>
      </c>
      <c r="C2100" s="2" t="s">
        <v>2613</v>
      </c>
      <c r="D2100" s="2">
        <v>2018</v>
      </c>
      <c r="E2100" s="820">
        <v>1007</v>
      </c>
      <c r="F2100" s="821">
        <v>0.12</v>
      </c>
      <c r="G2100" s="846" t="s">
        <v>1110</v>
      </c>
      <c r="H2100" s="846"/>
    </row>
    <row r="2101" spans="2:8">
      <c r="B2101" s="2" t="s">
        <v>1127</v>
      </c>
      <c r="C2101" s="2" t="s">
        <v>2613</v>
      </c>
      <c r="D2101" s="2">
        <v>2018</v>
      </c>
      <c r="E2101" s="820">
        <v>486</v>
      </c>
      <c r="F2101" s="821">
        <v>0.08</v>
      </c>
      <c r="G2101" s="846" t="s">
        <v>1110</v>
      </c>
      <c r="H2101" s="846"/>
    </row>
    <row r="2102" spans="2:8">
      <c r="B2102" s="2" t="s">
        <v>1127</v>
      </c>
      <c r="C2102" s="2" t="s">
        <v>2613</v>
      </c>
      <c r="D2102" s="2">
        <v>2018</v>
      </c>
      <c r="E2102" s="820">
        <v>480</v>
      </c>
      <c r="F2102" s="821">
        <v>0.08</v>
      </c>
      <c r="G2102" s="846" t="s">
        <v>1110</v>
      </c>
      <c r="H2102" s="846"/>
    </row>
    <row r="2103" spans="2:8">
      <c r="B2103" s="2" t="s">
        <v>1127</v>
      </c>
      <c r="C2103" s="2" t="s">
        <v>2614</v>
      </c>
      <c r="D2103" s="2">
        <v>2018</v>
      </c>
      <c r="E2103" s="820">
        <v>486</v>
      </c>
      <c r="F2103" s="821">
        <v>0.08</v>
      </c>
      <c r="G2103" s="846" t="s">
        <v>1110</v>
      </c>
      <c r="H2103" s="846"/>
    </row>
    <row r="2104" spans="2:8">
      <c r="B2104" s="2" t="s">
        <v>1127</v>
      </c>
      <c r="C2104" s="2" t="s">
        <v>2614</v>
      </c>
      <c r="D2104" s="2">
        <v>2018</v>
      </c>
      <c r="E2104" s="820">
        <v>3021</v>
      </c>
      <c r="F2104" s="821">
        <v>0.36</v>
      </c>
      <c r="G2104" s="846" t="s">
        <v>1110</v>
      </c>
      <c r="H2104" s="846"/>
    </row>
    <row r="2105" spans="2:8">
      <c r="B2105" s="2" t="s">
        <v>1127</v>
      </c>
      <c r="C2105" s="2" t="s">
        <v>2614</v>
      </c>
      <c r="D2105" s="2">
        <v>2018</v>
      </c>
      <c r="E2105" s="820">
        <v>480</v>
      </c>
      <c r="F2105" s="821">
        <v>0.08</v>
      </c>
      <c r="G2105" s="846" t="s">
        <v>1110</v>
      </c>
      <c r="H2105" s="846"/>
    </row>
    <row r="2106" spans="2:8">
      <c r="B2106" s="2" t="s">
        <v>1127</v>
      </c>
      <c r="C2106" s="2" t="s">
        <v>2615</v>
      </c>
      <c r="D2106" s="2">
        <v>2018</v>
      </c>
      <c r="E2106" s="820">
        <v>480</v>
      </c>
      <c r="F2106" s="821">
        <v>0.08</v>
      </c>
      <c r="G2106" s="846" t="s">
        <v>1110</v>
      </c>
      <c r="H2106" s="846"/>
    </row>
    <row r="2107" spans="2:8">
      <c r="B2107" s="2" t="s">
        <v>1127</v>
      </c>
      <c r="C2107" s="2" t="s">
        <v>2616</v>
      </c>
      <c r="D2107" s="2">
        <v>2018</v>
      </c>
      <c r="E2107" s="820">
        <v>548</v>
      </c>
      <c r="F2107" s="821">
        <v>0.09</v>
      </c>
      <c r="G2107" s="846" t="s">
        <v>1110</v>
      </c>
      <c r="H2107" s="846"/>
    </row>
    <row r="2108" spans="2:8">
      <c r="B2108" s="2" t="s">
        <v>1127</v>
      </c>
      <c r="C2108" s="2" t="s">
        <v>2616</v>
      </c>
      <c r="D2108" s="2">
        <v>2018</v>
      </c>
      <c r="E2108" s="820">
        <v>5035</v>
      </c>
      <c r="F2108" s="821">
        <v>0.6</v>
      </c>
      <c r="G2108" s="846" t="s">
        <v>1110</v>
      </c>
      <c r="H2108" s="846"/>
    </row>
    <row r="2109" spans="2:8">
      <c r="B2109" s="2" t="s">
        <v>1127</v>
      </c>
      <c r="C2109" s="2" t="s">
        <v>2616</v>
      </c>
      <c r="D2109" s="2">
        <v>2018</v>
      </c>
      <c r="E2109" s="820">
        <v>960</v>
      </c>
      <c r="F2109" s="821">
        <v>0.16</v>
      </c>
      <c r="G2109" s="846" t="s">
        <v>1110</v>
      </c>
      <c r="H2109" s="846"/>
    </row>
    <row r="2110" spans="2:8">
      <c r="B2110" s="2" t="s">
        <v>1127</v>
      </c>
      <c r="C2110" s="2" t="s">
        <v>2616</v>
      </c>
      <c r="D2110" s="2">
        <v>2018</v>
      </c>
      <c r="E2110" s="820">
        <v>1007</v>
      </c>
      <c r="F2110" s="821">
        <v>0.12</v>
      </c>
      <c r="G2110" s="846" t="s">
        <v>1110</v>
      </c>
      <c r="H2110" s="846"/>
    </row>
    <row r="2111" spans="2:8">
      <c r="B2111" s="2" t="s">
        <v>1127</v>
      </c>
      <c r="C2111" s="2" t="s">
        <v>2617</v>
      </c>
      <c r="D2111" s="2">
        <v>2018</v>
      </c>
      <c r="E2111" s="820">
        <v>972</v>
      </c>
      <c r="F2111" s="821">
        <v>0.16</v>
      </c>
      <c r="G2111" s="846" t="s">
        <v>1110</v>
      </c>
      <c r="H2111" s="846"/>
    </row>
    <row r="2112" spans="2:8">
      <c r="B2112" s="2" t="s">
        <v>1127</v>
      </c>
      <c r="C2112" s="2" t="s">
        <v>2618</v>
      </c>
      <c r="D2112" s="2">
        <v>2018</v>
      </c>
      <c r="E2112" s="820">
        <v>4028</v>
      </c>
      <c r="F2112" s="821">
        <v>0.48</v>
      </c>
      <c r="G2112" s="846" t="s">
        <v>1110</v>
      </c>
      <c r="H2112" s="846"/>
    </row>
    <row r="2113" spans="2:8">
      <c r="B2113" s="2" t="s">
        <v>1127</v>
      </c>
      <c r="C2113" s="2" t="s">
        <v>2618</v>
      </c>
      <c r="D2113" s="2">
        <v>2018</v>
      </c>
      <c r="E2113" s="820">
        <v>480</v>
      </c>
      <c r="F2113" s="821">
        <v>0.08</v>
      </c>
      <c r="G2113" s="846" t="s">
        <v>1110</v>
      </c>
      <c r="H2113" s="846"/>
    </row>
    <row r="2114" spans="2:8">
      <c r="B2114" s="2" t="s">
        <v>1127</v>
      </c>
      <c r="C2114" s="2" t="s">
        <v>2618</v>
      </c>
      <c r="D2114" s="2">
        <v>2018</v>
      </c>
      <c r="E2114" s="820">
        <v>1215</v>
      </c>
      <c r="F2114" s="821">
        <v>0.2</v>
      </c>
      <c r="G2114" s="846" t="s">
        <v>1110</v>
      </c>
      <c r="H2114" s="846"/>
    </row>
    <row r="2115" spans="2:8">
      <c r="B2115" s="2" t="s">
        <v>1127</v>
      </c>
      <c r="C2115" s="2" t="s">
        <v>2619</v>
      </c>
      <c r="D2115" s="2">
        <v>2018</v>
      </c>
      <c r="E2115" s="820">
        <v>729</v>
      </c>
      <c r="F2115" s="821">
        <v>0.12</v>
      </c>
      <c r="G2115" s="846" t="s">
        <v>1110</v>
      </c>
      <c r="H2115" s="846"/>
    </row>
    <row r="2116" spans="2:8">
      <c r="B2116" s="2" t="s">
        <v>1127</v>
      </c>
      <c r="C2116" s="2" t="s">
        <v>2619</v>
      </c>
      <c r="D2116" s="2">
        <v>2018</v>
      </c>
      <c r="E2116" s="820">
        <v>3021</v>
      </c>
      <c r="F2116" s="821">
        <v>0.36</v>
      </c>
      <c r="G2116" s="846" t="s">
        <v>1110</v>
      </c>
      <c r="H2116" s="846"/>
    </row>
    <row r="2117" spans="2:8">
      <c r="B2117" s="2" t="s">
        <v>1127</v>
      </c>
      <c r="C2117" s="2" t="s">
        <v>2620</v>
      </c>
      <c r="D2117" s="2">
        <v>2018</v>
      </c>
      <c r="E2117" s="820">
        <v>480</v>
      </c>
      <c r="F2117" s="821">
        <v>0.08</v>
      </c>
      <c r="G2117" s="846" t="s">
        <v>1110</v>
      </c>
      <c r="H2117" s="846"/>
    </row>
    <row r="2118" spans="2:8">
      <c r="B2118" s="2" t="s">
        <v>1127</v>
      </c>
      <c r="C2118" s="2" t="s">
        <v>2621</v>
      </c>
      <c r="D2118" s="2">
        <v>2018</v>
      </c>
      <c r="E2118" s="820">
        <v>3021</v>
      </c>
      <c r="F2118" s="821">
        <v>0.36</v>
      </c>
      <c r="G2118" s="846" t="s">
        <v>1110</v>
      </c>
      <c r="H2118" s="846"/>
    </row>
    <row r="2119" spans="2:8">
      <c r="B2119" s="2" t="s">
        <v>1127</v>
      </c>
      <c r="C2119" s="2" t="s">
        <v>2621</v>
      </c>
      <c r="D2119" s="2">
        <v>2018</v>
      </c>
      <c r="E2119" s="820">
        <v>729</v>
      </c>
      <c r="F2119" s="821">
        <v>0.12</v>
      </c>
      <c r="G2119" s="846" t="s">
        <v>1110</v>
      </c>
      <c r="H2119" s="846"/>
    </row>
    <row r="2120" spans="2:8">
      <c r="B2120" s="2" t="s">
        <v>1127</v>
      </c>
      <c r="C2120" s="2" t="s">
        <v>2622</v>
      </c>
      <c r="D2120" s="2">
        <v>2018</v>
      </c>
      <c r="E2120" s="820">
        <v>548</v>
      </c>
      <c r="F2120" s="821">
        <v>0.09</v>
      </c>
      <c r="G2120" s="846" t="s">
        <v>1110</v>
      </c>
      <c r="H2120" s="846"/>
    </row>
    <row r="2121" spans="2:8">
      <c r="B2121" s="2" t="s">
        <v>1127</v>
      </c>
      <c r="C2121" s="2" t="s">
        <v>2622</v>
      </c>
      <c r="D2121" s="2">
        <v>2018</v>
      </c>
      <c r="E2121" s="820">
        <v>2014</v>
      </c>
      <c r="F2121" s="821">
        <v>0.24</v>
      </c>
      <c r="G2121" s="846" t="s">
        <v>1110</v>
      </c>
      <c r="H2121" s="846"/>
    </row>
    <row r="2122" spans="2:8">
      <c r="B2122" s="2" t="s">
        <v>1127</v>
      </c>
      <c r="C2122" s="2" t="s">
        <v>2622</v>
      </c>
      <c r="D2122" s="2">
        <v>2018</v>
      </c>
      <c r="E2122" s="820">
        <v>480</v>
      </c>
      <c r="F2122" s="821">
        <v>0.08</v>
      </c>
      <c r="G2122" s="846" t="s">
        <v>1110</v>
      </c>
      <c r="H2122" s="846"/>
    </row>
    <row r="2123" spans="2:8">
      <c r="B2123" s="2" t="s">
        <v>1127</v>
      </c>
      <c r="C2123" s="2" t="s">
        <v>2622</v>
      </c>
      <c r="D2123" s="2">
        <v>2018</v>
      </c>
      <c r="E2123" s="820">
        <v>729</v>
      </c>
      <c r="F2123" s="821">
        <v>0.12</v>
      </c>
      <c r="G2123" s="846" t="s">
        <v>1110</v>
      </c>
      <c r="H2123" s="846"/>
    </row>
    <row r="2124" spans="2:8">
      <c r="B2124" s="2" t="s">
        <v>1127</v>
      </c>
      <c r="C2124" s="2" t="s">
        <v>2623</v>
      </c>
      <c r="D2124" s="2">
        <v>2018</v>
      </c>
      <c r="E2124" s="820">
        <v>10070</v>
      </c>
      <c r="F2124" s="821">
        <v>1.2</v>
      </c>
      <c r="G2124" s="846" t="s">
        <v>1110</v>
      </c>
      <c r="H2124" s="846"/>
    </row>
    <row r="2125" spans="2:8">
      <c r="B2125" s="2" t="s">
        <v>1127</v>
      </c>
      <c r="C2125" s="2" t="s">
        <v>2624</v>
      </c>
      <c r="D2125" s="2">
        <v>2018</v>
      </c>
      <c r="E2125" s="820">
        <v>480</v>
      </c>
      <c r="F2125" s="821">
        <v>0.08</v>
      </c>
      <c r="G2125" s="846" t="s">
        <v>1110</v>
      </c>
      <c r="H2125" s="846"/>
    </row>
    <row r="2126" spans="2:8">
      <c r="B2126" s="2" t="s">
        <v>1127</v>
      </c>
      <c r="C2126" s="2" t="s">
        <v>2624</v>
      </c>
      <c r="D2126" s="2">
        <v>2018</v>
      </c>
      <c r="E2126" s="820">
        <v>548</v>
      </c>
      <c r="F2126" s="821">
        <v>0.09</v>
      </c>
      <c r="G2126" s="846" t="s">
        <v>1110</v>
      </c>
      <c r="H2126" s="846"/>
    </row>
    <row r="2127" spans="2:8">
      <c r="B2127" s="2" t="s">
        <v>1127</v>
      </c>
      <c r="C2127" s="2" t="s">
        <v>2625</v>
      </c>
      <c r="D2127" s="2">
        <v>2018</v>
      </c>
      <c r="E2127" s="820">
        <v>480</v>
      </c>
      <c r="F2127" s="821">
        <v>0.08</v>
      </c>
      <c r="G2127" s="846" t="s">
        <v>1110</v>
      </c>
      <c r="H2127" s="846"/>
    </row>
    <row r="2128" spans="2:8">
      <c r="B2128" s="2" t="s">
        <v>1127</v>
      </c>
      <c r="C2128" s="2" t="s">
        <v>2625</v>
      </c>
      <c r="D2128" s="2">
        <v>2018</v>
      </c>
      <c r="E2128" s="820">
        <v>2014</v>
      </c>
      <c r="F2128" s="821">
        <v>0.24</v>
      </c>
      <c r="G2128" s="846" t="s">
        <v>1110</v>
      </c>
      <c r="H2128" s="846"/>
    </row>
    <row r="2129" spans="2:8">
      <c r="B2129" s="2" t="s">
        <v>1127</v>
      </c>
      <c r="C2129" s="2" t="s">
        <v>2625</v>
      </c>
      <c r="D2129" s="2">
        <v>2018</v>
      </c>
      <c r="E2129" s="820">
        <v>729</v>
      </c>
      <c r="F2129" s="821">
        <v>0.12</v>
      </c>
      <c r="G2129" s="846" t="s">
        <v>1110</v>
      </c>
      <c r="H2129" s="846"/>
    </row>
    <row r="2130" spans="2:8">
      <c r="B2130" s="2" t="s">
        <v>1127</v>
      </c>
      <c r="C2130" s="2" t="s">
        <v>2625</v>
      </c>
      <c r="D2130" s="2">
        <v>2018</v>
      </c>
      <c r="E2130" s="820">
        <v>2014</v>
      </c>
      <c r="F2130" s="821">
        <v>0.24</v>
      </c>
      <c r="G2130" s="846" t="s">
        <v>1110</v>
      </c>
      <c r="H2130" s="846"/>
    </row>
    <row r="2131" spans="2:8">
      <c r="B2131" s="2" t="s">
        <v>1127</v>
      </c>
      <c r="C2131" s="2" t="s">
        <v>2626</v>
      </c>
      <c r="D2131" s="2">
        <v>2018</v>
      </c>
      <c r="E2131" s="820">
        <v>480</v>
      </c>
      <c r="F2131" s="821">
        <v>0.08</v>
      </c>
      <c r="G2131" s="846" t="s">
        <v>1110</v>
      </c>
      <c r="H2131" s="846"/>
    </row>
    <row r="2132" spans="2:8">
      <c r="B2132" s="2" t="s">
        <v>1127</v>
      </c>
      <c r="C2132" s="2" t="s">
        <v>2626</v>
      </c>
      <c r="D2132" s="2">
        <v>2018</v>
      </c>
      <c r="E2132" s="820">
        <v>243</v>
      </c>
      <c r="F2132" s="821">
        <v>0.04</v>
      </c>
      <c r="G2132" s="846" t="s">
        <v>1110</v>
      </c>
      <c r="H2132" s="846"/>
    </row>
    <row r="2133" spans="2:8">
      <c r="B2133" s="2" t="s">
        <v>1127</v>
      </c>
      <c r="C2133" s="2" t="s">
        <v>2626</v>
      </c>
      <c r="D2133" s="2">
        <v>2018</v>
      </c>
      <c r="E2133" s="820">
        <v>2014</v>
      </c>
      <c r="F2133" s="821">
        <v>0.24</v>
      </c>
      <c r="G2133" s="846" t="s">
        <v>1110</v>
      </c>
      <c r="H2133" s="846"/>
    </row>
    <row r="2134" spans="2:8">
      <c r="B2134" s="2" t="s">
        <v>1127</v>
      </c>
      <c r="C2134" s="2" t="s">
        <v>2627</v>
      </c>
      <c r="D2134" s="2">
        <v>2018</v>
      </c>
      <c r="E2134" s="820">
        <v>972</v>
      </c>
      <c r="F2134" s="821">
        <v>0.16</v>
      </c>
      <c r="G2134" s="846" t="s">
        <v>1110</v>
      </c>
      <c r="H2134" s="846"/>
    </row>
    <row r="2135" spans="2:8">
      <c r="B2135" s="2" t="s">
        <v>1127</v>
      </c>
      <c r="C2135" s="2" t="s">
        <v>2627</v>
      </c>
      <c r="D2135" s="2">
        <v>2018</v>
      </c>
      <c r="E2135" s="820">
        <v>2014</v>
      </c>
      <c r="F2135" s="821">
        <v>0.24</v>
      </c>
      <c r="G2135" s="846" t="s">
        <v>1110</v>
      </c>
      <c r="H2135" s="846"/>
    </row>
    <row r="2136" spans="2:8">
      <c r="B2136" s="2" t="s">
        <v>1127</v>
      </c>
      <c r="C2136" s="2" t="s">
        <v>2627</v>
      </c>
      <c r="D2136" s="2">
        <v>2018</v>
      </c>
      <c r="E2136" s="820">
        <v>480</v>
      </c>
      <c r="F2136" s="821">
        <v>0.08</v>
      </c>
      <c r="G2136" s="846" t="s">
        <v>1110</v>
      </c>
      <c r="H2136" s="846"/>
    </row>
    <row r="2137" spans="2:8">
      <c r="B2137" s="2" t="s">
        <v>1127</v>
      </c>
      <c r="C2137" s="2" t="s">
        <v>2627</v>
      </c>
      <c r="D2137" s="2">
        <v>2018</v>
      </c>
      <c r="E2137" s="820">
        <v>2014</v>
      </c>
      <c r="F2137" s="821">
        <v>0.24</v>
      </c>
      <c r="G2137" s="846" t="s">
        <v>1110</v>
      </c>
      <c r="H2137" s="846"/>
    </row>
    <row r="2138" spans="2:8">
      <c r="B2138" s="2" t="s">
        <v>1127</v>
      </c>
      <c r="C2138" s="2" t="s">
        <v>2628</v>
      </c>
      <c r="D2138" s="2">
        <v>2018</v>
      </c>
      <c r="E2138" s="820">
        <v>3021</v>
      </c>
      <c r="F2138" s="821">
        <v>0.36</v>
      </c>
      <c r="G2138" s="846" t="s">
        <v>1110</v>
      </c>
      <c r="H2138" s="846"/>
    </row>
    <row r="2139" spans="2:8">
      <c r="B2139" s="2" t="s">
        <v>1127</v>
      </c>
      <c r="C2139" s="2" t="s">
        <v>2628</v>
      </c>
      <c r="D2139" s="2">
        <v>2018</v>
      </c>
      <c r="E2139" s="820">
        <v>729</v>
      </c>
      <c r="F2139" s="821">
        <v>0.12</v>
      </c>
      <c r="G2139" s="846" t="s">
        <v>1110</v>
      </c>
      <c r="H2139" s="846"/>
    </row>
    <row r="2140" spans="2:8">
      <c r="B2140" s="2" t="s">
        <v>1127</v>
      </c>
      <c r="C2140" s="2" t="s">
        <v>2628</v>
      </c>
      <c r="D2140" s="2">
        <v>2018</v>
      </c>
      <c r="E2140" s="820">
        <v>1007</v>
      </c>
      <c r="F2140" s="821">
        <v>0.12</v>
      </c>
      <c r="G2140" s="846" t="s">
        <v>1110</v>
      </c>
      <c r="H2140" s="846"/>
    </row>
    <row r="2141" spans="2:8">
      <c r="B2141" s="2" t="s">
        <v>1127</v>
      </c>
      <c r="C2141" s="2" t="s">
        <v>2628</v>
      </c>
      <c r="D2141" s="2">
        <v>2018</v>
      </c>
      <c r="E2141" s="820">
        <v>480</v>
      </c>
      <c r="F2141" s="821">
        <v>0.08</v>
      </c>
      <c r="G2141" s="846" t="s">
        <v>1110</v>
      </c>
      <c r="H2141" s="846"/>
    </row>
    <row r="2142" spans="2:8">
      <c r="B2142" s="2" t="s">
        <v>1127</v>
      </c>
      <c r="C2142" s="2" t="s">
        <v>2628</v>
      </c>
      <c r="D2142" s="2">
        <v>2018</v>
      </c>
      <c r="E2142" s="820">
        <v>1007</v>
      </c>
      <c r="F2142" s="821">
        <v>0.12</v>
      </c>
      <c r="G2142" s="846" t="s">
        <v>1110</v>
      </c>
      <c r="H2142" s="846"/>
    </row>
    <row r="2143" spans="2:8">
      <c r="B2143" s="2" t="s">
        <v>1127</v>
      </c>
      <c r="C2143" s="2" t="s">
        <v>2629</v>
      </c>
      <c r="D2143" s="2">
        <v>2018</v>
      </c>
      <c r="E2143" s="820">
        <v>480</v>
      </c>
      <c r="F2143" s="821">
        <v>0.08</v>
      </c>
      <c r="G2143" s="846" t="s">
        <v>1110</v>
      </c>
      <c r="H2143" s="846"/>
    </row>
    <row r="2144" spans="2:8">
      <c r="B2144" s="2" t="s">
        <v>1127</v>
      </c>
      <c r="C2144" s="2" t="s">
        <v>2629</v>
      </c>
      <c r="D2144" s="2">
        <v>2018</v>
      </c>
      <c r="E2144" s="820">
        <v>1007</v>
      </c>
      <c r="F2144" s="821">
        <v>0.12</v>
      </c>
      <c r="G2144" s="846" t="s">
        <v>1110</v>
      </c>
      <c r="H2144" s="846"/>
    </row>
    <row r="2145" spans="2:8">
      <c r="B2145" s="2" t="s">
        <v>1127</v>
      </c>
      <c r="C2145" s="2" t="s">
        <v>2630</v>
      </c>
      <c r="D2145" s="2">
        <v>2018</v>
      </c>
      <c r="E2145" s="820">
        <v>380</v>
      </c>
      <c r="F2145" s="821">
        <v>0.1</v>
      </c>
      <c r="G2145" s="846" t="s">
        <v>1110</v>
      </c>
      <c r="H2145" s="846"/>
    </row>
    <row r="2146" spans="2:8">
      <c r="B2146" s="2" t="s">
        <v>1127</v>
      </c>
      <c r="C2146" s="2" t="s">
        <v>2630</v>
      </c>
      <c r="D2146" s="2">
        <v>2018</v>
      </c>
      <c r="E2146" s="820">
        <v>486</v>
      </c>
      <c r="F2146" s="821">
        <v>0.08</v>
      </c>
      <c r="G2146" s="846" t="s">
        <v>1110</v>
      </c>
      <c r="H2146" s="846"/>
    </row>
    <row r="2147" spans="2:8">
      <c r="B2147" s="2" t="s">
        <v>1127</v>
      </c>
      <c r="C2147" s="2" t="s">
        <v>2630</v>
      </c>
      <c r="D2147" s="2">
        <v>2018</v>
      </c>
      <c r="E2147" s="820">
        <v>190</v>
      </c>
      <c r="F2147" s="821">
        <v>0.05</v>
      </c>
      <c r="G2147" s="846" t="s">
        <v>1110</v>
      </c>
      <c r="H2147" s="846"/>
    </row>
    <row r="2148" spans="2:8">
      <c r="B2148" s="2" t="s">
        <v>1127</v>
      </c>
      <c r="C2148" s="2" t="s">
        <v>2631</v>
      </c>
      <c r="D2148" s="2">
        <v>2018</v>
      </c>
      <c r="E2148" s="820">
        <v>729</v>
      </c>
      <c r="F2148" s="821">
        <v>0.12</v>
      </c>
      <c r="G2148" s="846" t="s">
        <v>1110</v>
      </c>
      <c r="H2148" s="846"/>
    </row>
    <row r="2149" spans="2:8">
      <c r="B2149" s="2" t="s">
        <v>1127</v>
      </c>
      <c r="C2149" s="2" t="s">
        <v>2631</v>
      </c>
      <c r="D2149" s="2">
        <v>2018</v>
      </c>
      <c r="E2149" s="820">
        <v>133</v>
      </c>
      <c r="F2149" s="821">
        <v>0.05</v>
      </c>
      <c r="G2149" s="846" t="s">
        <v>1110</v>
      </c>
      <c r="H2149" s="846"/>
    </row>
    <row r="2150" spans="2:8">
      <c r="B2150" s="2" t="s">
        <v>1127</v>
      </c>
      <c r="C2150" s="2" t="s">
        <v>2631</v>
      </c>
      <c r="D2150" s="2">
        <v>2018</v>
      </c>
      <c r="E2150" s="820">
        <v>480</v>
      </c>
      <c r="F2150" s="821">
        <v>0.08</v>
      </c>
      <c r="G2150" s="846" t="s">
        <v>1110</v>
      </c>
      <c r="H2150" s="846"/>
    </row>
    <row r="2151" spans="2:8">
      <c r="B2151" s="2" t="s">
        <v>1127</v>
      </c>
      <c r="C2151" s="2" t="s">
        <v>2631</v>
      </c>
      <c r="D2151" s="2">
        <v>2018</v>
      </c>
      <c r="E2151" s="820">
        <v>2014</v>
      </c>
      <c r="F2151" s="821">
        <v>0.24</v>
      </c>
      <c r="G2151" s="846" t="s">
        <v>1110</v>
      </c>
      <c r="H2151" s="846"/>
    </row>
    <row r="2152" spans="2:8">
      <c r="B2152" s="2" t="s">
        <v>1127</v>
      </c>
      <c r="C2152" s="2" t="s">
        <v>2632</v>
      </c>
      <c r="D2152" s="2">
        <v>2018</v>
      </c>
      <c r="E2152" s="820">
        <v>548</v>
      </c>
      <c r="F2152" s="821">
        <v>0.09</v>
      </c>
      <c r="G2152" s="846" t="s">
        <v>1110</v>
      </c>
      <c r="H2152" s="846"/>
    </row>
    <row r="2153" spans="2:8">
      <c r="B2153" s="2" t="s">
        <v>1127</v>
      </c>
      <c r="C2153" s="2" t="s">
        <v>2632</v>
      </c>
      <c r="D2153" s="2">
        <v>2018</v>
      </c>
      <c r="E2153" s="820">
        <v>3021</v>
      </c>
      <c r="F2153" s="821">
        <v>0.36</v>
      </c>
      <c r="G2153" s="846" t="s">
        <v>1110</v>
      </c>
      <c r="H2153" s="846"/>
    </row>
    <row r="2154" spans="2:8">
      <c r="B2154" s="2" t="s">
        <v>1127</v>
      </c>
      <c r="C2154" s="2" t="s">
        <v>2632</v>
      </c>
      <c r="D2154" s="2">
        <v>2018</v>
      </c>
      <c r="E2154" s="820">
        <v>399</v>
      </c>
      <c r="F2154" s="821">
        <v>0.15</v>
      </c>
      <c r="G2154" s="846" t="s">
        <v>1110</v>
      </c>
      <c r="H2154" s="846"/>
    </row>
    <row r="2155" spans="2:8">
      <c r="B2155" s="2" t="s">
        <v>1127</v>
      </c>
      <c r="C2155" s="2" t="s">
        <v>2632</v>
      </c>
      <c r="D2155" s="2">
        <v>2018</v>
      </c>
      <c r="E2155" s="820">
        <v>972</v>
      </c>
      <c r="F2155" s="821">
        <v>0.16</v>
      </c>
      <c r="G2155" s="846" t="s">
        <v>1110</v>
      </c>
      <c r="H2155" s="846"/>
    </row>
    <row r="2156" spans="2:8">
      <c r="B2156" s="2" t="s">
        <v>1127</v>
      </c>
      <c r="C2156" s="2" t="s">
        <v>2632</v>
      </c>
      <c r="D2156" s="2">
        <v>2018</v>
      </c>
      <c r="E2156" s="820">
        <v>3021</v>
      </c>
      <c r="F2156" s="821">
        <v>0.36</v>
      </c>
      <c r="G2156" s="846" t="s">
        <v>1110</v>
      </c>
      <c r="H2156" s="846"/>
    </row>
    <row r="2157" spans="2:8">
      <c r="B2157" s="2" t="s">
        <v>1127</v>
      </c>
      <c r="C2157" s="2" t="s">
        <v>2632</v>
      </c>
      <c r="D2157" s="2">
        <v>2018</v>
      </c>
      <c r="E2157" s="820">
        <v>960</v>
      </c>
      <c r="F2157" s="821">
        <v>0.16</v>
      </c>
      <c r="G2157" s="846" t="s">
        <v>1110</v>
      </c>
      <c r="H2157" s="846"/>
    </row>
    <row r="2158" spans="2:8">
      <c r="B2158" s="2" t="s">
        <v>1127</v>
      </c>
      <c r="C2158" s="2" t="s">
        <v>2632</v>
      </c>
      <c r="D2158" s="2">
        <v>2018</v>
      </c>
      <c r="E2158" s="820">
        <v>1007</v>
      </c>
      <c r="F2158" s="821">
        <v>0.12</v>
      </c>
      <c r="G2158" s="846" t="s">
        <v>1110</v>
      </c>
      <c r="H2158" s="846"/>
    </row>
    <row r="2159" spans="2:8">
      <c r="B2159" s="2" t="s">
        <v>1127</v>
      </c>
      <c r="C2159" s="2" t="s">
        <v>2633</v>
      </c>
      <c r="D2159" s="2">
        <v>2018</v>
      </c>
      <c r="E2159" s="820">
        <v>578</v>
      </c>
      <c r="F2159" s="821">
        <v>0.1</v>
      </c>
      <c r="G2159" s="846" t="s">
        <v>1110</v>
      </c>
      <c r="H2159" s="846"/>
    </row>
    <row r="2160" spans="2:8">
      <c r="B2160" s="2" t="s">
        <v>1127</v>
      </c>
      <c r="C2160" s="2" t="s">
        <v>2633</v>
      </c>
      <c r="D2160" s="2">
        <v>2018</v>
      </c>
      <c r="E2160" s="820">
        <v>486</v>
      </c>
      <c r="F2160" s="821">
        <v>0.08</v>
      </c>
      <c r="G2160" s="846" t="s">
        <v>1110</v>
      </c>
      <c r="H2160" s="846"/>
    </row>
    <row r="2161" spans="2:8">
      <c r="B2161" s="2" t="s">
        <v>1127</v>
      </c>
      <c r="C2161" s="2" t="s">
        <v>2633</v>
      </c>
      <c r="D2161" s="2">
        <v>2018</v>
      </c>
      <c r="E2161" s="820">
        <v>3021</v>
      </c>
      <c r="F2161" s="821">
        <v>0.36</v>
      </c>
      <c r="G2161" s="846" t="s">
        <v>1110</v>
      </c>
      <c r="H2161" s="846"/>
    </row>
    <row r="2162" spans="2:8">
      <c r="B2162" s="2" t="s">
        <v>1127</v>
      </c>
      <c r="C2162" s="2" t="s">
        <v>2633</v>
      </c>
      <c r="D2162" s="2">
        <v>2018</v>
      </c>
      <c r="E2162" s="820">
        <v>548</v>
      </c>
      <c r="F2162" s="821">
        <v>0.09</v>
      </c>
      <c r="G2162" s="846" t="s">
        <v>1110</v>
      </c>
      <c r="H2162" s="846"/>
    </row>
    <row r="2163" spans="2:8">
      <c r="B2163" s="2" t="s">
        <v>1127</v>
      </c>
      <c r="C2163" s="2" t="s">
        <v>2633</v>
      </c>
      <c r="D2163" s="2">
        <v>2018</v>
      </c>
      <c r="E2163" s="820">
        <v>1007</v>
      </c>
      <c r="F2163" s="821">
        <v>0.12</v>
      </c>
      <c r="G2163" s="846" t="s">
        <v>1110</v>
      </c>
      <c r="H2163" s="846"/>
    </row>
    <row r="2164" spans="2:8">
      <c r="B2164" s="2" t="s">
        <v>1127</v>
      </c>
      <c r="C2164" s="2" t="s">
        <v>2633</v>
      </c>
      <c r="D2164" s="2">
        <v>2018</v>
      </c>
      <c r="E2164" s="820">
        <v>480</v>
      </c>
      <c r="F2164" s="821">
        <v>0.08</v>
      </c>
      <c r="G2164" s="846" t="s">
        <v>1110</v>
      </c>
      <c r="H2164" s="846"/>
    </row>
    <row r="2165" spans="2:8">
      <c r="B2165" s="2" t="s">
        <v>1127</v>
      </c>
      <c r="C2165" s="2" t="s">
        <v>2634</v>
      </c>
      <c r="D2165" s="2">
        <v>2018</v>
      </c>
      <c r="E2165" s="820">
        <v>480</v>
      </c>
      <c r="F2165" s="821">
        <v>0.08</v>
      </c>
      <c r="G2165" s="846" t="s">
        <v>1110</v>
      </c>
      <c r="H2165" s="846"/>
    </row>
    <row r="2166" spans="2:8">
      <c r="B2166" s="2" t="s">
        <v>1127</v>
      </c>
      <c r="C2166" s="2" t="s">
        <v>2634</v>
      </c>
      <c r="D2166" s="2">
        <v>2018</v>
      </c>
      <c r="E2166" s="820">
        <v>1007</v>
      </c>
      <c r="F2166" s="821">
        <v>0.12</v>
      </c>
      <c r="G2166" s="846" t="s">
        <v>1110</v>
      </c>
      <c r="H2166" s="846"/>
    </row>
    <row r="2167" spans="2:8">
      <c r="B2167" s="2" t="s">
        <v>1127</v>
      </c>
      <c r="C2167" s="2" t="s">
        <v>2634</v>
      </c>
      <c r="D2167" s="2">
        <v>2018</v>
      </c>
      <c r="E2167" s="820">
        <v>486</v>
      </c>
      <c r="F2167" s="821">
        <v>0.08</v>
      </c>
      <c r="G2167" s="846" t="s">
        <v>1110</v>
      </c>
      <c r="H2167" s="846"/>
    </row>
    <row r="2168" spans="2:8">
      <c r="B2168" s="2" t="s">
        <v>1127</v>
      </c>
      <c r="C2168" s="2" t="s">
        <v>2635</v>
      </c>
      <c r="D2168" s="2">
        <v>2018</v>
      </c>
      <c r="E2168" s="820">
        <v>2014</v>
      </c>
      <c r="F2168" s="821">
        <v>0.24</v>
      </c>
      <c r="G2168" s="846" t="s">
        <v>1110</v>
      </c>
      <c r="H2168" s="846"/>
    </row>
    <row r="2169" spans="2:8">
      <c r="B2169" s="2" t="s">
        <v>1127</v>
      </c>
      <c r="C2169" s="2" t="s">
        <v>2635</v>
      </c>
      <c r="D2169" s="2">
        <v>2018</v>
      </c>
      <c r="E2169" s="820">
        <v>480</v>
      </c>
      <c r="F2169" s="821">
        <v>0.08</v>
      </c>
      <c r="G2169" s="846" t="s">
        <v>1110</v>
      </c>
      <c r="H2169" s="846"/>
    </row>
    <row r="2170" spans="2:8">
      <c r="B2170" s="2" t="s">
        <v>1127</v>
      </c>
      <c r="C2170" s="2" t="s">
        <v>2635</v>
      </c>
      <c r="D2170" s="2">
        <v>2018</v>
      </c>
      <c r="E2170" s="820">
        <v>578</v>
      </c>
      <c r="F2170" s="821">
        <v>0.1</v>
      </c>
      <c r="G2170" s="846" t="s">
        <v>1110</v>
      </c>
      <c r="H2170" s="846"/>
    </row>
    <row r="2171" spans="2:8">
      <c r="B2171" s="2" t="s">
        <v>1127</v>
      </c>
      <c r="C2171" s="2" t="s">
        <v>2635</v>
      </c>
      <c r="D2171" s="2">
        <v>2018</v>
      </c>
      <c r="E2171" s="820">
        <v>4028</v>
      </c>
      <c r="F2171" s="821">
        <v>0.48</v>
      </c>
      <c r="G2171" s="846" t="s">
        <v>1110</v>
      </c>
      <c r="H2171" s="846"/>
    </row>
    <row r="2172" spans="2:8">
      <c r="B2172" s="2" t="s">
        <v>1127</v>
      </c>
      <c r="C2172" s="2" t="s">
        <v>2635</v>
      </c>
      <c r="D2172" s="2">
        <v>2018</v>
      </c>
      <c r="E2172" s="820">
        <v>1380</v>
      </c>
      <c r="F2172" s="821">
        <v>0</v>
      </c>
      <c r="G2172" s="846" t="s">
        <v>1110</v>
      </c>
      <c r="H2172" s="846"/>
    </row>
    <row r="2173" spans="2:8">
      <c r="B2173" s="2" t="s">
        <v>1127</v>
      </c>
      <c r="C2173" s="2" t="s">
        <v>2635</v>
      </c>
      <c r="D2173" s="2">
        <v>2018</v>
      </c>
      <c r="E2173" s="820">
        <v>1215</v>
      </c>
      <c r="F2173" s="821">
        <v>0.2</v>
      </c>
      <c r="G2173" s="846" t="s">
        <v>1110</v>
      </c>
      <c r="H2173" s="846"/>
    </row>
    <row r="2174" spans="2:8">
      <c r="B2174" s="2" t="s">
        <v>1127</v>
      </c>
      <c r="C2174" s="2" t="s">
        <v>2635</v>
      </c>
      <c r="D2174" s="2">
        <v>2018</v>
      </c>
      <c r="E2174" s="820">
        <v>1007</v>
      </c>
      <c r="F2174" s="821">
        <v>0.12</v>
      </c>
      <c r="G2174" s="846" t="s">
        <v>1110</v>
      </c>
      <c r="H2174" s="846"/>
    </row>
    <row r="2175" spans="2:8">
      <c r="B2175" s="2" t="s">
        <v>1127</v>
      </c>
      <c r="C2175" s="2" t="s">
        <v>2635</v>
      </c>
      <c r="D2175" s="2">
        <v>2018</v>
      </c>
      <c r="E2175" s="820">
        <v>548</v>
      </c>
      <c r="F2175" s="821">
        <v>0.09</v>
      </c>
      <c r="G2175" s="846" t="s">
        <v>1110</v>
      </c>
      <c r="H2175" s="846"/>
    </row>
    <row r="2176" spans="2:8">
      <c r="B2176" s="2" t="s">
        <v>1127</v>
      </c>
      <c r="C2176" s="2" t="s">
        <v>2636</v>
      </c>
      <c r="D2176" s="2">
        <v>2018</v>
      </c>
      <c r="E2176" s="820">
        <v>1330</v>
      </c>
      <c r="F2176" s="821">
        <v>0.35</v>
      </c>
      <c r="G2176" s="846" t="s">
        <v>1110</v>
      </c>
      <c r="H2176" s="846"/>
    </row>
    <row r="2177" spans="2:8">
      <c r="B2177" s="2" t="s">
        <v>1127</v>
      </c>
      <c r="C2177" s="2" t="s">
        <v>2636</v>
      </c>
      <c r="D2177" s="2">
        <v>2018</v>
      </c>
      <c r="E2177" s="820">
        <v>729</v>
      </c>
      <c r="F2177" s="821">
        <v>0.12</v>
      </c>
      <c r="G2177" s="846" t="s">
        <v>1110</v>
      </c>
      <c r="H2177" s="846"/>
    </row>
    <row r="2178" spans="2:8">
      <c r="B2178" s="2" t="s">
        <v>1127</v>
      </c>
      <c r="C2178" s="2" t="s">
        <v>2636</v>
      </c>
      <c r="D2178" s="2">
        <v>2018</v>
      </c>
      <c r="E2178" s="820">
        <v>2014</v>
      </c>
      <c r="F2178" s="821">
        <v>0.24</v>
      </c>
      <c r="G2178" s="846" t="s">
        <v>1110</v>
      </c>
      <c r="H2178" s="846"/>
    </row>
    <row r="2179" spans="2:8">
      <c r="B2179" s="2" t="s">
        <v>1127</v>
      </c>
      <c r="C2179" s="2" t="s">
        <v>2636</v>
      </c>
      <c r="D2179" s="2">
        <v>2018</v>
      </c>
      <c r="E2179" s="820">
        <v>1007</v>
      </c>
      <c r="F2179" s="821">
        <v>0.12</v>
      </c>
      <c r="G2179" s="846" t="s">
        <v>1110</v>
      </c>
      <c r="H2179" s="846"/>
    </row>
    <row r="2180" spans="2:8">
      <c r="B2180" s="2" t="s">
        <v>1127</v>
      </c>
      <c r="C2180" s="2" t="s">
        <v>2636</v>
      </c>
      <c r="D2180" s="2">
        <v>2018</v>
      </c>
      <c r="E2180" s="820">
        <v>4028</v>
      </c>
      <c r="F2180" s="821">
        <v>0.48</v>
      </c>
      <c r="G2180" s="846" t="s">
        <v>1110</v>
      </c>
      <c r="H2180" s="846"/>
    </row>
    <row r="2181" spans="2:8">
      <c r="B2181" s="2" t="s">
        <v>1127</v>
      </c>
      <c r="C2181" s="2" t="s">
        <v>2636</v>
      </c>
      <c r="D2181" s="2">
        <v>2018</v>
      </c>
      <c r="E2181" s="820">
        <v>578</v>
      </c>
      <c r="F2181" s="821">
        <v>0.1</v>
      </c>
      <c r="G2181" s="846" t="s">
        <v>1110</v>
      </c>
      <c r="H2181" s="846"/>
    </row>
    <row r="2182" spans="2:8">
      <c r="B2182" s="2" t="s">
        <v>1127</v>
      </c>
      <c r="C2182" s="2" t="s">
        <v>2636</v>
      </c>
      <c r="D2182" s="2">
        <v>2018</v>
      </c>
      <c r="E2182" s="820">
        <v>133</v>
      </c>
      <c r="F2182" s="821">
        <v>0.05</v>
      </c>
      <c r="G2182" s="846" t="s">
        <v>1110</v>
      </c>
      <c r="H2182" s="846"/>
    </row>
    <row r="2183" spans="2:8">
      <c r="B2183" s="2" t="s">
        <v>1127</v>
      </c>
      <c r="C2183" s="2" t="s">
        <v>2636</v>
      </c>
      <c r="D2183" s="2">
        <v>2018</v>
      </c>
      <c r="E2183" s="820">
        <v>480</v>
      </c>
      <c r="F2183" s="821">
        <v>0.08</v>
      </c>
      <c r="G2183" s="846" t="s">
        <v>1110</v>
      </c>
      <c r="H2183" s="846"/>
    </row>
    <row r="2184" spans="2:8">
      <c r="B2184" s="2" t="s">
        <v>1127</v>
      </c>
      <c r="C2184" s="2" t="s">
        <v>2637</v>
      </c>
      <c r="D2184" s="2">
        <v>2018</v>
      </c>
      <c r="E2184" s="820">
        <v>380</v>
      </c>
      <c r="F2184" s="821">
        <v>0.1</v>
      </c>
      <c r="G2184" s="846" t="s">
        <v>1110</v>
      </c>
      <c r="H2184" s="846"/>
    </row>
    <row r="2185" spans="2:8">
      <c r="B2185" s="2" t="s">
        <v>1127</v>
      </c>
      <c r="C2185" s="2" t="s">
        <v>2637</v>
      </c>
      <c r="D2185" s="2">
        <v>2018</v>
      </c>
      <c r="E2185" s="820">
        <v>289</v>
      </c>
      <c r="F2185" s="821">
        <v>0.05</v>
      </c>
      <c r="G2185" s="846" t="s">
        <v>1110</v>
      </c>
      <c r="H2185" s="846"/>
    </row>
    <row r="2186" spans="2:8">
      <c r="B2186" s="2" t="s">
        <v>1127</v>
      </c>
      <c r="C2186" s="2" t="s">
        <v>2637</v>
      </c>
      <c r="D2186" s="2">
        <v>2018</v>
      </c>
      <c r="E2186" s="820">
        <v>480</v>
      </c>
      <c r="F2186" s="821">
        <v>0.08</v>
      </c>
      <c r="G2186" s="846" t="s">
        <v>1110</v>
      </c>
      <c r="H2186" s="846"/>
    </row>
    <row r="2187" spans="2:8">
      <c r="B2187" s="2" t="s">
        <v>1127</v>
      </c>
      <c r="C2187" s="2" t="s">
        <v>2637</v>
      </c>
      <c r="D2187" s="2">
        <v>2018</v>
      </c>
      <c r="E2187" s="820">
        <v>972</v>
      </c>
      <c r="F2187" s="821">
        <v>0.16</v>
      </c>
      <c r="G2187" s="846" t="s">
        <v>1110</v>
      </c>
      <c r="H2187" s="846"/>
    </row>
    <row r="2188" spans="2:8">
      <c r="B2188" s="2" t="s">
        <v>1127</v>
      </c>
      <c r="C2188" s="2" t="s">
        <v>2637</v>
      </c>
      <c r="D2188" s="2">
        <v>2018</v>
      </c>
      <c r="E2188" s="820">
        <v>190</v>
      </c>
      <c r="F2188" s="821">
        <v>0.05</v>
      </c>
      <c r="G2188" s="846" t="s">
        <v>1110</v>
      </c>
      <c r="H2188" s="846"/>
    </row>
    <row r="2189" spans="2:8">
      <c r="B2189" s="2" t="s">
        <v>1127</v>
      </c>
      <c r="C2189" s="2" t="s">
        <v>2638</v>
      </c>
      <c r="D2189" s="2">
        <v>2018</v>
      </c>
      <c r="E2189" s="820">
        <v>548</v>
      </c>
      <c r="F2189" s="821">
        <v>0.09</v>
      </c>
      <c r="G2189" s="846" t="s">
        <v>1110</v>
      </c>
      <c r="H2189" s="846"/>
    </row>
    <row r="2190" spans="2:8">
      <c r="B2190" s="2" t="s">
        <v>1127</v>
      </c>
      <c r="C2190" s="2" t="s">
        <v>2638</v>
      </c>
      <c r="D2190" s="2">
        <v>2018</v>
      </c>
      <c r="E2190" s="820">
        <v>266</v>
      </c>
      <c r="F2190" s="821">
        <v>0.1</v>
      </c>
      <c r="G2190" s="846" t="s">
        <v>1110</v>
      </c>
      <c r="H2190" s="846"/>
    </row>
    <row r="2191" spans="2:8">
      <c r="B2191" s="2" t="s">
        <v>1127</v>
      </c>
      <c r="C2191" s="2" t="s">
        <v>2638</v>
      </c>
      <c r="D2191" s="2">
        <v>2018</v>
      </c>
      <c r="E2191" s="820">
        <v>480</v>
      </c>
      <c r="F2191" s="821">
        <v>0.08</v>
      </c>
      <c r="G2191" s="846" t="s">
        <v>1110</v>
      </c>
      <c r="H2191" s="846"/>
    </row>
    <row r="2192" spans="2:8">
      <c r="B2192" s="2" t="s">
        <v>1127</v>
      </c>
      <c r="C2192" s="2" t="s">
        <v>2639</v>
      </c>
      <c r="D2192" s="2">
        <v>2018</v>
      </c>
      <c r="E2192" s="820">
        <v>548</v>
      </c>
      <c r="F2192" s="821">
        <v>0.09</v>
      </c>
      <c r="G2192" s="846" t="s">
        <v>1110</v>
      </c>
      <c r="H2192" s="846"/>
    </row>
    <row r="2193" spans="2:8">
      <c r="B2193" s="2" t="s">
        <v>1127</v>
      </c>
      <c r="C2193" s="2" t="s">
        <v>2639</v>
      </c>
      <c r="D2193" s="2">
        <v>2018</v>
      </c>
      <c r="E2193" s="820">
        <v>480</v>
      </c>
      <c r="F2193" s="821">
        <v>0.08</v>
      </c>
      <c r="G2193" s="846" t="s">
        <v>1110</v>
      </c>
      <c r="H2193" s="846"/>
    </row>
    <row r="2194" spans="2:8">
      <c r="B2194" s="2" t="s">
        <v>1127</v>
      </c>
      <c r="C2194" s="2" t="s">
        <v>2639</v>
      </c>
      <c r="D2194" s="2">
        <v>2018</v>
      </c>
      <c r="E2194" s="820">
        <v>1007</v>
      </c>
      <c r="F2194" s="821">
        <v>0.12</v>
      </c>
      <c r="G2194" s="846" t="s">
        <v>1110</v>
      </c>
      <c r="H2194" s="846"/>
    </row>
    <row r="2195" spans="2:8">
      <c r="B2195" s="2" t="s">
        <v>1127</v>
      </c>
      <c r="C2195" s="2" t="s">
        <v>2639</v>
      </c>
      <c r="D2195" s="2">
        <v>2018</v>
      </c>
      <c r="E2195" s="820">
        <v>486</v>
      </c>
      <c r="F2195" s="821">
        <v>0.08</v>
      </c>
      <c r="G2195" s="846" t="s">
        <v>1110</v>
      </c>
      <c r="H2195" s="846"/>
    </row>
    <row r="2196" spans="2:8">
      <c r="B2196" s="2" t="s">
        <v>1127</v>
      </c>
      <c r="C2196" s="2" t="s">
        <v>2639</v>
      </c>
      <c r="D2196" s="2">
        <v>2018</v>
      </c>
      <c r="E2196" s="820">
        <v>1007</v>
      </c>
      <c r="F2196" s="821">
        <v>0.12</v>
      </c>
      <c r="G2196" s="846" t="s">
        <v>1110</v>
      </c>
      <c r="H2196" s="846"/>
    </row>
    <row r="2197" spans="2:8">
      <c r="B2197" s="2" t="s">
        <v>1127</v>
      </c>
      <c r="C2197" s="2" t="s">
        <v>2640</v>
      </c>
      <c r="D2197" s="2">
        <v>2018</v>
      </c>
      <c r="E2197" s="820">
        <v>480</v>
      </c>
      <c r="F2197" s="821">
        <v>0.08</v>
      </c>
      <c r="G2197" s="846" t="s">
        <v>1110</v>
      </c>
      <c r="H2197" s="846"/>
    </row>
    <row r="2198" spans="2:8">
      <c r="B2198" s="2" t="s">
        <v>1127</v>
      </c>
      <c r="C2198" s="2" t="s">
        <v>2640</v>
      </c>
      <c r="D2198" s="2">
        <v>2018</v>
      </c>
      <c r="E2198" s="820">
        <v>3021</v>
      </c>
      <c r="F2198" s="821">
        <v>0.36</v>
      </c>
      <c r="G2198" s="846" t="s">
        <v>1110</v>
      </c>
      <c r="H2198" s="846"/>
    </row>
    <row r="2199" spans="2:8">
      <c r="B2199" s="2" t="s">
        <v>1127</v>
      </c>
      <c r="C2199" s="2" t="s">
        <v>2640</v>
      </c>
      <c r="D2199" s="2">
        <v>2018</v>
      </c>
      <c r="E2199" s="820">
        <v>1007</v>
      </c>
      <c r="F2199" s="821">
        <v>0.12</v>
      </c>
      <c r="G2199" s="846" t="s">
        <v>1110</v>
      </c>
      <c r="H2199" s="846"/>
    </row>
    <row r="2200" spans="2:8">
      <c r="B2200" s="2" t="s">
        <v>1127</v>
      </c>
      <c r="C2200" s="2" t="s">
        <v>2640</v>
      </c>
      <c r="D2200" s="2">
        <v>2018</v>
      </c>
      <c r="E2200" s="820">
        <v>1007</v>
      </c>
      <c r="F2200" s="821">
        <v>0.12</v>
      </c>
      <c r="G2200" s="846" t="s">
        <v>1110</v>
      </c>
      <c r="H2200" s="846"/>
    </row>
    <row r="2201" spans="2:8">
      <c r="B2201" s="2" t="s">
        <v>1127</v>
      </c>
      <c r="C2201" s="2" t="s">
        <v>2640</v>
      </c>
      <c r="D2201" s="2">
        <v>2018</v>
      </c>
      <c r="E2201" s="820">
        <v>133</v>
      </c>
      <c r="F2201" s="821">
        <v>0.05</v>
      </c>
      <c r="G2201" s="846" t="s">
        <v>1110</v>
      </c>
      <c r="H2201" s="846"/>
    </row>
    <row r="2202" spans="2:8">
      <c r="B2202" s="2" t="s">
        <v>1127</v>
      </c>
      <c r="C2202" s="2" t="s">
        <v>2640</v>
      </c>
      <c r="D2202" s="2">
        <v>2018</v>
      </c>
      <c r="E2202" s="820">
        <v>1520</v>
      </c>
      <c r="F2202" s="821">
        <v>0.4</v>
      </c>
      <c r="G2202" s="846" t="s">
        <v>1110</v>
      </c>
      <c r="H2202" s="846"/>
    </row>
    <row r="2203" spans="2:8">
      <c r="B2203" s="2" t="s">
        <v>1127</v>
      </c>
      <c r="C2203" s="2" t="s">
        <v>2640</v>
      </c>
      <c r="D2203" s="2">
        <v>2018</v>
      </c>
      <c r="E2203" s="820">
        <v>729</v>
      </c>
      <c r="F2203" s="821">
        <v>0.12</v>
      </c>
      <c r="G2203" s="846" t="s">
        <v>1110</v>
      </c>
      <c r="H2203" s="846"/>
    </row>
    <row r="2204" spans="2:8">
      <c r="B2204" s="2" t="s">
        <v>1127</v>
      </c>
      <c r="C2204" s="2" t="s">
        <v>2641</v>
      </c>
      <c r="D2204" s="2">
        <v>2018</v>
      </c>
      <c r="E2204" s="820">
        <v>1007</v>
      </c>
      <c r="F2204" s="821">
        <v>0.12</v>
      </c>
      <c r="G2204" s="846" t="s">
        <v>1110</v>
      </c>
      <c r="H2204" s="846"/>
    </row>
    <row r="2205" spans="2:8">
      <c r="B2205" s="2" t="s">
        <v>1127</v>
      </c>
      <c r="C2205" s="2" t="s">
        <v>2641</v>
      </c>
      <c r="D2205" s="2">
        <v>2018</v>
      </c>
      <c r="E2205" s="820">
        <v>266</v>
      </c>
      <c r="F2205" s="821">
        <v>0.1</v>
      </c>
      <c r="G2205" s="846" t="s">
        <v>1110</v>
      </c>
      <c r="H2205" s="846"/>
    </row>
    <row r="2206" spans="2:8">
      <c r="B2206" s="2" t="s">
        <v>1127</v>
      </c>
      <c r="C2206" s="2" t="s">
        <v>2641</v>
      </c>
      <c r="D2206" s="2">
        <v>2018</v>
      </c>
      <c r="E2206" s="820">
        <v>486</v>
      </c>
      <c r="F2206" s="821">
        <v>0.08</v>
      </c>
      <c r="G2206" s="846" t="s">
        <v>1110</v>
      </c>
      <c r="H2206" s="846"/>
    </row>
    <row r="2207" spans="2:8">
      <c r="B2207" s="2" t="s">
        <v>1127</v>
      </c>
      <c r="C2207" s="2" t="s">
        <v>2642</v>
      </c>
      <c r="D2207" s="2">
        <v>2018</v>
      </c>
      <c r="E2207" s="820">
        <v>578</v>
      </c>
      <c r="F2207" s="821">
        <v>0.1</v>
      </c>
      <c r="G2207" s="846" t="s">
        <v>1110</v>
      </c>
      <c r="H2207" s="846"/>
    </row>
    <row r="2208" spans="2:8">
      <c r="B2208" s="2" t="s">
        <v>1127</v>
      </c>
      <c r="C2208" s="2" t="s">
        <v>2642</v>
      </c>
      <c r="D2208" s="2">
        <v>2018</v>
      </c>
      <c r="E2208" s="820">
        <v>266</v>
      </c>
      <c r="F2208" s="821">
        <v>0.1</v>
      </c>
      <c r="G2208" s="846" t="s">
        <v>1110</v>
      </c>
      <c r="H2208" s="846"/>
    </row>
    <row r="2209" spans="2:8">
      <c r="B2209" s="2" t="s">
        <v>1127</v>
      </c>
      <c r="C2209" s="2" t="s">
        <v>2642</v>
      </c>
      <c r="D2209" s="2">
        <v>2018</v>
      </c>
      <c r="E2209" s="820">
        <v>729</v>
      </c>
      <c r="F2209" s="821">
        <v>0.12</v>
      </c>
      <c r="G2209" s="846" t="s">
        <v>1110</v>
      </c>
      <c r="H2209" s="846"/>
    </row>
    <row r="2210" spans="2:8">
      <c r="B2210" s="2" t="s">
        <v>1127</v>
      </c>
      <c r="C2210" s="2" t="s">
        <v>2642</v>
      </c>
      <c r="D2210" s="2">
        <v>2018</v>
      </c>
      <c r="E2210" s="820">
        <v>548</v>
      </c>
      <c r="F2210" s="821">
        <v>0.09</v>
      </c>
      <c r="G2210" s="846" t="s">
        <v>1110</v>
      </c>
      <c r="H2210" s="846"/>
    </row>
    <row r="2211" spans="2:8">
      <c r="B2211" s="2" t="s">
        <v>1127</v>
      </c>
      <c r="C2211" s="2" t="s">
        <v>2642</v>
      </c>
      <c r="D2211" s="2">
        <v>2018</v>
      </c>
      <c r="E2211" s="820">
        <v>4028</v>
      </c>
      <c r="F2211" s="821">
        <v>0.48</v>
      </c>
      <c r="G2211" s="846" t="s">
        <v>1110</v>
      </c>
      <c r="H2211" s="846"/>
    </row>
    <row r="2212" spans="2:8">
      <c r="B2212" s="2" t="s">
        <v>1127</v>
      </c>
      <c r="C2212" s="2" t="s">
        <v>2642</v>
      </c>
      <c r="D2212" s="2">
        <v>2018</v>
      </c>
      <c r="E2212" s="820">
        <v>480</v>
      </c>
      <c r="F2212" s="821">
        <v>0.08</v>
      </c>
      <c r="G2212" s="846" t="s">
        <v>1110</v>
      </c>
      <c r="H2212" s="846"/>
    </row>
    <row r="2213" spans="2:8">
      <c r="B2213" s="2" t="s">
        <v>1127</v>
      </c>
      <c r="C2213" s="2" t="s">
        <v>2643</v>
      </c>
      <c r="D2213" s="2">
        <v>2018</v>
      </c>
      <c r="E2213" s="820">
        <v>4028</v>
      </c>
      <c r="F2213" s="821">
        <v>0.48</v>
      </c>
      <c r="G2213" s="846" t="s">
        <v>1110</v>
      </c>
      <c r="H2213" s="846"/>
    </row>
    <row r="2214" spans="2:8">
      <c r="B2214" s="2" t="s">
        <v>1127</v>
      </c>
      <c r="C2214" s="2" t="s">
        <v>2643</v>
      </c>
      <c r="D2214" s="2">
        <v>2018</v>
      </c>
      <c r="E2214" s="820">
        <v>480</v>
      </c>
      <c r="F2214" s="821">
        <v>0.08</v>
      </c>
      <c r="G2214" s="846" t="s">
        <v>1110</v>
      </c>
      <c r="H2214" s="846"/>
    </row>
    <row r="2215" spans="2:8">
      <c r="B2215" s="2" t="s">
        <v>1127</v>
      </c>
      <c r="C2215" s="2" t="s">
        <v>2644</v>
      </c>
      <c r="D2215" s="2">
        <v>2018</v>
      </c>
      <c r="E2215" s="820">
        <v>729</v>
      </c>
      <c r="F2215" s="821">
        <v>0.12</v>
      </c>
      <c r="G2215" s="846" t="s">
        <v>1110</v>
      </c>
      <c r="H2215" s="846"/>
    </row>
    <row r="2216" spans="2:8">
      <c r="B2216" s="2" t="s">
        <v>1127</v>
      </c>
      <c r="C2216" s="2" t="s">
        <v>2644</v>
      </c>
      <c r="D2216" s="2">
        <v>2018</v>
      </c>
      <c r="E2216" s="820">
        <v>190</v>
      </c>
      <c r="F2216" s="821">
        <v>0.05</v>
      </c>
      <c r="G2216" s="846" t="s">
        <v>1110</v>
      </c>
      <c r="H2216" s="846"/>
    </row>
    <row r="2217" spans="2:8">
      <c r="B2217" s="2" t="s">
        <v>1127</v>
      </c>
      <c r="C2217" s="2" t="s">
        <v>2644</v>
      </c>
      <c r="D2217" s="2">
        <v>2018</v>
      </c>
      <c r="E2217" s="820">
        <v>399</v>
      </c>
      <c r="F2217" s="821">
        <v>0.15</v>
      </c>
      <c r="G2217" s="846" t="s">
        <v>1110</v>
      </c>
      <c r="H2217" s="846"/>
    </row>
    <row r="2218" spans="2:8">
      <c r="B2218" s="2" t="s">
        <v>1127</v>
      </c>
      <c r="C2218" s="2" t="s">
        <v>2644</v>
      </c>
      <c r="D2218" s="2">
        <v>2018</v>
      </c>
      <c r="E2218" s="820">
        <v>548</v>
      </c>
      <c r="F2218" s="821">
        <v>0.09</v>
      </c>
      <c r="G2218" s="846" t="s">
        <v>1110</v>
      </c>
      <c r="H2218" s="846"/>
    </row>
    <row r="2219" spans="2:8">
      <c r="B2219" s="2" t="s">
        <v>1127</v>
      </c>
      <c r="C2219" s="2" t="s">
        <v>2644</v>
      </c>
      <c r="D2219" s="2">
        <v>2018</v>
      </c>
      <c r="E2219" s="820">
        <v>960</v>
      </c>
      <c r="F2219" s="821">
        <v>0.16</v>
      </c>
      <c r="G2219" s="846" t="s">
        <v>1110</v>
      </c>
      <c r="H2219" s="846"/>
    </row>
    <row r="2220" spans="2:8">
      <c r="B2220" s="2" t="s">
        <v>1127</v>
      </c>
      <c r="C2220" s="2" t="s">
        <v>2644</v>
      </c>
      <c r="D2220" s="2">
        <v>2018</v>
      </c>
      <c r="E2220" s="820">
        <v>3021</v>
      </c>
      <c r="F2220" s="821">
        <v>0.36</v>
      </c>
      <c r="G2220" s="846" t="s">
        <v>1110</v>
      </c>
      <c r="H2220" s="846"/>
    </row>
    <row r="2221" spans="2:8">
      <c r="B2221" s="2" t="s">
        <v>1127</v>
      </c>
      <c r="C2221" s="2" t="s">
        <v>2645</v>
      </c>
      <c r="D2221" s="2">
        <v>2018</v>
      </c>
      <c r="E2221" s="820">
        <v>480</v>
      </c>
      <c r="F2221" s="821">
        <v>0.08</v>
      </c>
      <c r="G2221" s="846" t="s">
        <v>1110</v>
      </c>
      <c r="H2221" s="846"/>
    </row>
    <row r="2222" spans="2:8">
      <c r="B2222" s="2" t="s">
        <v>1127</v>
      </c>
      <c r="C2222" s="2" t="s">
        <v>2645</v>
      </c>
      <c r="D2222" s="2">
        <v>2018</v>
      </c>
      <c r="E2222" s="820">
        <v>1007</v>
      </c>
      <c r="F2222" s="821">
        <v>0.12</v>
      </c>
      <c r="G2222" s="846" t="s">
        <v>1110</v>
      </c>
      <c r="H2222" s="846"/>
    </row>
    <row r="2223" spans="2:8">
      <c r="B2223" s="2" t="s">
        <v>1127</v>
      </c>
      <c r="C2223" s="2" t="s">
        <v>2645</v>
      </c>
      <c r="D2223" s="2">
        <v>2018</v>
      </c>
      <c r="E2223" s="820">
        <v>486</v>
      </c>
      <c r="F2223" s="821">
        <v>0.08</v>
      </c>
      <c r="G2223" s="846" t="s">
        <v>1110</v>
      </c>
      <c r="H2223" s="846"/>
    </row>
    <row r="2224" spans="2:8">
      <c r="B2224" s="2" t="s">
        <v>1127</v>
      </c>
      <c r="C2224" s="2" t="s">
        <v>2645</v>
      </c>
      <c r="D2224" s="2">
        <v>2018</v>
      </c>
      <c r="E2224" s="820">
        <v>190</v>
      </c>
      <c r="F2224" s="821">
        <v>0.05</v>
      </c>
      <c r="G2224" s="846" t="s">
        <v>1110</v>
      </c>
      <c r="H2224" s="846"/>
    </row>
    <row r="2225" spans="2:8">
      <c r="B2225" s="2" t="s">
        <v>1127</v>
      </c>
      <c r="C2225" s="2" t="s">
        <v>2646</v>
      </c>
      <c r="D2225" s="2">
        <v>2018</v>
      </c>
      <c r="E2225" s="820">
        <v>243</v>
      </c>
      <c r="F2225" s="821">
        <v>0.04</v>
      </c>
      <c r="G2225" s="846" t="s">
        <v>1110</v>
      </c>
      <c r="H2225" s="846"/>
    </row>
    <row r="2226" spans="2:8">
      <c r="B2226" s="2" t="s">
        <v>1127</v>
      </c>
      <c r="C2226" s="2" t="s">
        <v>2646</v>
      </c>
      <c r="D2226" s="2">
        <v>2018</v>
      </c>
      <c r="E2226" s="820">
        <v>266</v>
      </c>
      <c r="F2226" s="821">
        <v>0.1</v>
      </c>
      <c r="G2226" s="846" t="s">
        <v>1110</v>
      </c>
      <c r="H2226" s="846"/>
    </row>
    <row r="2227" spans="2:8">
      <c r="B2227" s="2" t="s">
        <v>1127</v>
      </c>
      <c r="C2227" s="2" t="s">
        <v>2646</v>
      </c>
      <c r="D2227" s="2">
        <v>2018</v>
      </c>
      <c r="E2227" s="820">
        <v>2014</v>
      </c>
      <c r="F2227" s="821">
        <v>0.24</v>
      </c>
      <c r="G2227" s="846" t="s">
        <v>1110</v>
      </c>
      <c r="H2227" s="846"/>
    </row>
    <row r="2228" spans="2:8">
      <c r="B2228" s="2" t="s">
        <v>1127</v>
      </c>
      <c r="C2228" s="2" t="s">
        <v>2646</v>
      </c>
      <c r="D2228" s="2">
        <v>2018</v>
      </c>
      <c r="E2228" s="820">
        <v>480</v>
      </c>
      <c r="F2228" s="821">
        <v>0.08</v>
      </c>
      <c r="G2228" s="846" t="s">
        <v>1110</v>
      </c>
      <c r="H2228" s="846"/>
    </row>
    <row r="2229" spans="2:8">
      <c r="B2229" s="2" t="s">
        <v>1127</v>
      </c>
      <c r="C2229" s="2" t="s">
        <v>2647</v>
      </c>
      <c r="D2229" s="2">
        <v>2018</v>
      </c>
      <c r="E2229" s="820">
        <v>548</v>
      </c>
      <c r="F2229" s="821">
        <v>0.09</v>
      </c>
      <c r="G2229" s="846" t="s">
        <v>1110</v>
      </c>
      <c r="H2229" s="846"/>
    </row>
    <row r="2230" spans="2:8">
      <c r="B2230" s="2" t="s">
        <v>1127</v>
      </c>
      <c r="C2230" s="2" t="s">
        <v>2647</v>
      </c>
      <c r="D2230" s="2">
        <v>2018</v>
      </c>
      <c r="E2230" s="820">
        <v>266</v>
      </c>
      <c r="F2230" s="821">
        <v>0.1</v>
      </c>
      <c r="G2230" s="846" t="s">
        <v>1110</v>
      </c>
      <c r="H2230" s="846"/>
    </row>
    <row r="2231" spans="2:8">
      <c r="B2231" s="2" t="s">
        <v>1127</v>
      </c>
      <c r="C2231" s="2" t="s">
        <v>2647</v>
      </c>
      <c r="D2231" s="2">
        <v>2018</v>
      </c>
      <c r="E2231" s="820">
        <v>480</v>
      </c>
      <c r="F2231" s="821">
        <v>0.08</v>
      </c>
      <c r="G2231" s="846" t="s">
        <v>1110</v>
      </c>
      <c r="H2231" s="846"/>
    </row>
    <row r="2232" spans="2:8">
      <c r="B2232" s="2" t="s">
        <v>1127</v>
      </c>
      <c r="C2232" s="2" t="s">
        <v>2648</v>
      </c>
      <c r="D2232" s="2">
        <v>2018</v>
      </c>
      <c r="E2232" s="820">
        <v>480</v>
      </c>
      <c r="F2232" s="821">
        <v>0.08</v>
      </c>
      <c r="G2232" s="846" t="s">
        <v>1110</v>
      </c>
      <c r="H2232" s="846"/>
    </row>
    <row r="2233" spans="2:8">
      <c r="B2233" s="2" t="s">
        <v>1127</v>
      </c>
      <c r="C2233" s="2" t="s">
        <v>2648</v>
      </c>
      <c r="D2233" s="2">
        <v>2018</v>
      </c>
      <c r="E2233" s="820">
        <v>4028</v>
      </c>
      <c r="F2233" s="821">
        <v>0.48</v>
      </c>
      <c r="G2233" s="846" t="s">
        <v>1110</v>
      </c>
      <c r="H2233" s="846"/>
    </row>
    <row r="2234" spans="2:8">
      <c r="B2234" s="2" t="s">
        <v>1127</v>
      </c>
      <c r="C2234" s="2" t="s">
        <v>2648</v>
      </c>
      <c r="D2234" s="2">
        <v>2018</v>
      </c>
      <c r="E2234" s="820">
        <v>133</v>
      </c>
      <c r="F2234" s="821">
        <v>0.05</v>
      </c>
      <c r="G2234" s="846" t="s">
        <v>1110</v>
      </c>
      <c r="H2234" s="846"/>
    </row>
    <row r="2235" spans="2:8">
      <c r="B2235" s="2" t="s">
        <v>1127</v>
      </c>
      <c r="C2235" s="2" t="s">
        <v>2648</v>
      </c>
      <c r="D2235" s="2">
        <v>2018</v>
      </c>
      <c r="E2235" s="820">
        <v>2014</v>
      </c>
      <c r="F2235" s="821">
        <v>0.24</v>
      </c>
      <c r="G2235" s="846" t="s">
        <v>1110</v>
      </c>
      <c r="H2235" s="846"/>
    </row>
    <row r="2236" spans="2:8">
      <c r="B2236" s="2" t="s">
        <v>1127</v>
      </c>
      <c r="C2236" s="2" t="s">
        <v>2649</v>
      </c>
      <c r="D2236" s="2">
        <v>2018</v>
      </c>
      <c r="E2236" s="820">
        <v>480</v>
      </c>
      <c r="F2236" s="821">
        <v>0.08</v>
      </c>
      <c r="G2236" s="846" t="s">
        <v>1110</v>
      </c>
      <c r="H2236" s="846"/>
    </row>
    <row r="2237" spans="2:8">
      <c r="B2237" s="2" t="s">
        <v>1127</v>
      </c>
      <c r="C2237" s="2" t="s">
        <v>2649</v>
      </c>
      <c r="D2237" s="2">
        <v>2018</v>
      </c>
      <c r="E2237" s="820">
        <v>399</v>
      </c>
      <c r="F2237" s="821">
        <v>0.15</v>
      </c>
      <c r="G2237" s="846" t="s">
        <v>1110</v>
      </c>
      <c r="H2237" s="846"/>
    </row>
    <row r="2238" spans="2:8">
      <c r="B2238" s="2" t="s">
        <v>1127</v>
      </c>
      <c r="C2238" s="2" t="s">
        <v>2649</v>
      </c>
      <c r="D2238" s="2">
        <v>2018</v>
      </c>
      <c r="E2238" s="820">
        <v>1007</v>
      </c>
      <c r="F2238" s="821">
        <v>0.12</v>
      </c>
      <c r="G2238" s="846" t="s">
        <v>1110</v>
      </c>
      <c r="H2238" s="846"/>
    </row>
    <row r="2239" spans="2:8">
      <c r="B2239" s="2" t="s">
        <v>1127</v>
      </c>
      <c r="C2239" s="2" t="s">
        <v>2649</v>
      </c>
      <c r="D2239" s="2">
        <v>2018</v>
      </c>
      <c r="E2239" s="820">
        <v>486</v>
      </c>
      <c r="F2239" s="821">
        <v>0.08</v>
      </c>
      <c r="G2239" s="846" t="s">
        <v>1110</v>
      </c>
      <c r="H2239" s="846"/>
    </row>
    <row r="2240" spans="2:8">
      <c r="B2240" s="2" t="s">
        <v>1127</v>
      </c>
      <c r="C2240" s="2" t="s">
        <v>2650</v>
      </c>
      <c r="D2240" s="2">
        <v>2018</v>
      </c>
      <c r="E2240" s="820">
        <v>1007</v>
      </c>
      <c r="F2240" s="821">
        <v>0.12</v>
      </c>
      <c r="G2240" s="846" t="s">
        <v>1110</v>
      </c>
      <c r="H2240" s="846"/>
    </row>
    <row r="2241" spans="2:8">
      <c r="B2241" s="2" t="s">
        <v>1127</v>
      </c>
      <c r="C2241" s="2" t="s">
        <v>2650</v>
      </c>
      <c r="D2241" s="2">
        <v>2018</v>
      </c>
      <c r="E2241" s="820">
        <v>486</v>
      </c>
      <c r="F2241" s="821">
        <v>0.08</v>
      </c>
      <c r="G2241" s="846" t="s">
        <v>1110</v>
      </c>
      <c r="H2241" s="846"/>
    </row>
    <row r="2242" spans="2:8">
      <c r="B2242" s="2" t="s">
        <v>1127</v>
      </c>
      <c r="C2242" s="2" t="s">
        <v>2650</v>
      </c>
      <c r="D2242" s="2">
        <v>2018</v>
      </c>
      <c r="E2242" s="820">
        <v>480</v>
      </c>
      <c r="F2242" s="821">
        <v>0.08</v>
      </c>
      <c r="G2242" s="846" t="s">
        <v>1110</v>
      </c>
      <c r="H2242" s="846"/>
    </row>
    <row r="2243" spans="2:8">
      <c r="B2243" s="2" t="s">
        <v>1127</v>
      </c>
      <c r="C2243" s="2" t="s">
        <v>2650</v>
      </c>
      <c r="D2243" s="2">
        <v>2018</v>
      </c>
      <c r="E2243" s="820">
        <v>380</v>
      </c>
      <c r="F2243" s="821">
        <v>0.1</v>
      </c>
      <c r="G2243" s="846" t="s">
        <v>1110</v>
      </c>
      <c r="H2243" s="846"/>
    </row>
    <row r="2244" spans="2:8">
      <c r="B2244" s="2" t="s">
        <v>1127</v>
      </c>
      <c r="C2244" s="2" t="s">
        <v>2650</v>
      </c>
      <c r="D2244" s="2">
        <v>2018</v>
      </c>
      <c r="E2244" s="820">
        <v>2014</v>
      </c>
      <c r="F2244" s="821">
        <v>0.24</v>
      </c>
      <c r="G2244" s="846" t="s">
        <v>1110</v>
      </c>
      <c r="H2244" s="846"/>
    </row>
    <row r="2245" spans="2:8">
      <c r="B2245" s="2" t="s">
        <v>1127</v>
      </c>
      <c r="C2245" s="2" t="s">
        <v>2651</v>
      </c>
      <c r="D2245" s="2">
        <v>2018</v>
      </c>
      <c r="E2245" s="820">
        <v>486</v>
      </c>
      <c r="F2245" s="821">
        <v>0.08</v>
      </c>
      <c r="G2245" s="846" t="s">
        <v>1110</v>
      </c>
      <c r="H2245" s="846"/>
    </row>
    <row r="2246" spans="2:8">
      <c r="B2246" s="2" t="s">
        <v>1127</v>
      </c>
      <c r="C2246" s="2" t="s">
        <v>2651</v>
      </c>
      <c r="D2246" s="2">
        <v>2018</v>
      </c>
      <c r="E2246" s="820">
        <v>8056</v>
      </c>
      <c r="F2246" s="821">
        <v>0.96</v>
      </c>
      <c r="G2246" s="846" t="s">
        <v>1110</v>
      </c>
      <c r="H2246" s="846"/>
    </row>
    <row r="2247" spans="2:8">
      <c r="B2247" s="2" t="s">
        <v>1127</v>
      </c>
      <c r="C2247" s="2" t="s">
        <v>2651</v>
      </c>
      <c r="D2247" s="2">
        <v>2018</v>
      </c>
      <c r="E2247" s="820">
        <v>532</v>
      </c>
      <c r="F2247" s="821">
        <v>0.2</v>
      </c>
      <c r="G2247" s="846" t="s">
        <v>1110</v>
      </c>
      <c r="H2247" s="846"/>
    </row>
    <row r="2248" spans="2:8">
      <c r="B2248" s="2" t="s">
        <v>1127</v>
      </c>
      <c r="C2248" s="2" t="s">
        <v>2652</v>
      </c>
      <c r="D2248" s="2">
        <v>2018</v>
      </c>
      <c r="E2248" s="820">
        <v>480</v>
      </c>
      <c r="F2248" s="821">
        <v>0.08</v>
      </c>
      <c r="G2248" s="846" t="s">
        <v>1110</v>
      </c>
      <c r="H2248" s="846"/>
    </row>
    <row r="2249" spans="2:8">
      <c r="B2249" s="2" t="s">
        <v>1127</v>
      </c>
      <c r="C2249" s="2" t="s">
        <v>2652</v>
      </c>
      <c r="D2249" s="2">
        <v>2018</v>
      </c>
      <c r="E2249" s="820">
        <v>486</v>
      </c>
      <c r="F2249" s="821">
        <v>0.08</v>
      </c>
      <c r="G2249" s="846" t="s">
        <v>1110</v>
      </c>
      <c r="H2249" s="846"/>
    </row>
    <row r="2250" spans="2:8">
      <c r="B2250" s="2" t="s">
        <v>1127</v>
      </c>
      <c r="C2250" s="2" t="s">
        <v>2652</v>
      </c>
      <c r="D2250" s="2">
        <v>2018</v>
      </c>
      <c r="E2250" s="820">
        <v>289</v>
      </c>
      <c r="F2250" s="821">
        <v>0.05</v>
      </c>
      <c r="G2250" s="846" t="s">
        <v>1110</v>
      </c>
      <c r="H2250" s="846"/>
    </row>
    <row r="2251" spans="2:8">
      <c r="B2251" s="2" t="s">
        <v>1127</v>
      </c>
      <c r="C2251" s="2" t="s">
        <v>2653</v>
      </c>
      <c r="D2251" s="2">
        <v>2018</v>
      </c>
      <c r="E2251" s="820">
        <v>548</v>
      </c>
      <c r="F2251" s="821">
        <v>0.09</v>
      </c>
      <c r="G2251" s="846" t="s">
        <v>1110</v>
      </c>
      <c r="H2251" s="846"/>
    </row>
    <row r="2252" spans="2:8">
      <c r="B2252" s="2" t="s">
        <v>1127</v>
      </c>
      <c r="C2252" s="2" t="s">
        <v>2653</v>
      </c>
      <c r="D2252" s="2">
        <v>2018</v>
      </c>
      <c r="E2252" s="820">
        <v>133</v>
      </c>
      <c r="F2252" s="821">
        <v>0.05</v>
      </c>
      <c r="G2252" s="846" t="s">
        <v>1110</v>
      </c>
      <c r="H2252" s="846"/>
    </row>
    <row r="2253" spans="2:8">
      <c r="B2253" s="2" t="s">
        <v>1127</v>
      </c>
      <c r="C2253" s="2" t="s">
        <v>2653</v>
      </c>
      <c r="D2253" s="2">
        <v>2018</v>
      </c>
      <c r="E2253" s="820">
        <v>960</v>
      </c>
      <c r="F2253" s="821">
        <v>0.16</v>
      </c>
      <c r="G2253" s="846" t="s">
        <v>1110</v>
      </c>
      <c r="H2253" s="846"/>
    </row>
    <row r="2254" spans="2:8">
      <c r="B2254" s="2" t="s">
        <v>1127</v>
      </c>
      <c r="C2254" s="2" t="s">
        <v>2653</v>
      </c>
      <c r="D2254" s="2">
        <v>2018</v>
      </c>
      <c r="E2254" s="820">
        <v>729</v>
      </c>
      <c r="F2254" s="821">
        <v>0.12</v>
      </c>
      <c r="G2254" s="846" t="s">
        <v>1110</v>
      </c>
      <c r="H2254" s="846"/>
    </row>
    <row r="2255" spans="2:8">
      <c r="B2255" s="2" t="s">
        <v>1127</v>
      </c>
      <c r="C2255" s="2" t="s">
        <v>2654</v>
      </c>
      <c r="D2255" s="2">
        <v>2018</v>
      </c>
      <c r="E2255" s="820">
        <v>1701</v>
      </c>
      <c r="F2255" s="821">
        <v>0.28000000000000003</v>
      </c>
      <c r="G2255" s="846" t="s">
        <v>1110</v>
      </c>
      <c r="H2255" s="846"/>
    </row>
    <row r="2256" spans="2:8">
      <c r="B2256" s="2" t="s">
        <v>1127</v>
      </c>
      <c r="C2256" s="2" t="s">
        <v>2654</v>
      </c>
      <c r="D2256" s="2">
        <v>2018</v>
      </c>
      <c r="E2256" s="820">
        <v>480</v>
      </c>
      <c r="F2256" s="821">
        <v>0.08</v>
      </c>
      <c r="G2256" s="846" t="s">
        <v>1110</v>
      </c>
      <c r="H2256" s="846"/>
    </row>
    <row r="2257" spans="2:8">
      <c r="B2257" s="2" t="s">
        <v>1127</v>
      </c>
      <c r="C2257" s="2" t="s">
        <v>2654</v>
      </c>
      <c r="D2257" s="2">
        <v>2018</v>
      </c>
      <c r="E2257" s="820">
        <v>1007</v>
      </c>
      <c r="F2257" s="821">
        <v>0.12</v>
      </c>
      <c r="G2257" s="846" t="s">
        <v>1110</v>
      </c>
      <c r="H2257" s="846"/>
    </row>
    <row r="2258" spans="2:8">
      <c r="B2258" s="2" t="s">
        <v>1127</v>
      </c>
      <c r="C2258" s="2" t="s">
        <v>2654</v>
      </c>
      <c r="D2258" s="2">
        <v>2018</v>
      </c>
      <c r="E2258" s="820">
        <v>3021</v>
      </c>
      <c r="F2258" s="821">
        <v>0.36</v>
      </c>
      <c r="G2258" s="846" t="s">
        <v>1110</v>
      </c>
      <c r="H2258" s="846"/>
    </row>
    <row r="2259" spans="2:8">
      <c r="B2259" s="2" t="s">
        <v>1127</v>
      </c>
      <c r="C2259" s="2" t="s">
        <v>2655</v>
      </c>
      <c r="D2259" s="2">
        <v>2018</v>
      </c>
      <c r="E2259" s="820">
        <v>486</v>
      </c>
      <c r="F2259" s="821">
        <v>0.08</v>
      </c>
      <c r="G2259" s="846" t="s">
        <v>1110</v>
      </c>
      <c r="H2259" s="846"/>
    </row>
    <row r="2260" spans="2:8">
      <c r="B2260" s="2" t="s">
        <v>1127</v>
      </c>
      <c r="C2260" s="2" t="s">
        <v>2655</v>
      </c>
      <c r="D2260" s="2">
        <v>2018</v>
      </c>
      <c r="E2260" s="820">
        <v>960</v>
      </c>
      <c r="F2260" s="821">
        <v>0.16</v>
      </c>
      <c r="G2260" s="846" t="s">
        <v>1110</v>
      </c>
      <c r="H2260" s="846"/>
    </row>
    <row r="2261" spans="2:8">
      <c r="B2261" s="2" t="s">
        <v>1127</v>
      </c>
      <c r="C2261" s="2" t="s">
        <v>2656</v>
      </c>
      <c r="D2261" s="2">
        <v>2018</v>
      </c>
      <c r="E2261" s="820">
        <v>480</v>
      </c>
      <c r="F2261" s="821">
        <v>0.08</v>
      </c>
      <c r="G2261" s="846" t="s">
        <v>1110</v>
      </c>
      <c r="H2261" s="846"/>
    </row>
    <row r="2262" spans="2:8">
      <c r="B2262" s="2" t="s">
        <v>1127</v>
      </c>
      <c r="C2262" s="2" t="s">
        <v>2656</v>
      </c>
      <c r="D2262" s="2">
        <v>2018</v>
      </c>
      <c r="E2262" s="820">
        <v>486</v>
      </c>
      <c r="F2262" s="821">
        <v>0.08</v>
      </c>
      <c r="G2262" s="846" t="s">
        <v>1110</v>
      </c>
      <c r="H2262" s="846"/>
    </row>
    <row r="2263" spans="2:8">
      <c r="B2263" s="2" t="s">
        <v>1127</v>
      </c>
      <c r="C2263" s="2" t="s">
        <v>2656</v>
      </c>
      <c r="D2263" s="2">
        <v>2018</v>
      </c>
      <c r="E2263" s="820">
        <v>1520</v>
      </c>
      <c r="F2263" s="821">
        <v>0.4</v>
      </c>
      <c r="G2263" s="846" t="s">
        <v>1110</v>
      </c>
      <c r="H2263" s="846"/>
    </row>
    <row r="2264" spans="2:8">
      <c r="B2264" s="2" t="s">
        <v>1127</v>
      </c>
      <c r="C2264" s="2" t="s">
        <v>2656</v>
      </c>
      <c r="D2264" s="2">
        <v>2018</v>
      </c>
      <c r="E2264" s="820">
        <v>2014</v>
      </c>
      <c r="F2264" s="821">
        <v>0.24</v>
      </c>
      <c r="G2264" s="846" t="s">
        <v>1110</v>
      </c>
      <c r="H2264" s="846"/>
    </row>
    <row r="2265" spans="2:8">
      <c r="B2265" s="2" t="s">
        <v>1127</v>
      </c>
      <c r="C2265" s="2" t="s">
        <v>2656</v>
      </c>
      <c r="D2265" s="2">
        <v>2018</v>
      </c>
      <c r="E2265" s="820">
        <v>867</v>
      </c>
      <c r="F2265" s="821">
        <v>0.15</v>
      </c>
      <c r="G2265" s="846" t="s">
        <v>1110</v>
      </c>
      <c r="H2265" s="846"/>
    </row>
    <row r="2266" spans="2:8">
      <c r="B2266" s="2" t="s">
        <v>1127</v>
      </c>
      <c r="C2266" s="2" t="s">
        <v>2657</v>
      </c>
      <c r="D2266" s="2">
        <v>2018</v>
      </c>
      <c r="E2266" s="820">
        <v>1007</v>
      </c>
      <c r="F2266" s="821">
        <v>0.12</v>
      </c>
      <c r="G2266" s="846" t="s">
        <v>1110</v>
      </c>
      <c r="H2266" s="846"/>
    </row>
    <row r="2267" spans="2:8">
      <c r="B2267" s="2" t="s">
        <v>1127</v>
      </c>
      <c r="C2267" s="2" t="s">
        <v>2657</v>
      </c>
      <c r="D2267" s="2">
        <v>2018</v>
      </c>
      <c r="E2267" s="820">
        <v>243</v>
      </c>
      <c r="F2267" s="821">
        <v>0.04</v>
      </c>
      <c r="G2267" s="846" t="s">
        <v>1110</v>
      </c>
      <c r="H2267" s="846"/>
    </row>
    <row r="2268" spans="2:8">
      <c r="B2268" s="2" t="s">
        <v>1127</v>
      </c>
      <c r="C2268" s="2" t="s">
        <v>2657</v>
      </c>
      <c r="D2268" s="2">
        <v>2018</v>
      </c>
      <c r="E2268" s="820">
        <v>480</v>
      </c>
      <c r="F2268" s="821">
        <v>0.08</v>
      </c>
      <c r="G2268" s="846" t="s">
        <v>1110</v>
      </c>
      <c r="H2268" s="846"/>
    </row>
    <row r="2269" spans="2:8">
      <c r="B2269" s="2" t="s">
        <v>1127</v>
      </c>
      <c r="C2269" s="2" t="s">
        <v>2658</v>
      </c>
      <c r="D2269" s="2">
        <v>2018</v>
      </c>
      <c r="E2269" s="820">
        <v>548</v>
      </c>
      <c r="F2269" s="821">
        <v>0.09</v>
      </c>
      <c r="G2269" s="846" t="s">
        <v>1110</v>
      </c>
      <c r="H2269" s="846"/>
    </row>
    <row r="2270" spans="2:8">
      <c r="B2270" s="2" t="s">
        <v>1127</v>
      </c>
      <c r="C2270" s="2" t="s">
        <v>2658</v>
      </c>
      <c r="D2270" s="2">
        <v>2018</v>
      </c>
      <c r="E2270" s="820">
        <v>1007</v>
      </c>
      <c r="F2270" s="821">
        <v>0.12</v>
      </c>
      <c r="G2270" s="846" t="s">
        <v>1110</v>
      </c>
      <c r="H2270" s="846"/>
    </row>
    <row r="2271" spans="2:8">
      <c r="B2271" s="2" t="s">
        <v>1127</v>
      </c>
      <c r="C2271" s="2" t="s">
        <v>2658</v>
      </c>
      <c r="D2271" s="2">
        <v>2018</v>
      </c>
      <c r="E2271" s="820">
        <v>480</v>
      </c>
      <c r="F2271" s="821">
        <v>0.08</v>
      </c>
      <c r="G2271" s="846" t="s">
        <v>1110</v>
      </c>
      <c r="H2271" s="846"/>
    </row>
    <row r="2272" spans="2:8">
      <c r="B2272" s="2" t="s">
        <v>1127</v>
      </c>
      <c r="C2272" s="2" t="s">
        <v>2658</v>
      </c>
      <c r="D2272" s="2">
        <v>2018</v>
      </c>
      <c r="E2272" s="820">
        <v>289</v>
      </c>
      <c r="F2272" s="821">
        <v>0.05</v>
      </c>
      <c r="G2272" s="846" t="s">
        <v>1110</v>
      </c>
      <c r="H2272" s="846"/>
    </row>
    <row r="2273" spans="2:8">
      <c r="B2273" s="2" t="s">
        <v>1127</v>
      </c>
      <c r="C2273" s="2" t="s">
        <v>2658</v>
      </c>
      <c r="D2273" s="2">
        <v>2018</v>
      </c>
      <c r="E2273" s="820">
        <v>243</v>
      </c>
      <c r="F2273" s="821">
        <v>0.04</v>
      </c>
      <c r="G2273" s="846" t="s">
        <v>1110</v>
      </c>
      <c r="H2273" s="846"/>
    </row>
    <row r="2274" spans="2:8">
      <c r="B2274" s="2" t="s">
        <v>1127</v>
      </c>
      <c r="C2274" s="2" t="s">
        <v>2658</v>
      </c>
      <c r="D2274" s="2">
        <v>2018</v>
      </c>
      <c r="E2274" s="820">
        <v>3021</v>
      </c>
      <c r="F2274" s="821">
        <v>0.36</v>
      </c>
      <c r="G2274" s="846" t="s">
        <v>1110</v>
      </c>
      <c r="H2274" s="846"/>
    </row>
    <row r="2275" spans="2:8">
      <c r="B2275" s="2" t="s">
        <v>1127</v>
      </c>
      <c r="C2275" s="2" t="s">
        <v>2659</v>
      </c>
      <c r="D2275" s="2">
        <v>2018</v>
      </c>
      <c r="E2275" s="820">
        <v>1007</v>
      </c>
      <c r="F2275" s="821">
        <v>0.12</v>
      </c>
      <c r="G2275" s="846" t="s">
        <v>1110</v>
      </c>
      <c r="H2275" s="846"/>
    </row>
    <row r="2276" spans="2:8">
      <c r="B2276" s="2" t="s">
        <v>1127</v>
      </c>
      <c r="C2276" s="2" t="s">
        <v>2659</v>
      </c>
      <c r="D2276" s="2">
        <v>2018</v>
      </c>
      <c r="E2276" s="820">
        <v>133</v>
      </c>
      <c r="F2276" s="821">
        <v>0.05</v>
      </c>
      <c r="G2276" s="846" t="s">
        <v>1110</v>
      </c>
      <c r="H2276" s="846"/>
    </row>
    <row r="2277" spans="2:8">
      <c r="B2277" s="2" t="s">
        <v>1127</v>
      </c>
      <c r="C2277" s="2" t="s">
        <v>2659</v>
      </c>
      <c r="D2277" s="2">
        <v>2018</v>
      </c>
      <c r="E2277" s="820">
        <v>486</v>
      </c>
      <c r="F2277" s="821">
        <v>0.08</v>
      </c>
      <c r="G2277" s="846" t="s">
        <v>1110</v>
      </c>
      <c r="H2277" s="846"/>
    </row>
    <row r="2278" spans="2:8">
      <c r="B2278" s="2" t="s">
        <v>1127</v>
      </c>
      <c r="C2278" s="2" t="s">
        <v>2659</v>
      </c>
      <c r="D2278" s="2">
        <v>2018</v>
      </c>
      <c r="E2278" s="820">
        <v>480</v>
      </c>
      <c r="F2278" s="821">
        <v>0.08</v>
      </c>
      <c r="G2278" s="846" t="s">
        <v>1110</v>
      </c>
      <c r="H2278" s="846"/>
    </row>
    <row r="2279" spans="2:8">
      <c r="B2279" s="2" t="s">
        <v>1127</v>
      </c>
      <c r="C2279" s="2" t="s">
        <v>2659</v>
      </c>
      <c r="D2279" s="2">
        <v>2018</v>
      </c>
      <c r="E2279" s="820">
        <v>190</v>
      </c>
      <c r="F2279" s="821">
        <v>0.05</v>
      </c>
      <c r="G2279" s="846" t="s">
        <v>1110</v>
      </c>
      <c r="H2279" s="846"/>
    </row>
    <row r="2280" spans="2:8">
      <c r="B2280" s="2" t="s">
        <v>1127</v>
      </c>
      <c r="C2280" s="2" t="s">
        <v>2660</v>
      </c>
      <c r="D2280" s="2">
        <v>2018</v>
      </c>
      <c r="E2280" s="820">
        <v>1215</v>
      </c>
      <c r="F2280" s="821">
        <v>0.2</v>
      </c>
      <c r="G2280" s="846" t="s">
        <v>1110</v>
      </c>
      <c r="H2280" s="846"/>
    </row>
    <row r="2281" spans="2:8">
      <c r="B2281" s="2" t="s">
        <v>1127</v>
      </c>
      <c r="C2281" s="2" t="s">
        <v>2660</v>
      </c>
      <c r="D2281" s="2">
        <v>2018</v>
      </c>
      <c r="E2281" s="820">
        <v>2014</v>
      </c>
      <c r="F2281" s="821">
        <v>0.24</v>
      </c>
      <c r="G2281" s="846" t="s">
        <v>1110</v>
      </c>
      <c r="H2281" s="846"/>
    </row>
    <row r="2282" spans="2:8">
      <c r="B2282" s="2" t="s">
        <v>1127</v>
      </c>
      <c r="C2282" s="2" t="s">
        <v>2660</v>
      </c>
      <c r="D2282" s="2">
        <v>2018</v>
      </c>
      <c r="E2282" s="820">
        <v>6042</v>
      </c>
      <c r="F2282" s="821">
        <v>0.72</v>
      </c>
      <c r="G2282" s="846" t="s">
        <v>1110</v>
      </c>
      <c r="H2282" s="846"/>
    </row>
    <row r="2283" spans="2:8">
      <c r="B2283" s="2" t="s">
        <v>1127</v>
      </c>
      <c r="C2283" s="2" t="s">
        <v>2660</v>
      </c>
      <c r="D2283" s="2">
        <v>2018</v>
      </c>
      <c r="E2283" s="820">
        <v>289</v>
      </c>
      <c r="F2283" s="821">
        <v>0.05</v>
      </c>
      <c r="G2283" s="846" t="s">
        <v>1110</v>
      </c>
      <c r="H2283" s="846"/>
    </row>
    <row r="2284" spans="2:8">
      <c r="B2284" s="2" t="s">
        <v>1127</v>
      </c>
      <c r="C2284" s="2" t="s">
        <v>2660</v>
      </c>
      <c r="D2284" s="2">
        <v>2018</v>
      </c>
      <c r="E2284" s="820">
        <v>480</v>
      </c>
      <c r="F2284" s="821">
        <v>0.08</v>
      </c>
      <c r="G2284" s="846" t="s">
        <v>1110</v>
      </c>
      <c r="H2284" s="846"/>
    </row>
    <row r="2285" spans="2:8">
      <c r="B2285" s="2" t="s">
        <v>1127</v>
      </c>
      <c r="C2285" s="2" t="s">
        <v>2661</v>
      </c>
      <c r="D2285" s="2">
        <v>2018</v>
      </c>
      <c r="E2285" s="820">
        <v>133</v>
      </c>
      <c r="F2285" s="821">
        <v>0.05</v>
      </c>
      <c r="G2285" s="846" t="s">
        <v>1110</v>
      </c>
      <c r="H2285" s="846"/>
    </row>
    <row r="2286" spans="2:8">
      <c r="B2286" s="2" t="s">
        <v>1127</v>
      </c>
      <c r="C2286" s="2" t="s">
        <v>2661</v>
      </c>
      <c r="D2286" s="2">
        <v>2018</v>
      </c>
      <c r="E2286" s="820">
        <v>480</v>
      </c>
      <c r="F2286" s="821">
        <v>0.08</v>
      </c>
      <c r="G2286" s="846" t="s">
        <v>1110</v>
      </c>
      <c r="H2286" s="846"/>
    </row>
    <row r="2287" spans="2:8">
      <c r="B2287" s="2" t="s">
        <v>1127</v>
      </c>
      <c r="C2287" s="2" t="s">
        <v>2662</v>
      </c>
      <c r="D2287" s="2">
        <v>2018</v>
      </c>
      <c r="E2287" s="820">
        <v>972</v>
      </c>
      <c r="F2287" s="821">
        <v>0.16</v>
      </c>
      <c r="G2287" s="846" t="s">
        <v>1110</v>
      </c>
      <c r="H2287" s="846"/>
    </row>
    <row r="2288" spans="2:8">
      <c r="B2288" s="2" t="s">
        <v>1127</v>
      </c>
      <c r="C2288" s="2" t="s">
        <v>2663</v>
      </c>
      <c r="D2288" s="2">
        <v>2018</v>
      </c>
      <c r="E2288" s="820">
        <v>960</v>
      </c>
      <c r="F2288" s="821">
        <v>0.16</v>
      </c>
      <c r="G2288" s="846" t="s">
        <v>1110</v>
      </c>
      <c r="H2288" s="846"/>
    </row>
    <row r="2289" spans="2:8">
      <c r="B2289" s="2" t="s">
        <v>1127</v>
      </c>
      <c r="C2289" s="2" t="s">
        <v>2663</v>
      </c>
      <c r="D2289" s="2">
        <v>2018</v>
      </c>
      <c r="E2289" s="820">
        <v>1140</v>
      </c>
      <c r="F2289" s="821">
        <v>0.3</v>
      </c>
      <c r="G2289" s="846" t="s">
        <v>1110</v>
      </c>
      <c r="H2289" s="846"/>
    </row>
    <row r="2290" spans="2:8">
      <c r="B2290" s="2" t="s">
        <v>1127</v>
      </c>
      <c r="C2290" s="2" t="s">
        <v>2663</v>
      </c>
      <c r="D2290" s="2">
        <v>2018</v>
      </c>
      <c r="E2290" s="820">
        <v>289</v>
      </c>
      <c r="F2290" s="821">
        <v>0.05</v>
      </c>
      <c r="G2290" s="846" t="s">
        <v>1110</v>
      </c>
      <c r="H2290" s="846"/>
    </row>
    <row r="2291" spans="2:8">
      <c r="B2291" s="2" t="s">
        <v>1127</v>
      </c>
      <c r="C2291" s="2" t="s">
        <v>2663</v>
      </c>
      <c r="D2291" s="2">
        <v>2018</v>
      </c>
      <c r="E2291" s="820">
        <v>3021</v>
      </c>
      <c r="F2291" s="821">
        <v>0.36</v>
      </c>
      <c r="G2291" s="846" t="s">
        <v>1110</v>
      </c>
      <c r="H2291" s="846"/>
    </row>
    <row r="2292" spans="2:8">
      <c r="B2292" s="2" t="s">
        <v>1127</v>
      </c>
      <c r="C2292" s="2" t="s">
        <v>2663</v>
      </c>
      <c r="D2292" s="2">
        <v>2018</v>
      </c>
      <c r="E2292" s="820">
        <v>1944</v>
      </c>
      <c r="F2292" s="821">
        <v>0.32</v>
      </c>
      <c r="G2292" s="846" t="s">
        <v>1110</v>
      </c>
      <c r="H2292" s="846"/>
    </row>
    <row r="2293" spans="2:8">
      <c r="B2293" s="2" t="s">
        <v>1127</v>
      </c>
      <c r="C2293" s="2" t="s">
        <v>2664</v>
      </c>
      <c r="D2293" s="2">
        <v>2018</v>
      </c>
      <c r="E2293" s="820">
        <v>1330</v>
      </c>
      <c r="F2293" s="821">
        <v>0.35</v>
      </c>
      <c r="G2293" s="846" t="s">
        <v>1110</v>
      </c>
      <c r="H2293" s="846"/>
    </row>
    <row r="2294" spans="2:8">
      <c r="B2294" s="2" t="s">
        <v>1127</v>
      </c>
      <c r="C2294" s="2" t="s">
        <v>2664</v>
      </c>
      <c r="D2294" s="2">
        <v>2018</v>
      </c>
      <c r="E2294" s="820">
        <v>380</v>
      </c>
      <c r="F2294" s="821">
        <v>0.1</v>
      </c>
      <c r="G2294" s="846" t="s">
        <v>1110</v>
      </c>
      <c r="H2294" s="846"/>
    </row>
    <row r="2295" spans="2:8">
      <c r="B2295" s="2" t="s">
        <v>1127</v>
      </c>
      <c r="C2295" s="2" t="s">
        <v>2665</v>
      </c>
      <c r="D2295" s="2">
        <v>2018</v>
      </c>
      <c r="E2295" s="820">
        <v>548</v>
      </c>
      <c r="F2295" s="821">
        <v>0.09</v>
      </c>
      <c r="G2295" s="846" t="s">
        <v>1110</v>
      </c>
      <c r="H2295" s="846"/>
    </row>
    <row r="2296" spans="2:8">
      <c r="B2296" s="2" t="s">
        <v>1127</v>
      </c>
      <c r="C2296" s="2" t="s">
        <v>2665</v>
      </c>
      <c r="D2296" s="2">
        <v>2018</v>
      </c>
      <c r="E2296" s="820">
        <v>480</v>
      </c>
      <c r="F2296" s="821">
        <v>0.08</v>
      </c>
      <c r="G2296" s="846" t="s">
        <v>1110</v>
      </c>
      <c r="H2296" s="846"/>
    </row>
    <row r="2297" spans="2:8">
      <c r="B2297" s="2" t="s">
        <v>1127</v>
      </c>
      <c r="C2297" s="2" t="s">
        <v>2665</v>
      </c>
      <c r="D2297" s="2">
        <v>2018</v>
      </c>
      <c r="E2297" s="820">
        <v>266</v>
      </c>
      <c r="F2297" s="821">
        <v>0.1</v>
      </c>
      <c r="G2297" s="846" t="s">
        <v>1110</v>
      </c>
      <c r="H2297" s="846"/>
    </row>
    <row r="2298" spans="2:8">
      <c r="B2298" s="2" t="s">
        <v>1127</v>
      </c>
      <c r="C2298" s="2" t="s">
        <v>2665</v>
      </c>
      <c r="D2298" s="2">
        <v>2018</v>
      </c>
      <c r="E2298" s="820">
        <v>190</v>
      </c>
      <c r="F2298" s="821">
        <v>0.05</v>
      </c>
      <c r="G2298" s="846" t="s">
        <v>1110</v>
      </c>
      <c r="H2298" s="846"/>
    </row>
    <row r="2299" spans="2:8">
      <c r="B2299" s="2" t="s">
        <v>1127</v>
      </c>
      <c r="C2299" s="2" t="s">
        <v>2665</v>
      </c>
      <c r="D2299" s="2">
        <v>2018</v>
      </c>
      <c r="E2299" s="820">
        <v>972</v>
      </c>
      <c r="F2299" s="821">
        <v>0.16</v>
      </c>
      <c r="G2299" s="846" t="s">
        <v>1110</v>
      </c>
      <c r="H2299" s="846"/>
    </row>
    <row r="2300" spans="2:8">
      <c r="B2300" s="2" t="s">
        <v>1127</v>
      </c>
      <c r="C2300" s="2" t="s">
        <v>2665</v>
      </c>
      <c r="D2300" s="2">
        <v>2018</v>
      </c>
      <c r="E2300" s="820">
        <v>1007</v>
      </c>
      <c r="F2300" s="821">
        <v>0.12</v>
      </c>
      <c r="G2300" s="846" t="s">
        <v>1110</v>
      </c>
      <c r="H2300" s="846"/>
    </row>
    <row r="2301" spans="2:8">
      <c r="B2301" s="2" t="s">
        <v>1127</v>
      </c>
      <c r="C2301" s="2" t="s">
        <v>2665</v>
      </c>
      <c r="D2301" s="2">
        <v>2018</v>
      </c>
      <c r="E2301" s="820">
        <v>760</v>
      </c>
      <c r="F2301" s="821">
        <v>0.2</v>
      </c>
      <c r="G2301" s="846" t="s">
        <v>1110</v>
      </c>
      <c r="H2301" s="846"/>
    </row>
    <row r="2302" spans="2:8">
      <c r="B2302" s="2" t="s">
        <v>1127</v>
      </c>
      <c r="C2302" s="2" t="s">
        <v>2665</v>
      </c>
      <c r="D2302" s="2">
        <v>2018</v>
      </c>
      <c r="E2302" s="820">
        <v>1007</v>
      </c>
      <c r="F2302" s="821">
        <v>0.12</v>
      </c>
      <c r="G2302" s="846" t="s">
        <v>1110</v>
      </c>
      <c r="H2302" s="846"/>
    </row>
    <row r="2303" spans="2:8">
      <c r="B2303" s="2" t="s">
        <v>1127</v>
      </c>
      <c r="C2303" s="2" t="s">
        <v>2666</v>
      </c>
      <c r="D2303" s="2">
        <v>2018</v>
      </c>
      <c r="E2303" s="820">
        <v>729</v>
      </c>
      <c r="F2303" s="821">
        <v>0.12</v>
      </c>
      <c r="G2303" s="846" t="s">
        <v>1110</v>
      </c>
      <c r="H2303" s="846"/>
    </row>
    <row r="2304" spans="2:8">
      <c r="B2304" s="2" t="s">
        <v>1127</v>
      </c>
      <c r="C2304" s="2" t="s">
        <v>2666</v>
      </c>
      <c r="D2304" s="2">
        <v>2018</v>
      </c>
      <c r="E2304" s="820">
        <v>2014</v>
      </c>
      <c r="F2304" s="821">
        <v>0.24</v>
      </c>
      <c r="G2304" s="846" t="s">
        <v>1110</v>
      </c>
      <c r="H2304" s="846"/>
    </row>
    <row r="2305" spans="2:8">
      <c r="B2305" s="2" t="s">
        <v>1127</v>
      </c>
      <c r="C2305" s="2" t="s">
        <v>2666</v>
      </c>
      <c r="D2305" s="2">
        <v>2018</v>
      </c>
      <c r="E2305" s="820">
        <v>1007</v>
      </c>
      <c r="F2305" s="821">
        <v>0.12</v>
      </c>
      <c r="G2305" s="846" t="s">
        <v>1110</v>
      </c>
      <c r="H2305" s="846"/>
    </row>
    <row r="2306" spans="2:8">
      <c r="B2306" s="2" t="s">
        <v>1127</v>
      </c>
      <c r="C2306" s="2" t="s">
        <v>2666</v>
      </c>
      <c r="D2306" s="2">
        <v>2018</v>
      </c>
      <c r="E2306" s="820">
        <v>480</v>
      </c>
      <c r="F2306" s="821">
        <v>0.08</v>
      </c>
      <c r="G2306" s="846" t="s">
        <v>1110</v>
      </c>
      <c r="H2306" s="846"/>
    </row>
    <row r="2307" spans="2:8">
      <c r="B2307" s="2" t="s">
        <v>1127</v>
      </c>
      <c r="C2307" s="2" t="s">
        <v>2667</v>
      </c>
      <c r="D2307" s="2">
        <v>2018</v>
      </c>
      <c r="E2307" s="820">
        <v>190</v>
      </c>
      <c r="F2307" s="821">
        <v>0.05</v>
      </c>
      <c r="G2307" s="846" t="s">
        <v>1110</v>
      </c>
      <c r="H2307" s="846"/>
    </row>
    <row r="2308" spans="2:8">
      <c r="B2308" s="2" t="s">
        <v>1127</v>
      </c>
      <c r="C2308" s="2" t="s">
        <v>2667</v>
      </c>
      <c r="D2308" s="2">
        <v>2018</v>
      </c>
      <c r="E2308" s="820">
        <v>1007</v>
      </c>
      <c r="F2308" s="821">
        <v>0.12</v>
      </c>
      <c r="G2308" s="846" t="s">
        <v>1110</v>
      </c>
      <c r="H2308" s="846"/>
    </row>
    <row r="2309" spans="2:8">
      <c r="B2309" s="2" t="s">
        <v>1127</v>
      </c>
      <c r="C2309" s="2" t="s">
        <v>2667</v>
      </c>
      <c r="D2309" s="2">
        <v>2018</v>
      </c>
      <c r="E2309" s="820">
        <v>1007</v>
      </c>
      <c r="F2309" s="821">
        <v>0.12</v>
      </c>
      <c r="G2309" s="846" t="s">
        <v>1110</v>
      </c>
      <c r="H2309" s="846"/>
    </row>
    <row r="2310" spans="2:8">
      <c r="B2310" s="2" t="s">
        <v>1127</v>
      </c>
      <c r="C2310" s="2" t="s">
        <v>2667</v>
      </c>
      <c r="D2310" s="2">
        <v>2018</v>
      </c>
      <c r="E2310" s="820">
        <v>243</v>
      </c>
      <c r="F2310" s="821">
        <v>0.04</v>
      </c>
      <c r="G2310" s="846" t="s">
        <v>1110</v>
      </c>
      <c r="H2310" s="846"/>
    </row>
    <row r="2311" spans="2:8">
      <c r="B2311" s="2" t="s">
        <v>1127</v>
      </c>
      <c r="C2311" s="2" t="s">
        <v>2667</v>
      </c>
      <c r="D2311" s="2">
        <v>2018</v>
      </c>
      <c r="E2311" s="820">
        <v>480</v>
      </c>
      <c r="F2311" s="821">
        <v>0.08</v>
      </c>
      <c r="G2311" s="846" t="s">
        <v>1110</v>
      </c>
      <c r="H2311" s="846"/>
    </row>
    <row r="2312" spans="2:8">
      <c r="B2312" s="2" t="s">
        <v>1127</v>
      </c>
      <c r="C2312" s="2" t="s">
        <v>2668</v>
      </c>
      <c r="D2312" s="2">
        <v>2018</v>
      </c>
      <c r="E2312" s="820">
        <v>480</v>
      </c>
      <c r="F2312" s="821">
        <v>0.08</v>
      </c>
      <c r="G2312" s="846" t="s">
        <v>1110</v>
      </c>
      <c r="H2312" s="846"/>
    </row>
    <row r="2313" spans="2:8">
      <c r="B2313" s="2" t="s">
        <v>1127</v>
      </c>
      <c r="C2313" s="2" t="s">
        <v>2668</v>
      </c>
      <c r="D2313" s="2">
        <v>2018</v>
      </c>
      <c r="E2313" s="820">
        <v>2014</v>
      </c>
      <c r="F2313" s="821">
        <v>0.24</v>
      </c>
      <c r="G2313" s="846" t="s">
        <v>1110</v>
      </c>
      <c r="H2313" s="846"/>
    </row>
    <row r="2314" spans="2:8">
      <c r="B2314" s="2" t="s">
        <v>1127</v>
      </c>
      <c r="C2314" s="2" t="s">
        <v>2668</v>
      </c>
      <c r="D2314" s="2">
        <v>2018</v>
      </c>
      <c r="E2314" s="820">
        <v>2014</v>
      </c>
      <c r="F2314" s="821">
        <v>0.24</v>
      </c>
      <c r="G2314" s="846" t="s">
        <v>1110</v>
      </c>
      <c r="H2314" s="846"/>
    </row>
    <row r="2315" spans="2:8">
      <c r="B2315" s="2" t="s">
        <v>1127</v>
      </c>
      <c r="C2315" s="2" t="s">
        <v>2668</v>
      </c>
      <c r="D2315" s="2">
        <v>2018</v>
      </c>
      <c r="E2315" s="820">
        <v>2014</v>
      </c>
      <c r="F2315" s="821">
        <v>0.24</v>
      </c>
      <c r="G2315" s="846" t="s">
        <v>1110</v>
      </c>
      <c r="H2315" s="846"/>
    </row>
    <row r="2316" spans="2:8">
      <c r="B2316" s="2" t="s">
        <v>1127</v>
      </c>
      <c r="C2316" s="2" t="s">
        <v>2668</v>
      </c>
      <c r="D2316" s="2">
        <v>2018</v>
      </c>
      <c r="E2316" s="820">
        <v>570</v>
      </c>
      <c r="F2316" s="821">
        <v>0.15</v>
      </c>
      <c r="G2316" s="846" t="s">
        <v>1110</v>
      </c>
      <c r="H2316" s="846"/>
    </row>
    <row r="2317" spans="2:8">
      <c r="B2317" s="2" t="s">
        <v>1127</v>
      </c>
      <c r="C2317" s="2" t="s">
        <v>2669</v>
      </c>
      <c r="D2317" s="2">
        <v>2018</v>
      </c>
      <c r="E2317" s="820">
        <v>480</v>
      </c>
      <c r="F2317" s="821">
        <v>0.08</v>
      </c>
      <c r="G2317" s="846" t="s">
        <v>1110</v>
      </c>
      <c r="H2317" s="846"/>
    </row>
    <row r="2318" spans="2:8">
      <c r="B2318" s="2" t="s">
        <v>1127</v>
      </c>
      <c r="C2318" s="2" t="s">
        <v>2669</v>
      </c>
      <c r="D2318" s="2">
        <v>2018</v>
      </c>
      <c r="E2318" s="820">
        <v>1007</v>
      </c>
      <c r="F2318" s="821">
        <v>0.12</v>
      </c>
      <c r="G2318" s="846" t="s">
        <v>1110</v>
      </c>
      <c r="H2318" s="846"/>
    </row>
    <row r="2319" spans="2:8">
      <c r="B2319" s="2" t="s">
        <v>1127</v>
      </c>
      <c r="C2319" s="2" t="s">
        <v>2670</v>
      </c>
      <c r="D2319" s="2">
        <v>2018</v>
      </c>
      <c r="E2319" s="820">
        <v>2014</v>
      </c>
      <c r="F2319" s="821">
        <v>0.24</v>
      </c>
      <c r="G2319" s="846" t="s">
        <v>1110</v>
      </c>
      <c r="H2319" s="846"/>
    </row>
    <row r="2320" spans="2:8">
      <c r="B2320" s="2" t="s">
        <v>1127</v>
      </c>
      <c r="C2320" s="2" t="s">
        <v>2670</v>
      </c>
      <c r="D2320" s="2">
        <v>2018</v>
      </c>
      <c r="E2320" s="820">
        <v>480</v>
      </c>
      <c r="F2320" s="821">
        <v>0.08</v>
      </c>
      <c r="G2320" s="846" t="s">
        <v>1110</v>
      </c>
      <c r="H2320" s="846"/>
    </row>
    <row r="2321" spans="2:8">
      <c r="B2321" s="2" t="s">
        <v>1127</v>
      </c>
      <c r="C2321" s="2" t="s">
        <v>2670</v>
      </c>
      <c r="D2321" s="2">
        <v>2018</v>
      </c>
      <c r="E2321" s="820">
        <v>548</v>
      </c>
      <c r="F2321" s="821">
        <v>0.09</v>
      </c>
      <c r="G2321" s="846" t="s">
        <v>1110</v>
      </c>
      <c r="H2321" s="846"/>
    </row>
    <row r="2322" spans="2:8">
      <c r="B2322" s="2" t="s">
        <v>1127</v>
      </c>
      <c r="C2322" s="2" t="s">
        <v>2670</v>
      </c>
      <c r="D2322" s="2">
        <v>2018</v>
      </c>
      <c r="E2322" s="820">
        <v>1007</v>
      </c>
      <c r="F2322" s="821">
        <v>0.12</v>
      </c>
      <c r="G2322" s="846" t="s">
        <v>1110</v>
      </c>
      <c r="H2322" s="846"/>
    </row>
    <row r="2323" spans="2:8">
      <c r="B2323" s="2" t="s">
        <v>1127</v>
      </c>
      <c r="C2323" s="2" t="s">
        <v>2670</v>
      </c>
      <c r="D2323" s="2">
        <v>2018</v>
      </c>
      <c r="E2323" s="820">
        <v>486</v>
      </c>
      <c r="F2323" s="821">
        <v>0.08</v>
      </c>
      <c r="G2323" s="846" t="s">
        <v>1110</v>
      </c>
      <c r="H2323" s="846"/>
    </row>
    <row r="2324" spans="2:8">
      <c r="B2324" s="2" t="s">
        <v>1127</v>
      </c>
      <c r="C2324" s="2" t="s">
        <v>2670</v>
      </c>
      <c r="D2324" s="2">
        <v>2018</v>
      </c>
      <c r="E2324" s="820">
        <v>289</v>
      </c>
      <c r="F2324" s="821">
        <v>0.05</v>
      </c>
      <c r="G2324" s="846" t="s">
        <v>1110</v>
      </c>
      <c r="H2324" s="846"/>
    </row>
    <row r="2325" spans="2:8">
      <c r="B2325" s="2" t="s">
        <v>1127</v>
      </c>
      <c r="C2325" s="2" t="s">
        <v>2671</v>
      </c>
      <c r="D2325" s="2">
        <v>2018</v>
      </c>
      <c r="E2325" s="820">
        <v>289</v>
      </c>
      <c r="F2325" s="821">
        <v>0.05</v>
      </c>
      <c r="G2325" s="846" t="s">
        <v>1110</v>
      </c>
      <c r="H2325" s="846"/>
    </row>
    <row r="2326" spans="2:8">
      <c r="B2326" s="2" t="s">
        <v>1127</v>
      </c>
      <c r="C2326" s="2" t="s">
        <v>2671</v>
      </c>
      <c r="D2326" s="2">
        <v>2018</v>
      </c>
      <c r="E2326" s="820">
        <v>2014</v>
      </c>
      <c r="F2326" s="821">
        <v>0.24</v>
      </c>
      <c r="G2326" s="846" t="s">
        <v>1110</v>
      </c>
      <c r="H2326" s="846"/>
    </row>
    <row r="2327" spans="2:8">
      <c r="B2327" s="2" t="s">
        <v>1127</v>
      </c>
      <c r="C2327" s="2" t="s">
        <v>2671</v>
      </c>
      <c r="D2327" s="2">
        <v>2018</v>
      </c>
      <c r="E2327" s="820">
        <v>480</v>
      </c>
      <c r="F2327" s="821">
        <v>0.08</v>
      </c>
      <c r="G2327" s="846" t="s">
        <v>1110</v>
      </c>
      <c r="H2327" s="846"/>
    </row>
    <row r="2328" spans="2:8">
      <c r="B2328" s="2" t="s">
        <v>1127</v>
      </c>
      <c r="C2328" s="2" t="s">
        <v>2671</v>
      </c>
      <c r="D2328" s="2">
        <v>2018</v>
      </c>
      <c r="E2328" s="820">
        <v>548</v>
      </c>
      <c r="F2328" s="821">
        <v>0.09</v>
      </c>
      <c r="G2328" s="846" t="s">
        <v>1110</v>
      </c>
      <c r="H2328" s="846"/>
    </row>
    <row r="2329" spans="2:8">
      <c r="B2329" s="2" t="s">
        <v>1127</v>
      </c>
      <c r="C2329" s="2" t="s">
        <v>2672</v>
      </c>
      <c r="D2329" s="2">
        <v>2018</v>
      </c>
      <c r="E2329" s="820">
        <v>3021</v>
      </c>
      <c r="F2329" s="821">
        <v>0.36</v>
      </c>
      <c r="G2329" s="846" t="s">
        <v>1111</v>
      </c>
      <c r="H2329" s="846"/>
    </row>
    <row r="2330" spans="2:8">
      <c r="B2330" s="2" t="s">
        <v>1127</v>
      </c>
      <c r="C2330" s="2" t="s">
        <v>2672</v>
      </c>
      <c r="D2330" s="2">
        <v>2018</v>
      </c>
      <c r="E2330" s="820">
        <v>266</v>
      </c>
      <c r="F2330" s="821">
        <v>0.1</v>
      </c>
      <c r="G2330" s="846" t="s">
        <v>1111</v>
      </c>
      <c r="H2330" s="846"/>
    </row>
    <row r="2331" spans="2:8">
      <c r="B2331" s="2" t="s">
        <v>1127</v>
      </c>
      <c r="C2331" s="2" t="s">
        <v>2672</v>
      </c>
      <c r="D2331" s="2">
        <v>2018</v>
      </c>
      <c r="E2331" s="820">
        <v>548</v>
      </c>
      <c r="F2331" s="821">
        <v>0.09</v>
      </c>
      <c r="G2331" s="846" t="s">
        <v>1111</v>
      </c>
      <c r="H2331" s="846"/>
    </row>
    <row r="2332" spans="2:8">
      <c r="B2332" s="2" t="s">
        <v>1127</v>
      </c>
      <c r="C2332" s="2" t="s">
        <v>2672</v>
      </c>
      <c r="D2332" s="2">
        <v>2018</v>
      </c>
      <c r="E2332" s="820">
        <v>480</v>
      </c>
      <c r="F2332" s="821">
        <v>0.08</v>
      </c>
      <c r="G2332" s="846" t="s">
        <v>1111</v>
      </c>
      <c r="H2332" s="846"/>
    </row>
    <row r="2333" spans="2:8">
      <c r="B2333" s="2" t="s">
        <v>1127</v>
      </c>
      <c r="C2333" s="2" t="s">
        <v>2673</v>
      </c>
      <c r="D2333" s="2">
        <v>2018</v>
      </c>
      <c r="E2333" s="820">
        <v>1007</v>
      </c>
      <c r="F2333" s="821">
        <v>0.12</v>
      </c>
      <c r="G2333" s="846" t="s">
        <v>1110</v>
      </c>
      <c r="H2333" s="846"/>
    </row>
    <row r="2334" spans="2:8">
      <c r="B2334" s="2" t="s">
        <v>1127</v>
      </c>
      <c r="C2334" s="2" t="s">
        <v>2673</v>
      </c>
      <c r="D2334" s="2">
        <v>2018</v>
      </c>
      <c r="E2334" s="820">
        <v>133</v>
      </c>
      <c r="F2334" s="821">
        <v>0.05</v>
      </c>
      <c r="G2334" s="846" t="s">
        <v>1110</v>
      </c>
      <c r="H2334" s="846"/>
    </row>
    <row r="2335" spans="2:8">
      <c r="B2335" s="2" t="s">
        <v>1127</v>
      </c>
      <c r="C2335" s="2" t="s">
        <v>2673</v>
      </c>
      <c r="D2335" s="2">
        <v>2018</v>
      </c>
      <c r="E2335" s="820">
        <v>480</v>
      </c>
      <c r="F2335" s="821">
        <v>0.08</v>
      </c>
      <c r="G2335" s="846" t="s">
        <v>1110</v>
      </c>
      <c r="H2335" s="846"/>
    </row>
    <row r="2336" spans="2:8">
      <c r="B2336" s="2" t="s">
        <v>1127</v>
      </c>
      <c r="C2336" s="2" t="s">
        <v>2674</v>
      </c>
      <c r="D2336" s="2">
        <v>2018</v>
      </c>
      <c r="E2336" s="820">
        <v>548</v>
      </c>
      <c r="F2336" s="821">
        <v>0.09</v>
      </c>
      <c r="G2336" s="846" t="s">
        <v>1110</v>
      </c>
      <c r="H2336" s="846"/>
    </row>
    <row r="2337" spans="2:8">
      <c r="B2337" s="2" t="s">
        <v>1127</v>
      </c>
      <c r="C2337" s="2" t="s">
        <v>2674</v>
      </c>
      <c r="D2337" s="2">
        <v>2018</v>
      </c>
      <c r="E2337" s="820">
        <v>480</v>
      </c>
      <c r="F2337" s="821">
        <v>0.08</v>
      </c>
      <c r="G2337" s="846" t="s">
        <v>1110</v>
      </c>
      <c r="H2337" s="846"/>
    </row>
    <row r="2338" spans="2:8">
      <c r="B2338" s="2" t="s">
        <v>1127</v>
      </c>
      <c r="C2338" s="2" t="s">
        <v>2675</v>
      </c>
      <c r="D2338" s="2">
        <v>2018</v>
      </c>
      <c r="E2338" s="820">
        <v>380</v>
      </c>
      <c r="F2338" s="821">
        <v>0.1</v>
      </c>
      <c r="G2338" s="846" t="s">
        <v>1110</v>
      </c>
      <c r="H2338" s="846"/>
    </row>
    <row r="2339" spans="2:8">
      <c r="B2339" s="2" t="s">
        <v>1127</v>
      </c>
      <c r="C2339" s="2" t="s">
        <v>2675</v>
      </c>
      <c r="D2339" s="2">
        <v>2018</v>
      </c>
      <c r="E2339" s="820">
        <v>760</v>
      </c>
      <c r="F2339" s="821">
        <v>0.2</v>
      </c>
      <c r="G2339" s="846" t="s">
        <v>1110</v>
      </c>
      <c r="H2339" s="846"/>
    </row>
    <row r="2340" spans="2:8">
      <c r="B2340" s="2" t="s">
        <v>1127</v>
      </c>
      <c r="C2340" s="2" t="s">
        <v>2675</v>
      </c>
      <c r="D2340" s="2">
        <v>2018</v>
      </c>
      <c r="E2340" s="820">
        <v>480</v>
      </c>
      <c r="F2340" s="821">
        <v>0.08</v>
      </c>
      <c r="G2340" s="846" t="s">
        <v>1110</v>
      </c>
      <c r="H2340" s="846"/>
    </row>
    <row r="2341" spans="2:8">
      <c r="B2341" s="2" t="s">
        <v>1127</v>
      </c>
      <c r="C2341" s="2" t="s">
        <v>2676</v>
      </c>
      <c r="D2341" s="2">
        <v>2018</v>
      </c>
      <c r="E2341" s="820">
        <v>1007</v>
      </c>
      <c r="F2341" s="821">
        <v>0.12</v>
      </c>
      <c r="G2341" s="846" t="s">
        <v>1110</v>
      </c>
      <c r="H2341" s="846"/>
    </row>
    <row r="2342" spans="2:8">
      <c r="B2342" s="2" t="s">
        <v>1127</v>
      </c>
      <c r="C2342" s="2" t="s">
        <v>2677</v>
      </c>
      <c r="D2342" s="2">
        <v>2018</v>
      </c>
      <c r="E2342" s="820">
        <v>7049</v>
      </c>
      <c r="F2342" s="821">
        <v>0.84</v>
      </c>
      <c r="G2342" s="846" t="s">
        <v>1110</v>
      </c>
      <c r="H2342" s="846"/>
    </row>
    <row r="2343" spans="2:8">
      <c r="B2343" s="2" t="s">
        <v>1127</v>
      </c>
      <c r="C2343" s="2" t="s">
        <v>2677</v>
      </c>
      <c r="D2343" s="2">
        <v>2018</v>
      </c>
      <c r="E2343" s="820">
        <v>3021</v>
      </c>
      <c r="F2343" s="821">
        <v>0.36</v>
      </c>
      <c r="G2343" s="846" t="s">
        <v>1110</v>
      </c>
      <c r="H2343" s="846"/>
    </row>
    <row r="2344" spans="2:8">
      <c r="B2344" s="2" t="s">
        <v>1127</v>
      </c>
      <c r="C2344" s="2" t="s">
        <v>2677</v>
      </c>
      <c r="D2344" s="2">
        <v>2018</v>
      </c>
      <c r="E2344" s="820">
        <v>1215</v>
      </c>
      <c r="F2344" s="821">
        <v>0.2</v>
      </c>
      <c r="G2344" s="846" t="s">
        <v>1110</v>
      </c>
      <c r="H2344" s="846"/>
    </row>
    <row r="2345" spans="2:8">
      <c r="B2345" s="2" t="s">
        <v>1127</v>
      </c>
      <c r="C2345" s="2" t="s">
        <v>2677</v>
      </c>
      <c r="D2345" s="2">
        <v>2018</v>
      </c>
      <c r="E2345" s="820">
        <v>266</v>
      </c>
      <c r="F2345" s="821">
        <v>0.1</v>
      </c>
      <c r="G2345" s="846" t="s">
        <v>1110</v>
      </c>
      <c r="H2345" s="846"/>
    </row>
    <row r="2346" spans="2:8">
      <c r="B2346" s="2" t="s">
        <v>1127</v>
      </c>
      <c r="C2346" s="2" t="s">
        <v>2677</v>
      </c>
      <c r="D2346" s="2">
        <v>2018</v>
      </c>
      <c r="E2346" s="820">
        <v>380</v>
      </c>
      <c r="F2346" s="821">
        <v>0.1</v>
      </c>
      <c r="G2346" s="846" t="s">
        <v>1110</v>
      </c>
      <c r="H2346" s="846"/>
    </row>
    <row r="2347" spans="2:8">
      <c r="B2347" s="2" t="s">
        <v>1127</v>
      </c>
      <c r="C2347" s="2" t="s">
        <v>2678</v>
      </c>
      <c r="D2347" s="2">
        <v>2018</v>
      </c>
      <c r="E2347" s="820">
        <v>480</v>
      </c>
      <c r="F2347" s="821">
        <v>0.08</v>
      </c>
      <c r="G2347" s="846" t="s">
        <v>1110</v>
      </c>
      <c r="H2347" s="846"/>
    </row>
    <row r="2348" spans="2:8">
      <c r="B2348" s="2" t="s">
        <v>1127</v>
      </c>
      <c r="C2348" s="2" t="s">
        <v>2678</v>
      </c>
      <c r="D2348" s="2">
        <v>2018</v>
      </c>
      <c r="E2348" s="820">
        <v>243</v>
      </c>
      <c r="F2348" s="821">
        <v>0.04</v>
      </c>
      <c r="G2348" s="846" t="s">
        <v>1110</v>
      </c>
      <c r="H2348" s="846"/>
    </row>
    <row r="2349" spans="2:8">
      <c r="B2349" s="2" t="s">
        <v>1127</v>
      </c>
      <c r="C2349" s="2" t="s">
        <v>2678</v>
      </c>
      <c r="D2349" s="2">
        <v>2018</v>
      </c>
      <c r="E2349" s="820">
        <v>190</v>
      </c>
      <c r="F2349" s="821">
        <v>0.05</v>
      </c>
      <c r="G2349" s="846" t="s">
        <v>1110</v>
      </c>
      <c r="H2349" s="846"/>
    </row>
    <row r="2350" spans="2:8">
      <c r="B2350" s="2" t="s">
        <v>1127</v>
      </c>
      <c r="C2350" s="2" t="s">
        <v>2679</v>
      </c>
      <c r="D2350" s="2">
        <v>2018</v>
      </c>
      <c r="E2350" s="820">
        <v>972</v>
      </c>
      <c r="F2350" s="821">
        <v>0.16</v>
      </c>
      <c r="G2350" s="846" t="s">
        <v>1110</v>
      </c>
      <c r="H2350" s="846"/>
    </row>
    <row r="2351" spans="2:8">
      <c r="B2351" s="2" t="s">
        <v>1127</v>
      </c>
      <c r="C2351" s="2" t="s">
        <v>2679</v>
      </c>
      <c r="D2351" s="2">
        <v>2018</v>
      </c>
      <c r="E2351" s="820">
        <v>2014</v>
      </c>
      <c r="F2351" s="821">
        <v>0.24</v>
      </c>
      <c r="G2351" s="846" t="s">
        <v>1110</v>
      </c>
      <c r="H2351" s="846"/>
    </row>
    <row r="2352" spans="2:8">
      <c r="B2352" s="2" t="s">
        <v>1127</v>
      </c>
      <c r="C2352" s="2" t="s">
        <v>2679</v>
      </c>
      <c r="D2352" s="2">
        <v>2018</v>
      </c>
      <c r="E2352" s="820">
        <v>760</v>
      </c>
      <c r="F2352" s="821">
        <v>0.2</v>
      </c>
      <c r="G2352" s="846" t="s">
        <v>1110</v>
      </c>
      <c r="H2352" s="846"/>
    </row>
    <row r="2353" spans="2:8">
      <c r="B2353" s="2" t="s">
        <v>1127</v>
      </c>
      <c r="C2353" s="2" t="s">
        <v>2679</v>
      </c>
      <c r="D2353" s="2">
        <v>2018</v>
      </c>
      <c r="E2353" s="820">
        <v>190</v>
      </c>
      <c r="F2353" s="821">
        <v>0.05</v>
      </c>
      <c r="G2353" s="846" t="s">
        <v>1110</v>
      </c>
      <c r="H2353" s="846"/>
    </row>
    <row r="2354" spans="2:8">
      <c r="B2354" s="2" t="s">
        <v>1127</v>
      </c>
      <c r="C2354" s="2" t="s">
        <v>2680</v>
      </c>
      <c r="D2354" s="2">
        <v>2018</v>
      </c>
      <c r="E2354" s="820">
        <v>380</v>
      </c>
      <c r="F2354" s="821">
        <v>0.1</v>
      </c>
      <c r="G2354" s="846" t="s">
        <v>1110</v>
      </c>
      <c r="H2354" s="846"/>
    </row>
    <row r="2355" spans="2:8">
      <c r="B2355" s="2" t="s">
        <v>1127</v>
      </c>
      <c r="C2355" s="2" t="s">
        <v>2680</v>
      </c>
      <c r="D2355" s="2">
        <v>2018</v>
      </c>
      <c r="E2355" s="820">
        <v>3021</v>
      </c>
      <c r="F2355" s="821">
        <v>0.36</v>
      </c>
      <c r="G2355" s="846" t="s">
        <v>1110</v>
      </c>
      <c r="H2355" s="846"/>
    </row>
    <row r="2356" spans="2:8">
      <c r="B2356" s="2" t="s">
        <v>1127</v>
      </c>
      <c r="C2356" s="2" t="s">
        <v>2680</v>
      </c>
      <c r="D2356" s="2">
        <v>2018</v>
      </c>
      <c r="E2356" s="820">
        <v>480</v>
      </c>
      <c r="F2356" s="821">
        <v>0.08</v>
      </c>
      <c r="G2356" s="846" t="s">
        <v>1110</v>
      </c>
      <c r="H2356" s="846"/>
    </row>
    <row r="2357" spans="2:8">
      <c r="B2357" s="2" t="s">
        <v>1127</v>
      </c>
      <c r="C2357" s="2" t="s">
        <v>2680</v>
      </c>
      <c r="D2357" s="2">
        <v>2018</v>
      </c>
      <c r="E2357" s="820">
        <v>133</v>
      </c>
      <c r="F2357" s="821">
        <v>0.05</v>
      </c>
      <c r="G2357" s="846" t="s">
        <v>1110</v>
      </c>
      <c r="H2357" s="846"/>
    </row>
    <row r="2358" spans="2:8">
      <c r="B2358" s="2" t="s">
        <v>1127</v>
      </c>
      <c r="C2358" s="2" t="s">
        <v>2681</v>
      </c>
      <c r="D2358" s="2">
        <v>2018</v>
      </c>
      <c r="E2358" s="820">
        <v>1007</v>
      </c>
      <c r="F2358" s="821">
        <v>0.12</v>
      </c>
      <c r="G2358" s="846" t="s">
        <v>1110</v>
      </c>
      <c r="H2358" s="846"/>
    </row>
    <row r="2359" spans="2:8">
      <c r="B2359" s="2" t="s">
        <v>1127</v>
      </c>
      <c r="C2359" s="2" t="s">
        <v>2681</v>
      </c>
      <c r="D2359" s="2">
        <v>2018</v>
      </c>
      <c r="E2359" s="820">
        <v>266</v>
      </c>
      <c r="F2359" s="821">
        <v>0.1</v>
      </c>
      <c r="G2359" s="846" t="s">
        <v>1110</v>
      </c>
      <c r="H2359" s="846"/>
    </row>
    <row r="2360" spans="2:8">
      <c r="B2360" s="2" t="s">
        <v>1127</v>
      </c>
      <c r="C2360" s="2" t="s">
        <v>2681</v>
      </c>
      <c r="D2360" s="2">
        <v>2018</v>
      </c>
      <c r="E2360" s="820">
        <v>486</v>
      </c>
      <c r="F2360" s="821">
        <v>0.08</v>
      </c>
      <c r="G2360" s="846" t="s">
        <v>1110</v>
      </c>
      <c r="H2360" s="846"/>
    </row>
    <row r="2361" spans="2:8">
      <c r="B2361" s="2" t="s">
        <v>1127</v>
      </c>
      <c r="C2361" s="2" t="s">
        <v>2681</v>
      </c>
      <c r="D2361" s="2">
        <v>2018</v>
      </c>
      <c r="E2361" s="820">
        <v>190</v>
      </c>
      <c r="F2361" s="821">
        <v>0.05</v>
      </c>
      <c r="G2361" s="846" t="s">
        <v>1110</v>
      </c>
      <c r="H2361" s="846"/>
    </row>
    <row r="2362" spans="2:8">
      <c r="B2362" s="2" t="s">
        <v>1127</v>
      </c>
      <c r="C2362" s="2" t="s">
        <v>2681</v>
      </c>
      <c r="D2362" s="2">
        <v>2018</v>
      </c>
      <c r="E2362" s="820">
        <v>2014</v>
      </c>
      <c r="F2362" s="821">
        <v>0.24</v>
      </c>
      <c r="G2362" s="846" t="s">
        <v>1110</v>
      </c>
      <c r="H2362" s="846"/>
    </row>
    <row r="2363" spans="2:8">
      <c r="B2363" s="2" t="s">
        <v>1127</v>
      </c>
      <c r="C2363" s="2" t="s">
        <v>2681</v>
      </c>
      <c r="D2363" s="2">
        <v>2018</v>
      </c>
      <c r="E2363" s="820">
        <v>1007</v>
      </c>
      <c r="F2363" s="821">
        <v>0.12</v>
      </c>
      <c r="G2363" s="846" t="s">
        <v>1110</v>
      </c>
      <c r="H2363" s="846"/>
    </row>
    <row r="2364" spans="2:8">
      <c r="B2364" s="2" t="s">
        <v>1127</v>
      </c>
      <c r="C2364" s="2" t="s">
        <v>2681</v>
      </c>
      <c r="D2364" s="2">
        <v>2018</v>
      </c>
      <c r="E2364" s="820">
        <v>548</v>
      </c>
      <c r="F2364" s="821">
        <v>0.09</v>
      </c>
      <c r="G2364" s="846" t="s">
        <v>1110</v>
      </c>
      <c r="H2364" s="846"/>
    </row>
    <row r="2365" spans="2:8">
      <c r="B2365" s="2" t="s">
        <v>1127</v>
      </c>
      <c r="C2365" s="2" t="s">
        <v>2681</v>
      </c>
      <c r="D2365" s="2">
        <v>2018</v>
      </c>
      <c r="E2365" s="820">
        <v>480</v>
      </c>
      <c r="F2365" s="821">
        <v>0.08</v>
      </c>
      <c r="G2365" s="846" t="s">
        <v>1110</v>
      </c>
      <c r="H2365" s="846"/>
    </row>
    <row r="2366" spans="2:8">
      <c r="B2366" s="2" t="s">
        <v>1127</v>
      </c>
      <c r="C2366" s="2" t="s">
        <v>2682</v>
      </c>
      <c r="D2366" s="2">
        <v>2018</v>
      </c>
      <c r="E2366" s="820">
        <v>486</v>
      </c>
      <c r="F2366" s="821">
        <v>0.08</v>
      </c>
      <c r="G2366" s="846" t="s">
        <v>1110</v>
      </c>
      <c r="H2366" s="846"/>
    </row>
    <row r="2367" spans="2:8">
      <c r="B2367" s="2" t="s">
        <v>1127</v>
      </c>
      <c r="C2367" s="2" t="s">
        <v>2682</v>
      </c>
      <c r="D2367" s="2">
        <v>2018</v>
      </c>
      <c r="E2367" s="820">
        <v>1007</v>
      </c>
      <c r="F2367" s="821">
        <v>0.12</v>
      </c>
      <c r="G2367" s="846" t="s">
        <v>1110</v>
      </c>
      <c r="H2367" s="846"/>
    </row>
    <row r="2368" spans="2:8">
      <c r="B2368" s="2" t="s">
        <v>1127</v>
      </c>
      <c r="C2368" s="2" t="s">
        <v>2683</v>
      </c>
      <c r="D2368" s="2">
        <v>2018</v>
      </c>
      <c r="E2368" s="820">
        <v>480</v>
      </c>
      <c r="F2368" s="821">
        <v>0.08</v>
      </c>
      <c r="G2368" s="846" t="s">
        <v>1110</v>
      </c>
      <c r="H2368" s="846"/>
    </row>
    <row r="2369" spans="2:8">
      <c r="B2369" s="2" t="s">
        <v>1127</v>
      </c>
      <c r="C2369" s="2" t="s">
        <v>2683</v>
      </c>
      <c r="D2369" s="2">
        <v>2018</v>
      </c>
      <c r="E2369" s="820">
        <v>2014</v>
      </c>
      <c r="F2369" s="821">
        <v>0.24</v>
      </c>
      <c r="G2369" s="846" t="s">
        <v>1110</v>
      </c>
      <c r="H2369" s="846"/>
    </row>
    <row r="2370" spans="2:8">
      <c r="B2370" s="2" t="s">
        <v>1127</v>
      </c>
      <c r="C2370" s="2" t="s">
        <v>2684</v>
      </c>
      <c r="D2370" s="2">
        <v>2018</v>
      </c>
      <c r="E2370" s="820">
        <v>972</v>
      </c>
      <c r="F2370" s="821">
        <v>0.16</v>
      </c>
      <c r="G2370" s="846" t="s">
        <v>1110</v>
      </c>
      <c r="H2370" s="846"/>
    </row>
    <row r="2371" spans="2:8">
      <c r="B2371" s="2" t="s">
        <v>1127</v>
      </c>
      <c r="C2371" s="2" t="s">
        <v>2684</v>
      </c>
      <c r="D2371" s="2">
        <v>2018</v>
      </c>
      <c r="E2371" s="820">
        <v>1007</v>
      </c>
      <c r="F2371" s="821">
        <v>0.12</v>
      </c>
      <c r="G2371" s="846" t="s">
        <v>1110</v>
      </c>
      <c r="H2371" s="846"/>
    </row>
    <row r="2372" spans="2:8">
      <c r="B2372" s="2" t="s">
        <v>1127</v>
      </c>
      <c r="C2372" s="2" t="s">
        <v>2684</v>
      </c>
      <c r="D2372" s="2">
        <v>2018</v>
      </c>
      <c r="E2372" s="820">
        <v>1330</v>
      </c>
      <c r="F2372" s="821">
        <v>0.35</v>
      </c>
      <c r="G2372" s="846" t="s">
        <v>1110</v>
      </c>
      <c r="H2372" s="846"/>
    </row>
    <row r="2373" spans="2:8">
      <c r="B2373" s="2" t="s">
        <v>1127</v>
      </c>
      <c r="C2373" s="2" t="s">
        <v>2685</v>
      </c>
      <c r="D2373" s="2">
        <v>2018</v>
      </c>
      <c r="E2373" s="820">
        <v>480</v>
      </c>
      <c r="F2373" s="821">
        <v>0.08</v>
      </c>
      <c r="G2373" s="846" t="s">
        <v>1110</v>
      </c>
      <c r="H2373" s="846"/>
    </row>
    <row r="2374" spans="2:8">
      <c r="B2374" s="2" t="s">
        <v>1127</v>
      </c>
      <c r="C2374" s="2" t="s">
        <v>2685</v>
      </c>
      <c r="D2374" s="2">
        <v>2018</v>
      </c>
      <c r="E2374" s="820">
        <v>1007</v>
      </c>
      <c r="F2374" s="821">
        <v>0.12</v>
      </c>
      <c r="G2374" s="846" t="s">
        <v>1110</v>
      </c>
      <c r="H2374" s="846"/>
    </row>
    <row r="2375" spans="2:8">
      <c r="B2375" s="2" t="s">
        <v>1127</v>
      </c>
      <c r="C2375" s="2" t="s">
        <v>2685</v>
      </c>
      <c r="D2375" s="2">
        <v>2018</v>
      </c>
      <c r="E2375" s="820">
        <v>548</v>
      </c>
      <c r="F2375" s="821">
        <v>0.09</v>
      </c>
      <c r="G2375" s="846" t="s">
        <v>1110</v>
      </c>
      <c r="H2375" s="846"/>
    </row>
    <row r="2376" spans="2:8">
      <c r="B2376" s="2" t="s">
        <v>1127</v>
      </c>
      <c r="C2376" s="2" t="s">
        <v>2685</v>
      </c>
      <c r="D2376" s="2">
        <v>2018</v>
      </c>
      <c r="E2376" s="820">
        <v>729</v>
      </c>
      <c r="F2376" s="821">
        <v>0.12</v>
      </c>
      <c r="G2376" s="846" t="s">
        <v>1110</v>
      </c>
      <c r="H2376" s="846"/>
    </row>
    <row r="2377" spans="2:8">
      <c r="B2377" s="2" t="s">
        <v>1127</v>
      </c>
      <c r="C2377" s="2" t="s">
        <v>2685</v>
      </c>
      <c r="D2377" s="2">
        <v>2018</v>
      </c>
      <c r="E2377" s="820">
        <v>3021</v>
      </c>
      <c r="F2377" s="821">
        <v>0.36</v>
      </c>
      <c r="G2377" s="846" t="s">
        <v>1110</v>
      </c>
      <c r="H2377" s="846"/>
    </row>
    <row r="2378" spans="2:8">
      <c r="B2378" s="2" t="s">
        <v>1127</v>
      </c>
      <c r="C2378" s="2" t="s">
        <v>2686</v>
      </c>
      <c r="D2378" s="2">
        <v>2018</v>
      </c>
      <c r="E2378" s="820">
        <v>548</v>
      </c>
      <c r="F2378" s="821">
        <v>0.09</v>
      </c>
      <c r="G2378" s="846" t="s">
        <v>1110</v>
      </c>
      <c r="H2378" s="846"/>
    </row>
    <row r="2379" spans="2:8">
      <c r="B2379" s="2" t="s">
        <v>1127</v>
      </c>
      <c r="C2379" s="2" t="s">
        <v>2686</v>
      </c>
      <c r="D2379" s="2">
        <v>2018</v>
      </c>
      <c r="E2379" s="820">
        <v>480</v>
      </c>
      <c r="F2379" s="821">
        <v>0.08</v>
      </c>
      <c r="G2379" s="846" t="s">
        <v>1110</v>
      </c>
      <c r="H2379" s="846"/>
    </row>
    <row r="2380" spans="2:8">
      <c r="B2380" s="2" t="s">
        <v>1127</v>
      </c>
      <c r="C2380" s="2" t="s">
        <v>2686</v>
      </c>
      <c r="D2380" s="2">
        <v>2018</v>
      </c>
      <c r="E2380" s="820">
        <v>380</v>
      </c>
      <c r="F2380" s="821">
        <v>0.1</v>
      </c>
      <c r="G2380" s="846" t="s">
        <v>1110</v>
      </c>
      <c r="H2380" s="846"/>
    </row>
    <row r="2381" spans="2:8">
      <c r="B2381" s="2" t="s">
        <v>1127</v>
      </c>
      <c r="C2381" s="2" t="s">
        <v>2686</v>
      </c>
      <c r="D2381" s="2">
        <v>2018</v>
      </c>
      <c r="E2381" s="820">
        <v>4028</v>
      </c>
      <c r="F2381" s="821">
        <v>0.48</v>
      </c>
      <c r="G2381" s="846" t="s">
        <v>1110</v>
      </c>
      <c r="H2381" s="846"/>
    </row>
    <row r="2382" spans="2:8">
      <c r="B2382" s="2" t="s">
        <v>1127</v>
      </c>
      <c r="C2382" s="2" t="s">
        <v>2686</v>
      </c>
      <c r="D2382" s="2">
        <v>2018</v>
      </c>
      <c r="E2382" s="820">
        <v>3021</v>
      </c>
      <c r="F2382" s="821">
        <v>0.36</v>
      </c>
      <c r="G2382" s="846" t="s">
        <v>1110</v>
      </c>
      <c r="H2382" s="846"/>
    </row>
    <row r="2383" spans="2:8">
      <c r="B2383" s="2" t="s">
        <v>1127</v>
      </c>
      <c r="C2383" s="2" t="s">
        <v>2686</v>
      </c>
      <c r="D2383" s="2">
        <v>2018</v>
      </c>
      <c r="E2383" s="820">
        <v>1215</v>
      </c>
      <c r="F2383" s="821">
        <v>0.2</v>
      </c>
      <c r="G2383" s="846" t="s">
        <v>1110</v>
      </c>
      <c r="H2383" s="846"/>
    </row>
    <row r="2384" spans="2:8">
      <c r="B2384" s="2" t="s">
        <v>1127</v>
      </c>
      <c r="C2384" s="2" t="s">
        <v>2687</v>
      </c>
      <c r="D2384" s="2">
        <v>2018</v>
      </c>
      <c r="E2384" s="820">
        <v>2090</v>
      </c>
      <c r="F2384" s="821">
        <v>0.55000000000000004</v>
      </c>
      <c r="G2384" s="846" t="s">
        <v>1110</v>
      </c>
      <c r="H2384" s="846"/>
    </row>
    <row r="2385" spans="2:8">
      <c r="B2385" s="2" t="s">
        <v>1127</v>
      </c>
      <c r="C2385" s="2" t="s">
        <v>2687</v>
      </c>
      <c r="D2385" s="2">
        <v>2018</v>
      </c>
      <c r="E2385" s="820">
        <v>289</v>
      </c>
      <c r="F2385" s="821">
        <v>0.05</v>
      </c>
      <c r="G2385" s="846" t="s">
        <v>1110</v>
      </c>
      <c r="H2385" s="846"/>
    </row>
    <row r="2386" spans="2:8">
      <c r="B2386" s="2" t="s">
        <v>1127</v>
      </c>
      <c r="C2386" s="2" t="s">
        <v>2687</v>
      </c>
      <c r="D2386" s="2">
        <v>2018</v>
      </c>
      <c r="E2386" s="820">
        <v>480</v>
      </c>
      <c r="F2386" s="821">
        <v>0.08</v>
      </c>
      <c r="G2386" s="846" t="s">
        <v>1110</v>
      </c>
      <c r="H2386" s="846"/>
    </row>
    <row r="2387" spans="2:8">
      <c r="B2387" s="2" t="s">
        <v>1127</v>
      </c>
      <c r="C2387" s="2" t="s">
        <v>2687</v>
      </c>
      <c r="D2387" s="2">
        <v>2018</v>
      </c>
      <c r="E2387" s="820">
        <v>1007</v>
      </c>
      <c r="F2387" s="821">
        <v>0.12</v>
      </c>
      <c r="G2387" s="846" t="s">
        <v>1110</v>
      </c>
      <c r="H2387" s="846"/>
    </row>
    <row r="2388" spans="2:8">
      <c r="B2388" s="2" t="s">
        <v>1127</v>
      </c>
      <c r="C2388" s="2" t="s">
        <v>2687</v>
      </c>
      <c r="D2388" s="2">
        <v>2018</v>
      </c>
      <c r="E2388" s="820">
        <v>1007</v>
      </c>
      <c r="F2388" s="821">
        <v>0.12</v>
      </c>
      <c r="G2388" s="846" t="s">
        <v>1110</v>
      </c>
      <c r="H2388" s="846"/>
    </row>
    <row r="2389" spans="2:8">
      <c r="B2389" s="2" t="s">
        <v>1127</v>
      </c>
      <c r="C2389" s="2" t="s">
        <v>2688</v>
      </c>
      <c r="D2389" s="2">
        <v>2018</v>
      </c>
      <c r="E2389" s="820">
        <v>133</v>
      </c>
      <c r="F2389" s="821">
        <v>0.05</v>
      </c>
      <c r="G2389" s="846" t="s">
        <v>1110</v>
      </c>
      <c r="H2389" s="846"/>
    </row>
    <row r="2390" spans="2:8">
      <c r="B2390" s="2" t="s">
        <v>1127</v>
      </c>
      <c r="C2390" s="2" t="s">
        <v>2688</v>
      </c>
      <c r="D2390" s="2">
        <v>2018</v>
      </c>
      <c r="E2390" s="820">
        <v>3021</v>
      </c>
      <c r="F2390" s="821">
        <v>0.36</v>
      </c>
      <c r="G2390" s="846" t="s">
        <v>1110</v>
      </c>
      <c r="H2390" s="846"/>
    </row>
    <row r="2391" spans="2:8">
      <c r="B2391" s="2" t="s">
        <v>1127</v>
      </c>
      <c r="C2391" s="2" t="s">
        <v>2688</v>
      </c>
      <c r="D2391" s="2">
        <v>2018</v>
      </c>
      <c r="E2391" s="820">
        <v>570</v>
      </c>
      <c r="F2391" s="821">
        <v>0.15</v>
      </c>
      <c r="G2391" s="846" t="s">
        <v>1110</v>
      </c>
      <c r="H2391" s="846"/>
    </row>
    <row r="2392" spans="2:8">
      <c r="B2392" s="2" t="s">
        <v>1127</v>
      </c>
      <c r="C2392" s="2" t="s">
        <v>2688</v>
      </c>
      <c r="D2392" s="2">
        <v>2018</v>
      </c>
      <c r="E2392" s="820">
        <v>480</v>
      </c>
      <c r="F2392" s="821">
        <v>0.08</v>
      </c>
      <c r="G2392" s="846" t="s">
        <v>1110</v>
      </c>
      <c r="H2392" s="846"/>
    </row>
    <row r="2393" spans="2:8">
      <c r="B2393" s="2" t="s">
        <v>1127</v>
      </c>
      <c r="C2393" s="2" t="s">
        <v>2689</v>
      </c>
      <c r="D2393" s="2">
        <v>2018</v>
      </c>
      <c r="E2393" s="820">
        <v>548</v>
      </c>
      <c r="F2393" s="821">
        <v>0.09</v>
      </c>
      <c r="G2393" s="846" t="s">
        <v>1110</v>
      </c>
      <c r="H2393" s="846"/>
    </row>
    <row r="2394" spans="2:8">
      <c r="B2394" s="2" t="s">
        <v>1127</v>
      </c>
      <c r="C2394" s="2" t="s">
        <v>2689</v>
      </c>
      <c r="D2394" s="2">
        <v>2018</v>
      </c>
      <c r="E2394" s="820">
        <v>480</v>
      </c>
      <c r="F2394" s="821">
        <v>0.08</v>
      </c>
      <c r="G2394" s="846" t="s">
        <v>1110</v>
      </c>
      <c r="H2394" s="846"/>
    </row>
    <row r="2395" spans="2:8">
      <c r="B2395" s="2" t="s">
        <v>1127</v>
      </c>
      <c r="C2395" s="2" t="s">
        <v>2689</v>
      </c>
      <c r="D2395" s="2">
        <v>2018</v>
      </c>
      <c r="E2395" s="820">
        <v>1007</v>
      </c>
      <c r="F2395" s="821">
        <v>0.12</v>
      </c>
      <c r="G2395" s="846" t="s">
        <v>1110</v>
      </c>
      <c r="H2395" s="846"/>
    </row>
    <row r="2396" spans="2:8">
      <c r="B2396" s="2" t="s">
        <v>1127</v>
      </c>
      <c r="C2396" s="2" t="s">
        <v>2689</v>
      </c>
      <c r="D2396" s="2">
        <v>2018</v>
      </c>
      <c r="E2396" s="820">
        <v>266</v>
      </c>
      <c r="F2396" s="821">
        <v>0.1</v>
      </c>
      <c r="G2396" s="846" t="s">
        <v>1110</v>
      </c>
      <c r="H2396" s="846"/>
    </row>
    <row r="2397" spans="2:8">
      <c r="B2397" s="2" t="s">
        <v>1127</v>
      </c>
      <c r="C2397" s="2" t="s">
        <v>2690</v>
      </c>
      <c r="D2397" s="2">
        <v>2018</v>
      </c>
      <c r="E2397" s="820">
        <v>480</v>
      </c>
      <c r="F2397" s="821">
        <v>0.08</v>
      </c>
      <c r="G2397" s="846" t="s">
        <v>1110</v>
      </c>
      <c r="H2397" s="846"/>
    </row>
    <row r="2398" spans="2:8">
      <c r="B2398" s="2" t="s">
        <v>1127</v>
      </c>
      <c r="C2398" s="2" t="s">
        <v>2691</v>
      </c>
      <c r="D2398" s="2">
        <v>2018</v>
      </c>
      <c r="E2398" s="820">
        <v>1007</v>
      </c>
      <c r="F2398" s="821">
        <v>0.12</v>
      </c>
      <c r="G2398" s="846" t="s">
        <v>1110</v>
      </c>
      <c r="H2398" s="846"/>
    </row>
    <row r="2399" spans="2:8">
      <c r="B2399" s="2" t="s">
        <v>1127</v>
      </c>
      <c r="C2399" s="2" t="s">
        <v>2691</v>
      </c>
      <c r="D2399" s="2">
        <v>2018</v>
      </c>
      <c r="E2399" s="820">
        <v>480</v>
      </c>
      <c r="F2399" s="821">
        <v>0.08</v>
      </c>
      <c r="G2399" s="846" t="s">
        <v>1110</v>
      </c>
      <c r="H2399" s="846"/>
    </row>
    <row r="2400" spans="2:8">
      <c r="B2400" s="2" t="s">
        <v>1127</v>
      </c>
      <c r="C2400" s="2" t="s">
        <v>2692</v>
      </c>
      <c r="D2400" s="2">
        <v>2018</v>
      </c>
      <c r="E2400" s="820">
        <v>548</v>
      </c>
      <c r="F2400" s="821">
        <v>0.09</v>
      </c>
      <c r="G2400" s="846" t="s">
        <v>1110</v>
      </c>
      <c r="H2400" s="846"/>
    </row>
    <row r="2401" spans="2:8">
      <c r="B2401" s="2" t="s">
        <v>1127</v>
      </c>
      <c r="C2401" s="2" t="s">
        <v>2692</v>
      </c>
      <c r="D2401" s="2">
        <v>2018</v>
      </c>
      <c r="E2401" s="820">
        <v>960</v>
      </c>
      <c r="F2401" s="821">
        <v>0.16</v>
      </c>
      <c r="G2401" s="846" t="s">
        <v>1110</v>
      </c>
      <c r="H2401" s="846"/>
    </row>
    <row r="2402" spans="2:8">
      <c r="B2402" s="2" t="s">
        <v>1127</v>
      </c>
      <c r="C2402" s="2" t="s">
        <v>2692</v>
      </c>
      <c r="D2402" s="2">
        <v>2018</v>
      </c>
      <c r="E2402" s="820">
        <v>380</v>
      </c>
      <c r="F2402" s="821">
        <v>0.1</v>
      </c>
      <c r="G2402" s="846" t="s">
        <v>1110</v>
      </c>
      <c r="H2402" s="846"/>
    </row>
    <row r="2403" spans="2:8">
      <c r="B2403" s="2" t="s">
        <v>1127</v>
      </c>
      <c r="C2403" s="2" t="s">
        <v>2692</v>
      </c>
      <c r="D2403" s="2">
        <v>2018</v>
      </c>
      <c r="E2403" s="820">
        <v>2014</v>
      </c>
      <c r="F2403" s="821">
        <v>0.24</v>
      </c>
      <c r="G2403" s="846" t="s">
        <v>1110</v>
      </c>
      <c r="H2403" s="846"/>
    </row>
    <row r="2404" spans="2:8">
      <c r="B2404" s="2" t="s">
        <v>1127</v>
      </c>
      <c r="C2404" s="2" t="s">
        <v>2692</v>
      </c>
      <c r="D2404" s="2">
        <v>2018</v>
      </c>
      <c r="E2404" s="820">
        <v>133</v>
      </c>
      <c r="F2404" s="821">
        <v>0.05</v>
      </c>
      <c r="G2404" s="846" t="s">
        <v>1110</v>
      </c>
      <c r="H2404" s="846"/>
    </row>
    <row r="2405" spans="2:8">
      <c r="B2405" s="2" t="s">
        <v>1127</v>
      </c>
      <c r="C2405" s="2" t="s">
        <v>2692</v>
      </c>
      <c r="D2405" s="2">
        <v>2018</v>
      </c>
      <c r="E2405" s="820">
        <v>2014</v>
      </c>
      <c r="F2405" s="821">
        <v>0.24</v>
      </c>
      <c r="G2405" s="846" t="s">
        <v>1110</v>
      </c>
      <c r="H2405" s="846"/>
    </row>
    <row r="2406" spans="2:8">
      <c r="B2406" s="2" t="s">
        <v>1127</v>
      </c>
      <c r="C2406" s="2" t="s">
        <v>2692</v>
      </c>
      <c r="D2406" s="2">
        <v>2018</v>
      </c>
      <c r="E2406" s="820">
        <v>486</v>
      </c>
      <c r="F2406" s="821">
        <v>0.08</v>
      </c>
      <c r="G2406" s="846" t="s">
        <v>1110</v>
      </c>
      <c r="H2406" s="846"/>
    </row>
    <row r="2407" spans="2:8">
      <c r="B2407" s="2" t="s">
        <v>1127</v>
      </c>
      <c r="C2407" s="2" t="s">
        <v>2693</v>
      </c>
      <c r="D2407" s="2">
        <v>2018</v>
      </c>
      <c r="E2407" s="820">
        <v>1007</v>
      </c>
      <c r="F2407" s="821">
        <v>0.12</v>
      </c>
      <c r="G2407" s="846" t="s">
        <v>1110</v>
      </c>
      <c r="H2407" s="846"/>
    </row>
    <row r="2408" spans="2:8">
      <c r="B2408" s="2" t="s">
        <v>1127</v>
      </c>
      <c r="C2408" s="2" t="s">
        <v>2693</v>
      </c>
      <c r="D2408" s="2">
        <v>2018</v>
      </c>
      <c r="E2408" s="820">
        <v>133</v>
      </c>
      <c r="F2408" s="821">
        <v>0.05</v>
      </c>
      <c r="G2408" s="846" t="s">
        <v>1110</v>
      </c>
      <c r="H2408" s="846"/>
    </row>
    <row r="2409" spans="2:8">
      <c r="B2409" s="2" t="s">
        <v>1127</v>
      </c>
      <c r="C2409" s="2" t="s">
        <v>2693</v>
      </c>
      <c r="D2409" s="2">
        <v>2018</v>
      </c>
      <c r="E2409" s="820">
        <v>480</v>
      </c>
      <c r="F2409" s="821">
        <v>0.08</v>
      </c>
      <c r="G2409" s="846" t="s">
        <v>1110</v>
      </c>
      <c r="H2409" s="846"/>
    </row>
    <row r="2410" spans="2:8">
      <c r="B2410" s="2" t="s">
        <v>1127</v>
      </c>
      <c r="C2410" s="2" t="s">
        <v>2693</v>
      </c>
      <c r="D2410" s="2">
        <v>2018</v>
      </c>
      <c r="E2410" s="820">
        <v>190</v>
      </c>
      <c r="F2410" s="821">
        <v>0.05</v>
      </c>
      <c r="G2410" s="846" t="s">
        <v>1110</v>
      </c>
      <c r="H2410" s="846"/>
    </row>
    <row r="2411" spans="2:8">
      <c r="B2411" s="2" t="s">
        <v>1127</v>
      </c>
      <c r="C2411" s="2" t="s">
        <v>2694</v>
      </c>
      <c r="D2411" s="2">
        <v>2018</v>
      </c>
      <c r="E2411" s="820">
        <v>548</v>
      </c>
      <c r="F2411" s="821">
        <v>0.09</v>
      </c>
      <c r="G2411" s="846" t="s">
        <v>1110</v>
      </c>
      <c r="H2411" s="846"/>
    </row>
    <row r="2412" spans="2:8">
      <c r="B2412" s="2" t="s">
        <v>1127</v>
      </c>
      <c r="C2412" s="2" t="s">
        <v>2694</v>
      </c>
      <c r="D2412" s="2">
        <v>2018</v>
      </c>
      <c r="E2412" s="820">
        <v>578</v>
      </c>
      <c r="F2412" s="821">
        <v>0.1</v>
      </c>
      <c r="G2412" s="846" t="s">
        <v>1110</v>
      </c>
      <c r="H2412" s="846"/>
    </row>
    <row r="2413" spans="2:8">
      <c r="B2413" s="2" t="s">
        <v>1127</v>
      </c>
      <c r="C2413" s="2" t="s">
        <v>2694</v>
      </c>
      <c r="D2413" s="2">
        <v>2018</v>
      </c>
      <c r="E2413" s="820">
        <v>5035</v>
      </c>
      <c r="F2413" s="821">
        <v>0.6</v>
      </c>
      <c r="G2413" s="846" t="s">
        <v>1110</v>
      </c>
      <c r="H2413" s="846"/>
    </row>
    <row r="2414" spans="2:8">
      <c r="B2414" s="2" t="s">
        <v>1127</v>
      </c>
      <c r="C2414" s="2" t="s">
        <v>2694</v>
      </c>
      <c r="D2414" s="2">
        <v>2018</v>
      </c>
      <c r="E2414" s="820">
        <v>665</v>
      </c>
      <c r="F2414" s="821">
        <v>0.25</v>
      </c>
      <c r="G2414" s="846" t="s">
        <v>1110</v>
      </c>
      <c r="H2414" s="846"/>
    </row>
    <row r="2415" spans="2:8">
      <c r="B2415" s="2" t="s">
        <v>1127</v>
      </c>
      <c r="C2415" s="2" t="s">
        <v>2694</v>
      </c>
      <c r="D2415" s="2">
        <v>2018</v>
      </c>
      <c r="E2415" s="820">
        <v>2014</v>
      </c>
      <c r="F2415" s="821">
        <v>0.24</v>
      </c>
      <c r="G2415" s="846" t="s">
        <v>1110</v>
      </c>
      <c r="H2415" s="846"/>
    </row>
    <row r="2416" spans="2:8">
      <c r="B2416" s="2" t="s">
        <v>1127</v>
      </c>
      <c r="C2416" s="2" t="s">
        <v>2694</v>
      </c>
      <c r="D2416" s="2">
        <v>2018</v>
      </c>
      <c r="E2416" s="820">
        <v>960</v>
      </c>
      <c r="F2416" s="821">
        <v>0.16</v>
      </c>
      <c r="G2416" s="846" t="s">
        <v>1110</v>
      </c>
      <c r="H2416" s="846"/>
    </row>
    <row r="2417" spans="2:8">
      <c r="B2417" s="2" t="s">
        <v>1127</v>
      </c>
      <c r="C2417" s="2" t="s">
        <v>2695</v>
      </c>
      <c r="D2417" s="2">
        <v>2018</v>
      </c>
      <c r="E2417" s="820">
        <v>578</v>
      </c>
      <c r="F2417" s="821">
        <v>0.1</v>
      </c>
      <c r="G2417" s="846" t="s">
        <v>1110</v>
      </c>
      <c r="H2417" s="846"/>
    </row>
    <row r="2418" spans="2:8">
      <c r="B2418" s="2" t="s">
        <v>1127</v>
      </c>
      <c r="C2418" s="2" t="s">
        <v>2695</v>
      </c>
      <c r="D2418" s="2">
        <v>2018</v>
      </c>
      <c r="E2418" s="820">
        <v>1007</v>
      </c>
      <c r="F2418" s="821">
        <v>0.12</v>
      </c>
      <c r="G2418" s="846" t="s">
        <v>1110</v>
      </c>
      <c r="H2418" s="846"/>
    </row>
    <row r="2419" spans="2:8">
      <c r="B2419" s="2" t="s">
        <v>1127</v>
      </c>
      <c r="C2419" s="2" t="s">
        <v>2695</v>
      </c>
      <c r="D2419" s="2">
        <v>2018</v>
      </c>
      <c r="E2419" s="820">
        <v>190</v>
      </c>
      <c r="F2419" s="821">
        <v>0.05</v>
      </c>
      <c r="G2419" s="846" t="s">
        <v>1110</v>
      </c>
      <c r="H2419" s="846"/>
    </row>
    <row r="2420" spans="2:8">
      <c r="B2420" s="2" t="s">
        <v>1127</v>
      </c>
      <c r="C2420" s="2" t="s">
        <v>2695</v>
      </c>
      <c r="D2420" s="2">
        <v>2018</v>
      </c>
      <c r="E2420" s="820">
        <v>4028</v>
      </c>
      <c r="F2420" s="821">
        <v>0.48</v>
      </c>
      <c r="G2420" s="846" t="s">
        <v>1110</v>
      </c>
      <c r="H2420" s="846"/>
    </row>
    <row r="2421" spans="2:8">
      <c r="B2421" s="2" t="s">
        <v>1127</v>
      </c>
      <c r="C2421" s="2" t="s">
        <v>2695</v>
      </c>
      <c r="D2421" s="2">
        <v>2018</v>
      </c>
      <c r="E2421" s="820">
        <v>133</v>
      </c>
      <c r="F2421" s="821">
        <v>0.05</v>
      </c>
      <c r="G2421" s="846" t="s">
        <v>1110</v>
      </c>
      <c r="H2421" s="846"/>
    </row>
    <row r="2422" spans="2:8">
      <c r="B2422" s="2" t="s">
        <v>1127</v>
      </c>
      <c r="C2422" s="2" t="s">
        <v>2695</v>
      </c>
      <c r="D2422" s="2">
        <v>2018</v>
      </c>
      <c r="E2422" s="820">
        <v>972</v>
      </c>
      <c r="F2422" s="821">
        <v>0.16</v>
      </c>
      <c r="G2422" s="846" t="s">
        <v>1110</v>
      </c>
      <c r="H2422" s="846"/>
    </row>
    <row r="2423" spans="2:8">
      <c r="B2423" s="2" t="s">
        <v>1127</v>
      </c>
      <c r="C2423" s="2" t="s">
        <v>2695</v>
      </c>
      <c r="D2423" s="2">
        <v>2018</v>
      </c>
      <c r="E2423" s="820">
        <v>4028</v>
      </c>
      <c r="F2423" s="821">
        <v>0.48</v>
      </c>
      <c r="G2423" s="846" t="s">
        <v>1110</v>
      </c>
      <c r="H2423" s="846"/>
    </row>
    <row r="2424" spans="2:8">
      <c r="B2424" s="2" t="s">
        <v>1127</v>
      </c>
      <c r="C2424" s="2" t="s">
        <v>2696</v>
      </c>
      <c r="D2424" s="2">
        <v>2018</v>
      </c>
      <c r="E2424" s="820">
        <v>289</v>
      </c>
      <c r="F2424" s="821">
        <v>0.05</v>
      </c>
      <c r="G2424" s="846" t="s">
        <v>1110</v>
      </c>
      <c r="H2424" s="846"/>
    </row>
    <row r="2425" spans="2:8">
      <c r="B2425" s="2" t="s">
        <v>1127</v>
      </c>
      <c r="C2425" s="2" t="s">
        <v>2696</v>
      </c>
      <c r="D2425" s="2">
        <v>2018</v>
      </c>
      <c r="E2425" s="820">
        <v>1007</v>
      </c>
      <c r="F2425" s="821">
        <v>0.12</v>
      </c>
      <c r="G2425" s="846" t="s">
        <v>1110</v>
      </c>
      <c r="H2425" s="846"/>
    </row>
    <row r="2426" spans="2:8">
      <c r="B2426" s="2" t="s">
        <v>1127</v>
      </c>
      <c r="C2426" s="2" t="s">
        <v>2696</v>
      </c>
      <c r="D2426" s="2">
        <v>2018</v>
      </c>
      <c r="E2426" s="820">
        <v>972</v>
      </c>
      <c r="F2426" s="821">
        <v>0.16</v>
      </c>
      <c r="G2426" s="846" t="s">
        <v>1110</v>
      </c>
      <c r="H2426" s="846"/>
    </row>
    <row r="2427" spans="2:8">
      <c r="B2427" s="2" t="s">
        <v>1127</v>
      </c>
      <c r="C2427" s="2" t="s">
        <v>2697</v>
      </c>
      <c r="D2427" s="2">
        <v>2018</v>
      </c>
      <c r="E2427" s="820">
        <v>190</v>
      </c>
      <c r="F2427" s="821">
        <v>0.05</v>
      </c>
      <c r="G2427" s="846" t="s">
        <v>1110</v>
      </c>
      <c r="H2427" s="846"/>
    </row>
    <row r="2428" spans="2:8">
      <c r="B2428" s="2" t="s">
        <v>1127</v>
      </c>
      <c r="C2428" s="2" t="s">
        <v>2697</v>
      </c>
      <c r="D2428" s="2">
        <v>2018</v>
      </c>
      <c r="E2428" s="820">
        <v>2014</v>
      </c>
      <c r="F2428" s="821">
        <v>0.24</v>
      </c>
      <c r="G2428" s="846" t="s">
        <v>1110</v>
      </c>
      <c r="H2428" s="846"/>
    </row>
    <row r="2429" spans="2:8">
      <c r="B2429" s="2" t="s">
        <v>1127</v>
      </c>
      <c r="C2429" s="2" t="s">
        <v>2697</v>
      </c>
      <c r="D2429" s="2">
        <v>2018</v>
      </c>
      <c r="E2429" s="820">
        <v>243</v>
      </c>
      <c r="F2429" s="821">
        <v>0.04</v>
      </c>
      <c r="G2429" s="846" t="s">
        <v>1110</v>
      </c>
      <c r="H2429" s="846"/>
    </row>
    <row r="2430" spans="2:8">
      <c r="B2430" s="2" t="s">
        <v>1127</v>
      </c>
      <c r="C2430" s="2" t="s">
        <v>2697</v>
      </c>
      <c r="D2430" s="2">
        <v>2018</v>
      </c>
      <c r="E2430" s="820">
        <v>289</v>
      </c>
      <c r="F2430" s="821">
        <v>0.05</v>
      </c>
      <c r="G2430" s="846" t="s">
        <v>1110</v>
      </c>
      <c r="H2430" s="846"/>
    </row>
    <row r="2431" spans="2:8">
      <c r="B2431" s="2" t="s">
        <v>1127</v>
      </c>
      <c r="C2431" s="2" t="s">
        <v>2697</v>
      </c>
      <c r="D2431" s="2">
        <v>2018</v>
      </c>
      <c r="E2431" s="820">
        <v>1007</v>
      </c>
      <c r="F2431" s="821">
        <v>0.12</v>
      </c>
      <c r="G2431" s="846" t="s">
        <v>1110</v>
      </c>
      <c r="H2431" s="846"/>
    </row>
    <row r="2432" spans="2:8">
      <c r="B2432" s="2" t="s">
        <v>1127</v>
      </c>
      <c r="C2432" s="2" t="s">
        <v>2697</v>
      </c>
      <c r="D2432" s="2">
        <v>2018</v>
      </c>
      <c r="E2432" s="820">
        <v>190</v>
      </c>
      <c r="F2432" s="821">
        <v>0.05</v>
      </c>
      <c r="G2432" s="846" t="s">
        <v>1110</v>
      </c>
      <c r="H2432" s="846"/>
    </row>
    <row r="2433" spans="2:8">
      <c r="B2433" s="2" t="s">
        <v>1127</v>
      </c>
      <c r="C2433" s="2" t="s">
        <v>2698</v>
      </c>
      <c r="D2433" s="2">
        <v>2018</v>
      </c>
      <c r="E2433" s="820">
        <v>486</v>
      </c>
      <c r="F2433" s="821">
        <v>0.08</v>
      </c>
      <c r="G2433" s="846" t="s">
        <v>1110</v>
      </c>
      <c r="H2433" s="846"/>
    </row>
    <row r="2434" spans="2:8">
      <c r="B2434" s="2" t="s">
        <v>1127</v>
      </c>
      <c r="C2434" s="2" t="s">
        <v>2698</v>
      </c>
      <c r="D2434" s="2">
        <v>2018</v>
      </c>
      <c r="E2434" s="820">
        <v>548</v>
      </c>
      <c r="F2434" s="821">
        <v>0.09</v>
      </c>
      <c r="G2434" s="846" t="s">
        <v>1110</v>
      </c>
      <c r="H2434" s="846"/>
    </row>
    <row r="2435" spans="2:8">
      <c r="B2435" s="2" t="s">
        <v>1127</v>
      </c>
      <c r="C2435" s="2" t="s">
        <v>2698</v>
      </c>
      <c r="D2435" s="2">
        <v>2018</v>
      </c>
      <c r="E2435" s="820">
        <v>480</v>
      </c>
      <c r="F2435" s="821">
        <v>0.08</v>
      </c>
      <c r="G2435" s="846" t="s">
        <v>1110</v>
      </c>
      <c r="H2435" s="846"/>
    </row>
    <row r="2436" spans="2:8">
      <c r="B2436" s="2" t="s">
        <v>1127</v>
      </c>
      <c r="C2436" s="2" t="s">
        <v>2698</v>
      </c>
      <c r="D2436" s="2">
        <v>2018</v>
      </c>
      <c r="E2436" s="820">
        <v>266</v>
      </c>
      <c r="F2436" s="821">
        <v>0.1</v>
      </c>
      <c r="G2436" s="846" t="s">
        <v>1110</v>
      </c>
      <c r="H2436" s="846"/>
    </row>
    <row r="2437" spans="2:8">
      <c r="B2437" s="2" t="s">
        <v>1127</v>
      </c>
      <c r="C2437" s="2" t="s">
        <v>2698</v>
      </c>
      <c r="D2437" s="2">
        <v>2018</v>
      </c>
      <c r="E2437" s="820">
        <v>2014</v>
      </c>
      <c r="F2437" s="821">
        <v>0.24</v>
      </c>
      <c r="G2437" s="846" t="s">
        <v>1110</v>
      </c>
      <c r="H2437" s="846"/>
    </row>
    <row r="2438" spans="2:8">
      <c r="B2438" s="2" t="s">
        <v>1127</v>
      </c>
      <c r="C2438" s="2" t="s">
        <v>2699</v>
      </c>
      <c r="D2438" s="2">
        <v>2018</v>
      </c>
      <c r="E2438" s="820">
        <v>480</v>
      </c>
      <c r="F2438" s="821">
        <v>0.08</v>
      </c>
      <c r="G2438" s="846" t="s">
        <v>1110</v>
      </c>
      <c r="H2438" s="846"/>
    </row>
    <row r="2439" spans="2:8">
      <c r="B2439" s="2" t="s">
        <v>1127</v>
      </c>
      <c r="C2439" s="2" t="s">
        <v>2699</v>
      </c>
      <c r="D2439" s="2">
        <v>2018</v>
      </c>
      <c r="E2439" s="820">
        <v>486</v>
      </c>
      <c r="F2439" s="821">
        <v>0.08</v>
      </c>
      <c r="G2439" s="846" t="s">
        <v>1110</v>
      </c>
      <c r="H2439" s="846"/>
    </row>
    <row r="2440" spans="2:8">
      <c r="B2440" s="2" t="s">
        <v>1127</v>
      </c>
      <c r="C2440" s="2" t="s">
        <v>2699</v>
      </c>
      <c r="D2440" s="2">
        <v>2018</v>
      </c>
      <c r="E2440" s="820">
        <v>6042</v>
      </c>
      <c r="F2440" s="821">
        <v>0.72</v>
      </c>
      <c r="G2440" s="846" t="s">
        <v>1110</v>
      </c>
      <c r="H2440" s="846"/>
    </row>
    <row r="2441" spans="2:8">
      <c r="B2441" s="2" t="s">
        <v>1127</v>
      </c>
      <c r="C2441" s="2" t="s">
        <v>2700</v>
      </c>
      <c r="D2441" s="2">
        <v>2018</v>
      </c>
      <c r="E2441" s="820">
        <v>548</v>
      </c>
      <c r="F2441" s="821">
        <v>0.09</v>
      </c>
      <c r="G2441" s="846" t="s">
        <v>1110</v>
      </c>
      <c r="H2441" s="846"/>
    </row>
    <row r="2442" spans="2:8">
      <c r="B2442" s="2" t="s">
        <v>1127</v>
      </c>
      <c r="C2442" s="2" t="s">
        <v>2700</v>
      </c>
      <c r="D2442" s="2">
        <v>2018</v>
      </c>
      <c r="E2442" s="820">
        <v>972</v>
      </c>
      <c r="F2442" s="821">
        <v>0.16</v>
      </c>
      <c r="G2442" s="846" t="s">
        <v>1110</v>
      </c>
      <c r="H2442" s="846"/>
    </row>
    <row r="2443" spans="2:8">
      <c r="B2443" s="2" t="s">
        <v>1127</v>
      </c>
      <c r="C2443" s="2" t="s">
        <v>2700</v>
      </c>
      <c r="D2443" s="2">
        <v>2018</v>
      </c>
      <c r="E2443" s="820">
        <v>4028</v>
      </c>
      <c r="F2443" s="821">
        <v>0.48</v>
      </c>
      <c r="G2443" s="846" t="s">
        <v>1110</v>
      </c>
      <c r="H2443" s="846"/>
    </row>
    <row r="2444" spans="2:8">
      <c r="B2444" s="2" t="s">
        <v>1127</v>
      </c>
      <c r="C2444" s="2" t="s">
        <v>2700</v>
      </c>
      <c r="D2444" s="2">
        <v>2018</v>
      </c>
      <c r="E2444" s="820">
        <v>480</v>
      </c>
      <c r="F2444" s="821">
        <v>0.08</v>
      </c>
      <c r="G2444" s="846" t="s">
        <v>1110</v>
      </c>
      <c r="H2444" s="846"/>
    </row>
    <row r="2445" spans="2:8">
      <c r="B2445" s="2" t="s">
        <v>1127</v>
      </c>
      <c r="C2445" s="2" t="s">
        <v>2701</v>
      </c>
      <c r="D2445" s="2">
        <v>2018</v>
      </c>
      <c r="E2445" s="820">
        <v>2014</v>
      </c>
      <c r="F2445" s="821">
        <v>0.24</v>
      </c>
      <c r="G2445" s="846" t="s">
        <v>1110</v>
      </c>
      <c r="H2445" s="846"/>
    </row>
    <row r="2446" spans="2:8">
      <c r="B2446" s="2" t="s">
        <v>1127</v>
      </c>
      <c r="C2446" s="2" t="s">
        <v>2701</v>
      </c>
      <c r="D2446" s="2">
        <v>2018</v>
      </c>
      <c r="E2446" s="820">
        <v>972</v>
      </c>
      <c r="F2446" s="821">
        <v>0.16</v>
      </c>
      <c r="G2446" s="846" t="s">
        <v>1110</v>
      </c>
      <c r="H2446" s="846"/>
    </row>
    <row r="2447" spans="2:8">
      <c r="B2447" s="2" t="s">
        <v>1127</v>
      </c>
      <c r="C2447" s="2" t="s">
        <v>2701</v>
      </c>
      <c r="D2447" s="2">
        <v>2018</v>
      </c>
      <c r="E2447" s="820">
        <v>399</v>
      </c>
      <c r="F2447" s="821">
        <v>0.15</v>
      </c>
      <c r="G2447" s="846" t="s">
        <v>1110</v>
      </c>
      <c r="H2447" s="846"/>
    </row>
    <row r="2448" spans="2:8">
      <c r="B2448" s="2" t="s">
        <v>1127</v>
      </c>
      <c r="C2448" s="2" t="s">
        <v>2701</v>
      </c>
      <c r="D2448" s="2">
        <v>2018</v>
      </c>
      <c r="E2448" s="820">
        <v>480</v>
      </c>
      <c r="F2448" s="821">
        <v>0.08</v>
      </c>
      <c r="G2448" s="846" t="s">
        <v>1110</v>
      </c>
      <c r="H2448" s="846"/>
    </row>
    <row r="2449" spans="2:8">
      <c r="B2449" s="2" t="s">
        <v>1127</v>
      </c>
      <c r="C2449" s="2" t="s">
        <v>2701</v>
      </c>
      <c r="D2449" s="2">
        <v>2018</v>
      </c>
      <c r="E2449" s="820">
        <v>1156</v>
      </c>
      <c r="F2449" s="821">
        <v>0.2</v>
      </c>
      <c r="G2449" s="846" t="s">
        <v>1110</v>
      </c>
      <c r="H2449" s="846"/>
    </row>
    <row r="2450" spans="2:8">
      <c r="B2450" s="2" t="s">
        <v>1127</v>
      </c>
      <c r="C2450" s="2" t="s">
        <v>2702</v>
      </c>
      <c r="D2450" s="2">
        <v>2018</v>
      </c>
      <c r="E2450" s="820">
        <v>4028</v>
      </c>
      <c r="F2450" s="821">
        <v>0.48</v>
      </c>
      <c r="G2450" s="846" t="s">
        <v>1110</v>
      </c>
      <c r="H2450" s="846"/>
    </row>
    <row r="2451" spans="2:8">
      <c r="B2451" s="2" t="s">
        <v>1127</v>
      </c>
      <c r="C2451" s="2" t="s">
        <v>2702</v>
      </c>
      <c r="D2451" s="2">
        <v>2018</v>
      </c>
      <c r="E2451" s="820">
        <v>380</v>
      </c>
      <c r="F2451" s="821">
        <v>0.1</v>
      </c>
      <c r="G2451" s="846" t="s">
        <v>1110</v>
      </c>
      <c r="H2451" s="846"/>
    </row>
    <row r="2452" spans="2:8">
      <c r="B2452" s="2" t="s">
        <v>1127</v>
      </c>
      <c r="C2452" s="2" t="s">
        <v>2702</v>
      </c>
      <c r="D2452" s="2">
        <v>2018</v>
      </c>
      <c r="E2452" s="820">
        <v>960</v>
      </c>
      <c r="F2452" s="821">
        <v>0.16</v>
      </c>
      <c r="G2452" s="846" t="s">
        <v>1110</v>
      </c>
      <c r="H2452" s="846"/>
    </row>
    <row r="2453" spans="2:8">
      <c r="B2453" s="2" t="s">
        <v>1127</v>
      </c>
      <c r="C2453" s="2" t="s">
        <v>2702</v>
      </c>
      <c r="D2453" s="2">
        <v>2018</v>
      </c>
      <c r="E2453" s="820">
        <v>5035</v>
      </c>
      <c r="F2453" s="821">
        <v>0.6</v>
      </c>
      <c r="G2453" s="846" t="s">
        <v>1110</v>
      </c>
      <c r="H2453" s="846"/>
    </row>
    <row r="2454" spans="2:8">
      <c r="B2454" s="2" t="s">
        <v>1127</v>
      </c>
      <c r="C2454" s="2" t="s">
        <v>2702</v>
      </c>
      <c r="D2454" s="2">
        <v>2018</v>
      </c>
      <c r="E2454" s="820">
        <v>548</v>
      </c>
      <c r="F2454" s="821">
        <v>0.09</v>
      </c>
      <c r="G2454" s="846" t="s">
        <v>1110</v>
      </c>
      <c r="H2454" s="846"/>
    </row>
    <row r="2455" spans="2:8">
      <c r="B2455" s="2" t="s">
        <v>1127</v>
      </c>
      <c r="C2455" s="2" t="s">
        <v>2703</v>
      </c>
      <c r="D2455" s="2">
        <v>2018</v>
      </c>
      <c r="E2455" s="820">
        <v>480</v>
      </c>
      <c r="F2455" s="821">
        <v>0.08</v>
      </c>
      <c r="G2455" s="846" t="s">
        <v>1110</v>
      </c>
      <c r="H2455" s="846"/>
    </row>
    <row r="2456" spans="2:8">
      <c r="B2456" s="2" t="s">
        <v>1127</v>
      </c>
      <c r="C2456" s="2" t="s">
        <v>2703</v>
      </c>
      <c r="D2456" s="2">
        <v>2018</v>
      </c>
      <c r="E2456" s="820">
        <v>1215</v>
      </c>
      <c r="F2456" s="821">
        <v>0.2</v>
      </c>
      <c r="G2456" s="846" t="s">
        <v>1110</v>
      </c>
      <c r="H2456" s="846"/>
    </row>
    <row r="2457" spans="2:8">
      <c r="B2457" s="2" t="s">
        <v>1127</v>
      </c>
      <c r="C2457" s="2" t="s">
        <v>2703</v>
      </c>
      <c r="D2457" s="2">
        <v>2018</v>
      </c>
      <c r="E2457" s="820">
        <v>380</v>
      </c>
      <c r="F2457" s="821">
        <v>0.1</v>
      </c>
      <c r="G2457" s="846" t="s">
        <v>1110</v>
      </c>
      <c r="H2457" s="846"/>
    </row>
    <row r="2458" spans="2:8">
      <c r="B2458" s="2" t="s">
        <v>1127</v>
      </c>
      <c r="C2458" s="2" t="s">
        <v>2703</v>
      </c>
      <c r="D2458" s="2">
        <v>2018</v>
      </c>
      <c r="E2458" s="820">
        <v>1007</v>
      </c>
      <c r="F2458" s="821">
        <v>0.12</v>
      </c>
      <c r="G2458" s="846" t="s">
        <v>1110</v>
      </c>
      <c r="H2458" s="846"/>
    </row>
    <row r="2459" spans="2:8">
      <c r="B2459" s="2" t="s">
        <v>1127</v>
      </c>
      <c r="C2459" s="2" t="s">
        <v>2704</v>
      </c>
      <c r="D2459" s="2">
        <v>2018</v>
      </c>
      <c r="E2459" s="820">
        <v>1007</v>
      </c>
      <c r="F2459" s="821">
        <v>0.12</v>
      </c>
      <c r="G2459" s="846" t="s">
        <v>1110</v>
      </c>
      <c r="H2459" s="846"/>
    </row>
    <row r="2460" spans="2:8">
      <c r="B2460" s="2" t="s">
        <v>1127</v>
      </c>
      <c r="C2460" s="2" t="s">
        <v>2704</v>
      </c>
      <c r="D2460" s="2">
        <v>2018</v>
      </c>
      <c r="E2460" s="820">
        <v>486</v>
      </c>
      <c r="F2460" s="821">
        <v>0.08</v>
      </c>
      <c r="G2460" s="846" t="s">
        <v>1110</v>
      </c>
      <c r="H2460" s="846"/>
    </row>
    <row r="2461" spans="2:8">
      <c r="B2461" s="2" t="s">
        <v>1127</v>
      </c>
      <c r="C2461" s="2" t="s">
        <v>2704</v>
      </c>
      <c r="D2461" s="2">
        <v>2018</v>
      </c>
      <c r="E2461" s="820">
        <v>266</v>
      </c>
      <c r="F2461" s="821">
        <v>0.1</v>
      </c>
      <c r="G2461" s="846" t="s">
        <v>1110</v>
      </c>
      <c r="H2461" s="846"/>
    </row>
    <row r="2462" spans="2:8">
      <c r="B2462" s="2" t="s">
        <v>1127</v>
      </c>
      <c r="C2462" s="2" t="s">
        <v>2704</v>
      </c>
      <c r="D2462" s="2">
        <v>2018</v>
      </c>
      <c r="E2462" s="820">
        <v>2014</v>
      </c>
      <c r="F2462" s="821">
        <v>0.24</v>
      </c>
      <c r="G2462" s="846" t="s">
        <v>1110</v>
      </c>
      <c r="H2462" s="846"/>
    </row>
    <row r="2463" spans="2:8">
      <c r="B2463" s="2" t="s">
        <v>1127</v>
      </c>
      <c r="C2463" s="2" t="s">
        <v>2705</v>
      </c>
      <c r="D2463" s="2">
        <v>2018</v>
      </c>
      <c r="E2463" s="820">
        <v>380</v>
      </c>
      <c r="F2463" s="821">
        <v>0.1</v>
      </c>
      <c r="G2463" s="846" t="s">
        <v>1110</v>
      </c>
      <c r="H2463" s="846"/>
    </row>
    <row r="2464" spans="2:8">
      <c r="B2464" s="2" t="s">
        <v>1127</v>
      </c>
      <c r="C2464" s="2" t="s">
        <v>2705</v>
      </c>
      <c r="D2464" s="2">
        <v>2018</v>
      </c>
      <c r="E2464" s="820">
        <v>1944</v>
      </c>
      <c r="F2464" s="821">
        <v>0.32</v>
      </c>
      <c r="G2464" s="846" t="s">
        <v>1110</v>
      </c>
      <c r="H2464" s="846"/>
    </row>
    <row r="2465" spans="2:8">
      <c r="B2465" s="2" t="s">
        <v>1127</v>
      </c>
      <c r="C2465" s="2" t="s">
        <v>2705</v>
      </c>
      <c r="D2465" s="2">
        <v>2018</v>
      </c>
      <c r="E2465" s="820">
        <v>1007</v>
      </c>
      <c r="F2465" s="821">
        <v>0.12</v>
      </c>
      <c r="G2465" s="846" t="s">
        <v>1110</v>
      </c>
      <c r="H2465" s="846"/>
    </row>
    <row r="2466" spans="2:8">
      <c r="B2466" s="2" t="s">
        <v>1127</v>
      </c>
      <c r="C2466" s="2" t="s">
        <v>2705</v>
      </c>
      <c r="D2466" s="2">
        <v>2018</v>
      </c>
      <c r="E2466" s="820">
        <v>2014</v>
      </c>
      <c r="F2466" s="821">
        <v>0.24</v>
      </c>
      <c r="G2466" s="846" t="s">
        <v>1110</v>
      </c>
      <c r="H2466" s="846"/>
    </row>
    <row r="2467" spans="2:8">
      <c r="B2467" s="2" t="s">
        <v>1127</v>
      </c>
      <c r="C2467" s="2" t="s">
        <v>2705</v>
      </c>
      <c r="D2467" s="2">
        <v>2018</v>
      </c>
      <c r="E2467" s="820">
        <v>380</v>
      </c>
      <c r="F2467" s="821">
        <v>0.1</v>
      </c>
      <c r="G2467" s="846" t="s">
        <v>1110</v>
      </c>
      <c r="H2467" s="846"/>
    </row>
    <row r="2468" spans="2:8">
      <c r="B2468" s="2" t="s">
        <v>1127</v>
      </c>
      <c r="C2468" s="2" t="s">
        <v>2706</v>
      </c>
      <c r="D2468" s="2">
        <v>2018</v>
      </c>
      <c r="E2468" s="820">
        <v>480</v>
      </c>
      <c r="F2468" s="821">
        <v>0.08</v>
      </c>
      <c r="G2468" s="846" t="s">
        <v>1110</v>
      </c>
      <c r="H2468" s="846"/>
    </row>
    <row r="2469" spans="2:8">
      <c r="B2469" s="2" t="s">
        <v>1127</v>
      </c>
      <c r="C2469" s="2" t="s">
        <v>2706</v>
      </c>
      <c r="D2469" s="2">
        <v>2018</v>
      </c>
      <c r="E2469" s="820">
        <v>243</v>
      </c>
      <c r="F2469" s="821">
        <v>0.04</v>
      </c>
      <c r="G2469" s="846" t="s">
        <v>1110</v>
      </c>
      <c r="H2469" s="846"/>
    </row>
    <row r="2470" spans="2:8">
      <c r="B2470" s="2" t="s">
        <v>1127</v>
      </c>
      <c r="C2470" s="2" t="s">
        <v>2706</v>
      </c>
      <c r="D2470" s="2">
        <v>2018</v>
      </c>
      <c r="E2470" s="820">
        <v>3021</v>
      </c>
      <c r="F2470" s="821">
        <v>0.36</v>
      </c>
      <c r="G2470" s="846" t="s">
        <v>1110</v>
      </c>
      <c r="H2470" s="846"/>
    </row>
    <row r="2471" spans="2:8">
      <c r="B2471" s="2" t="s">
        <v>1127</v>
      </c>
      <c r="C2471" s="2" t="s">
        <v>2707</v>
      </c>
      <c r="D2471" s="2">
        <v>2018</v>
      </c>
      <c r="E2471" s="820">
        <v>1007</v>
      </c>
      <c r="F2471" s="821">
        <v>0.12</v>
      </c>
      <c r="G2471" s="846" t="s">
        <v>1110</v>
      </c>
      <c r="H2471" s="846"/>
    </row>
    <row r="2472" spans="2:8">
      <c r="B2472" s="2" t="s">
        <v>1127</v>
      </c>
      <c r="C2472" s="2" t="s">
        <v>2707</v>
      </c>
      <c r="D2472" s="2">
        <v>2018</v>
      </c>
      <c r="E2472" s="820">
        <v>480</v>
      </c>
      <c r="F2472" s="821">
        <v>0.08</v>
      </c>
      <c r="G2472" s="846" t="s">
        <v>1110</v>
      </c>
      <c r="H2472" s="846"/>
    </row>
    <row r="2473" spans="2:8">
      <c r="B2473" s="2" t="s">
        <v>1127</v>
      </c>
      <c r="C2473" s="2" t="s">
        <v>2707</v>
      </c>
      <c r="D2473" s="2">
        <v>2018</v>
      </c>
      <c r="E2473" s="820">
        <v>1007</v>
      </c>
      <c r="F2473" s="821">
        <v>0.12</v>
      </c>
      <c r="G2473" s="846" t="s">
        <v>1110</v>
      </c>
      <c r="H2473" s="846"/>
    </row>
    <row r="2474" spans="2:8">
      <c r="B2474" s="2" t="s">
        <v>1127</v>
      </c>
      <c r="C2474" s="2" t="s">
        <v>2707</v>
      </c>
      <c r="D2474" s="2">
        <v>2018</v>
      </c>
      <c r="E2474" s="820">
        <v>570</v>
      </c>
      <c r="F2474" s="821">
        <v>0.15</v>
      </c>
      <c r="G2474" s="846" t="s">
        <v>1110</v>
      </c>
      <c r="H2474" s="846"/>
    </row>
    <row r="2475" spans="2:8">
      <c r="B2475" s="2" t="s">
        <v>1127</v>
      </c>
      <c r="C2475" s="2" t="s">
        <v>2707</v>
      </c>
      <c r="D2475" s="2">
        <v>2018</v>
      </c>
      <c r="E2475" s="820">
        <v>1215</v>
      </c>
      <c r="F2475" s="821">
        <v>0.2</v>
      </c>
      <c r="G2475" s="846" t="s">
        <v>1110</v>
      </c>
      <c r="H2475" s="846"/>
    </row>
    <row r="2476" spans="2:8">
      <c r="B2476" s="2" t="s">
        <v>1127</v>
      </c>
      <c r="C2476" s="2" t="s">
        <v>2708</v>
      </c>
      <c r="D2476" s="2">
        <v>2018</v>
      </c>
      <c r="E2476" s="820">
        <v>760</v>
      </c>
      <c r="F2476" s="821">
        <v>0.2</v>
      </c>
      <c r="G2476" s="846" t="s">
        <v>1110</v>
      </c>
      <c r="H2476" s="846"/>
    </row>
    <row r="2477" spans="2:8">
      <c r="B2477" s="2" t="s">
        <v>1127</v>
      </c>
      <c r="C2477" s="2" t="s">
        <v>2708</v>
      </c>
      <c r="D2477" s="2">
        <v>2018</v>
      </c>
      <c r="E2477" s="820">
        <v>729</v>
      </c>
      <c r="F2477" s="821">
        <v>0.12</v>
      </c>
      <c r="G2477" s="846" t="s">
        <v>1110</v>
      </c>
      <c r="H2477" s="846"/>
    </row>
    <row r="2478" spans="2:8">
      <c r="B2478" s="2" t="s">
        <v>1127</v>
      </c>
      <c r="C2478" s="2" t="s">
        <v>2708</v>
      </c>
      <c r="D2478" s="2">
        <v>2018</v>
      </c>
      <c r="E2478" s="820">
        <v>2014</v>
      </c>
      <c r="F2478" s="821">
        <v>0.24</v>
      </c>
      <c r="G2478" s="846" t="s">
        <v>1110</v>
      </c>
      <c r="H2478" s="846"/>
    </row>
    <row r="2479" spans="2:8">
      <c r="B2479" s="2" t="s">
        <v>1127</v>
      </c>
      <c r="C2479" s="2" t="s">
        <v>2708</v>
      </c>
      <c r="D2479" s="2">
        <v>2018</v>
      </c>
      <c r="E2479" s="820">
        <v>578</v>
      </c>
      <c r="F2479" s="821">
        <v>0.1</v>
      </c>
      <c r="G2479" s="846" t="s">
        <v>1110</v>
      </c>
      <c r="H2479" s="846"/>
    </row>
    <row r="2480" spans="2:8">
      <c r="B2480" s="2" t="s">
        <v>1127</v>
      </c>
      <c r="C2480" s="2" t="s">
        <v>2709</v>
      </c>
      <c r="D2480" s="2">
        <v>2018</v>
      </c>
      <c r="E2480" s="820">
        <v>950</v>
      </c>
      <c r="F2480" s="821">
        <v>0.25</v>
      </c>
      <c r="G2480" s="846" t="s">
        <v>1110</v>
      </c>
      <c r="H2480" s="846"/>
    </row>
    <row r="2481" spans="2:8">
      <c r="B2481" s="2" t="s">
        <v>1127</v>
      </c>
      <c r="C2481" s="2" t="s">
        <v>2709</v>
      </c>
      <c r="D2481" s="2">
        <v>2018</v>
      </c>
      <c r="E2481" s="820">
        <v>1156</v>
      </c>
      <c r="F2481" s="821">
        <v>0.2</v>
      </c>
      <c r="G2481" s="846" t="s">
        <v>1110</v>
      </c>
      <c r="H2481" s="846"/>
    </row>
    <row r="2482" spans="2:8">
      <c r="B2482" s="2" t="s">
        <v>1127</v>
      </c>
      <c r="C2482" s="2" t="s">
        <v>2709</v>
      </c>
      <c r="D2482" s="2">
        <v>2018</v>
      </c>
      <c r="E2482" s="820">
        <v>480</v>
      </c>
      <c r="F2482" s="821">
        <v>0.08</v>
      </c>
      <c r="G2482" s="846" t="s">
        <v>1110</v>
      </c>
      <c r="H2482" s="846"/>
    </row>
    <row r="2483" spans="2:8">
      <c r="B2483" s="2" t="s">
        <v>1127</v>
      </c>
      <c r="C2483" s="2" t="s">
        <v>2709</v>
      </c>
      <c r="D2483" s="2">
        <v>2018</v>
      </c>
      <c r="E2483" s="820">
        <v>6042</v>
      </c>
      <c r="F2483" s="821">
        <v>0.72</v>
      </c>
      <c r="G2483" s="846" t="s">
        <v>1110</v>
      </c>
      <c r="H2483" s="846"/>
    </row>
    <row r="2484" spans="2:8">
      <c r="B2484" s="2" t="s">
        <v>1127</v>
      </c>
      <c r="C2484" s="2" t="s">
        <v>2709</v>
      </c>
      <c r="D2484" s="2">
        <v>2018</v>
      </c>
      <c r="E2484" s="820">
        <v>266</v>
      </c>
      <c r="F2484" s="821">
        <v>0.1</v>
      </c>
      <c r="G2484" s="846" t="s">
        <v>1110</v>
      </c>
      <c r="H2484" s="846"/>
    </row>
    <row r="2485" spans="2:8">
      <c r="B2485" s="2" t="s">
        <v>1127</v>
      </c>
      <c r="C2485" s="2" t="s">
        <v>2709</v>
      </c>
      <c r="D2485" s="2">
        <v>2018</v>
      </c>
      <c r="E2485" s="820">
        <v>1215</v>
      </c>
      <c r="F2485" s="821">
        <v>0.2</v>
      </c>
      <c r="G2485" s="846" t="s">
        <v>1110</v>
      </c>
      <c r="H2485" s="846"/>
    </row>
    <row r="2486" spans="2:8">
      <c r="B2486" s="2" t="s">
        <v>1127</v>
      </c>
      <c r="C2486" s="2" t="s">
        <v>2710</v>
      </c>
      <c r="D2486" s="2">
        <v>2018</v>
      </c>
      <c r="E2486" s="820">
        <v>1944</v>
      </c>
      <c r="F2486" s="821">
        <v>0.32</v>
      </c>
      <c r="G2486" s="846" t="s">
        <v>1110</v>
      </c>
      <c r="H2486" s="846"/>
    </row>
    <row r="2487" spans="2:8">
      <c r="B2487" s="2" t="s">
        <v>1127</v>
      </c>
      <c r="C2487" s="2" t="s">
        <v>2710</v>
      </c>
      <c r="D2487" s="2">
        <v>2018</v>
      </c>
      <c r="E2487" s="820">
        <v>2014</v>
      </c>
      <c r="F2487" s="821">
        <v>0.24</v>
      </c>
      <c r="G2487" s="846" t="s">
        <v>1110</v>
      </c>
      <c r="H2487" s="846"/>
    </row>
    <row r="2488" spans="2:8">
      <c r="B2488" s="2" t="s">
        <v>1127</v>
      </c>
      <c r="C2488" s="2" t="s">
        <v>2710</v>
      </c>
      <c r="D2488" s="2">
        <v>2018</v>
      </c>
      <c r="E2488" s="820">
        <v>1520</v>
      </c>
      <c r="F2488" s="821">
        <v>0.4</v>
      </c>
      <c r="G2488" s="846" t="s">
        <v>1110</v>
      </c>
      <c r="H2488" s="846"/>
    </row>
    <row r="2489" spans="2:8">
      <c r="B2489" s="2" t="s">
        <v>1127</v>
      </c>
      <c r="C2489" s="2" t="s">
        <v>2711</v>
      </c>
      <c r="D2489" s="2">
        <v>2018</v>
      </c>
      <c r="E2489" s="820">
        <v>972</v>
      </c>
      <c r="F2489" s="821">
        <v>0.16</v>
      </c>
      <c r="G2489" s="846" t="s">
        <v>1110</v>
      </c>
      <c r="H2489" s="846"/>
    </row>
    <row r="2490" spans="2:8">
      <c r="B2490" s="2" t="s">
        <v>1127</v>
      </c>
      <c r="C2490" s="2" t="s">
        <v>2711</v>
      </c>
      <c r="D2490" s="2">
        <v>2018</v>
      </c>
      <c r="E2490" s="820">
        <v>480</v>
      </c>
      <c r="F2490" s="821">
        <v>0.08</v>
      </c>
      <c r="G2490" s="846" t="s">
        <v>1110</v>
      </c>
      <c r="H2490" s="846"/>
    </row>
    <row r="2491" spans="2:8">
      <c r="B2491" s="2" t="s">
        <v>1127</v>
      </c>
      <c r="C2491" s="2" t="s">
        <v>2711</v>
      </c>
      <c r="D2491" s="2">
        <v>2018</v>
      </c>
      <c r="E2491" s="820">
        <v>548</v>
      </c>
      <c r="F2491" s="821">
        <v>0.09</v>
      </c>
      <c r="G2491" s="846" t="s">
        <v>1110</v>
      </c>
      <c r="H2491" s="846"/>
    </row>
    <row r="2492" spans="2:8">
      <c r="B2492" s="2" t="s">
        <v>1127</v>
      </c>
      <c r="C2492" s="2" t="s">
        <v>2712</v>
      </c>
      <c r="D2492" s="2">
        <v>2018</v>
      </c>
      <c r="E2492" s="820">
        <v>480</v>
      </c>
      <c r="F2492" s="821">
        <v>0.08</v>
      </c>
      <c r="G2492" s="846" t="s">
        <v>1110</v>
      </c>
      <c r="H2492" s="846"/>
    </row>
    <row r="2493" spans="2:8">
      <c r="B2493" s="2" t="s">
        <v>1127</v>
      </c>
      <c r="C2493" s="2" t="s">
        <v>2712</v>
      </c>
      <c r="D2493" s="2">
        <v>2018</v>
      </c>
      <c r="E2493" s="820">
        <v>133</v>
      </c>
      <c r="F2493" s="821">
        <v>0.05</v>
      </c>
      <c r="G2493" s="846" t="s">
        <v>1110</v>
      </c>
      <c r="H2493" s="846"/>
    </row>
    <row r="2494" spans="2:8">
      <c r="B2494" s="2" t="s">
        <v>1127</v>
      </c>
      <c r="C2494" s="2" t="s">
        <v>2712</v>
      </c>
      <c r="D2494" s="2">
        <v>2018</v>
      </c>
      <c r="E2494" s="820">
        <v>2014</v>
      </c>
      <c r="F2494" s="821">
        <v>0.24</v>
      </c>
      <c r="G2494" s="846" t="s">
        <v>1110</v>
      </c>
      <c r="H2494" s="846"/>
    </row>
    <row r="2495" spans="2:8">
      <c r="B2495" s="2" t="s">
        <v>1127</v>
      </c>
      <c r="C2495" s="2" t="s">
        <v>2713</v>
      </c>
      <c r="D2495" s="2">
        <v>2018</v>
      </c>
      <c r="E2495" s="820">
        <v>3021</v>
      </c>
      <c r="F2495" s="821">
        <v>0.36</v>
      </c>
      <c r="G2495" s="846" t="s">
        <v>1110</v>
      </c>
      <c r="H2495" s="846"/>
    </row>
    <row r="2496" spans="2:8">
      <c r="B2496" s="2" t="s">
        <v>1127</v>
      </c>
      <c r="C2496" s="2" t="s">
        <v>2713</v>
      </c>
      <c r="D2496" s="2">
        <v>2018</v>
      </c>
      <c r="E2496" s="820">
        <v>266</v>
      </c>
      <c r="F2496" s="821">
        <v>0.1</v>
      </c>
      <c r="G2496" s="846" t="s">
        <v>1110</v>
      </c>
      <c r="H2496" s="846"/>
    </row>
    <row r="2497" spans="2:8">
      <c r="B2497" s="2" t="s">
        <v>1127</v>
      </c>
      <c r="C2497" s="2" t="s">
        <v>2713</v>
      </c>
      <c r="D2497" s="2">
        <v>2018</v>
      </c>
      <c r="E2497" s="820">
        <v>480</v>
      </c>
      <c r="F2497" s="821">
        <v>0.08</v>
      </c>
      <c r="G2497" s="846" t="s">
        <v>1110</v>
      </c>
      <c r="H2497" s="846"/>
    </row>
    <row r="2498" spans="2:8">
      <c r="B2498" s="2" t="s">
        <v>1127</v>
      </c>
      <c r="C2498" s="2" t="s">
        <v>2713</v>
      </c>
      <c r="D2498" s="2">
        <v>2018</v>
      </c>
      <c r="E2498" s="820">
        <v>1007</v>
      </c>
      <c r="F2498" s="821">
        <v>0.12</v>
      </c>
      <c r="G2498" s="846" t="s">
        <v>1110</v>
      </c>
      <c r="H2498" s="846"/>
    </row>
    <row r="2499" spans="2:8">
      <c r="B2499" s="2" t="s">
        <v>1127</v>
      </c>
      <c r="C2499" s="2" t="s">
        <v>2713</v>
      </c>
      <c r="D2499" s="2">
        <v>2018</v>
      </c>
      <c r="E2499" s="820">
        <v>486</v>
      </c>
      <c r="F2499" s="821">
        <v>0.08</v>
      </c>
      <c r="G2499" s="846" t="s">
        <v>1110</v>
      </c>
      <c r="H2499" s="846"/>
    </row>
    <row r="2500" spans="2:8">
      <c r="B2500" s="2" t="s">
        <v>1127</v>
      </c>
      <c r="C2500" s="2" t="s">
        <v>2714</v>
      </c>
      <c r="D2500" s="2">
        <v>2018</v>
      </c>
      <c r="E2500" s="820">
        <v>480</v>
      </c>
      <c r="F2500" s="821">
        <v>0.08</v>
      </c>
      <c r="G2500" s="846" t="s">
        <v>1110</v>
      </c>
      <c r="H2500" s="846"/>
    </row>
    <row r="2501" spans="2:8">
      <c r="B2501" s="2" t="s">
        <v>1127</v>
      </c>
      <c r="C2501" s="2" t="s">
        <v>2715</v>
      </c>
      <c r="D2501" s="2">
        <v>2018</v>
      </c>
      <c r="E2501" s="820">
        <v>1007</v>
      </c>
      <c r="F2501" s="821">
        <v>0.12</v>
      </c>
      <c r="G2501" s="846" t="s">
        <v>1110</v>
      </c>
      <c r="H2501" s="846"/>
    </row>
    <row r="2502" spans="2:8">
      <c r="B2502" s="2" t="s">
        <v>1127</v>
      </c>
      <c r="C2502" s="2" t="s">
        <v>2715</v>
      </c>
      <c r="D2502" s="2">
        <v>2018</v>
      </c>
      <c r="E2502" s="820">
        <v>480</v>
      </c>
      <c r="F2502" s="821">
        <v>0.08</v>
      </c>
      <c r="G2502" s="846" t="s">
        <v>1110</v>
      </c>
      <c r="H2502" s="846"/>
    </row>
    <row r="2503" spans="2:8">
      <c r="B2503" s="2" t="s">
        <v>1127</v>
      </c>
      <c r="C2503" s="2" t="s">
        <v>2715</v>
      </c>
      <c r="D2503" s="2">
        <v>2018</v>
      </c>
      <c r="E2503" s="820">
        <v>243</v>
      </c>
      <c r="F2503" s="821">
        <v>0.04</v>
      </c>
      <c r="G2503" s="846" t="s">
        <v>1110</v>
      </c>
      <c r="H2503" s="846"/>
    </row>
    <row r="2504" spans="2:8">
      <c r="B2504" s="2" t="s">
        <v>1127</v>
      </c>
      <c r="C2504" s="2" t="s">
        <v>2715</v>
      </c>
      <c r="D2504" s="2">
        <v>2018</v>
      </c>
      <c r="E2504" s="820">
        <v>380</v>
      </c>
      <c r="F2504" s="821">
        <v>0.1</v>
      </c>
      <c r="G2504" s="846" t="s">
        <v>1110</v>
      </c>
      <c r="H2504" s="846"/>
    </row>
    <row r="2505" spans="2:8">
      <c r="B2505" s="2" t="s">
        <v>1127</v>
      </c>
      <c r="C2505" s="2" t="s">
        <v>2716</v>
      </c>
      <c r="D2505" s="2">
        <v>2018</v>
      </c>
      <c r="E2505" s="820">
        <v>1458</v>
      </c>
      <c r="F2505" s="821">
        <v>0.24</v>
      </c>
      <c r="G2505" s="846" t="s">
        <v>1110</v>
      </c>
      <c r="H2505" s="846"/>
    </row>
    <row r="2506" spans="2:8">
      <c r="B2506" s="2" t="s">
        <v>1127</v>
      </c>
      <c r="C2506" s="2" t="s">
        <v>2716</v>
      </c>
      <c r="D2506" s="2">
        <v>2018</v>
      </c>
      <c r="E2506" s="820">
        <v>867</v>
      </c>
      <c r="F2506" s="821">
        <v>0.15</v>
      </c>
      <c r="G2506" s="846" t="s">
        <v>1110</v>
      </c>
      <c r="H2506" s="846"/>
    </row>
    <row r="2507" spans="2:8">
      <c r="B2507" s="2" t="s">
        <v>1127</v>
      </c>
      <c r="C2507" s="2" t="s">
        <v>2716</v>
      </c>
      <c r="D2507" s="2">
        <v>2018</v>
      </c>
      <c r="E2507" s="820">
        <v>532</v>
      </c>
      <c r="F2507" s="821">
        <v>0.2</v>
      </c>
      <c r="G2507" s="846" t="s">
        <v>1110</v>
      </c>
      <c r="H2507" s="846"/>
    </row>
    <row r="2508" spans="2:8">
      <c r="B2508" s="2" t="s">
        <v>1127</v>
      </c>
      <c r="C2508" s="2" t="s">
        <v>2716</v>
      </c>
      <c r="D2508" s="2">
        <v>2018</v>
      </c>
      <c r="E2508" s="820">
        <v>190</v>
      </c>
      <c r="F2508" s="821">
        <v>0.05</v>
      </c>
      <c r="G2508" s="846" t="s">
        <v>1110</v>
      </c>
      <c r="H2508" s="846"/>
    </row>
    <row r="2509" spans="2:8">
      <c r="B2509" s="2" t="s">
        <v>1127</v>
      </c>
      <c r="C2509" s="2" t="s">
        <v>2716</v>
      </c>
      <c r="D2509" s="2">
        <v>2018</v>
      </c>
      <c r="E2509" s="820">
        <v>4028</v>
      </c>
      <c r="F2509" s="821">
        <v>0.48</v>
      </c>
      <c r="G2509" s="846" t="s">
        <v>1110</v>
      </c>
      <c r="H2509" s="846"/>
    </row>
    <row r="2510" spans="2:8">
      <c r="B2510" s="2" t="s">
        <v>1127</v>
      </c>
      <c r="C2510" s="2" t="s">
        <v>2716</v>
      </c>
      <c r="D2510" s="2">
        <v>2018</v>
      </c>
      <c r="E2510" s="820">
        <v>480</v>
      </c>
      <c r="F2510" s="821">
        <v>0.08</v>
      </c>
      <c r="G2510" s="846" t="s">
        <v>1110</v>
      </c>
      <c r="H2510" s="846"/>
    </row>
    <row r="2511" spans="2:8">
      <c r="B2511" s="2" t="s">
        <v>1127</v>
      </c>
      <c r="C2511" s="2" t="s">
        <v>2717</v>
      </c>
      <c r="D2511" s="2">
        <v>2018</v>
      </c>
      <c r="E2511" s="820">
        <v>190</v>
      </c>
      <c r="F2511" s="821">
        <v>0.05</v>
      </c>
      <c r="G2511" s="846" t="s">
        <v>1110</v>
      </c>
      <c r="H2511" s="846"/>
    </row>
    <row r="2512" spans="2:8">
      <c r="B2512" s="2" t="s">
        <v>1127</v>
      </c>
      <c r="C2512" s="2" t="s">
        <v>2717</v>
      </c>
      <c r="D2512" s="2">
        <v>2018</v>
      </c>
      <c r="E2512" s="820">
        <v>2014</v>
      </c>
      <c r="F2512" s="821">
        <v>0.24</v>
      </c>
      <c r="G2512" s="846" t="s">
        <v>1110</v>
      </c>
      <c r="H2512" s="846"/>
    </row>
    <row r="2513" spans="2:8">
      <c r="B2513" s="2" t="s">
        <v>1127</v>
      </c>
      <c r="C2513" s="2" t="s">
        <v>2717</v>
      </c>
      <c r="D2513" s="2">
        <v>2018</v>
      </c>
      <c r="E2513" s="820">
        <v>190</v>
      </c>
      <c r="F2513" s="821">
        <v>0.05</v>
      </c>
      <c r="G2513" s="846" t="s">
        <v>1110</v>
      </c>
      <c r="H2513" s="846"/>
    </row>
    <row r="2514" spans="2:8">
      <c r="B2514" s="2" t="s">
        <v>1127</v>
      </c>
      <c r="C2514" s="2" t="s">
        <v>2717</v>
      </c>
      <c r="D2514" s="2">
        <v>2018</v>
      </c>
      <c r="E2514" s="820">
        <v>548</v>
      </c>
      <c r="F2514" s="821">
        <v>0.09</v>
      </c>
      <c r="G2514" s="846" t="s">
        <v>1110</v>
      </c>
      <c r="H2514" s="846"/>
    </row>
    <row r="2515" spans="2:8">
      <c r="B2515" s="2" t="s">
        <v>1127</v>
      </c>
      <c r="C2515" s="2" t="s">
        <v>2717</v>
      </c>
      <c r="D2515" s="2">
        <v>2018</v>
      </c>
      <c r="E2515" s="820">
        <v>480</v>
      </c>
      <c r="F2515" s="821">
        <v>0.08</v>
      </c>
      <c r="G2515" s="846" t="s">
        <v>1110</v>
      </c>
      <c r="H2515" s="846"/>
    </row>
    <row r="2516" spans="2:8">
      <c r="B2516" s="2" t="s">
        <v>1127</v>
      </c>
      <c r="C2516" s="2" t="s">
        <v>2718</v>
      </c>
      <c r="D2516" s="2">
        <v>2018</v>
      </c>
      <c r="E2516" s="820">
        <v>548</v>
      </c>
      <c r="F2516" s="821">
        <v>0.09</v>
      </c>
      <c r="G2516" s="846" t="s">
        <v>1110</v>
      </c>
      <c r="H2516" s="846"/>
    </row>
    <row r="2517" spans="2:8">
      <c r="B2517" s="2" t="s">
        <v>1127</v>
      </c>
      <c r="C2517" s="2" t="s">
        <v>2718</v>
      </c>
      <c r="D2517" s="2">
        <v>2018</v>
      </c>
      <c r="E2517" s="820">
        <v>480</v>
      </c>
      <c r="F2517" s="821">
        <v>0.08</v>
      </c>
      <c r="G2517" s="846" t="s">
        <v>1110</v>
      </c>
      <c r="H2517" s="846"/>
    </row>
    <row r="2518" spans="2:8">
      <c r="B2518" s="2" t="s">
        <v>1127</v>
      </c>
      <c r="C2518" s="2" t="s">
        <v>2718</v>
      </c>
      <c r="D2518" s="2">
        <v>2018</v>
      </c>
      <c r="E2518" s="820">
        <v>486</v>
      </c>
      <c r="F2518" s="821">
        <v>0.08</v>
      </c>
      <c r="G2518" s="846" t="s">
        <v>1110</v>
      </c>
      <c r="H2518" s="846"/>
    </row>
    <row r="2519" spans="2:8">
      <c r="B2519" s="2" t="s">
        <v>1127</v>
      </c>
      <c r="C2519" s="2" t="s">
        <v>2718</v>
      </c>
      <c r="D2519" s="2">
        <v>2018</v>
      </c>
      <c r="E2519" s="820">
        <v>4028</v>
      </c>
      <c r="F2519" s="821">
        <v>0.48</v>
      </c>
      <c r="G2519" s="846" t="s">
        <v>1110</v>
      </c>
      <c r="H2519" s="846"/>
    </row>
    <row r="2520" spans="2:8">
      <c r="B2520" s="2" t="s">
        <v>1127</v>
      </c>
      <c r="C2520" s="2" t="s">
        <v>2719</v>
      </c>
      <c r="D2520" s="2">
        <v>2018</v>
      </c>
      <c r="E2520" s="820">
        <v>2014</v>
      </c>
      <c r="F2520" s="821">
        <v>0.24</v>
      </c>
      <c r="G2520" s="846" t="s">
        <v>1110</v>
      </c>
      <c r="H2520" s="846"/>
    </row>
    <row r="2521" spans="2:8">
      <c r="B2521" s="2" t="s">
        <v>1127</v>
      </c>
      <c r="C2521" s="2" t="s">
        <v>2719</v>
      </c>
      <c r="D2521" s="2">
        <v>2018</v>
      </c>
      <c r="E2521" s="820">
        <v>2014</v>
      </c>
      <c r="F2521" s="821">
        <v>0.24</v>
      </c>
      <c r="G2521" s="846" t="s">
        <v>1110</v>
      </c>
      <c r="H2521" s="846"/>
    </row>
    <row r="2522" spans="2:8">
      <c r="B2522" s="2" t="s">
        <v>1127</v>
      </c>
      <c r="C2522" s="2" t="s">
        <v>2719</v>
      </c>
      <c r="D2522" s="2">
        <v>2018</v>
      </c>
      <c r="E2522" s="820">
        <v>480</v>
      </c>
      <c r="F2522" s="821">
        <v>0.08</v>
      </c>
      <c r="G2522" s="846" t="s">
        <v>1110</v>
      </c>
      <c r="H2522" s="846"/>
    </row>
    <row r="2523" spans="2:8">
      <c r="B2523" s="2" t="s">
        <v>1127</v>
      </c>
      <c r="C2523" s="2" t="s">
        <v>2719</v>
      </c>
      <c r="D2523" s="2">
        <v>2018</v>
      </c>
      <c r="E2523" s="820">
        <v>760</v>
      </c>
      <c r="F2523" s="821">
        <v>0.2</v>
      </c>
      <c r="G2523" s="846" t="s">
        <v>1110</v>
      </c>
      <c r="H2523" s="846"/>
    </row>
    <row r="2524" spans="2:8">
      <c r="B2524" s="2" t="s">
        <v>1127</v>
      </c>
      <c r="C2524" s="2" t="s">
        <v>2720</v>
      </c>
      <c r="D2524" s="2">
        <v>2018</v>
      </c>
      <c r="E2524" s="820">
        <v>133</v>
      </c>
      <c r="F2524" s="821">
        <v>0.05</v>
      </c>
      <c r="G2524" s="846" t="s">
        <v>1110</v>
      </c>
      <c r="H2524" s="846"/>
    </row>
    <row r="2525" spans="2:8">
      <c r="B2525" s="2" t="s">
        <v>1127</v>
      </c>
      <c r="C2525" s="2" t="s">
        <v>2720</v>
      </c>
      <c r="D2525" s="2">
        <v>2018</v>
      </c>
      <c r="E2525" s="820">
        <v>480</v>
      </c>
      <c r="F2525" s="821">
        <v>0.08</v>
      </c>
      <c r="G2525" s="846" t="s">
        <v>1110</v>
      </c>
      <c r="H2525" s="846"/>
    </row>
    <row r="2526" spans="2:8">
      <c r="B2526" s="2" t="s">
        <v>1127</v>
      </c>
      <c r="C2526" s="2" t="s">
        <v>2720</v>
      </c>
      <c r="D2526" s="2">
        <v>2018</v>
      </c>
      <c r="E2526" s="820">
        <v>1007</v>
      </c>
      <c r="F2526" s="821">
        <v>0.12</v>
      </c>
      <c r="G2526" s="846" t="s">
        <v>1110</v>
      </c>
      <c r="H2526" s="846"/>
    </row>
    <row r="2527" spans="2:8">
      <c r="B2527" s="2" t="s">
        <v>1127</v>
      </c>
      <c r="C2527" s="2" t="s">
        <v>2720</v>
      </c>
      <c r="D2527" s="2">
        <v>2018</v>
      </c>
      <c r="E2527" s="820">
        <v>1215</v>
      </c>
      <c r="F2527" s="821">
        <v>0.2</v>
      </c>
      <c r="G2527" s="846" t="s">
        <v>1110</v>
      </c>
      <c r="H2527" s="846"/>
    </row>
    <row r="2528" spans="2:8">
      <c r="B2528" s="2" t="s">
        <v>1127</v>
      </c>
      <c r="C2528" s="2" t="s">
        <v>2721</v>
      </c>
      <c r="D2528" s="2">
        <v>2018</v>
      </c>
      <c r="E2528" s="820">
        <v>570</v>
      </c>
      <c r="F2528" s="821">
        <v>0.15</v>
      </c>
      <c r="G2528" s="846" t="s">
        <v>1110</v>
      </c>
      <c r="H2528" s="846"/>
    </row>
    <row r="2529" spans="2:8">
      <c r="B2529" s="2" t="s">
        <v>1127</v>
      </c>
      <c r="C2529" s="2" t="s">
        <v>2721</v>
      </c>
      <c r="D2529" s="2">
        <v>2018</v>
      </c>
      <c r="E2529" s="820">
        <v>1215</v>
      </c>
      <c r="F2529" s="821">
        <v>0.2</v>
      </c>
      <c r="G2529" s="846" t="s">
        <v>1110</v>
      </c>
      <c r="H2529" s="846"/>
    </row>
    <row r="2530" spans="2:8">
      <c r="B2530" s="2" t="s">
        <v>1127</v>
      </c>
      <c r="C2530" s="2" t="s">
        <v>2721</v>
      </c>
      <c r="D2530" s="2">
        <v>2018</v>
      </c>
      <c r="E2530" s="820">
        <v>2014</v>
      </c>
      <c r="F2530" s="821">
        <v>0.24</v>
      </c>
      <c r="G2530" s="846" t="s">
        <v>1110</v>
      </c>
      <c r="H2530" s="846"/>
    </row>
    <row r="2531" spans="2:8">
      <c r="B2531" s="2" t="s">
        <v>1127</v>
      </c>
      <c r="C2531" s="2" t="s">
        <v>2722</v>
      </c>
      <c r="D2531" s="2">
        <v>2018</v>
      </c>
      <c r="E2531" s="820">
        <v>972</v>
      </c>
      <c r="F2531" s="821">
        <v>0.16</v>
      </c>
      <c r="G2531" s="846" t="s">
        <v>1110</v>
      </c>
      <c r="H2531" s="846"/>
    </row>
    <row r="2532" spans="2:8">
      <c r="B2532" s="2" t="s">
        <v>1127</v>
      </c>
      <c r="C2532" s="2" t="s">
        <v>2722</v>
      </c>
      <c r="D2532" s="2">
        <v>2018</v>
      </c>
      <c r="E2532" s="820">
        <v>480</v>
      </c>
      <c r="F2532" s="821">
        <v>0.08</v>
      </c>
      <c r="G2532" s="846" t="s">
        <v>1110</v>
      </c>
      <c r="H2532" s="846"/>
    </row>
    <row r="2533" spans="2:8">
      <c r="B2533" s="2" t="s">
        <v>1127</v>
      </c>
      <c r="C2533" s="2" t="s">
        <v>2723</v>
      </c>
      <c r="D2533" s="2">
        <v>2018</v>
      </c>
      <c r="E2533" s="820">
        <v>729</v>
      </c>
      <c r="F2533" s="821">
        <v>0.12</v>
      </c>
      <c r="G2533" s="846" t="s">
        <v>1110</v>
      </c>
      <c r="H2533" s="846"/>
    </row>
    <row r="2534" spans="2:8">
      <c r="B2534" s="2" t="s">
        <v>1127</v>
      </c>
      <c r="C2534" s="2" t="s">
        <v>2723</v>
      </c>
      <c r="D2534" s="2">
        <v>2018</v>
      </c>
      <c r="E2534" s="820">
        <v>480</v>
      </c>
      <c r="F2534" s="821">
        <v>0.08</v>
      </c>
      <c r="G2534" s="846" t="s">
        <v>1110</v>
      </c>
      <c r="H2534" s="846"/>
    </row>
    <row r="2535" spans="2:8">
      <c r="B2535" s="2" t="s">
        <v>1127</v>
      </c>
      <c r="C2535" s="2" t="s">
        <v>2723</v>
      </c>
      <c r="D2535" s="2">
        <v>2018</v>
      </c>
      <c r="E2535" s="820">
        <v>133</v>
      </c>
      <c r="F2535" s="821">
        <v>0.05</v>
      </c>
      <c r="G2535" s="846" t="s">
        <v>1110</v>
      </c>
      <c r="H2535" s="846"/>
    </row>
    <row r="2536" spans="2:8">
      <c r="B2536" s="2" t="s">
        <v>1127</v>
      </c>
      <c r="C2536" s="2" t="s">
        <v>2724</v>
      </c>
      <c r="D2536" s="2">
        <v>2018</v>
      </c>
      <c r="E2536" s="820">
        <v>548</v>
      </c>
      <c r="F2536" s="821">
        <v>0.09</v>
      </c>
      <c r="G2536" s="846" t="s">
        <v>1110</v>
      </c>
      <c r="H2536" s="846"/>
    </row>
    <row r="2537" spans="2:8">
      <c r="B2537" s="2" t="s">
        <v>1127</v>
      </c>
      <c r="C2537" s="2" t="s">
        <v>2724</v>
      </c>
      <c r="D2537" s="2">
        <v>2018</v>
      </c>
      <c r="E2537" s="820">
        <v>6042</v>
      </c>
      <c r="F2537" s="821">
        <v>0.72</v>
      </c>
      <c r="G2537" s="846" t="s">
        <v>1110</v>
      </c>
      <c r="H2537" s="846"/>
    </row>
    <row r="2538" spans="2:8">
      <c r="B2538" s="2" t="s">
        <v>1127</v>
      </c>
      <c r="C2538" s="2" t="s">
        <v>2724</v>
      </c>
      <c r="D2538" s="2">
        <v>2018</v>
      </c>
      <c r="E2538" s="820">
        <v>486</v>
      </c>
      <c r="F2538" s="821">
        <v>0.08</v>
      </c>
      <c r="G2538" s="846" t="s">
        <v>1110</v>
      </c>
      <c r="H2538" s="846"/>
    </row>
    <row r="2539" spans="2:8">
      <c r="B2539" s="2" t="s">
        <v>1127</v>
      </c>
      <c r="C2539" s="2" t="s">
        <v>2724</v>
      </c>
      <c r="D2539" s="2">
        <v>2018</v>
      </c>
      <c r="E2539" s="820">
        <v>133</v>
      </c>
      <c r="F2539" s="821">
        <v>0.05</v>
      </c>
      <c r="G2539" s="846" t="s">
        <v>1110</v>
      </c>
      <c r="H2539" s="846"/>
    </row>
    <row r="2540" spans="2:8">
      <c r="B2540" s="2" t="s">
        <v>1127</v>
      </c>
      <c r="C2540" s="2" t="s">
        <v>2724</v>
      </c>
      <c r="D2540" s="2">
        <v>2018</v>
      </c>
      <c r="E2540" s="820">
        <v>480</v>
      </c>
      <c r="F2540" s="821">
        <v>0.08</v>
      </c>
      <c r="G2540" s="846" t="s">
        <v>1110</v>
      </c>
      <c r="H2540" s="846"/>
    </row>
    <row r="2541" spans="2:8">
      <c r="B2541" s="2" t="s">
        <v>1127</v>
      </c>
      <c r="C2541" s="2" t="s">
        <v>2724</v>
      </c>
      <c r="D2541" s="2">
        <v>2018</v>
      </c>
      <c r="E2541" s="820">
        <v>1007</v>
      </c>
      <c r="F2541" s="821">
        <v>0.12</v>
      </c>
      <c r="G2541" s="846" t="s">
        <v>1110</v>
      </c>
      <c r="H2541" s="846"/>
    </row>
    <row r="2542" spans="2:8">
      <c r="B2542" s="2" t="s">
        <v>1127</v>
      </c>
      <c r="C2542" s="2" t="s">
        <v>2724</v>
      </c>
      <c r="D2542" s="2">
        <v>2018</v>
      </c>
      <c r="E2542" s="820">
        <v>760</v>
      </c>
      <c r="F2542" s="821">
        <v>0.2</v>
      </c>
      <c r="G2542" s="846" t="s">
        <v>1110</v>
      </c>
      <c r="H2542" s="846"/>
    </row>
    <row r="2543" spans="2:8">
      <c r="B2543" s="2" t="s">
        <v>1127</v>
      </c>
      <c r="C2543" s="2" t="s">
        <v>2725</v>
      </c>
      <c r="D2543" s="2">
        <v>2018</v>
      </c>
      <c r="E2543" s="820">
        <v>133</v>
      </c>
      <c r="F2543" s="821">
        <v>0.05</v>
      </c>
      <c r="G2543" s="846" t="s">
        <v>1110</v>
      </c>
      <c r="H2543" s="846"/>
    </row>
    <row r="2544" spans="2:8">
      <c r="B2544" s="2" t="s">
        <v>1127</v>
      </c>
      <c r="C2544" s="2" t="s">
        <v>2725</v>
      </c>
      <c r="D2544" s="2">
        <v>2018</v>
      </c>
      <c r="E2544" s="820">
        <v>190</v>
      </c>
      <c r="F2544" s="821">
        <v>0.05</v>
      </c>
      <c r="G2544" s="846" t="s">
        <v>1110</v>
      </c>
      <c r="H2544" s="846"/>
    </row>
    <row r="2545" spans="2:8">
      <c r="B2545" s="2" t="s">
        <v>1127</v>
      </c>
      <c r="C2545" s="2" t="s">
        <v>2725</v>
      </c>
      <c r="D2545" s="2">
        <v>2018</v>
      </c>
      <c r="E2545" s="820">
        <v>1007</v>
      </c>
      <c r="F2545" s="821">
        <v>0.12</v>
      </c>
      <c r="G2545" s="846" t="s">
        <v>1110</v>
      </c>
      <c r="H2545" s="846"/>
    </row>
    <row r="2546" spans="2:8">
      <c r="B2546" s="2" t="s">
        <v>1127</v>
      </c>
      <c r="C2546" s="2" t="s">
        <v>2725</v>
      </c>
      <c r="D2546" s="2">
        <v>2018</v>
      </c>
      <c r="E2546" s="820">
        <v>486</v>
      </c>
      <c r="F2546" s="821">
        <v>0.08</v>
      </c>
      <c r="G2546" s="846" t="s">
        <v>1110</v>
      </c>
      <c r="H2546" s="846"/>
    </row>
    <row r="2547" spans="2:8">
      <c r="B2547" s="2" t="s">
        <v>1127</v>
      </c>
      <c r="C2547" s="2" t="s">
        <v>2725</v>
      </c>
      <c r="D2547" s="2">
        <v>2018</v>
      </c>
      <c r="E2547" s="820">
        <v>3021</v>
      </c>
      <c r="F2547" s="821">
        <v>0.36</v>
      </c>
      <c r="G2547" s="846" t="s">
        <v>1110</v>
      </c>
      <c r="H2547" s="846"/>
    </row>
    <row r="2548" spans="2:8">
      <c r="B2548" s="2" t="s">
        <v>1127</v>
      </c>
      <c r="C2548" s="2" t="s">
        <v>2725</v>
      </c>
      <c r="D2548" s="2">
        <v>2018</v>
      </c>
      <c r="E2548" s="820">
        <v>190</v>
      </c>
      <c r="F2548" s="821">
        <v>0.05</v>
      </c>
      <c r="G2548" s="846" t="s">
        <v>1110</v>
      </c>
      <c r="H2548" s="846"/>
    </row>
    <row r="2549" spans="2:8">
      <c r="B2549" s="2" t="s">
        <v>1127</v>
      </c>
      <c r="C2549" s="2" t="s">
        <v>2726</v>
      </c>
      <c r="D2549" s="2">
        <v>2018</v>
      </c>
      <c r="E2549" s="820">
        <v>2090</v>
      </c>
      <c r="F2549" s="821">
        <v>0.55000000000000004</v>
      </c>
      <c r="G2549" s="846" t="s">
        <v>1110</v>
      </c>
      <c r="H2549" s="846"/>
    </row>
    <row r="2550" spans="2:8">
      <c r="B2550" s="2" t="s">
        <v>1127</v>
      </c>
      <c r="C2550" s="2" t="s">
        <v>2726</v>
      </c>
      <c r="D2550" s="2">
        <v>2018</v>
      </c>
      <c r="E2550" s="820">
        <v>480</v>
      </c>
      <c r="F2550" s="821">
        <v>0.08</v>
      </c>
      <c r="G2550" s="846" t="s">
        <v>1110</v>
      </c>
      <c r="H2550" s="846"/>
    </row>
    <row r="2551" spans="2:8">
      <c r="B2551" s="2" t="s">
        <v>1127</v>
      </c>
      <c r="C2551" s="2" t="s">
        <v>2726</v>
      </c>
      <c r="D2551" s="2">
        <v>2018</v>
      </c>
      <c r="E2551" s="820">
        <v>1380</v>
      </c>
      <c r="F2551" s="821">
        <v>0</v>
      </c>
      <c r="G2551" s="846" t="s">
        <v>1110</v>
      </c>
      <c r="H2551" s="846"/>
    </row>
    <row r="2552" spans="2:8">
      <c r="B2552" s="2" t="s">
        <v>1127</v>
      </c>
      <c r="C2552" s="2" t="s">
        <v>2726</v>
      </c>
      <c r="D2552" s="2">
        <v>2018</v>
      </c>
      <c r="E2552" s="820">
        <v>3021</v>
      </c>
      <c r="F2552" s="821">
        <v>0.36</v>
      </c>
      <c r="G2552" s="846" t="s">
        <v>1110</v>
      </c>
      <c r="H2552" s="846"/>
    </row>
    <row r="2553" spans="2:8">
      <c r="B2553" s="2" t="s">
        <v>1127</v>
      </c>
      <c r="C2553" s="2" t="s">
        <v>2726</v>
      </c>
      <c r="D2553" s="2">
        <v>2018</v>
      </c>
      <c r="E2553" s="820">
        <v>1007</v>
      </c>
      <c r="F2553" s="821">
        <v>0.12</v>
      </c>
      <c r="G2553" s="846" t="s">
        <v>1110</v>
      </c>
      <c r="H2553" s="846"/>
    </row>
    <row r="2554" spans="2:8">
      <c r="B2554" s="2" t="s">
        <v>1127</v>
      </c>
      <c r="C2554" s="2" t="s">
        <v>2727</v>
      </c>
      <c r="D2554" s="2">
        <v>2018</v>
      </c>
      <c r="E2554" s="820">
        <v>3021</v>
      </c>
      <c r="F2554" s="821">
        <v>0.36</v>
      </c>
      <c r="G2554" s="846" t="s">
        <v>1110</v>
      </c>
      <c r="H2554" s="846"/>
    </row>
    <row r="2555" spans="2:8">
      <c r="B2555" s="2" t="s">
        <v>1127</v>
      </c>
      <c r="C2555" s="2" t="s">
        <v>2727</v>
      </c>
      <c r="D2555" s="2">
        <v>2018</v>
      </c>
      <c r="E2555" s="820">
        <v>548</v>
      </c>
      <c r="F2555" s="821">
        <v>0.09</v>
      </c>
      <c r="G2555" s="846" t="s">
        <v>1110</v>
      </c>
      <c r="H2555" s="846"/>
    </row>
    <row r="2556" spans="2:8">
      <c r="B2556" s="2" t="s">
        <v>1127</v>
      </c>
      <c r="C2556" s="2" t="s">
        <v>2727</v>
      </c>
      <c r="D2556" s="2">
        <v>2018</v>
      </c>
      <c r="E2556" s="820">
        <v>480</v>
      </c>
      <c r="F2556" s="821">
        <v>0.08</v>
      </c>
      <c r="G2556" s="846" t="s">
        <v>1110</v>
      </c>
      <c r="H2556" s="846"/>
    </row>
    <row r="2557" spans="2:8">
      <c r="B2557" s="2" t="s">
        <v>1127</v>
      </c>
      <c r="C2557" s="2" t="s">
        <v>2727</v>
      </c>
      <c r="D2557" s="2">
        <v>2018</v>
      </c>
      <c r="E2557" s="820">
        <v>729</v>
      </c>
      <c r="F2557" s="821">
        <v>0.12</v>
      </c>
      <c r="G2557" s="846" t="s">
        <v>1110</v>
      </c>
      <c r="H2557" s="846"/>
    </row>
    <row r="2558" spans="2:8">
      <c r="B2558" s="2" t="s">
        <v>1127</v>
      </c>
      <c r="C2558" s="2" t="s">
        <v>2727</v>
      </c>
      <c r="D2558" s="2">
        <v>2018</v>
      </c>
      <c r="E2558" s="820">
        <v>289</v>
      </c>
      <c r="F2558" s="821">
        <v>0.05</v>
      </c>
      <c r="G2558" s="846" t="s">
        <v>1110</v>
      </c>
      <c r="H2558" s="846"/>
    </row>
    <row r="2559" spans="2:8">
      <c r="B2559" s="2" t="s">
        <v>1127</v>
      </c>
      <c r="C2559" s="2" t="s">
        <v>2728</v>
      </c>
      <c r="D2559" s="2">
        <v>2018</v>
      </c>
      <c r="E2559" s="820">
        <v>380</v>
      </c>
      <c r="F2559" s="821">
        <v>0.1</v>
      </c>
      <c r="G2559" s="846" t="s">
        <v>1110</v>
      </c>
      <c r="H2559" s="846"/>
    </row>
    <row r="2560" spans="2:8">
      <c r="B2560" s="2" t="s">
        <v>1127</v>
      </c>
      <c r="C2560" s="2" t="s">
        <v>2728</v>
      </c>
      <c r="D2560" s="2">
        <v>2018</v>
      </c>
      <c r="E2560" s="820">
        <v>4028</v>
      </c>
      <c r="F2560" s="821">
        <v>0.48</v>
      </c>
      <c r="G2560" s="846" t="s">
        <v>1110</v>
      </c>
      <c r="H2560" s="846"/>
    </row>
    <row r="2561" spans="2:8">
      <c r="B2561" s="2" t="s">
        <v>1127</v>
      </c>
      <c r="C2561" s="2" t="s">
        <v>2728</v>
      </c>
      <c r="D2561" s="2">
        <v>2018</v>
      </c>
      <c r="E2561" s="820">
        <v>729</v>
      </c>
      <c r="F2561" s="821">
        <v>0.12</v>
      </c>
      <c r="G2561" s="846" t="s">
        <v>1110</v>
      </c>
      <c r="H2561" s="846"/>
    </row>
    <row r="2562" spans="2:8">
      <c r="B2562" s="2" t="s">
        <v>1127</v>
      </c>
      <c r="C2562" s="2" t="s">
        <v>2728</v>
      </c>
      <c r="D2562" s="2">
        <v>2018</v>
      </c>
      <c r="E2562" s="820">
        <v>1900</v>
      </c>
      <c r="F2562" s="821">
        <v>0.5</v>
      </c>
      <c r="G2562" s="846" t="s">
        <v>1110</v>
      </c>
      <c r="H2562" s="846"/>
    </row>
    <row r="2563" spans="2:8">
      <c r="B2563" s="2" t="s">
        <v>1127</v>
      </c>
      <c r="C2563" s="2" t="s">
        <v>2728</v>
      </c>
      <c r="D2563" s="2">
        <v>2018</v>
      </c>
      <c r="E2563" s="820">
        <v>480</v>
      </c>
      <c r="F2563" s="821">
        <v>0.08</v>
      </c>
      <c r="G2563" s="846" t="s">
        <v>1110</v>
      </c>
      <c r="H2563" s="846"/>
    </row>
    <row r="2564" spans="2:8">
      <c r="B2564" s="2" t="s">
        <v>1127</v>
      </c>
      <c r="C2564" s="2" t="s">
        <v>2728</v>
      </c>
      <c r="D2564" s="2">
        <v>2018</v>
      </c>
      <c r="E2564" s="820">
        <v>133</v>
      </c>
      <c r="F2564" s="821">
        <v>0.05</v>
      </c>
      <c r="G2564" s="846" t="s">
        <v>1110</v>
      </c>
      <c r="H2564" s="846"/>
    </row>
    <row r="2565" spans="2:8">
      <c r="B2565" s="2" t="s">
        <v>1127</v>
      </c>
      <c r="C2565" s="2" t="s">
        <v>2729</v>
      </c>
      <c r="D2565" s="2">
        <v>2018</v>
      </c>
      <c r="E2565" s="820">
        <v>243</v>
      </c>
      <c r="F2565" s="821">
        <v>0.04</v>
      </c>
      <c r="G2565" s="846" t="s">
        <v>1110</v>
      </c>
      <c r="H2565" s="846"/>
    </row>
    <row r="2566" spans="2:8">
      <c r="B2566" s="2" t="s">
        <v>1127</v>
      </c>
      <c r="C2566" s="2" t="s">
        <v>2729</v>
      </c>
      <c r="D2566" s="2">
        <v>2018</v>
      </c>
      <c r="E2566" s="820">
        <v>480</v>
      </c>
      <c r="F2566" s="821">
        <v>0.08</v>
      </c>
      <c r="G2566" s="846" t="s">
        <v>1110</v>
      </c>
      <c r="H2566" s="846"/>
    </row>
    <row r="2567" spans="2:8">
      <c r="B2567" s="2" t="s">
        <v>1127</v>
      </c>
      <c r="C2567" s="2" t="s">
        <v>2729</v>
      </c>
      <c r="D2567" s="2">
        <v>2018</v>
      </c>
      <c r="E2567" s="820">
        <v>1007</v>
      </c>
      <c r="F2567" s="821">
        <v>0.12</v>
      </c>
      <c r="G2567" s="846" t="s">
        <v>1110</v>
      </c>
      <c r="H2567" s="846"/>
    </row>
    <row r="2568" spans="2:8">
      <c r="B2568" s="2" t="s">
        <v>1127</v>
      </c>
      <c r="C2568" s="2" t="s">
        <v>2729</v>
      </c>
      <c r="D2568" s="2">
        <v>2018</v>
      </c>
      <c r="E2568" s="820">
        <v>133</v>
      </c>
      <c r="F2568" s="821">
        <v>0.05</v>
      </c>
      <c r="G2568" s="846" t="s">
        <v>1110</v>
      </c>
      <c r="H2568" s="846"/>
    </row>
    <row r="2569" spans="2:8">
      <c r="B2569" s="2" t="s">
        <v>1127</v>
      </c>
      <c r="C2569" s="2" t="s">
        <v>2729</v>
      </c>
      <c r="D2569" s="2">
        <v>2018</v>
      </c>
      <c r="E2569" s="820">
        <v>1007</v>
      </c>
      <c r="F2569" s="821">
        <v>0.12</v>
      </c>
      <c r="G2569" s="846" t="s">
        <v>1110</v>
      </c>
      <c r="H2569" s="846"/>
    </row>
    <row r="2570" spans="2:8">
      <c r="B2570" s="2" t="s">
        <v>1127</v>
      </c>
      <c r="C2570" s="2" t="s">
        <v>2729</v>
      </c>
      <c r="D2570" s="2">
        <v>2018</v>
      </c>
      <c r="E2570" s="820">
        <v>289</v>
      </c>
      <c r="F2570" s="821">
        <v>0.05</v>
      </c>
      <c r="G2570" s="846" t="s">
        <v>1110</v>
      </c>
      <c r="H2570" s="846"/>
    </row>
    <row r="2571" spans="2:8">
      <c r="B2571" s="2" t="s">
        <v>1127</v>
      </c>
      <c r="C2571" s="2" t="s">
        <v>2730</v>
      </c>
      <c r="D2571" s="2">
        <v>2018</v>
      </c>
      <c r="E2571" s="820">
        <v>729</v>
      </c>
      <c r="F2571" s="821">
        <v>0.12</v>
      </c>
      <c r="G2571" s="846" t="s">
        <v>1110</v>
      </c>
      <c r="H2571" s="846"/>
    </row>
    <row r="2572" spans="2:8">
      <c r="B2572" s="2" t="s">
        <v>1127</v>
      </c>
      <c r="C2572" s="2" t="s">
        <v>2730</v>
      </c>
      <c r="D2572" s="2">
        <v>2018</v>
      </c>
      <c r="E2572" s="820">
        <v>1096</v>
      </c>
      <c r="F2572" s="821">
        <v>0.18</v>
      </c>
      <c r="G2572" s="846" t="s">
        <v>1110</v>
      </c>
      <c r="H2572" s="846"/>
    </row>
    <row r="2573" spans="2:8">
      <c r="B2573" s="2" t="s">
        <v>1127</v>
      </c>
      <c r="C2573" s="2" t="s">
        <v>2730</v>
      </c>
      <c r="D2573" s="2">
        <v>2018</v>
      </c>
      <c r="E2573" s="820">
        <v>480</v>
      </c>
      <c r="F2573" s="821">
        <v>0.08</v>
      </c>
      <c r="G2573" s="846" t="s">
        <v>1110</v>
      </c>
      <c r="H2573" s="846"/>
    </row>
    <row r="2574" spans="2:8">
      <c r="B2574" s="2" t="s">
        <v>1127</v>
      </c>
      <c r="C2574" s="2" t="s">
        <v>2731</v>
      </c>
      <c r="D2574" s="2">
        <v>2018</v>
      </c>
      <c r="E2574" s="820">
        <v>1734</v>
      </c>
      <c r="F2574" s="821">
        <v>0.3</v>
      </c>
      <c r="G2574" s="846" t="s">
        <v>1110</v>
      </c>
      <c r="H2574" s="846"/>
    </row>
    <row r="2575" spans="2:8">
      <c r="B2575" s="2" t="s">
        <v>1127</v>
      </c>
      <c r="C2575" s="2" t="s">
        <v>2731</v>
      </c>
      <c r="D2575" s="2">
        <v>2018</v>
      </c>
      <c r="E2575" s="820">
        <v>3021</v>
      </c>
      <c r="F2575" s="821">
        <v>0.36</v>
      </c>
      <c r="G2575" s="846" t="s">
        <v>1110</v>
      </c>
      <c r="H2575" s="846"/>
    </row>
    <row r="2576" spans="2:8">
      <c r="B2576" s="2" t="s">
        <v>1127</v>
      </c>
      <c r="C2576" s="2" t="s">
        <v>2732</v>
      </c>
      <c r="D2576" s="2">
        <v>2018</v>
      </c>
      <c r="E2576" s="820">
        <v>960</v>
      </c>
      <c r="F2576" s="821">
        <v>0.16</v>
      </c>
      <c r="G2576" s="846" t="s">
        <v>1110</v>
      </c>
      <c r="H2576" s="846"/>
    </row>
    <row r="2577" spans="2:8">
      <c r="B2577" s="2" t="s">
        <v>1127</v>
      </c>
      <c r="C2577" s="2" t="s">
        <v>2732</v>
      </c>
      <c r="D2577" s="2">
        <v>2018</v>
      </c>
      <c r="E2577" s="820">
        <v>190</v>
      </c>
      <c r="F2577" s="821">
        <v>0.05</v>
      </c>
      <c r="G2577" s="846" t="s">
        <v>1110</v>
      </c>
      <c r="H2577" s="846"/>
    </row>
    <row r="2578" spans="2:8">
      <c r="B2578" s="2" t="s">
        <v>1127</v>
      </c>
      <c r="C2578" s="2" t="s">
        <v>2732</v>
      </c>
      <c r="D2578" s="2">
        <v>2018</v>
      </c>
      <c r="E2578" s="820">
        <v>4028</v>
      </c>
      <c r="F2578" s="821">
        <v>0.48</v>
      </c>
      <c r="G2578" s="846" t="s">
        <v>1110</v>
      </c>
      <c r="H2578" s="846"/>
    </row>
    <row r="2579" spans="2:8">
      <c r="B2579" s="2" t="s">
        <v>1127</v>
      </c>
      <c r="C2579" s="2" t="s">
        <v>2732</v>
      </c>
      <c r="D2579" s="2">
        <v>2018</v>
      </c>
      <c r="E2579" s="820">
        <v>1007</v>
      </c>
      <c r="F2579" s="821">
        <v>0.12</v>
      </c>
      <c r="G2579" s="846" t="s">
        <v>1110</v>
      </c>
      <c r="H2579" s="846"/>
    </row>
    <row r="2580" spans="2:8">
      <c r="B2580" s="2" t="s">
        <v>1127</v>
      </c>
      <c r="C2580" s="2" t="s">
        <v>2732</v>
      </c>
      <c r="D2580" s="2">
        <v>2018</v>
      </c>
      <c r="E2580" s="820">
        <v>798</v>
      </c>
      <c r="F2580" s="821">
        <v>0.3</v>
      </c>
      <c r="G2580" s="846" t="s">
        <v>1110</v>
      </c>
      <c r="H2580" s="846"/>
    </row>
    <row r="2581" spans="2:8">
      <c r="B2581" s="2" t="s">
        <v>1127</v>
      </c>
      <c r="C2581" s="2" t="s">
        <v>2733</v>
      </c>
      <c r="D2581" s="2">
        <v>2018</v>
      </c>
      <c r="E2581" s="820">
        <v>243</v>
      </c>
      <c r="F2581" s="821">
        <v>0.04</v>
      </c>
      <c r="G2581" s="846" t="s">
        <v>1110</v>
      </c>
      <c r="H2581" s="846"/>
    </row>
    <row r="2582" spans="2:8">
      <c r="B2582" s="2" t="s">
        <v>1127</v>
      </c>
      <c r="C2582" s="2" t="s">
        <v>2733</v>
      </c>
      <c r="D2582" s="2">
        <v>2018</v>
      </c>
      <c r="E2582" s="820">
        <v>3021</v>
      </c>
      <c r="F2582" s="821">
        <v>0.36</v>
      </c>
      <c r="G2582" s="846" t="s">
        <v>1110</v>
      </c>
      <c r="H2582" s="846"/>
    </row>
    <row r="2583" spans="2:8">
      <c r="B2583" s="2" t="s">
        <v>1127</v>
      </c>
      <c r="C2583" s="2" t="s">
        <v>2734</v>
      </c>
      <c r="D2583" s="2">
        <v>2018</v>
      </c>
      <c r="E2583" s="820">
        <v>548</v>
      </c>
      <c r="F2583" s="821">
        <v>0.09</v>
      </c>
      <c r="G2583" s="846" t="s">
        <v>1110</v>
      </c>
      <c r="H2583" s="846"/>
    </row>
    <row r="2584" spans="2:8">
      <c r="B2584" s="2" t="s">
        <v>1127</v>
      </c>
      <c r="C2584" s="2" t="s">
        <v>2734</v>
      </c>
      <c r="D2584" s="2">
        <v>2018</v>
      </c>
      <c r="E2584" s="820">
        <v>266</v>
      </c>
      <c r="F2584" s="821">
        <v>0.1</v>
      </c>
      <c r="G2584" s="846" t="s">
        <v>1110</v>
      </c>
      <c r="H2584" s="846"/>
    </row>
    <row r="2585" spans="2:8">
      <c r="B2585" s="2" t="s">
        <v>1127</v>
      </c>
      <c r="C2585" s="2" t="s">
        <v>2734</v>
      </c>
      <c r="D2585" s="2">
        <v>2018</v>
      </c>
      <c r="E2585" s="820">
        <v>1520</v>
      </c>
      <c r="F2585" s="821">
        <v>0.4</v>
      </c>
      <c r="G2585" s="846" t="s">
        <v>1110</v>
      </c>
      <c r="H2585" s="846"/>
    </row>
    <row r="2586" spans="2:8">
      <c r="B2586" s="2" t="s">
        <v>1127</v>
      </c>
      <c r="C2586" s="2" t="s">
        <v>2734</v>
      </c>
      <c r="D2586" s="2">
        <v>2018</v>
      </c>
      <c r="E2586" s="820">
        <v>960</v>
      </c>
      <c r="F2586" s="821">
        <v>0.16</v>
      </c>
      <c r="G2586" s="846" t="s">
        <v>1110</v>
      </c>
      <c r="H2586" s="846"/>
    </row>
    <row r="2587" spans="2:8">
      <c r="B2587" s="2" t="s">
        <v>1127</v>
      </c>
      <c r="C2587" s="2" t="s">
        <v>2734</v>
      </c>
      <c r="D2587" s="2">
        <v>2018</v>
      </c>
      <c r="E2587" s="820">
        <v>486</v>
      </c>
      <c r="F2587" s="821">
        <v>0.08</v>
      </c>
      <c r="G2587" s="846" t="s">
        <v>1110</v>
      </c>
      <c r="H2587" s="846"/>
    </row>
    <row r="2588" spans="2:8">
      <c r="B2588" s="2" t="s">
        <v>1127</v>
      </c>
      <c r="C2588" s="2" t="s">
        <v>2735</v>
      </c>
      <c r="D2588" s="2">
        <v>2018</v>
      </c>
      <c r="E2588" s="820">
        <v>133</v>
      </c>
      <c r="F2588" s="821">
        <v>0.05</v>
      </c>
      <c r="G2588" s="846" t="s">
        <v>1110</v>
      </c>
      <c r="H2588" s="846"/>
    </row>
    <row r="2589" spans="2:8">
      <c r="B2589" s="2" t="s">
        <v>1127</v>
      </c>
      <c r="C2589" s="2" t="s">
        <v>2735</v>
      </c>
      <c r="D2589" s="2">
        <v>2018</v>
      </c>
      <c r="E2589" s="820">
        <v>480</v>
      </c>
      <c r="F2589" s="821">
        <v>0.08</v>
      </c>
      <c r="G2589" s="846" t="s">
        <v>1110</v>
      </c>
      <c r="H2589" s="846"/>
    </row>
    <row r="2590" spans="2:8">
      <c r="B2590" s="2" t="s">
        <v>1127</v>
      </c>
      <c r="C2590" s="2" t="s">
        <v>2735</v>
      </c>
      <c r="D2590" s="2">
        <v>2018</v>
      </c>
      <c r="E2590" s="820">
        <v>486</v>
      </c>
      <c r="F2590" s="821">
        <v>0.08</v>
      </c>
      <c r="G2590" s="846" t="s">
        <v>1110</v>
      </c>
      <c r="H2590" s="846"/>
    </row>
    <row r="2591" spans="2:8">
      <c r="B2591" s="2" t="s">
        <v>13</v>
      </c>
      <c r="C2591" s="2" t="s">
        <v>2327</v>
      </c>
      <c r="D2591" s="2">
        <v>2018</v>
      </c>
      <c r="E2591" s="820">
        <v>1461823</v>
      </c>
      <c r="F2591" s="821">
        <v>0</v>
      </c>
      <c r="G2591" s="846" t="s">
        <v>1113</v>
      </c>
      <c r="H2591" s="846"/>
    </row>
    <row r="2592" spans="2:8">
      <c r="B2592" s="2" t="s">
        <v>22</v>
      </c>
      <c r="C2592" s="2">
        <v>180561</v>
      </c>
      <c r="D2592" s="2">
        <v>2018</v>
      </c>
      <c r="E2592" s="820">
        <v>8187</v>
      </c>
      <c r="F2592" s="821">
        <v>2.23</v>
      </c>
      <c r="G2592" s="846" t="s">
        <v>1113</v>
      </c>
      <c r="H2592" s="846"/>
    </row>
    <row r="2593" spans="2:8">
      <c r="B2593" s="2" t="s">
        <v>22</v>
      </c>
      <c r="C2593" s="2">
        <v>187713</v>
      </c>
      <c r="D2593" s="2">
        <v>2018</v>
      </c>
      <c r="E2593" s="820">
        <v>1698.07</v>
      </c>
      <c r="F2593" s="821">
        <v>2.7212670000000001</v>
      </c>
      <c r="G2593" s="846" t="s">
        <v>1110</v>
      </c>
      <c r="H2593" s="846"/>
    </row>
    <row r="2594" spans="2:8">
      <c r="B2594" s="2" t="s">
        <v>22</v>
      </c>
      <c r="C2594" s="2">
        <v>187328</v>
      </c>
      <c r="D2594" s="2">
        <v>2018</v>
      </c>
      <c r="E2594" s="820">
        <v>11919</v>
      </c>
      <c r="F2594" s="821">
        <v>3</v>
      </c>
      <c r="G2594" s="846" t="s">
        <v>1113</v>
      </c>
      <c r="H2594" s="846"/>
    </row>
    <row r="2595" spans="2:8">
      <c r="B2595" s="2" t="s">
        <v>22</v>
      </c>
      <c r="C2595" s="2">
        <v>188270</v>
      </c>
      <c r="D2595" s="2">
        <v>2018</v>
      </c>
      <c r="E2595" s="820">
        <v>4349</v>
      </c>
      <c r="F2595" s="821">
        <v>0.91200000000000003</v>
      </c>
      <c r="G2595" s="846" t="s">
        <v>1110</v>
      </c>
      <c r="H2595" s="846"/>
    </row>
    <row r="2596" spans="2:8">
      <c r="B2596" s="2" t="s">
        <v>22</v>
      </c>
      <c r="C2596" s="2">
        <v>185050</v>
      </c>
      <c r="D2596" s="2">
        <v>2018</v>
      </c>
      <c r="E2596" s="820">
        <v>15834</v>
      </c>
      <c r="F2596" s="821">
        <v>0</v>
      </c>
      <c r="G2596" s="846" t="s">
        <v>1111</v>
      </c>
      <c r="H2596" s="846"/>
    </row>
    <row r="2597" spans="2:8">
      <c r="B2597" s="2" t="s">
        <v>22</v>
      </c>
      <c r="C2597" s="2">
        <v>185050</v>
      </c>
      <c r="D2597" s="2">
        <v>2018</v>
      </c>
      <c r="E2597" s="820">
        <v>116508</v>
      </c>
      <c r="F2597" s="821">
        <v>0</v>
      </c>
      <c r="G2597" s="846" t="s">
        <v>1111</v>
      </c>
      <c r="H2597" s="846"/>
    </row>
    <row r="2598" spans="2:8">
      <c r="B2598" s="2" t="s">
        <v>22</v>
      </c>
      <c r="C2598" s="2">
        <v>186664</v>
      </c>
      <c r="D2598" s="2">
        <v>2018</v>
      </c>
      <c r="E2598" s="820">
        <v>78965</v>
      </c>
      <c r="F2598" s="821">
        <v>9.8000000000000007</v>
      </c>
      <c r="G2598" s="846" t="s">
        <v>1111</v>
      </c>
      <c r="H2598" s="846"/>
    </row>
    <row r="2599" spans="2:8">
      <c r="B2599" s="2" t="s">
        <v>22</v>
      </c>
      <c r="C2599" s="2">
        <v>182968</v>
      </c>
      <c r="D2599" s="2">
        <v>2018</v>
      </c>
      <c r="E2599" s="820">
        <v>7165</v>
      </c>
      <c r="F2599" s="821">
        <v>2.6</v>
      </c>
      <c r="G2599" s="846" t="s">
        <v>1110</v>
      </c>
      <c r="H2599" s="846"/>
    </row>
    <row r="2600" spans="2:8">
      <c r="B2600" s="2" t="s">
        <v>22</v>
      </c>
      <c r="C2600" s="2">
        <v>188434</v>
      </c>
      <c r="D2600" s="2">
        <v>2018</v>
      </c>
      <c r="E2600" s="820">
        <v>3276</v>
      </c>
      <c r="F2600" s="821">
        <v>0</v>
      </c>
      <c r="G2600" s="846" t="s">
        <v>1110</v>
      </c>
      <c r="H2600" s="846"/>
    </row>
    <row r="2601" spans="2:8">
      <c r="B2601" s="2" t="s">
        <v>22</v>
      </c>
      <c r="C2601" s="2">
        <v>188433</v>
      </c>
      <c r="D2601" s="2">
        <v>2018</v>
      </c>
      <c r="E2601" s="820">
        <v>3276</v>
      </c>
      <c r="F2601" s="821">
        <v>0</v>
      </c>
      <c r="G2601" s="846" t="s">
        <v>1110</v>
      </c>
      <c r="H2601" s="846"/>
    </row>
    <row r="2602" spans="2:8">
      <c r="B2602" s="2" t="s">
        <v>22</v>
      </c>
      <c r="C2602" s="2">
        <v>188433</v>
      </c>
      <c r="D2602" s="2">
        <v>2018</v>
      </c>
      <c r="E2602" s="820">
        <v>8400</v>
      </c>
      <c r="F2602" s="821">
        <v>0</v>
      </c>
      <c r="G2602" s="846" t="s">
        <v>1110</v>
      </c>
      <c r="H2602" s="846"/>
    </row>
    <row r="2603" spans="2:8">
      <c r="B2603" s="2" t="s">
        <v>22</v>
      </c>
      <c r="C2603" s="2">
        <v>144752</v>
      </c>
      <c r="D2603" s="2">
        <v>2018</v>
      </c>
      <c r="E2603" s="820">
        <v>91284</v>
      </c>
      <c r="F2603" s="821">
        <v>0</v>
      </c>
      <c r="G2603" s="846" t="s">
        <v>1111</v>
      </c>
      <c r="H2603" s="846"/>
    </row>
    <row r="2604" spans="2:8">
      <c r="B2604" s="2" t="s">
        <v>22</v>
      </c>
      <c r="C2604" s="2">
        <v>182084</v>
      </c>
      <c r="D2604" s="2">
        <v>2018</v>
      </c>
      <c r="E2604" s="820">
        <v>22706</v>
      </c>
      <c r="F2604" s="821">
        <v>2.6</v>
      </c>
      <c r="G2604" s="846" t="s">
        <v>1113</v>
      </c>
      <c r="H2604" s="846"/>
    </row>
    <row r="2605" spans="2:8">
      <c r="B2605" s="2" t="s">
        <v>22</v>
      </c>
      <c r="C2605" s="2">
        <v>189386</v>
      </c>
      <c r="D2605" s="2">
        <v>2018</v>
      </c>
      <c r="E2605" s="820">
        <v>29877</v>
      </c>
      <c r="F2605" s="821">
        <v>8.3000000000000007</v>
      </c>
      <c r="G2605" s="846" t="s">
        <v>1113</v>
      </c>
      <c r="H2605" s="846"/>
    </row>
    <row r="2606" spans="2:8">
      <c r="B2606" s="2" t="s">
        <v>22</v>
      </c>
      <c r="C2606" s="2">
        <v>188442</v>
      </c>
      <c r="D2606" s="2">
        <v>2018</v>
      </c>
      <c r="E2606" s="820">
        <v>2350.6080000000002</v>
      </c>
      <c r="F2606" s="821">
        <v>0.624</v>
      </c>
      <c r="G2606" s="846" t="s">
        <v>1111</v>
      </c>
      <c r="H2606" s="846"/>
    </row>
    <row r="2607" spans="2:8">
      <c r="B2607" s="2" t="s">
        <v>22</v>
      </c>
      <c r="C2607" s="2">
        <v>188442</v>
      </c>
      <c r="D2607" s="2">
        <v>2018</v>
      </c>
      <c r="E2607" s="820">
        <v>8588</v>
      </c>
      <c r="F2607" s="821">
        <v>2.4</v>
      </c>
      <c r="G2607" s="846" t="s">
        <v>1111</v>
      </c>
      <c r="H2607" s="846"/>
    </row>
    <row r="2608" spans="2:8">
      <c r="B2608" s="2" t="s">
        <v>22</v>
      </c>
      <c r="C2608" s="2">
        <v>190835</v>
      </c>
      <c r="D2608" s="2">
        <v>2018</v>
      </c>
      <c r="E2608" s="820">
        <v>50855.58</v>
      </c>
      <c r="F2608" s="821">
        <v>0</v>
      </c>
      <c r="G2608" s="846" t="s">
        <v>1111</v>
      </c>
      <c r="H2608" s="846"/>
    </row>
    <row r="2609" spans="2:8">
      <c r="B2609" s="2" t="s">
        <v>22</v>
      </c>
      <c r="C2609" s="2">
        <v>190835</v>
      </c>
      <c r="D2609" s="2">
        <v>2018</v>
      </c>
      <c r="E2609" s="820">
        <v>320.60000000000002</v>
      </c>
      <c r="F2609" s="821">
        <v>8.2000000000000003E-2</v>
      </c>
      <c r="G2609" s="846" t="s">
        <v>1111</v>
      </c>
      <c r="H2609" s="846"/>
    </row>
    <row r="2610" spans="2:8">
      <c r="B2610" s="2" t="s">
        <v>22</v>
      </c>
      <c r="C2610" s="2">
        <v>190835</v>
      </c>
      <c r="D2610" s="2">
        <v>2018</v>
      </c>
      <c r="E2610" s="820">
        <v>1247.7303999999999</v>
      </c>
      <c r="F2610" s="821">
        <v>0.27160000000000001</v>
      </c>
      <c r="G2610" s="846" t="s">
        <v>1111</v>
      </c>
      <c r="H2610" s="846"/>
    </row>
    <row r="2611" spans="2:8">
      <c r="B2611" s="2" t="s">
        <v>22</v>
      </c>
      <c r="C2611" s="2">
        <v>190835</v>
      </c>
      <c r="D2611" s="2">
        <v>2018</v>
      </c>
      <c r="E2611" s="820">
        <v>122162</v>
      </c>
      <c r="F2611" s="821">
        <v>14.3</v>
      </c>
      <c r="G2611" s="846" t="s">
        <v>1111</v>
      </c>
      <c r="H2611" s="846"/>
    </row>
    <row r="2612" spans="2:8">
      <c r="B2612" s="2" t="s">
        <v>22</v>
      </c>
      <c r="C2612" s="2">
        <v>185583</v>
      </c>
      <c r="D2612" s="2">
        <v>2018</v>
      </c>
      <c r="E2612" s="820">
        <v>56669</v>
      </c>
      <c r="F2612" s="821">
        <v>0</v>
      </c>
      <c r="G2612" s="846" t="s">
        <v>1111</v>
      </c>
      <c r="H2612" s="846"/>
    </row>
    <row r="2613" spans="2:8">
      <c r="B2613" s="2" t="s">
        <v>22</v>
      </c>
      <c r="C2613" s="2">
        <v>185583</v>
      </c>
      <c r="D2613" s="2">
        <v>2018</v>
      </c>
      <c r="E2613" s="820">
        <v>228432</v>
      </c>
      <c r="F2613" s="821">
        <v>26.7</v>
      </c>
      <c r="G2613" s="846" t="s">
        <v>1111</v>
      </c>
      <c r="H2613" s="846"/>
    </row>
    <row r="2614" spans="2:8">
      <c r="B2614" s="2" t="s">
        <v>22</v>
      </c>
      <c r="C2614" s="2">
        <v>187797</v>
      </c>
      <c r="D2614" s="2">
        <v>2018</v>
      </c>
      <c r="E2614" s="820">
        <v>43485</v>
      </c>
      <c r="F2614" s="821">
        <v>5</v>
      </c>
      <c r="G2614" s="846" t="s">
        <v>1113</v>
      </c>
      <c r="H2614" s="846"/>
    </row>
    <row r="2615" spans="2:8">
      <c r="B2615" s="2" t="s">
        <v>22</v>
      </c>
      <c r="C2615" s="2">
        <v>187973</v>
      </c>
      <c r="D2615" s="2">
        <v>2018</v>
      </c>
      <c r="E2615" s="820">
        <v>78563</v>
      </c>
      <c r="F2615" s="821">
        <v>9</v>
      </c>
      <c r="G2615" s="846" t="s">
        <v>1113</v>
      </c>
      <c r="H2615" s="846"/>
    </row>
    <row r="2616" spans="2:8">
      <c r="B2616" s="2" t="s">
        <v>22</v>
      </c>
      <c r="C2616" s="2">
        <v>189367</v>
      </c>
      <c r="D2616" s="2">
        <v>2018</v>
      </c>
      <c r="E2616" s="820">
        <v>67728</v>
      </c>
      <c r="F2616" s="821">
        <v>7.7</v>
      </c>
      <c r="G2616" s="846" t="s">
        <v>1113</v>
      </c>
      <c r="H2616" s="846"/>
    </row>
    <row r="2617" spans="2:8">
      <c r="B2617" s="2" t="s">
        <v>22</v>
      </c>
      <c r="C2617" s="2">
        <v>190297</v>
      </c>
      <c r="D2617" s="2">
        <v>2018</v>
      </c>
      <c r="E2617" s="820">
        <v>83764</v>
      </c>
      <c r="F2617" s="821">
        <v>9.6</v>
      </c>
      <c r="G2617" s="846" t="s">
        <v>1113</v>
      </c>
      <c r="H2617" s="846"/>
    </row>
    <row r="2618" spans="2:8">
      <c r="B2618" s="2" t="s">
        <v>22</v>
      </c>
      <c r="C2618" s="2">
        <v>190977</v>
      </c>
      <c r="D2618" s="2">
        <v>2018</v>
      </c>
      <c r="E2618" s="820">
        <v>49153</v>
      </c>
      <c r="F2618" s="821">
        <v>5.6</v>
      </c>
      <c r="G2618" s="846" t="s">
        <v>1113</v>
      </c>
      <c r="H2618" s="846"/>
    </row>
    <row r="2619" spans="2:8">
      <c r="B2619" s="2" t="s">
        <v>22</v>
      </c>
      <c r="C2619" s="2">
        <v>191763</v>
      </c>
      <c r="D2619" s="2">
        <v>2018</v>
      </c>
      <c r="E2619" s="820">
        <v>47707</v>
      </c>
      <c r="F2619" s="821">
        <v>5.5</v>
      </c>
      <c r="G2619" s="846" t="s">
        <v>1113</v>
      </c>
      <c r="H2619" s="846"/>
    </row>
    <row r="2620" spans="2:8">
      <c r="B2620" s="2" t="s">
        <v>22</v>
      </c>
      <c r="C2620" s="2">
        <v>191771</v>
      </c>
      <c r="D2620" s="2">
        <v>2018</v>
      </c>
      <c r="E2620" s="820">
        <v>10957</v>
      </c>
      <c r="F2620" s="821">
        <v>2.1</v>
      </c>
      <c r="G2620" s="846" t="s">
        <v>1113</v>
      </c>
      <c r="H2620" s="846"/>
    </row>
    <row r="2621" spans="2:8">
      <c r="B2621" s="2" t="s">
        <v>22</v>
      </c>
      <c r="C2621" s="2">
        <v>191956</v>
      </c>
      <c r="D2621" s="2">
        <v>2018</v>
      </c>
      <c r="E2621" s="820">
        <v>80860</v>
      </c>
      <c r="F2621" s="821">
        <v>11.034000000000001</v>
      </c>
      <c r="G2621" s="846" t="s">
        <v>1113</v>
      </c>
      <c r="H2621" s="846"/>
    </row>
    <row r="2622" spans="2:8">
      <c r="B2622" s="2" t="s">
        <v>22</v>
      </c>
      <c r="C2622" s="2">
        <v>188374</v>
      </c>
      <c r="D2622" s="2">
        <v>2018</v>
      </c>
      <c r="E2622" s="820">
        <v>27451</v>
      </c>
      <c r="F2622" s="821">
        <v>0</v>
      </c>
      <c r="G2622" s="846" t="s">
        <v>1111</v>
      </c>
      <c r="H2622" s="846"/>
    </row>
    <row r="2623" spans="2:8">
      <c r="B2623" s="2" t="s">
        <v>22</v>
      </c>
      <c r="C2623" s="2">
        <v>185499</v>
      </c>
      <c r="D2623" s="2">
        <v>2018</v>
      </c>
      <c r="E2623" s="820">
        <v>31080</v>
      </c>
      <c r="F2623" s="821">
        <v>0</v>
      </c>
      <c r="G2623" s="846" t="s">
        <v>1111</v>
      </c>
      <c r="H2623" s="846"/>
    </row>
    <row r="2624" spans="2:8">
      <c r="B2624" s="2" t="s">
        <v>22</v>
      </c>
      <c r="C2624" s="2">
        <v>185499</v>
      </c>
      <c r="D2624" s="2">
        <v>2018</v>
      </c>
      <c r="E2624" s="820">
        <v>110376</v>
      </c>
      <c r="F2624" s="821">
        <v>0</v>
      </c>
      <c r="G2624" s="846" t="s">
        <v>1111</v>
      </c>
      <c r="H2624" s="846"/>
    </row>
    <row r="2625" spans="2:8">
      <c r="B2625" s="2" t="s">
        <v>22</v>
      </c>
      <c r="C2625" s="2">
        <v>190307</v>
      </c>
      <c r="D2625" s="2">
        <v>2018</v>
      </c>
      <c r="E2625" s="820">
        <v>286.66559999999998</v>
      </c>
      <c r="F2625" s="821">
        <v>6.2399999999999997E-2</v>
      </c>
      <c r="G2625" s="846" t="s">
        <v>1110</v>
      </c>
      <c r="H2625" s="846"/>
    </row>
    <row r="2626" spans="2:8">
      <c r="B2626" s="2" t="s">
        <v>22</v>
      </c>
      <c r="C2626" s="2">
        <v>190307</v>
      </c>
      <c r="D2626" s="2">
        <v>2018</v>
      </c>
      <c r="E2626" s="820">
        <v>955.55200000000002</v>
      </c>
      <c r="F2626" s="821">
        <v>0.20799999999999999</v>
      </c>
      <c r="G2626" s="846" t="s">
        <v>1110</v>
      </c>
      <c r="H2626" s="846"/>
    </row>
    <row r="2627" spans="2:8">
      <c r="B2627" s="2" t="s">
        <v>22</v>
      </c>
      <c r="C2627" s="2">
        <v>192739</v>
      </c>
      <c r="D2627" s="2">
        <v>2018</v>
      </c>
      <c r="E2627" s="820">
        <v>3296.6543999999999</v>
      </c>
      <c r="F2627" s="821">
        <v>0.71760000000000002</v>
      </c>
      <c r="G2627" s="846" t="s">
        <v>1110</v>
      </c>
      <c r="H2627" s="846"/>
    </row>
    <row r="2628" spans="2:8">
      <c r="B2628" s="2" t="s">
        <v>22</v>
      </c>
      <c r="C2628" s="2">
        <v>194175</v>
      </c>
      <c r="D2628" s="2">
        <v>2018</v>
      </c>
      <c r="E2628" s="820">
        <v>32.06</v>
      </c>
      <c r="F2628" s="821">
        <v>8.2000000000000007E-3</v>
      </c>
      <c r="G2628" s="846" t="s">
        <v>1110</v>
      </c>
      <c r="H2628" s="846"/>
    </row>
    <row r="2629" spans="2:8">
      <c r="B2629" s="2" t="s">
        <v>22</v>
      </c>
      <c r="C2629" s="2">
        <v>194175</v>
      </c>
      <c r="D2629" s="2">
        <v>2018</v>
      </c>
      <c r="E2629" s="820">
        <v>91.88</v>
      </c>
      <c r="F2629" s="821">
        <v>0.02</v>
      </c>
      <c r="G2629" s="846" t="s">
        <v>1110</v>
      </c>
      <c r="H2629" s="846"/>
    </row>
    <row r="2630" spans="2:8">
      <c r="B2630" s="2" t="s">
        <v>22</v>
      </c>
      <c r="C2630" s="2">
        <v>194175</v>
      </c>
      <c r="D2630" s="2">
        <v>2018</v>
      </c>
      <c r="E2630" s="820">
        <v>2848.28</v>
      </c>
      <c r="F2630" s="821">
        <v>0.62</v>
      </c>
      <c r="G2630" s="846" t="s">
        <v>1110</v>
      </c>
      <c r="H2630" s="846"/>
    </row>
    <row r="2631" spans="2:8">
      <c r="B2631" s="2" t="s">
        <v>22</v>
      </c>
      <c r="C2631" s="2">
        <v>177321</v>
      </c>
      <c r="D2631" s="2">
        <v>2018</v>
      </c>
      <c r="E2631" s="820">
        <v>32.617400000000004</v>
      </c>
      <c r="F2631" s="821">
        <v>7.1000000000000004E-3</v>
      </c>
      <c r="G2631" s="846" t="s">
        <v>1111</v>
      </c>
      <c r="H2631" s="846"/>
    </row>
    <row r="2632" spans="2:8">
      <c r="B2632" s="2" t="s">
        <v>22</v>
      </c>
      <c r="C2632" s="2">
        <v>177321</v>
      </c>
      <c r="D2632" s="2">
        <v>2018</v>
      </c>
      <c r="E2632" s="820">
        <v>882.048</v>
      </c>
      <c r="F2632" s="821">
        <v>0.192</v>
      </c>
      <c r="G2632" s="846" t="s">
        <v>1111</v>
      </c>
      <c r="H2632" s="846"/>
    </row>
    <row r="2633" spans="2:8">
      <c r="B2633" s="2" t="s">
        <v>22</v>
      </c>
      <c r="C2633" s="2">
        <v>177321</v>
      </c>
      <c r="D2633" s="2">
        <v>2018</v>
      </c>
      <c r="E2633" s="820">
        <v>12220.04</v>
      </c>
      <c r="F2633" s="821">
        <v>2.66</v>
      </c>
      <c r="G2633" s="846" t="s">
        <v>1111</v>
      </c>
      <c r="H2633" s="846"/>
    </row>
    <row r="2634" spans="2:8">
      <c r="B2634" s="2" t="s">
        <v>22</v>
      </c>
      <c r="C2634" s="2">
        <v>177321</v>
      </c>
      <c r="D2634" s="2">
        <v>2018</v>
      </c>
      <c r="E2634" s="820">
        <v>10155</v>
      </c>
      <c r="F2634" s="821">
        <v>1.2</v>
      </c>
      <c r="G2634" s="846" t="s">
        <v>1111</v>
      </c>
      <c r="H2634" s="846"/>
    </row>
    <row r="2635" spans="2:8">
      <c r="B2635" s="2" t="s">
        <v>22</v>
      </c>
      <c r="C2635" s="2">
        <v>177321</v>
      </c>
      <c r="D2635" s="2">
        <v>2018</v>
      </c>
      <c r="E2635" s="820">
        <v>62179</v>
      </c>
      <c r="F2635" s="821">
        <v>27.8</v>
      </c>
      <c r="G2635" s="846" t="s">
        <v>1111</v>
      </c>
      <c r="H2635" s="846"/>
    </row>
    <row r="2636" spans="2:8">
      <c r="B2636" s="2" t="s">
        <v>22</v>
      </c>
      <c r="C2636" s="2">
        <v>177367</v>
      </c>
      <c r="D2636" s="2">
        <v>2018</v>
      </c>
      <c r="E2636" s="820">
        <v>2239.056</v>
      </c>
      <c r="F2636" s="821">
        <v>0.25559999999999999</v>
      </c>
      <c r="G2636" s="846" t="s">
        <v>1111</v>
      </c>
      <c r="H2636" s="846"/>
    </row>
    <row r="2637" spans="2:8">
      <c r="B2637" s="2" t="s">
        <v>22</v>
      </c>
      <c r="C2637" s="2">
        <v>177367</v>
      </c>
      <c r="D2637" s="2">
        <v>2018</v>
      </c>
      <c r="E2637" s="820">
        <v>111348</v>
      </c>
      <c r="F2637" s="821">
        <v>12.7</v>
      </c>
      <c r="G2637" s="846" t="s">
        <v>1111</v>
      </c>
      <c r="H2637" s="846"/>
    </row>
    <row r="2638" spans="2:8">
      <c r="B2638" s="2" t="s">
        <v>22</v>
      </c>
      <c r="C2638" s="2">
        <v>189811</v>
      </c>
      <c r="D2638" s="2">
        <v>2018</v>
      </c>
      <c r="E2638" s="820">
        <v>0</v>
      </c>
      <c r="F2638" s="821">
        <v>0</v>
      </c>
      <c r="G2638" s="846" t="s">
        <v>1111</v>
      </c>
      <c r="H2638" s="846"/>
    </row>
    <row r="2639" spans="2:8">
      <c r="B2639" s="2" t="s">
        <v>22</v>
      </c>
      <c r="C2639" s="2">
        <v>189811</v>
      </c>
      <c r="D2639" s="2">
        <v>2018</v>
      </c>
      <c r="E2639" s="820">
        <v>224.42</v>
      </c>
      <c r="F2639" s="821">
        <v>5.74E-2</v>
      </c>
      <c r="G2639" s="846" t="s">
        <v>1111</v>
      </c>
      <c r="H2639" s="846"/>
    </row>
    <row r="2640" spans="2:8">
      <c r="B2640" s="2" t="s">
        <v>22</v>
      </c>
      <c r="C2640" s="2">
        <v>189811</v>
      </c>
      <c r="D2640" s="2">
        <v>2018</v>
      </c>
      <c r="E2640" s="820">
        <v>752.49720000000002</v>
      </c>
      <c r="F2640" s="821">
        <v>0.1638</v>
      </c>
      <c r="G2640" s="846" t="s">
        <v>1111</v>
      </c>
      <c r="H2640" s="846"/>
    </row>
    <row r="2641" spans="2:8">
      <c r="B2641" s="2" t="s">
        <v>22</v>
      </c>
      <c r="C2641" s="2">
        <v>189811</v>
      </c>
      <c r="D2641" s="2">
        <v>2018</v>
      </c>
      <c r="E2641" s="820">
        <v>1592.36</v>
      </c>
      <c r="F2641" s="821">
        <v>0.26240000000000002</v>
      </c>
      <c r="G2641" s="846" t="s">
        <v>1111</v>
      </c>
      <c r="H2641" s="846"/>
    </row>
    <row r="2642" spans="2:8">
      <c r="B2642" s="2" t="s">
        <v>22</v>
      </c>
      <c r="C2642" s="2">
        <v>189811</v>
      </c>
      <c r="D2642" s="2">
        <v>2018</v>
      </c>
      <c r="E2642" s="820">
        <v>2006.6592000000001</v>
      </c>
      <c r="F2642" s="821">
        <v>0.43680000000000002</v>
      </c>
      <c r="G2642" s="846" t="s">
        <v>1111</v>
      </c>
      <c r="H2642" s="846"/>
    </row>
    <row r="2643" spans="2:8">
      <c r="B2643" s="2" t="s">
        <v>22</v>
      </c>
      <c r="C2643" s="2">
        <v>188284</v>
      </c>
      <c r="D2643" s="2">
        <v>2018</v>
      </c>
      <c r="E2643" s="820">
        <v>31338</v>
      </c>
      <c r="F2643" s="821">
        <v>8.8000000000000007</v>
      </c>
      <c r="G2643" s="846" t="s">
        <v>1111</v>
      </c>
      <c r="H2643" s="846"/>
    </row>
    <row r="2644" spans="2:8">
      <c r="B2644" s="2" t="s">
        <v>22</v>
      </c>
      <c r="C2644" s="2">
        <v>184939</v>
      </c>
      <c r="D2644" s="2">
        <v>2018</v>
      </c>
      <c r="E2644" s="820">
        <v>14241.4</v>
      </c>
      <c r="F2644" s="821">
        <v>3.1</v>
      </c>
      <c r="G2644" s="846" t="s">
        <v>1110</v>
      </c>
      <c r="H2644" s="846"/>
    </row>
    <row r="2645" spans="2:8">
      <c r="B2645" s="2" t="s">
        <v>22</v>
      </c>
      <c r="C2645" s="2">
        <v>155198</v>
      </c>
      <c r="D2645" s="2">
        <v>2018</v>
      </c>
      <c r="E2645" s="820">
        <v>1980</v>
      </c>
      <c r="F2645" s="821">
        <v>0.75</v>
      </c>
      <c r="G2645" s="846" t="s">
        <v>1113</v>
      </c>
      <c r="H2645" s="846"/>
    </row>
    <row r="2646" spans="2:8">
      <c r="B2646" s="2" t="s">
        <v>22</v>
      </c>
      <c r="C2646" s="2">
        <v>155198</v>
      </c>
      <c r="D2646" s="2">
        <v>2018</v>
      </c>
      <c r="E2646" s="820">
        <v>10624</v>
      </c>
      <c r="F2646" s="821">
        <v>3.84</v>
      </c>
      <c r="G2646" s="846" t="s">
        <v>1113</v>
      </c>
      <c r="H2646" s="846"/>
    </row>
    <row r="2647" spans="2:8">
      <c r="B2647" s="2" t="s">
        <v>22</v>
      </c>
      <c r="C2647" s="2">
        <v>188307</v>
      </c>
      <c r="D2647" s="2">
        <v>2018</v>
      </c>
      <c r="E2647" s="820">
        <v>1424.14</v>
      </c>
      <c r="F2647" s="821">
        <v>0.31</v>
      </c>
      <c r="G2647" s="846" t="s">
        <v>1110</v>
      </c>
      <c r="H2647" s="846"/>
    </row>
    <row r="2648" spans="2:8">
      <c r="B2648" s="2" t="s">
        <v>22</v>
      </c>
      <c r="C2648" s="2">
        <v>188307</v>
      </c>
      <c r="D2648" s="2">
        <v>2018</v>
      </c>
      <c r="E2648" s="820">
        <v>16041.3292</v>
      </c>
      <c r="F2648" s="821">
        <v>3.4918</v>
      </c>
      <c r="G2648" s="846" t="s">
        <v>1110</v>
      </c>
      <c r="H2648" s="846"/>
    </row>
    <row r="2649" spans="2:8">
      <c r="B2649" s="2" t="s">
        <v>22</v>
      </c>
      <c r="C2649" s="2">
        <v>188307</v>
      </c>
      <c r="D2649" s="2">
        <v>2018</v>
      </c>
      <c r="E2649" s="820">
        <v>104745</v>
      </c>
      <c r="F2649" s="821">
        <v>34.6</v>
      </c>
      <c r="G2649" s="846" t="s">
        <v>1110</v>
      </c>
      <c r="H2649" s="846"/>
    </row>
    <row r="2650" spans="2:8">
      <c r="B2650" s="2" t="s">
        <v>22</v>
      </c>
      <c r="C2650" s="2">
        <v>188307</v>
      </c>
      <c r="D2650" s="2">
        <v>2018</v>
      </c>
      <c r="E2650" s="820">
        <v>8400</v>
      </c>
      <c r="F2650" s="821">
        <v>0</v>
      </c>
      <c r="G2650" s="846" t="s">
        <v>1110</v>
      </c>
      <c r="H2650" s="846"/>
    </row>
    <row r="2651" spans="2:8">
      <c r="B2651" s="2" t="s">
        <v>22</v>
      </c>
      <c r="C2651" s="2">
        <v>188307</v>
      </c>
      <c r="D2651" s="2">
        <v>2018</v>
      </c>
      <c r="E2651" s="820">
        <v>8526</v>
      </c>
      <c r="F2651" s="821">
        <v>0</v>
      </c>
      <c r="G2651" s="846" t="s">
        <v>1110</v>
      </c>
      <c r="H2651" s="846"/>
    </row>
    <row r="2652" spans="2:8">
      <c r="B2652" s="2" t="s">
        <v>22</v>
      </c>
      <c r="C2652" s="2">
        <v>190589</v>
      </c>
      <c r="D2652" s="2">
        <v>2018</v>
      </c>
      <c r="E2652" s="820">
        <v>8757</v>
      </c>
      <c r="F2652" s="821">
        <v>0</v>
      </c>
      <c r="G2652" s="846" t="s">
        <v>1111</v>
      </c>
      <c r="H2652" s="846"/>
    </row>
    <row r="2653" spans="2:8">
      <c r="B2653" s="2" t="s">
        <v>22</v>
      </c>
      <c r="C2653" s="2">
        <v>190589</v>
      </c>
      <c r="D2653" s="2">
        <v>2018</v>
      </c>
      <c r="E2653" s="820">
        <v>21840</v>
      </c>
      <c r="F2653" s="821">
        <v>0</v>
      </c>
      <c r="G2653" s="846" t="s">
        <v>1111</v>
      </c>
      <c r="H2653" s="846"/>
    </row>
    <row r="2654" spans="2:8">
      <c r="B2654" s="2" t="s">
        <v>22</v>
      </c>
      <c r="C2654" s="2">
        <v>193733</v>
      </c>
      <c r="D2654" s="2">
        <v>2018</v>
      </c>
      <c r="E2654" s="820">
        <v>9188</v>
      </c>
      <c r="F2654" s="821">
        <v>2</v>
      </c>
      <c r="G2654" s="846" t="s">
        <v>1110</v>
      </c>
      <c r="H2654" s="846"/>
    </row>
    <row r="2655" spans="2:8">
      <c r="B2655" s="2" t="s">
        <v>22</v>
      </c>
      <c r="C2655" s="2">
        <v>193843</v>
      </c>
      <c r="D2655" s="2">
        <v>2018</v>
      </c>
      <c r="E2655" s="820">
        <v>13912</v>
      </c>
      <c r="F2655" s="821">
        <v>4.5999999999999996</v>
      </c>
      <c r="G2655" s="846" t="s">
        <v>1110</v>
      </c>
      <c r="H2655" s="846"/>
    </row>
    <row r="2656" spans="2:8">
      <c r="B2656" s="2" t="s">
        <v>22</v>
      </c>
      <c r="C2656" s="2">
        <v>189813</v>
      </c>
      <c r="D2656" s="2">
        <v>2018</v>
      </c>
      <c r="E2656" s="820">
        <v>0</v>
      </c>
      <c r="F2656" s="821">
        <v>0</v>
      </c>
      <c r="G2656" s="846" t="s">
        <v>1111</v>
      </c>
      <c r="H2656" s="846"/>
    </row>
    <row r="2657" spans="2:8">
      <c r="B2657" s="2" t="s">
        <v>22</v>
      </c>
      <c r="C2657" s="2">
        <v>189813</v>
      </c>
      <c r="D2657" s="2">
        <v>2018</v>
      </c>
      <c r="E2657" s="820">
        <v>224.42</v>
      </c>
      <c r="F2657" s="821">
        <v>5.74E-2</v>
      </c>
      <c r="G2657" s="846" t="s">
        <v>1111</v>
      </c>
      <c r="H2657" s="846"/>
    </row>
    <row r="2658" spans="2:8">
      <c r="B2658" s="2" t="s">
        <v>22</v>
      </c>
      <c r="C2658" s="2">
        <v>189813</v>
      </c>
      <c r="D2658" s="2">
        <v>2018</v>
      </c>
      <c r="E2658" s="820">
        <v>1074.9960000000001</v>
      </c>
      <c r="F2658" s="821">
        <v>0.23400000000000001</v>
      </c>
      <c r="G2658" s="846" t="s">
        <v>1111</v>
      </c>
      <c r="H2658" s="846"/>
    </row>
    <row r="2659" spans="2:8">
      <c r="B2659" s="2" t="s">
        <v>22</v>
      </c>
      <c r="C2659" s="2">
        <v>189813</v>
      </c>
      <c r="D2659" s="2">
        <v>2018</v>
      </c>
      <c r="E2659" s="820">
        <v>1990.45</v>
      </c>
      <c r="F2659" s="821">
        <v>0.32800000000000001</v>
      </c>
      <c r="G2659" s="846" t="s">
        <v>1111</v>
      </c>
      <c r="H2659" s="846"/>
    </row>
    <row r="2660" spans="2:8">
      <c r="B2660" s="2" t="s">
        <v>22</v>
      </c>
      <c r="C2660" s="2">
        <v>189813</v>
      </c>
      <c r="D2660" s="2">
        <v>2018</v>
      </c>
      <c r="E2660" s="820">
        <v>3153.3216000000002</v>
      </c>
      <c r="F2660" s="821">
        <v>0.68640000000000001</v>
      </c>
      <c r="G2660" s="846" t="s">
        <v>1111</v>
      </c>
      <c r="H2660" s="846"/>
    </row>
    <row r="2661" spans="2:8">
      <c r="B2661" s="2" t="s">
        <v>22</v>
      </c>
      <c r="C2661" s="2">
        <v>189940</v>
      </c>
      <c r="D2661" s="2">
        <v>2018</v>
      </c>
      <c r="E2661" s="820">
        <v>96.18</v>
      </c>
      <c r="F2661" s="821">
        <v>2.46E-2</v>
      </c>
      <c r="G2661" s="846" t="s">
        <v>1111</v>
      </c>
      <c r="H2661" s="846"/>
    </row>
    <row r="2662" spans="2:8">
      <c r="B2662" s="2" t="s">
        <v>22</v>
      </c>
      <c r="C2662" s="2">
        <v>189940</v>
      </c>
      <c r="D2662" s="2">
        <v>2018</v>
      </c>
      <c r="E2662" s="820">
        <v>1393.3150000000001</v>
      </c>
      <c r="F2662" s="821">
        <v>0.2296</v>
      </c>
      <c r="G2662" s="846" t="s">
        <v>1111</v>
      </c>
      <c r="H2662" s="846"/>
    </row>
    <row r="2663" spans="2:8">
      <c r="B2663" s="2" t="s">
        <v>22</v>
      </c>
      <c r="C2663" s="2">
        <v>189940</v>
      </c>
      <c r="D2663" s="2">
        <v>2018</v>
      </c>
      <c r="E2663" s="820">
        <v>1612.4939999999999</v>
      </c>
      <c r="F2663" s="821">
        <v>0.35099999999999998</v>
      </c>
      <c r="G2663" s="846" t="s">
        <v>1111</v>
      </c>
      <c r="H2663" s="846"/>
    </row>
    <row r="2664" spans="2:8">
      <c r="B2664" s="2" t="s">
        <v>22</v>
      </c>
      <c r="C2664" s="2">
        <v>189940</v>
      </c>
      <c r="D2664" s="2">
        <v>2018</v>
      </c>
      <c r="E2664" s="820">
        <v>2006.6592000000001</v>
      </c>
      <c r="F2664" s="821">
        <v>0.43680000000000002</v>
      </c>
      <c r="G2664" s="846" t="s">
        <v>1111</v>
      </c>
      <c r="H2664" s="846"/>
    </row>
    <row r="2665" spans="2:8">
      <c r="B2665" s="2" t="s">
        <v>22</v>
      </c>
      <c r="C2665" s="2">
        <v>189940</v>
      </c>
      <c r="D2665" s="2">
        <v>2018</v>
      </c>
      <c r="E2665" s="820">
        <v>2919</v>
      </c>
      <c r="F2665" s="821">
        <v>0</v>
      </c>
      <c r="G2665" s="846" t="s">
        <v>1111</v>
      </c>
      <c r="H2665" s="846"/>
    </row>
    <row r="2666" spans="2:8">
      <c r="B2666" s="2" t="s">
        <v>22</v>
      </c>
      <c r="C2666" s="2">
        <v>192365</v>
      </c>
      <c r="D2666" s="2">
        <v>2018</v>
      </c>
      <c r="E2666" s="820">
        <v>24704.44</v>
      </c>
      <c r="F2666" s="821">
        <v>0</v>
      </c>
      <c r="G2666" s="846" t="s">
        <v>1111</v>
      </c>
      <c r="H2666" s="846"/>
    </row>
    <row r="2667" spans="2:8">
      <c r="B2667" s="2" t="s">
        <v>22</v>
      </c>
      <c r="C2667" s="2">
        <v>187879</v>
      </c>
      <c r="D2667" s="2">
        <v>2018</v>
      </c>
      <c r="E2667" s="820">
        <v>2076</v>
      </c>
      <c r="F2667" s="821">
        <v>0.7</v>
      </c>
      <c r="G2667" s="846" t="s">
        <v>1110</v>
      </c>
      <c r="H2667" s="846"/>
    </row>
    <row r="2668" spans="2:8">
      <c r="B2668" s="2" t="s">
        <v>22</v>
      </c>
      <c r="C2668" s="2">
        <v>187879</v>
      </c>
      <c r="D2668" s="2">
        <v>2018</v>
      </c>
      <c r="E2668" s="820">
        <v>107.4996</v>
      </c>
      <c r="F2668" s="821">
        <v>2.3400000000000001E-2</v>
      </c>
      <c r="G2668" s="846" t="s">
        <v>1110</v>
      </c>
      <c r="H2668" s="846"/>
    </row>
    <row r="2669" spans="2:8">
      <c r="B2669" s="2" t="s">
        <v>22</v>
      </c>
      <c r="C2669" s="2">
        <v>187879</v>
      </c>
      <c r="D2669" s="2">
        <v>2018</v>
      </c>
      <c r="E2669" s="820">
        <v>256.48</v>
      </c>
      <c r="F2669" s="821">
        <v>6.5600000000000006E-2</v>
      </c>
      <c r="G2669" s="846" t="s">
        <v>1110</v>
      </c>
      <c r="H2669" s="846"/>
    </row>
    <row r="2670" spans="2:8">
      <c r="B2670" s="2" t="s">
        <v>22</v>
      </c>
      <c r="C2670" s="2">
        <v>187879</v>
      </c>
      <c r="D2670" s="2">
        <v>2018</v>
      </c>
      <c r="E2670" s="820">
        <v>7396.34</v>
      </c>
      <c r="F2670" s="821">
        <v>1.61</v>
      </c>
      <c r="G2670" s="846" t="s">
        <v>1110</v>
      </c>
      <c r="H2670" s="846"/>
    </row>
    <row r="2671" spans="2:8">
      <c r="B2671" s="2" t="s">
        <v>22</v>
      </c>
      <c r="C2671" s="2">
        <v>188556</v>
      </c>
      <c r="D2671" s="2">
        <v>2018</v>
      </c>
      <c r="E2671" s="820">
        <v>56134</v>
      </c>
      <c r="F2671" s="821">
        <v>17.2</v>
      </c>
      <c r="G2671" s="846" t="s">
        <v>1111</v>
      </c>
      <c r="H2671" s="846"/>
    </row>
    <row r="2672" spans="2:8">
      <c r="B2672" s="2" t="s">
        <v>22</v>
      </c>
      <c r="C2672" s="2">
        <v>182209</v>
      </c>
      <c r="D2672" s="2">
        <v>2018</v>
      </c>
      <c r="E2672" s="820">
        <v>10367</v>
      </c>
      <c r="F2672" s="821">
        <v>1.415</v>
      </c>
      <c r="G2672" s="846" t="s">
        <v>1113</v>
      </c>
      <c r="H2672" s="846"/>
    </row>
    <row r="2673" spans="2:8">
      <c r="B2673" s="2" t="s">
        <v>22</v>
      </c>
      <c r="C2673" s="2">
        <v>190465</v>
      </c>
      <c r="D2673" s="2">
        <v>2018</v>
      </c>
      <c r="E2673" s="820">
        <v>139286</v>
      </c>
      <c r="F2673" s="821">
        <v>15.9</v>
      </c>
      <c r="G2673" s="846" t="s">
        <v>1113</v>
      </c>
      <c r="H2673" s="846"/>
    </row>
    <row r="2674" spans="2:8">
      <c r="B2674" s="2" t="s">
        <v>22</v>
      </c>
      <c r="C2674" s="2">
        <v>195725</v>
      </c>
      <c r="D2674" s="2">
        <v>2018</v>
      </c>
      <c r="E2674" s="820">
        <v>8786</v>
      </c>
      <c r="F2674" s="821">
        <v>1</v>
      </c>
      <c r="G2674" s="846" t="s">
        <v>1113</v>
      </c>
      <c r="H2674" s="846"/>
    </row>
    <row r="2675" spans="2:8">
      <c r="B2675" s="2" t="s">
        <v>22</v>
      </c>
      <c r="C2675" s="2">
        <v>193810</v>
      </c>
      <c r="D2675" s="2">
        <v>2018</v>
      </c>
      <c r="E2675" s="820">
        <v>7797</v>
      </c>
      <c r="F2675" s="821">
        <v>2.8</v>
      </c>
      <c r="G2675" s="846" t="s">
        <v>1110</v>
      </c>
      <c r="H2675" s="846"/>
    </row>
    <row r="2676" spans="2:8">
      <c r="B2676" s="2" t="s">
        <v>22</v>
      </c>
      <c r="C2676" s="2">
        <v>184263</v>
      </c>
      <c r="D2676" s="2">
        <v>2018</v>
      </c>
      <c r="E2676" s="820">
        <v>194183</v>
      </c>
      <c r="F2676" s="821">
        <v>1</v>
      </c>
      <c r="G2676" s="846" t="s">
        <v>1111</v>
      </c>
      <c r="H2676" s="846"/>
    </row>
    <row r="2677" spans="2:8">
      <c r="B2677" s="2" t="s">
        <v>22</v>
      </c>
      <c r="C2677" s="2">
        <v>195047</v>
      </c>
      <c r="D2677" s="2">
        <v>2018</v>
      </c>
      <c r="E2677" s="820">
        <v>43094</v>
      </c>
      <c r="F2677" s="821">
        <v>8.1</v>
      </c>
      <c r="G2677" s="846" t="s">
        <v>1110</v>
      </c>
      <c r="H2677" s="846"/>
    </row>
    <row r="2678" spans="2:8">
      <c r="B2678" s="2" t="s">
        <v>22</v>
      </c>
      <c r="C2678" s="2">
        <v>192433</v>
      </c>
      <c r="D2678" s="2">
        <v>2018</v>
      </c>
      <c r="E2678" s="820">
        <v>25384</v>
      </c>
      <c r="F2678" s="821">
        <v>6.1</v>
      </c>
      <c r="G2678" s="846" t="s">
        <v>1110</v>
      </c>
      <c r="H2678" s="846"/>
    </row>
    <row r="2679" spans="2:8">
      <c r="B2679" s="2" t="s">
        <v>22</v>
      </c>
      <c r="C2679" s="2">
        <v>191014</v>
      </c>
      <c r="D2679" s="2">
        <v>2018</v>
      </c>
      <c r="E2679" s="820">
        <v>3047</v>
      </c>
      <c r="F2679" s="821">
        <v>5</v>
      </c>
      <c r="G2679" s="846" t="s">
        <v>1110</v>
      </c>
      <c r="H2679" s="846"/>
    </row>
    <row r="2680" spans="2:8">
      <c r="B2680" s="2" t="s">
        <v>22</v>
      </c>
      <c r="C2680" s="2">
        <v>194039</v>
      </c>
      <c r="D2680" s="2">
        <v>2018</v>
      </c>
      <c r="E2680" s="820">
        <v>308</v>
      </c>
      <c r="F2680" s="821">
        <v>0.1</v>
      </c>
      <c r="G2680" s="846" t="s">
        <v>1111</v>
      </c>
      <c r="H2680" s="846"/>
    </row>
    <row r="2681" spans="2:8">
      <c r="B2681" s="2" t="s">
        <v>22</v>
      </c>
      <c r="C2681" s="2">
        <v>194039</v>
      </c>
      <c r="D2681" s="2">
        <v>2018</v>
      </c>
      <c r="E2681" s="820">
        <v>14545.8</v>
      </c>
      <c r="F2681" s="821">
        <v>3.6848999999999998</v>
      </c>
      <c r="G2681" s="846" t="s">
        <v>1111</v>
      </c>
      <c r="H2681" s="846"/>
    </row>
    <row r="2682" spans="2:8">
      <c r="B2682" s="2" t="s">
        <v>22</v>
      </c>
      <c r="C2682" s="2">
        <v>194898</v>
      </c>
      <c r="D2682" s="2">
        <v>2018</v>
      </c>
      <c r="E2682" s="820">
        <v>38976</v>
      </c>
      <c r="F2682" s="821">
        <v>0</v>
      </c>
      <c r="G2682" s="846" t="s">
        <v>1111</v>
      </c>
      <c r="H2682" s="846"/>
    </row>
    <row r="2683" spans="2:8">
      <c r="B2683" s="2" t="s">
        <v>22</v>
      </c>
      <c r="C2683" s="2">
        <v>196746</v>
      </c>
      <c r="D2683" s="2">
        <v>2018</v>
      </c>
      <c r="E2683" s="820">
        <v>26930</v>
      </c>
      <c r="F2683" s="821">
        <v>3.3279999999999998</v>
      </c>
      <c r="G2683" s="846" t="s">
        <v>1110</v>
      </c>
      <c r="H2683" s="846"/>
    </row>
    <row r="2684" spans="2:8">
      <c r="B2684" s="2" t="s">
        <v>22</v>
      </c>
      <c r="C2684" s="2">
        <v>189819</v>
      </c>
      <c r="D2684" s="2">
        <v>2018</v>
      </c>
      <c r="E2684" s="820">
        <v>264981.92</v>
      </c>
      <c r="F2684" s="821">
        <v>57.68</v>
      </c>
      <c r="G2684" s="846" t="s">
        <v>1111</v>
      </c>
      <c r="H2684" s="846"/>
    </row>
    <row r="2685" spans="2:8">
      <c r="B2685" s="2" t="s">
        <v>22</v>
      </c>
      <c r="C2685" s="2">
        <v>194999</v>
      </c>
      <c r="D2685" s="2">
        <v>2018</v>
      </c>
      <c r="E2685" s="820">
        <v>1167.5999999999999</v>
      </c>
      <c r="F2685" s="821">
        <v>0</v>
      </c>
      <c r="G2685" s="846" t="s">
        <v>1110</v>
      </c>
      <c r="H2685" s="846"/>
    </row>
    <row r="2686" spans="2:8">
      <c r="B2686" s="2" t="s">
        <v>22</v>
      </c>
      <c r="C2686" s="2">
        <v>194999</v>
      </c>
      <c r="D2686" s="2">
        <v>2018</v>
      </c>
      <c r="E2686" s="820">
        <v>178.24719999999999</v>
      </c>
      <c r="F2686" s="821">
        <v>3.8800000000000001E-2</v>
      </c>
      <c r="G2686" s="846" t="s">
        <v>1110</v>
      </c>
      <c r="H2686" s="846"/>
    </row>
    <row r="2687" spans="2:8">
      <c r="B2687" s="2" t="s">
        <v>22</v>
      </c>
      <c r="C2687" s="2">
        <v>194999</v>
      </c>
      <c r="D2687" s="2">
        <v>2018</v>
      </c>
      <c r="E2687" s="820">
        <v>716.66399999999999</v>
      </c>
      <c r="F2687" s="821">
        <v>0.156</v>
      </c>
      <c r="G2687" s="846" t="s">
        <v>1110</v>
      </c>
      <c r="H2687" s="846"/>
    </row>
    <row r="2688" spans="2:8">
      <c r="B2688" s="2" t="s">
        <v>22</v>
      </c>
      <c r="C2688" s="2">
        <v>194999</v>
      </c>
      <c r="D2688" s="2">
        <v>2018</v>
      </c>
      <c r="E2688" s="820">
        <v>1289.9952000000001</v>
      </c>
      <c r="F2688" s="821">
        <v>0.28079999999999999</v>
      </c>
      <c r="G2688" s="846" t="s">
        <v>1110</v>
      </c>
      <c r="H2688" s="846"/>
    </row>
    <row r="2689" spans="2:8">
      <c r="B2689" s="2" t="s">
        <v>22</v>
      </c>
      <c r="C2689" s="2">
        <v>194999</v>
      </c>
      <c r="D2689" s="2">
        <v>2018</v>
      </c>
      <c r="E2689" s="820">
        <v>2183.5282000000002</v>
      </c>
      <c r="F2689" s="821">
        <v>0.4753</v>
      </c>
      <c r="G2689" s="846" t="s">
        <v>1110</v>
      </c>
      <c r="H2689" s="846"/>
    </row>
    <row r="2690" spans="2:8">
      <c r="B2690" s="2" t="s">
        <v>22</v>
      </c>
      <c r="C2690" s="2">
        <v>194999</v>
      </c>
      <c r="D2690" s="2">
        <v>2018</v>
      </c>
      <c r="E2690" s="820">
        <v>3439.9872</v>
      </c>
      <c r="F2690" s="821">
        <v>0.74880000000000002</v>
      </c>
      <c r="G2690" s="846" t="s">
        <v>1110</v>
      </c>
      <c r="H2690" s="846"/>
    </row>
    <row r="2691" spans="2:8">
      <c r="B2691" s="2" t="s">
        <v>22</v>
      </c>
      <c r="C2691" s="2">
        <v>194999</v>
      </c>
      <c r="D2691" s="2">
        <v>2018</v>
      </c>
      <c r="E2691" s="820">
        <v>48955</v>
      </c>
      <c r="F2691" s="821">
        <v>14.6</v>
      </c>
      <c r="G2691" s="846" t="s">
        <v>1110</v>
      </c>
      <c r="H2691" s="846"/>
    </row>
    <row r="2692" spans="2:8">
      <c r="B2692" s="2" t="s">
        <v>22</v>
      </c>
      <c r="C2692" s="2">
        <v>183038</v>
      </c>
      <c r="D2692" s="2">
        <v>2018</v>
      </c>
      <c r="E2692" s="820">
        <v>512999</v>
      </c>
      <c r="F2692" s="821">
        <v>133.6</v>
      </c>
      <c r="G2692" s="846" t="s">
        <v>1112</v>
      </c>
      <c r="H2692" s="846"/>
    </row>
    <row r="2693" spans="2:8">
      <c r="B2693" s="2" t="s">
        <v>22</v>
      </c>
      <c r="C2693" s="2">
        <v>191102</v>
      </c>
      <c r="D2693" s="2">
        <v>2018</v>
      </c>
      <c r="E2693" s="820">
        <v>247447</v>
      </c>
      <c r="F2693" s="821">
        <v>64.44</v>
      </c>
      <c r="G2693" s="846" t="s">
        <v>1112</v>
      </c>
      <c r="H2693" s="846"/>
    </row>
    <row r="2694" spans="2:8">
      <c r="B2694" s="2" t="s">
        <v>22</v>
      </c>
      <c r="C2694" s="2">
        <v>193823</v>
      </c>
      <c r="D2694" s="2">
        <v>2018</v>
      </c>
      <c r="E2694" s="820">
        <v>2006.6592000000001</v>
      </c>
      <c r="F2694" s="821">
        <v>0.43680000000000002</v>
      </c>
      <c r="G2694" s="846" t="s">
        <v>1110</v>
      </c>
      <c r="H2694" s="846"/>
    </row>
    <row r="2695" spans="2:8">
      <c r="B2695" s="2" t="s">
        <v>22</v>
      </c>
      <c r="C2695" s="2">
        <v>135509</v>
      </c>
      <c r="D2695" s="2">
        <v>2018</v>
      </c>
      <c r="E2695" s="820">
        <v>542</v>
      </c>
      <c r="F2695" s="821">
        <v>0</v>
      </c>
      <c r="G2695" s="846" t="s">
        <v>1111</v>
      </c>
      <c r="H2695" s="846"/>
    </row>
    <row r="2696" spans="2:8">
      <c r="B2696" s="2" t="s">
        <v>22</v>
      </c>
      <c r="C2696" s="2">
        <v>197904</v>
      </c>
      <c r="D2696" s="2">
        <v>2018</v>
      </c>
      <c r="E2696" s="820">
        <v>95702</v>
      </c>
      <c r="F2696" s="821">
        <v>11.97</v>
      </c>
      <c r="G2696" s="846" t="s">
        <v>1111</v>
      </c>
      <c r="H2696" s="846"/>
    </row>
    <row r="2697" spans="2:8">
      <c r="B2697" s="2" t="s">
        <v>22</v>
      </c>
      <c r="C2697" s="2">
        <v>189362</v>
      </c>
      <c r="D2697" s="2">
        <v>2018</v>
      </c>
      <c r="E2697" s="820">
        <v>3234.192</v>
      </c>
      <c r="F2697" s="821">
        <v>0.36919999999999997</v>
      </c>
      <c r="G2697" s="846" t="s">
        <v>1111</v>
      </c>
      <c r="H2697" s="846"/>
    </row>
    <row r="2698" spans="2:8">
      <c r="B2698" s="2" t="s">
        <v>22</v>
      </c>
      <c r="C2698" s="2">
        <v>189362</v>
      </c>
      <c r="D2698" s="2">
        <v>2018</v>
      </c>
      <c r="E2698" s="820">
        <v>2436.6576</v>
      </c>
      <c r="F2698" s="821">
        <v>0.53039999999999998</v>
      </c>
      <c r="G2698" s="846" t="s">
        <v>1111</v>
      </c>
      <c r="H2698" s="846"/>
    </row>
    <row r="2699" spans="2:8">
      <c r="B2699" s="2" t="s">
        <v>22</v>
      </c>
      <c r="C2699" s="2">
        <v>189362</v>
      </c>
      <c r="D2699" s="2">
        <v>2018</v>
      </c>
      <c r="E2699" s="820">
        <v>8636.7199999999993</v>
      </c>
      <c r="F2699" s="821">
        <v>1.88</v>
      </c>
      <c r="G2699" s="846" t="s">
        <v>1111</v>
      </c>
      <c r="H2699" s="846"/>
    </row>
    <row r="2700" spans="2:8">
      <c r="B2700" s="2" t="s">
        <v>22</v>
      </c>
      <c r="C2700" s="2">
        <v>189362</v>
      </c>
      <c r="D2700" s="2">
        <v>2018</v>
      </c>
      <c r="E2700" s="820">
        <v>14416.890799999999</v>
      </c>
      <c r="F2700" s="821">
        <v>3.1381999999999999</v>
      </c>
      <c r="G2700" s="846" t="s">
        <v>1111</v>
      </c>
      <c r="H2700" s="846"/>
    </row>
    <row r="2701" spans="2:8">
      <c r="B2701" s="2" t="s">
        <v>22</v>
      </c>
      <c r="C2701" s="2">
        <v>189362</v>
      </c>
      <c r="D2701" s="2">
        <v>2018</v>
      </c>
      <c r="E2701" s="820">
        <v>539038</v>
      </c>
      <c r="F2701" s="821">
        <v>61.6</v>
      </c>
      <c r="G2701" s="846" t="s">
        <v>1111</v>
      </c>
      <c r="H2701" s="846"/>
    </row>
    <row r="2702" spans="2:8">
      <c r="B2702" s="2" t="s">
        <v>22</v>
      </c>
      <c r="C2702" s="2">
        <v>191408</v>
      </c>
      <c r="D2702" s="2">
        <v>2018</v>
      </c>
      <c r="E2702" s="820">
        <v>5838</v>
      </c>
      <c r="F2702" s="821">
        <v>0</v>
      </c>
      <c r="G2702" s="846" t="s">
        <v>1110</v>
      </c>
      <c r="H2702" s="846"/>
    </row>
    <row r="2703" spans="2:8">
      <c r="B2703" s="2" t="s">
        <v>22</v>
      </c>
      <c r="C2703" s="2">
        <v>191408</v>
      </c>
      <c r="D2703" s="2">
        <v>2018</v>
      </c>
      <c r="E2703" s="820">
        <v>10962</v>
      </c>
      <c r="F2703" s="821">
        <v>0</v>
      </c>
      <c r="G2703" s="846" t="s">
        <v>1110</v>
      </c>
      <c r="H2703" s="846"/>
    </row>
    <row r="2704" spans="2:8">
      <c r="B2704" s="2" t="s">
        <v>22</v>
      </c>
      <c r="C2704" s="2">
        <v>195035</v>
      </c>
      <c r="D2704" s="2">
        <v>2018</v>
      </c>
      <c r="E2704" s="820">
        <v>10766</v>
      </c>
      <c r="F2704" s="821">
        <v>1.2</v>
      </c>
      <c r="G2704" s="846" t="s">
        <v>1111</v>
      </c>
      <c r="H2704" s="846"/>
    </row>
    <row r="2705" spans="2:8">
      <c r="B2705" s="2" t="s">
        <v>22</v>
      </c>
      <c r="C2705" s="2">
        <v>188688</v>
      </c>
      <c r="D2705" s="2">
        <v>2018</v>
      </c>
      <c r="E2705" s="820">
        <v>664079</v>
      </c>
      <c r="F2705" s="821">
        <v>72.918000000000006</v>
      </c>
      <c r="G2705" s="846" t="s">
        <v>1113</v>
      </c>
      <c r="H2705" s="846"/>
    </row>
    <row r="2706" spans="2:8">
      <c r="B2706" s="2" t="s">
        <v>22</v>
      </c>
      <c r="C2706" s="2">
        <v>187647</v>
      </c>
      <c r="D2706" s="2">
        <v>2018</v>
      </c>
      <c r="E2706" s="820">
        <v>12180</v>
      </c>
      <c r="F2706" s="821">
        <v>0</v>
      </c>
      <c r="G2706" s="846" t="s">
        <v>1110</v>
      </c>
      <c r="H2706" s="846"/>
    </row>
    <row r="2707" spans="2:8">
      <c r="B2707" s="2" t="s">
        <v>22</v>
      </c>
      <c r="C2707" s="2">
        <v>187647</v>
      </c>
      <c r="D2707" s="2">
        <v>2018</v>
      </c>
      <c r="E2707" s="820">
        <v>30660</v>
      </c>
      <c r="F2707" s="821">
        <v>0</v>
      </c>
      <c r="G2707" s="846" t="s">
        <v>1110</v>
      </c>
      <c r="H2707" s="846"/>
    </row>
    <row r="2708" spans="2:8">
      <c r="B2708" s="2" t="s">
        <v>22</v>
      </c>
      <c r="C2708" s="2">
        <v>187647</v>
      </c>
      <c r="D2708" s="2">
        <v>2018</v>
      </c>
      <c r="E2708" s="820">
        <v>10749</v>
      </c>
      <c r="F2708" s="821">
        <v>0</v>
      </c>
      <c r="G2708" s="846" t="s">
        <v>1110</v>
      </c>
      <c r="H2708" s="846"/>
    </row>
    <row r="2709" spans="2:8">
      <c r="B2709" s="2" t="s">
        <v>22</v>
      </c>
      <c r="C2709" s="2">
        <v>187647</v>
      </c>
      <c r="D2709" s="2">
        <v>2018</v>
      </c>
      <c r="E2709" s="820">
        <v>86598</v>
      </c>
      <c r="F2709" s="821">
        <v>20.3</v>
      </c>
      <c r="G2709" s="846" t="s">
        <v>1110</v>
      </c>
      <c r="H2709" s="846"/>
    </row>
    <row r="2710" spans="2:8">
      <c r="B2710" s="2" t="s">
        <v>22</v>
      </c>
      <c r="C2710" s="2">
        <v>197989</v>
      </c>
      <c r="D2710" s="2">
        <v>2018</v>
      </c>
      <c r="E2710" s="820">
        <v>229700</v>
      </c>
      <c r="F2710" s="821">
        <v>50</v>
      </c>
      <c r="G2710" s="846" t="s">
        <v>1111</v>
      </c>
      <c r="H2710" s="846"/>
    </row>
    <row r="2711" spans="2:8">
      <c r="B2711" s="2" t="s">
        <v>22</v>
      </c>
      <c r="C2711" s="2">
        <v>180061</v>
      </c>
      <c r="D2711" s="2">
        <v>2018</v>
      </c>
      <c r="E2711" s="820">
        <v>107836</v>
      </c>
      <c r="F2711" s="821">
        <v>25.5</v>
      </c>
      <c r="G2711" s="846" t="s">
        <v>1111</v>
      </c>
      <c r="H2711" s="846"/>
    </row>
    <row r="2712" spans="2:8">
      <c r="B2712" s="2" t="s">
        <v>22</v>
      </c>
      <c r="C2712" s="2">
        <v>180810</v>
      </c>
      <c r="D2712" s="2">
        <v>2018</v>
      </c>
      <c r="E2712" s="820">
        <v>45732</v>
      </c>
      <c r="F2712" s="821">
        <v>5</v>
      </c>
      <c r="G2712" s="846" t="s">
        <v>1112</v>
      </c>
      <c r="H2712" s="846"/>
    </row>
    <row r="2713" spans="2:8">
      <c r="B2713" s="2" t="s">
        <v>22</v>
      </c>
      <c r="C2713" s="2">
        <v>187453</v>
      </c>
      <c r="D2713" s="2">
        <v>2018</v>
      </c>
      <c r="E2713" s="820">
        <v>28097</v>
      </c>
      <c r="F2713" s="821">
        <v>6.2</v>
      </c>
      <c r="G2713" s="846" t="s">
        <v>1111</v>
      </c>
      <c r="H2713" s="846"/>
    </row>
    <row r="2714" spans="2:8">
      <c r="B2714" s="2" t="s">
        <v>22</v>
      </c>
      <c r="C2714" s="2">
        <v>197410</v>
      </c>
      <c r="D2714" s="2">
        <v>2018</v>
      </c>
      <c r="E2714" s="820">
        <v>13398</v>
      </c>
      <c r="F2714" s="821">
        <v>0</v>
      </c>
      <c r="G2714" s="846" t="s">
        <v>1110</v>
      </c>
      <c r="H2714" s="846"/>
    </row>
    <row r="2715" spans="2:8">
      <c r="B2715" s="2" t="s">
        <v>22</v>
      </c>
      <c r="C2715" s="2">
        <v>188254</v>
      </c>
      <c r="D2715" s="2">
        <v>2018</v>
      </c>
      <c r="E2715" s="820">
        <v>4061.096</v>
      </c>
      <c r="F2715" s="821">
        <v>0.88400000000000001</v>
      </c>
      <c r="G2715" s="846" t="s">
        <v>1110</v>
      </c>
      <c r="H2715" s="846"/>
    </row>
    <row r="2716" spans="2:8">
      <c r="B2716" s="2" t="s">
        <v>22</v>
      </c>
      <c r="C2716" s="2">
        <v>188254</v>
      </c>
      <c r="D2716" s="2">
        <v>2018</v>
      </c>
      <c r="E2716" s="820">
        <v>840</v>
      </c>
      <c r="F2716" s="821">
        <v>0</v>
      </c>
      <c r="G2716" s="846" t="s">
        <v>1110</v>
      </c>
      <c r="H2716" s="846"/>
    </row>
    <row r="2717" spans="2:8">
      <c r="B2717" s="2" t="s">
        <v>22</v>
      </c>
      <c r="C2717" s="2">
        <v>188400</v>
      </c>
      <c r="D2717" s="2">
        <v>2018</v>
      </c>
      <c r="E2717" s="820">
        <v>238.88800000000001</v>
      </c>
      <c r="F2717" s="821">
        <v>5.1999999999999998E-2</v>
      </c>
      <c r="G2717" s="846" t="s">
        <v>1111</v>
      </c>
      <c r="H2717" s="846"/>
    </row>
    <row r="2718" spans="2:8">
      <c r="B2718" s="2" t="s">
        <v>22</v>
      </c>
      <c r="C2718" s="2">
        <v>188400</v>
      </c>
      <c r="D2718" s="2">
        <v>2018</v>
      </c>
      <c r="E2718" s="820">
        <v>2723.3231999999998</v>
      </c>
      <c r="F2718" s="821">
        <v>0.59279999999999999</v>
      </c>
      <c r="G2718" s="846" t="s">
        <v>1111</v>
      </c>
      <c r="H2718" s="846"/>
    </row>
    <row r="2719" spans="2:8">
      <c r="B2719" s="2" t="s">
        <v>22</v>
      </c>
      <c r="C2719" s="2">
        <v>192840</v>
      </c>
      <c r="D2719" s="2">
        <v>2018</v>
      </c>
      <c r="E2719" s="820">
        <v>9981.14</v>
      </c>
      <c r="F2719" s="821">
        <v>0</v>
      </c>
      <c r="G2719" s="846" t="s">
        <v>1111</v>
      </c>
      <c r="H2719" s="846"/>
    </row>
    <row r="2720" spans="2:8">
      <c r="B2720" s="2" t="s">
        <v>22</v>
      </c>
      <c r="C2720" s="2">
        <v>192840</v>
      </c>
      <c r="D2720" s="2">
        <v>2018</v>
      </c>
      <c r="E2720" s="820">
        <v>3784</v>
      </c>
      <c r="F2720" s="821">
        <v>0.4</v>
      </c>
      <c r="G2720" s="846" t="s">
        <v>1111</v>
      </c>
      <c r="H2720" s="846"/>
    </row>
    <row r="2721" spans="2:8">
      <c r="B2721" s="2" t="s">
        <v>22</v>
      </c>
      <c r="C2721" s="2">
        <v>192840</v>
      </c>
      <c r="D2721" s="2">
        <v>2018</v>
      </c>
      <c r="E2721" s="820">
        <v>168.96</v>
      </c>
      <c r="F2721" s="821">
        <v>4.3200000000000002E-2</v>
      </c>
      <c r="G2721" s="846" t="s">
        <v>1111</v>
      </c>
      <c r="H2721" s="846"/>
    </row>
    <row r="2722" spans="2:8">
      <c r="B2722" s="2" t="s">
        <v>22</v>
      </c>
      <c r="C2722" s="2">
        <v>192840</v>
      </c>
      <c r="D2722" s="2">
        <v>2018</v>
      </c>
      <c r="E2722" s="820">
        <v>1148.5</v>
      </c>
      <c r="F2722" s="821">
        <v>0.25</v>
      </c>
      <c r="G2722" s="846" t="s">
        <v>1111</v>
      </c>
      <c r="H2722" s="846"/>
    </row>
    <row r="2723" spans="2:8">
      <c r="B2723" s="2" t="s">
        <v>22</v>
      </c>
      <c r="C2723" s="2">
        <v>192840</v>
      </c>
      <c r="D2723" s="2">
        <v>2018</v>
      </c>
      <c r="E2723" s="820">
        <v>1916.1574000000001</v>
      </c>
      <c r="F2723" s="821">
        <v>0.41710000000000003</v>
      </c>
      <c r="G2723" s="846" t="s">
        <v>1111</v>
      </c>
      <c r="H2723" s="846"/>
    </row>
    <row r="2724" spans="2:8">
      <c r="B2724" s="2" t="s">
        <v>22</v>
      </c>
      <c r="C2724" s="2">
        <v>195264</v>
      </c>
      <c r="D2724" s="2">
        <v>2018</v>
      </c>
      <c r="E2724" s="820">
        <v>0</v>
      </c>
      <c r="F2724" s="821">
        <v>0</v>
      </c>
      <c r="G2724" s="846" t="s">
        <v>1110</v>
      </c>
      <c r="H2724" s="846"/>
    </row>
    <row r="2725" spans="2:8">
      <c r="B2725" s="2" t="s">
        <v>22</v>
      </c>
      <c r="C2725" s="2">
        <v>195264</v>
      </c>
      <c r="D2725" s="2">
        <v>2018</v>
      </c>
      <c r="E2725" s="820">
        <v>0</v>
      </c>
      <c r="F2725" s="821">
        <v>0</v>
      </c>
      <c r="G2725" s="846" t="s">
        <v>1110</v>
      </c>
      <c r="H2725" s="846"/>
    </row>
    <row r="2726" spans="2:8">
      <c r="B2726" s="2" t="s">
        <v>22</v>
      </c>
      <c r="C2726" s="2">
        <v>195264</v>
      </c>
      <c r="D2726" s="2">
        <v>2018</v>
      </c>
      <c r="E2726" s="820">
        <v>0</v>
      </c>
      <c r="F2726" s="821">
        <v>0</v>
      </c>
      <c r="G2726" s="846" t="s">
        <v>1110</v>
      </c>
      <c r="H2726" s="846"/>
    </row>
    <row r="2727" spans="2:8">
      <c r="B2727" s="2" t="s">
        <v>22</v>
      </c>
      <c r="C2727" s="2">
        <v>195264</v>
      </c>
      <c r="D2727" s="2">
        <v>2018</v>
      </c>
      <c r="E2727" s="820">
        <v>0</v>
      </c>
      <c r="F2727" s="821">
        <v>0</v>
      </c>
      <c r="G2727" s="846" t="s">
        <v>1110</v>
      </c>
      <c r="H2727" s="846"/>
    </row>
    <row r="2728" spans="2:8">
      <c r="B2728" s="2" t="s">
        <v>22</v>
      </c>
      <c r="C2728" s="2">
        <v>195264</v>
      </c>
      <c r="D2728" s="2">
        <v>2018</v>
      </c>
      <c r="E2728" s="820">
        <v>0</v>
      </c>
      <c r="F2728" s="821">
        <v>0</v>
      </c>
      <c r="G2728" s="846" t="s">
        <v>1110</v>
      </c>
      <c r="H2728" s="846"/>
    </row>
    <row r="2729" spans="2:8">
      <c r="B2729" s="2" t="s">
        <v>22</v>
      </c>
      <c r="C2729" s="2">
        <v>195264</v>
      </c>
      <c r="D2729" s="2">
        <v>2018</v>
      </c>
      <c r="E2729" s="820">
        <v>429.9984</v>
      </c>
      <c r="F2729" s="821">
        <v>9.3600000000000003E-2</v>
      </c>
      <c r="G2729" s="846" t="s">
        <v>1110</v>
      </c>
      <c r="H2729" s="846"/>
    </row>
    <row r="2730" spans="2:8">
      <c r="B2730" s="2" t="s">
        <v>22</v>
      </c>
      <c r="C2730" s="2">
        <v>195264</v>
      </c>
      <c r="D2730" s="2">
        <v>2018</v>
      </c>
      <c r="E2730" s="820">
        <v>1791.66</v>
      </c>
      <c r="F2730" s="821">
        <v>0.39</v>
      </c>
      <c r="G2730" s="846" t="s">
        <v>1110</v>
      </c>
      <c r="H2730" s="846"/>
    </row>
    <row r="2731" spans="2:8">
      <c r="B2731" s="2" t="s">
        <v>22</v>
      </c>
      <c r="C2731" s="2">
        <v>195264</v>
      </c>
      <c r="D2731" s="2">
        <v>2018</v>
      </c>
      <c r="E2731" s="820">
        <v>2293.3247999999999</v>
      </c>
      <c r="F2731" s="821">
        <v>0.49919999999999998</v>
      </c>
      <c r="G2731" s="846" t="s">
        <v>1110</v>
      </c>
      <c r="H2731" s="846"/>
    </row>
    <row r="2732" spans="2:8">
      <c r="B2732" s="2" t="s">
        <v>22</v>
      </c>
      <c r="C2732" s="2">
        <v>193813</v>
      </c>
      <c r="D2732" s="2">
        <v>2018</v>
      </c>
      <c r="E2732" s="820">
        <v>9746.6304</v>
      </c>
      <c r="F2732" s="821">
        <v>2.1215999999999999</v>
      </c>
      <c r="G2732" s="846" t="s">
        <v>1111</v>
      </c>
      <c r="H2732" s="846"/>
    </row>
    <row r="2733" spans="2:8">
      <c r="B2733" s="2" t="s">
        <v>22</v>
      </c>
      <c r="C2733" s="2">
        <v>194440</v>
      </c>
      <c r="D2733" s="2">
        <v>2018</v>
      </c>
      <c r="E2733" s="820">
        <v>0</v>
      </c>
      <c r="F2733" s="821">
        <v>0</v>
      </c>
      <c r="G2733" s="846" t="s">
        <v>1111</v>
      </c>
      <c r="H2733" s="846"/>
    </row>
    <row r="2734" spans="2:8">
      <c r="B2734" s="2" t="s">
        <v>22</v>
      </c>
      <c r="C2734" s="2">
        <v>194440</v>
      </c>
      <c r="D2734" s="2">
        <v>2018</v>
      </c>
      <c r="E2734" s="820">
        <v>130377.72</v>
      </c>
      <c r="F2734" s="821">
        <v>28.38</v>
      </c>
      <c r="G2734" s="846" t="s">
        <v>1111</v>
      </c>
      <c r="H2734" s="846"/>
    </row>
    <row r="2735" spans="2:8">
      <c r="B2735" s="2" t="s">
        <v>22</v>
      </c>
      <c r="C2735" s="2">
        <v>180084</v>
      </c>
      <c r="D2735" s="2">
        <v>2018</v>
      </c>
      <c r="E2735" s="820">
        <v>29013</v>
      </c>
      <c r="F2735" s="821">
        <v>6.9</v>
      </c>
      <c r="G2735" s="846" t="s">
        <v>1111</v>
      </c>
      <c r="H2735" s="846"/>
    </row>
    <row r="2736" spans="2:8">
      <c r="B2736" s="2" t="s">
        <v>22</v>
      </c>
      <c r="C2736" s="2">
        <v>180084</v>
      </c>
      <c r="D2736" s="2">
        <v>2018</v>
      </c>
      <c r="E2736" s="820">
        <v>78970</v>
      </c>
      <c r="F2736" s="821">
        <v>18.7</v>
      </c>
      <c r="G2736" s="846" t="s">
        <v>1111</v>
      </c>
      <c r="H2736" s="846"/>
    </row>
    <row r="2737" spans="2:8">
      <c r="B2737" s="2" t="s">
        <v>22</v>
      </c>
      <c r="C2737" s="2">
        <v>199687</v>
      </c>
      <c r="D2737" s="2">
        <v>2018</v>
      </c>
      <c r="E2737" s="820">
        <v>7028</v>
      </c>
      <c r="F2737" s="821">
        <v>7.0359999999999996</v>
      </c>
      <c r="G2737" s="846" t="s">
        <v>1110</v>
      </c>
      <c r="H2737" s="846"/>
    </row>
    <row r="2738" spans="2:8">
      <c r="B2738" s="2" t="s">
        <v>22</v>
      </c>
      <c r="C2738" s="2">
        <v>186769</v>
      </c>
      <c r="D2738" s="2">
        <v>2018</v>
      </c>
      <c r="E2738" s="820">
        <v>322.49880000000002</v>
      </c>
      <c r="F2738" s="821">
        <v>7.0199999999999999E-2</v>
      </c>
      <c r="G2738" s="846" t="s">
        <v>1110</v>
      </c>
      <c r="H2738" s="846"/>
    </row>
    <row r="2739" spans="2:8">
      <c r="B2739" s="2" t="s">
        <v>22</v>
      </c>
      <c r="C2739" s="2">
        <v>186769</v>
      </c>
      <c r="D2739" s="2">
        <v>2018</v>
      </c>
      <c r="E2739" s="820">
        <v>1576.6608000000001</v>
      </c>
      <c r="F2739" s="821">
        <v>0.34320000000000001</v>
      </c>
      <c r="G2739" s="846" t="s">
        <v>1110</v>
      </c>
      <c r="H2739" s="846"/>
    </row>
    <row r="2740" spans="2:8">
      <c r="B2740" s="2" t="s">
        <v>22</v>
      </c>
      <c r="C2740" s="2">
        <v>186769</v>
      </c>
      <c r="D2740" s="2">
        <v>2018</v>
      </c>
      <c r="E2740" s="820">
        <v>912</v>
      </c>
      <c r="F2740" s="821">
        <v>0.1</v>
      </c>
      <c r="G2740" s="846" t="s">
        <v>1110</v>
      </c>
      <c r="H2740" s="846"/>
    </row>
    <row r="2741" spans="2:8">
      <c r="B2741" s="2" t="s">
        <v>22</v>
      </c>
      <c r="C2741" s="2">
        <v>186769</v>
      </c>
      <c r="D2741" s="2">
        <v>2018</v>
      </c>
      <c r="E2741" s="820">
        <v>5233</v>
      </c>
      <c r="F2741" s="821">
        <v>1.9</v>
      </c>
      <c r="G2741" s="846" t="s">
        <v>1110</v>
      </c>
      <c r="H2741" s="846"/>
    </row>
    <row r="2742" spans="2:8">
      <c r="B2742" s="2" t="s">
        <v>22</v>
      </c>
      <c r="C2742" s="2">
        <v>193256</v>
      </c>
      <c r="D2742" s="2">
        <v>2018</v>
      </c>
      <c r="E2742" s="820">
        <v>85381</v>
      </c>
      <c r="F2742" s="821">
        <v>9.6999999999999993</v>
      </c>
      <c r="G2742" s="846" t="s">
        <v>1111</v>
      </c>
      <c r="H2742" s="846"/>
    </row>
    <row r="2743" spans="2:8">
      <c r="B2743" s="2" t="s">
        <v>22</v>
      </c>
      <c r="C2743" s="2">
        <v>198136</v>
      </c>
      <c r="D2743" s="2">
        <v>2018</v>
      </c>
      <c r="E2743" s="820">
        <v>170.69</v>
      </c>
      <c r="F2743" s="821">
        <v>3.4500000000000003E-2</v>
      </c>
      <c r="G2743" s="846" t="s">
        <v>1111</v>
      </c>
      <c r="H2743" s="846"/>
    </row>
    <row r="2744" spans="2:8">
      <c r="B2744" s="2" t="s">
        <v>22</v>
      </c>
      <c r="C2744" s="2">
        <v>198136</v>
      </c>
      <c r="D2744" s="2">
        <v>2018</v>
      </c>
      <c r="E2744" s="820">
        <v>9075.76</v>
      </c>
      <c r="F2744" s="821">
        <v>0</v>
      </c>
      <c r="G2744" s="846" t="s">
        <v>1111</v>
      </c>
      <c r="H2744" s="846"/>
    </row>
    <row r="2745" spans="2:8">
      <c r="B2745" s="2" t="s">
        <v>22</v>
      </c>
      <c r="C2745" s="2">
        <v>195147</v>
      </c>
      <c r="D2745" s="2">
        <v>2018</v>
      </c>
      <c r="E2745" s="820">
        <v>1695.1859999999999</v>
      </c>
      <c r="F2745" s="821">
        <v>0</v>
      </c>
      <c r="G2745" s="846" t="s">
        <v>1111</v>
      </c>
      <c r="H2745" s="846"/>
    </row>
    <row r="2746" spans="2:8">
      <c r="B2746" s="2" t="s">
        <v>22</v>
      </c>
      <c r="C2746" s="2">
        <v>195147</v>
      </c>
      <c r="D2746" s="2">
        <v>2018</v>
      </c>
      <c r="E2746" s="820">
        <v>10039</v>
      </c>
      <c r="F2746" s="821">
        <v>0</v>
      </c>
      <c r="G2746" s="846" t="s">
        <v>1111</v>
      </c>
      <c r="H2746" s="846"/>
    </row>
    <row r="2747" spans="2:8">
      <c r="B2747" s="2" t="s">
        <v>22</v>
      </c>
      <c r="C2747" s="2">
        <v>195147</v>
      </c>
      <c r="D2747" s="2">
        <v>2018</v>
      </c>
      <c r="E2747" s="820">
        <v>10210</v>
      </c>
      <c r="F2747" s="821">
        <v>2.9</v>
      </c>
      <c r="G2747" s="846" t="s">
        <v>1111</v>
      </c>
      <c r="H2747" s="846"/>
    </row>
    <row r="2748" spans="2:8">
      <c r="B2748" s="2" t="s">
        <v>22</v>
      </c>
      <c r="C2748" s="2">
        <v>195013</v>
      </c>
      <c r="D2748" s="2">
        <v>2018</v>
      </c>
      <c r="E2748" s="820">
        <v>32938</v>
      </c>
      <c r="F2748" s="821">
        <v>3.8</v>
      </c>
      <c r="G2748" s="846" t="s">
        <v>1113</v>
      </c>
      <c r="H2748" s="846"/>
    </row>
    <row r="2749" spans="2:8">
      <c r="B2749" s="2" t="s">
        <v>22</v>
      </c>
      <c r="C2749" s="2">
        <v>197662</v>
      </c>
      <c r="D2749" s="2">
        <v>2018</v>
      </c>
      <c r="E2749" s="820">
        <v>82782</v>
      </c>
      <c r="F2749" s="821">
        <v>9.4</v>
      </c>
      <c r="G2749" s="846" t="s">
        <v>1113</v>
      </c>
      <c r="H2749" s="846"/>
    </row>
    <row r="2750" spans="2:8">
      <c r="B2750" s="2" t="s">
        <v>22</v>
      </c>
      <c r="C2750" s="2">
        <v>198805</v>
      </c>
      <c r="D2750" s="2">
        <v>2018</v>
      </c>
      <c r="E2750" s="820">
        <v>59034</v>
      </c>
      <c r="F2750" s="821">
        <v>6.7</v>
      </c>
      <c r="G2750" s="846" t="s">
        <v>1113</v>
      </c>
      <c r="H2750" s="846"/>
    </row>
    <row r="2751" spans="2:8">
      <c r="B2751" s="2" t="s">
        <v>22</v>
      </c>
      <c r="C2751" s="2">
        <v>198920</v>
      </c>
      <c r="D2751" s="2">
        <v>2018</v>
      </c>
      <c r="E2751" s="820">
        <v>26856</v>
      </c>
      <c r="F2751" s="821">
        <v>6.7140000000000004</v>
      </c>
      <c r="G2751" s="846" t="s">
        <v>1113</v>
      </c>
      <c r="H2751" s="846"/>
    </row>
    <row r="2752" spans="2:8">
      <c r="B2752" s="2" t="s">
        <v>22</v>
      </c>
      <c r="C2752" s="2">
        <v>200348</v>
      </c>
      <c r="D2752" s="2">
        <v>2018</v>
      </c>
      <c r="E2752" s="820">
        <v>69876</v>
      </c>
      <c r="F2752" s="821">
        <v>8</v>
      </c>
      <c r="G2752" s="846" t="s">
        <v>1113</v>
      </c>
      <c r="H2752" s="846"/>
    </row>
    <row r="2753" spans="2:8">
      <c r="B2753" s="2" t="s">
        <v>22</v>
      </c>
      <c r="C2753" s="2">
        <v>159066</v>
      </c>
      <c r="D2753" s="2">
        <v>2018</v>
      </c>
      <c r="E2753" s="820">
        <v>72220</v>
      </c>
      <c r="F2753" s="821">
        <v>12.3</v>
      </c>
      <c r="G2753" s="846" t="s">
        <v>1111</v>
      </c>
      <c r="H2753" s="846"/>
    </row>
    <row r="2754" spans="2:8">
      <c r="B2754" s="2" t="s">
        <v>22</v>
      </c>
      <c r="C2754" s="2">
        <v>159088</v>
      </c>
      <c r="D2754" s="2">
        <v>2018</v>
      </c>
      <c r="E2754" s="820">
        <v>464983</v>
      </c>
      <c r="F2754" s="821">
        <v>79</v>
      </c>
      <c r="G2754" s="846" t="s">
        <v>1111</v>
      </c>
      <c r="H2754" s="846"/>
    </row>
    <row r="2755" spans="2:8">
      <c r="B2755" s="2" t="s">
        <v>22</v>
      </c>
      <c r="C2755" s="2">
        <v>197953</v>
      </c>
      <c r="D2755" s="2">
        <v>2018</v>
      </c>
      <c r="E2755" s="820">
        <v>0</v>
      </c>
      <c r="F2755" s="821">
        <v>0</v>
      </c>
      <c r="G2755" s="846" t="s">
        <v>1111</v>
      </c>
      <c r="H2755" s="846"/>
    </row>
    <row r="2756" spans="2:8">
      <c r="B2756" s="2" t="s">
        <v>22</v>
      </c>
      <c r="C2756" s="2">
        <v>197953</v>
      </c>
      <c r="D2756" s="2">
        <v>2018</v>
      </c>
      <c r="E2756" s="820">
        <v>273</v>
      </c>
      <c r="F2756" s="821">
        <v>0</v>
      </c>
      <c r="G2756" s="846" t="s">
        <v>1111</v>
      </c>
      <c r="H2756" s="846"/>
    </row>
    <row r="2757" spans="2:8">
      <c r="B2757" s="2" t="s">
        <v>22</v>
      </c>
      <c r="C2757" s="2">
        <v>197953</v>
      </c>
      <c r="D2757" s="2">
        <v>2018</v>
      </c>
      <c r="E2757" s="820">
        <v>2335.1999999999998</v>
      </c>
      <c r="F2757" s="821">
        <v>0</v>
      </c>
      <c r="G2757" s="846" t="s">
        <v>1111</v>
      </c>
      <c r="H2757" s="846"/>
    </row>
    <row r="2758" spans="2:8">
      <c r="B2758" s="2" t="s">
        <v>22</v>
      </c>
      <c r="C2758" s="2">
        <v>197953</v>
      </c>
      <c r="D2758" s="2">
        <v>2018</v>
      </c>
      <c r="E2758" s="820">
        <v>7177</v>
      </c>
      <c r="F2758" s="821">
        <v>0</v>
      </c>
      <c r="G2758" s="846" t="s">
        <v>1111</v>
      </c>
      <c r="H2758" s="846"/>
    </row>
    <row r="2759" spans="2:8">
      <c r="B2759" s="2" t="s">
        <v>22</v>
      </c>
      <c r="C2759" s="2">
        <v>197953</v>
      </c>
      <c r="D2759" s="2">
        <v>2018</v>
      </c>
      <c r="E2759" s="820">
        <v>24625</v>
      </c>
      <c r="F2759" s="821">
        <v>2.8</v>
      </c>
      <c r="G2759" s="846" t="s">
        <v>1111</v>
      </c>
      <c r="H2759" s="846"/>
    </row>
    <row r="2760" spans="2:8">
      <c r="B2760" s="2" t="s">
        <v>22</v>
      </c>
      <c r="C2760" s="2">
        <v>193034</v>
      </c>
      <c r="D2760" s="2">
        <v>2018</v>
      </c>
      <c r="E2760" s="820">
        <v>214.9992</v>
      </c>
      <c r="F2760" s="821">
        <v>4.6800000000000001E-2</v>
      </c>
      <c r="G2760" s="846" t="s">
        <v>1109</v>
      </c>
      <c r="H2760" s="846"/>
    </row>
    <row r="2761" spans="2:8">
      <c r="B2761" s="2" t="s">
        <v>22</v>
      </c>
      <c r="C2761" s="2">
        <v>193034</v>
      </c>
      <c r="D2761" s="2">
        <v>2018</v>
      </c>
      <c r="E2761" s="820">
        <v>8733.2630000000008</v>
      </c>
      <c r="F2761" s="821">
        <v>2.2330000000000001</v>
      </c>
      <c r="G2761" s="846" t="s">
        <v>1109</v>
      </c>
      <c r="H2761" s="846"/>
    </row>
    <row r="2762" spans="2:8">
      <c r="B2762" s="2" t="s">
        <v>22</v>
      </c>
      <c r="C2762" s="2">
        <v>186297</v>
      </c>
      <c r="D2762" s="2">
        <v>2018</v>
      </c>
      <c r="E2762" s="820">
        <v>784663</v>
      </c>
      <c r="F2762" s="821">
        <v>91.1</v>
      </c>
      <c r="G2762" s="846" t="s">
        <v>1111</v>
      </c>
      <c r="H2762" s="846"/>
    </row>
    <row r="2763" spans="2:8">
      <c r="B2763" s="2" t="s">
        <v>22</v>
      </c>
      <c r="C2763" s="2">
        <v>188478</v>
      </c>
      <c r="D2763" s="2">
        <v>2018</v>
      </c>
      <c r="E2763" s="820">
        <v>284672</v>
      </c>
      <c r="F2763" s="821">
        <v>33.299999999999997</v>
      </c>
      <c r="G2763" s="846" t="s">
        <v>1111</v>
      </c>
      <c r="H2763" s="846"/>
    </row>
    <row r="2764" spans="2:8">
      <c r="B2764" s="2" t="s">
        <v>22</v>
      </c>
      <c r="C2764" s="2">
        <v>197107</v>
      </c>
      <c r="D2764" s="2">
        <v>2018</v>
      </c>
      <c r="E2764" s="820">
        <v>22387.280999999999</v>
      </c>
      <c r="F2764" s="821">
        <v>5.9429999999999996</v>
      </c>
      <c r="G2764" s="846" t="s">
        <v>1111</v>
      </c>
      <c r="H2764" s="846"/>
    </row>
    <row r="2765" spans="2:8">
      <c r="B2765" s="2" t="s">
        <v>22</v>
      </c>
      <c r="C2765" s="2">
        <v>201546</v>
      </c>
      <c r="D2765" s="2">
        <v>2018</v>
      </c>
      <c r="E2765" s="820">
        <v>176457.3</v>
      </c>
      <c r="F2765" s="821">
        <v>25.315999999999999</v>
      </c>
      <c r="G2765" s="846" t="s">
        <v>1111</v>
      </c>
      <c r="H2765" s="846"/>
    </row>
    <row r="2766" spans="2:8">
      <c r="B2766" s="2" t="s">
        <v>22</v>
      </c>
      <c r="C2766" s="2">
        <v>183651</v>
      </c>
      <c r="D2766" s="2">
        <v>2018</v>
      </c>
      <c r="E2766" s="820">
        <v>3731.76</v>
      </c>
      <c r="F2766" s="821">
        <v>0.42599999999999999</v>
      </c>
      <c r="G2766" s="846" t="s">
        <v>1110</v>
      </c>
      <c r="H2766" s="846"/>
    </row>
    <row r="2767" spans="2:8">
      <c r="B2767" s="2" t="s">
        <v>22</v>
      </c>
      <c r="C2767" s="2">
        <v>183651</v>
      </c>
      <c r="D2767" s="2">
        <v>2018</v>
      </c>
      <c r="E2767" s="820">
        <v>3583.32</v>
      </c>
      <c r="F2767" s="821">
        <v>0.78</v>
      </c>
      <c r="G2767" s="846" t="s">
        <v>1110</v>
      </c>
      <c r="H2767" s="846"/>
    </row>
    <row r="2768" spans="2:8">
      <c r="B2768" s="2" t="s">
        <v>22</v>
      </c>
      <c r="C2768" s="2">
        <v>193159</v>
      </c>
      <c r="D2768" s="2">
        <v>2018</v>
      </c>
      <c r="E2768" s="820">
        <v>61320</v>
      </c>
      <c r="F2768" s="821">
        <v>0</v>
      </c>
      <c r="G2768" s="846" t="s">
        <v>1110</v>
      </c>
      <c r="H2768" s="846"/>
    </row>
    <row r="2769" spans="2:8">
      <c r="B2769" s="2" t="s">
        <v>22</v>
      </c>
      <c r="C2769" s="2">
        <v>201072</v>
      </c>
      <c r="D2769" s="2">
        <v>2018</v>
      </c>
      <c r="E2769" s="820">
        <v>435664</v>
      </c>
      <c r="F2769" s="821">
        <v>0</v>
      </c>
      <c r="G2769" s="846" t="s">
        <v>1111</v>
      </c>
      <c r="H2769" s="846"/>
    </row>
    <row r="2770" spans="2:8">
      <c r="B2770" s="2" t="s">
        <v>22</v>
      </c>
      <c r="C2770" s="2">
        <v>201072</v>
      </c>
      <c r="D2770" s="2">
        <v>2018</v>
      </c>
      <c r="E2770" s="820">
        <v>492240</v>
      </c>
      <c r="F2770" s="821">
        <v>0</v>
      </c>
      <c r="G2770" s="846" t="s">
        <v>1111</v>
      </c>
      <c r="H2770" s="846"/>
    </row>
    <row r="2771" spans="2:8">
      <c r="B2771" s="2" t="s">
        <v>22</v>
      </c>
      <c r="C2771" s="2">
        <v>200239</v>
      </c>
      <c r="D2771" s="2">
        <v>2018</v>
      </c>
      <c r="E2771" s="820">
        <v>4788</v>
      </c>
      <c r="F2771" s="821">
        <v>0</v>
      </c>
      <c r="G2771" s="846" t="s">
        <v>1110</v>
      </c>
      <c r="H2771" s="846"/>
    </row>
    <row r="2772" spans="2:8">
      <c r="B2772" s="2" t="s">
        <v>22</v>
      </c>
      <c r="C2772" s="2">
        <v>197874</v>
      </c>
      <c r="D2772" s="2">
        <v>2018</v>
      </c>
      <c r="E2772" s="820">
        <v>449.43</v>
      </c>
      <c r="F2772" s="821">
        <v>0.123</v>
      </c>
      <c r="G2772" s="846" t="s">
        <v>1110</v>
      </c>
      <c r="H2772" s="846"/>
    </row>
    <row r="2773" spans="2:8">
      <c r="B2773" s="2" t="s">
        <v>22</v>
      </c>
      <c r="C2773" s="2">
        <v>197874</v>
      </c>
      <c r="D2773" s="2">
        <v>2018</v>
      </c>
      <c r="E2773" s="820">
        <v>1130.124</v>
      </c>
      <c r="F2773" s="821">
        <v>0</v>
      </c>
      <c r="G2773" s="846" t="s">
        <v>1110</v>
      </c>
      <c r="H2773" s="846"/>
    </row>
    <row r="2774" spans="2:8">
      <c r="B2774" s="2" t="s">
        <v>22</v>
      </c>
      <c r="C2774" s="2">
        <v>197874</v>
      </c>
      <c r="D2774" s="2">
        <v>2018</v>
      </c>
      <c r="E2774" s="820">
        <v>537.49800000000005</v>
      </c>
      <c r="F2774" s="821">
        <v>0.11700000000000001</v>
      </c>
      <c r="G2774" s="846" t="s">
        <v>1110</v>
      </c>
      <c r="H2774" s="846"/>
    </row>
    <row r="2775" spans="2:8">
      <c r="B2775" s="2" t="s">
        <v>22</v>
      </c>
      <c r="C2775" s="2">
        <v>197874</v>
      </c>
      <c r="D2775" s="2">
        <v>2018</v>
      </c>
      <c r="E2775" s="820">
        <v>4873.3152</v>
      </c>
      <c r="F2775" s="821">
        <v>1.0608</v>
      </c>
      <c r="G2775" s="846" t="s">
        <v>1110</v>
      </c>
      <c r="H2775" s="846"/>
    </row>
    <row r="2776" spans="2:8">
      <c r="B2776" s="2" t="s">
        <v>22</v>
      </c>
      <c r="C2776" s="2">
        <v>199971</v>
      </c>
      <c r="D2776" s="2">
        <v>2018</v>
      </c>
      <c r="E2776" s="820">
        <v>12282.27</v>
      </c>
      <c r="F2776" s="821">
        <v>1.4020859999999999</v>
      </c>
      <c r="G2776" s="846" t="s">
        <v>1113</v>
      </c>
      <c r="H2776" s="846"/>
    </row>
    <row r="2777" spans="2:8">
      <c r="B2777" s="2" t="s">
        <v>22</v>
      </c>
      <c r="C2777" s="2">
        <v>200956</v>
      </c>
      <c r="D2777" s="2">
        <v>2018</v>
      </c>
      <c r="E2777" s="820">
        <v>102808</v>
      </c>
      <c r="F2777" s="821">
        <v>11.7</v>
      </c>
      <c r="G2777" s="846" t="s">
        <v>1113</v>
      </c>
      <c r="H2777" s="846"/>
    </row>
    <row r="2778" spans="2:8">
      <c r="B2778" s="2" t="s">
        <v>22</v>
      </c>
      <c r="C2778" s="2">
        <v>201081</v>
      </c>
      <c r="D2778" s="2">
        <v>2018</v>
      </c>
      <c r="E2778" s="820">
        <v>50633</v>
      </c>
      <c r="F2778" s="821">
        <v>5.8</v>
      </c>
      <c r="G2778" s="846" t="s">
        <v>1113</v>
      </c>
      <c r="H2778" s="846"/>
    </row>
    <row r="2779" spans="2:8">
      <c r="B2779" s="2" t="s">
        <v>22</v>
      </c>
      <c r="C2779" s="2">
        <v>191950</v>
      </c>
      <c r="D2779" s="2">
        <v>2018</v>
      </c>
      <c r="E2779" s="820">
        <v>17056.975999999999</v>
      </c>
      <c r="F2779" s="821">
        <v>4.5279999999999996</v>
      </c>
      <c r="G2779" s="846" t="s">
        <v>1111</v>
      </c>
      <c r="H2779" s="846"/>
    </row>
    <row r="2780" spans="2:8">
      <c r="B2780" s="2" t="s">
        <v>22</v>
      </c>
      <c r="C2780" s="2">
        <v>197488</v>
      </c>
      <c r="D2780" s="2">
        <v>2018</v>
      </c>
      <c r="E2780" s="820">
        <v>4891</v>
      </c>
      <c r="F2780" s="821">
        <v>0</v>
      </c>
      <c r="G2780" s="846" t="s">
        <v>1110</v>
      </c>
      <c r="H2780" s="846"/>
    </row>
    <row r="2781" spans="2:8">
      <c r="B2781" s="2" t="s">
        <v>22</v>
      </c>
      <c r="C2781" s="2">
        <v>197488</v>
      </c>
      <c r="D2781" s="2">
        <v>2018</v>
      </c>
      <c r="E2781" s="820">
        <v>1299</v>
      </c>
      <c r="F2781" s="821">
        <v>0.1</v>
      </c>
      <c r="G2781" s="846" t="s">
        <v>1110</v>
      </c>
      <c r="H2781" s="846"/>
    </row>
    <row r="2782" spans="2:8">
      <c r="B2782" s="2" t="s">
        <v>22</v>
      </c>
      <c r="C2782" s="2">
        <v>197488</v>
      </c>
      <c r="D2782" s="2">
        <v>2018</v>
      </c>
      <c r="E2782" s="820">
        <v>1102.56</v>
      </c>
      <c r="F2782" s="821">
        <v>0.24</v>
      </c>
      <c r="G2782" s="846" t="s">
        <v>1110</v>
      </c>
      <c r="H2782" s="846"/>
    </row>
    <row r="2783" spans="2:8">
      <c r="B2783" s="2" t="s">
        <v>22</v>
      </c>
      <c r="C2783" s="2">
        <v>197488</v>
      </c>
      <c r="D2783" s="2">
        <v>2018</v>
      </c>
      <c r="E2783" s="820">
        <v>6406.2179999999998</v>
      </c>
      <c r="F2783" s="821">
        <v>1.6379999999999999</v>
      </c>
      <c r="G2783" s="846" t="s">
        <v>1110</v>
      </c>
      <c r="H2783" s="846"/>
    </row>
    <row r="2784" spans="2:8">
      <c r="B2784" s="2" t="s">
        <v>22</v>
      </c>
      <c r="C2784" s="2">
        <v>197488</v>
      </c>
      <c r="D2784" s="2">
        <v>2018</v>
      </c>
      <c r="E2784" s="820">
        <v>819</v>
      </c>
      <c r="F2784" s="821">
        <v>0</v>
      </c>
      <c r="G2784" s="846" t="s">
        <v>1110</v>
      </c>
      <c r="H2784" s="846"/>
    </row>
    <row r="2785" spans="2:8">
      <c r="B2785" s="2" t="s">
        <v>22</v>
      </c>
      <c r="C2785" s="2">
        <v>196178</v>
      </c>
      <c r="D2785" s="2">
        <v>2018</v>
      </c>
      <c r="E2785" s="820">
        <v>0</v>
      </c>
      <c r="F2785" s="821">
        <v>0</v>
      </c>
      <c r="G2785" s="846" t="s">
        <v>1111</v>
      </c>
      <c r="H2785" s="846"/>
    </row>
    <row r="2786" spans="2:8">
      <c r="B2786" s="2" t="s">
        <v>22</v>
      </c>
      <c r="C2786" s="2">
        <v>196178</v>
      </c>
      <c r="D2786" s="2">
        <v>2018</v>
      </c>
      <c r="E2786" s="820">
        <v>0</v>
      </c>
      <c r="F2786" s="821">
        <v>0</v>
      </c>
      <c r="G2786" s="846" t="s">
        <v>1111</v>
      </c>
      <c r="H2786" s="846"/>
    </row>
    <row r="2787" spans="2:8">
      <c r="B2787" s="2" t="s">
        <v>22</v>
      </c>
      <c r="C2787" s="2">
        <v>196178</v>
      </c>
      <c r="D2787" s="2">
        <v>2018</v>
      </c>
      <c r="E2787" s="820">
        <v>0</v>
      </c>
      <c r="F2787" s="821">
        <v>0</v>
      </c>
      <c r="G2787" s="846" t="s">
        <v>1111</v>
      </c>
      <c r="H2787" s="846"/>
    </row>
    <row r="2788" spans="2:8">
      <c r="B2788" s="2" t="s">
        <v>22</v>
      </c>
      <c r="C2788" s="2">
        <v>196178</v>
      </c>
      <c r="D2788" s="2">
        <v>2018</v>
      </c>
      <c r="E2788" s="820">
        <v>0</v>
      </c>
      <c r="F2788" s="821">
        <v>0</v>
      </c>
      <c r="G2788" s="846" t="s">
        <v>1111</v>
      </c>
      <c r="H2788" s="846"/>
    </row>
    <row r="2789" spans="2:8">
      <c r="B2789" s="2" t="s">
        <v>22</v>
      </c>
      <c r="C2789" s="2">
        <v>196178</v>
      </c>
      <c r="D2789" s="2">
        <v>2018</v>
      </c>
      <c r="E2789" s="820">
        <v>1960</v>
      </c>
      <c r="F2789" s="821">
        <v>0.9</v>
      </c>
      <c r="G2789" s="846" t="s">
        <v>1111</v>
      </c>
      <c r="H2789" s="846"/>
    </row>
    <row r="2790" spans="2:8">
      <c r="B2790" s="2" t="s">
        <v>22</v>
      </c>
      <c r="C2790" s="2">
        <v>196178</v>
      </c>
      <c r="D2790" s="2">
        <v>2018</v>
      </c>
      <c r="E2790" s="820">
        <v>4398</v>
      </c>
      <c r="F2790" s="821">
        <v>1.5</v>
      </c>
      <c r="G2790" s="846" t="s">
        <v>1111</v>
      </c>
      <c r="H2790" s="846"/>
    </row>
    <row r="2791" spans="2:8">
      <c r="B2791" s="2" t="s">
        <v>22</v>
      </c>
      <c r="C2791" s="2">
        <v>196178</v>
      </c>
      <c r="D2791" s="2">
        <v>2018</v>
      </c>
      <c r="E2791" s="820">
        <v>41750</v>
      </c>
      <c r="F2791" s="821">
        <v>4.8</v>
      </c>
      <c r="G2791" s="846" t="s">
        <v>1111</v>
      </c>
      <c r="H2791" s="846"/>
    </row>
    <row r="2792" spans="2:8">
      <c r="B2792" s="2" t="s">
        <v>22</v>
      </c>
      <c r="C2792" s="2">
        <v>196178</v>
      </c>
      <c r="D2792" s="2">
        <v>2018</v>
      </c>
      <c r="E2792" s="820">
        <v>211.2</v>
      </c>
      <c r="F2792" s="821">
        <v>5.3999999999999999E-2</v>
      </c>
      <c r="G2792" s="846" t="s">
        <v>1111</v>
      </c>
      <c r="H2792" s="846"/>
    </row>
    <row r="2793" spans="2:8">
      <c r="B2793" s="2" t="s">
        <v>22</v>
      </c>
      <c r="C2793" s="2">
        <v>196178</v>
      </c>
      <c r="D2793" s="2">
        <v>2018</v>
      </c>
      <c r="E2793" s="820">
        <v>668.42700000000002</v>
      </c>
      <c r="F2793" s="821">
        <v>0.14549999999999999</v>
      </c>
      <c r="G2793" s="846" t="s">
        <v>1111</v>
      </c>
      <c r="H2793" s="846"/>
    </row>
    <row r="2794" spans="2:8">
      <c r="B2794" s="2" t="s">
        <v>22</v>
      </c>
      <c r="C2794" s="2">
        <v>196178</v>
      </c>
      <c r="D2794" s="2">
        <v>2018</v>
      </c>
      <c r="E2794" s="820">
        <v>5722.0320000000002</v>
      </c>
      <c r="F2794" s="821">
        <v>0.6532</v>
      </c>
      <c r="G2794" s="846" t="s">
        <v>1111</v>
      </c>
      <c r="H2794" s="846"/>
    </row>
    <row r="2795" spans="2:8">
      <c r="B2795" s="2" t="s">
        <v>22</v>
      </c>
      <c r="C2795" s="2">
        <v>196178</v>
      </c>
      <c r="D2795" s="2">
        <v>2018</v>
      </c>
      <c r="E2795" s="820">
        <v>7739.9712</v>
      </c>
      <c r="F2795" s="821">
        <v>1.6848000000000001</v>
      </c>
      <c r="G2795" s="846" t="s">
        <v>1111</v>
      </c>
      <c r="H2795" s="846"/>
    </row>
    <row r="2796" spans="2:8">
      <c r="B2796" s="2" t="s">
        <v>22</v>
      </c>
      <c r="C2796" s="2">
        <v>196178</v>
      </c>
      <c r="D2796" s="2">
        <v>2018</v>
      </c>
      <c r="E2796" s="820">
        <v>546</v>
      </c>
      <c r="F2796" s="821">
        <v>0</v>
      </c>
      <c r="G2796" s="846" t="s">
        <v>1111</v>
      </c>
      <c r="H2796" s="846"/>
    </row>
    <row r="2797" spans="2:8">
      <c r="B2797" s="2" t="s">
        <v>22</v>
      </c>
      <c r="C2797" s="2">
        <v>196178</v>
      </c>
      <c r="D2797" s="2">
        <v>2018</v>
      </c>
      <c r="E2797" s="820">
        <v>583.79999999999995</v>
      </c>
      <c r="F2797" s="821">
        <v>0</v>
      </c>
      <c r="G2797" s="846" t="s">
        <v>1111</v>
      </c>
      <c r="H2797" s="846"/>
    </row>
    <row r="2798" spans="2:8">
      <c r="B2798" s="2" t="s">
        <v>22</v>
      </c>
      <c r="C2798" s="2">
        <v>196178</v>
      </c>
      <c r="D2798" s="2">
        <v>2018</v>
      </c>
      <c r="E2798" s="820">
        <v>840</v>
      </c>
      <c r="F2798" s="821">
        <v>0</v>
      </c>
      <c r="G2798" s="846" t="s">
        <v>1111</v>
      </c>
      <c r="H2798" s="846"/>
    </row>
    <row r="2799" spans="2:8">
      <c r="B2799" s="2" t="s">
        <v>22</v>
      </c>
      <c r="C2799" s="2">
        <v>197921</v>
      </c>
      <c r="D2799" s="2">
        <v>2018</v>
      </c>
      <c r="E2799" s="820">
        <v>0</v>
      </c>
      <c r="F2799" s="821">
        <v>0</v>
      </c>
      <c r="G2799" s="846" t="s">
        <v>1110</v>
      </c>
      <c r="H2799" s="846"/>
    </row>
    <row r="2800" spans="2:8">
      <c r="B2800" s="2" t="s">
        <v>22</v>
      </c>
      <c r="C2800" s="2">
        <v>197921</v>
      </c>
      <c r="D2800" s="2">
        <v>2018</v>
      </c>
      <c r="E2800" s="820">
        <v>716.66399999999999</v>
      </c>
      <c r="F2800" s="821">
        <v>0.156</v>
      </c>
      <c r="G2800" s="846" t="s">
        <v>1110</v>
      </c>
      <c r="H2800" s="846"/>
    </row>
    <row r="2801" spans="2:8">
      <c r="B2801" s="2" t="s">
        <v>22</v>
      </c>
      <c r="C2801" s="2">
        <v>197921</v>
      </c>
      <c r="D2801" s="2">
        <v>2018</v>
      </c>
      <c r="E2801" s="820">
        <v>10176.6288</v>
      </c>
      <c r="F2801" s="821">
        <v>2.2151999999999998</v>
      </c>
      <c r="G2801" s="846" t="s">
        <v>1110</v>
      </c>
      <c r="H2801" s="846"/>
    </row>
    <row r="2802" spans="2:8">
      <c r="B2802" s="2" t="s">
        <v>22</v>
      </c>
      <c r="C2802" s="2">
        <v>197921</v>
      </c>
      <c r="D2802" s="2">
        <v>2018</v>
      </c>
      <c r="E2802" s="820">
        <v>62579</v>
      </c>
      <c r="F2802" s="821">
        <v>20.6</v>
      </c>
      <c r="G2802" s="846" t="s">
        <v>1110</v>
      </c>
      <c r="H2802" s="846"/>
    </row>
    <row r="2803" spans="2:8">
      <c r="B2803" s="2" t="s">
        <v>22</v>
      </c>
      <c r="C2803" s="2">
        <v>196924</v>
      </c>
      <c r="D2803" s="2">
        <v>2018</v>
      </c>
      <c r="E2803" s="820">
        <v>42.24</v>
      </c>
      <c r="F2803" s="821">
        <v>1.0800000000000001E-2</v>
      </c>
      <c r="G2803" s="846" t="s">
        <v>1110</v>
      </c>
      <c r="H2803" s="846"/>
    </row>
    <row r="2804" spans="2:8">
      <c r="B2804" s="2" t="s">
        <v>22</v>
      </c>
      <c r="C2804" s="2">
        <v>196924</v>
      </c>
      <c r="D2804" s="2">
        <v>2018</v>
      </c>
      <c r="E2804" s="820">
        <v>119.444</v>
      </c>
      <c r="F2804" s="821">
        <v>2.5999999999999999E-2</v>
      </c>
      <c r="G2804" s="846" t="s">
        <v>1110</v>
      </c>
      <c r="H2804" s="846"/>
    </row>
    <row r="2805" spans="2:8">
      <c r="B2805" s="2" t="s">
        <v>22</v>
      </c>
      <c r="C2805" s="2">
        <v>196924</v>
      </c>
      <c r="D2805" s="2">
        <v>2018</v>
      </c>
      <c r="E2805" s="820">
        <v>214.9992</v>
      </c>
      <c r="F2805" s="821">
        <v>4.6800000000000001E-2</v>
      </c>
      <c r="G2805" s="846" t="s">
        <v>1110</v>
      </c>
      <c r="H2805" s="846"/>
    </row>
    <row r="2806" spans="2:8">
      <c r="B2806" s="2" t="s">
        <v>22</v>
      </c>
      <c r="C2806" s="2">
        <v>196924</v>
      </c>
      <c r="D2806" s="2">
        <v>2018</v>
      </c>
      <c r="E2806" s="820">
        <v>506.47449999999998</v>
      </c>
      <c r="F2806" s="821">
        <v>0.1295</v>
      </c>
      <c r="G2806" s="846" t="s">
        <v>1110</v>
      </c>
      <c r="H2806" s="846"/>
    </row>
    <row r="2807" spans="2:8">
      <c r="B2807" s="2" t="s">
        <v>22</v>
      </c>
      <c r="C2807" s="2">
        <v>196924</v>
      </c>
      <c r="D2807" s="2">
        <v>2018</v>
      </c>
      <c r="E2807" s="820">
        <v>5303.3136000000004</v>
      </c>
      <c r="F2807" s="821">
        <v>1.1544000000000001</v>
      </c>
      <c r="G2807" s="846" t="s">
        <v>1110</v>
      </c>
      <c r="H2807" s="846"/>
    </row>
    <row r="2808" spans="2:8">
      <c r="B2808" s="2" t="s">
        <v>22</v>
      </c>
      <c r="C2808" s="2">
        <v>194406</v>
      </c>
      <c r="D2808" s="2">
        <v>2018</v>
      </c>
      <c r="E2808" s="820">
        <v>23142</v>
      </c>
      <c r="F2808" s="821">
        <v>0</v>
      </c>
      <c r="G2808" s="846" t="s">
        <v>1110</v>
      </c>
      <c r="H2808" s="846"/>
    </row>
    <row r="2809" spans="2:8">
      <c r="B2809" s="2" t="s">
        <v>22</v>
      </c>
      <c r="C2809" s="2">
        <v>197442</v>
      </c>
      <c r="D2809" s="2">
        <v>2018</v>
      </c>
      <c r="E2809" s="820">
        <v>4872</v>
      </c>
      <c r="F2809" s="821">
        <v>0</v>
      </c>
      <c r="G2809" s="846" t="s">
        <v>1110</v>
      </c>
      <c r="H2809" s="846"/>
    </row>
    <row r="2810" spans="2:8">
      <c r="B2810" s="2" t="s">
        <v>22</v>
      </c>
      <c r="C2810" s="2">
        <v>197442</v>
      </c>
      <c r="D2810" s="2">
        <v>2018</v>
      </c>
      <c r="E2810" s="820">
        <v>9240</v>
      </c>
      <c r="F2810" s="821">
        <v>0</v>
      </c>
      <c r="G2810" s="846" t="s">
        <v>1110</v>
      </c>
      <c r="H2810" s="846"/>
    </row>
    <row r="2811" spans="2:8">
      <c r="B2811" s="2" t="s">
        <v>22</v>
      </c>
      <c r="C2811" s="2">
        <v>197457</v>
      </c>
      <c r="D2811" s="2">
        <v>2018</v>
      </c>
      <c r="E2811" s="820">
        <v>17159</v>
      </c>
      <c r="F2811" s="821">
        <v>0</v>
      </c>
      <c r="G2811" s="846" t="s">
        <v>1111</v>
      </c>
      <c r="H2811" s="846"/>
    </row>
    <row r="2812" spans="2:8">
      <c r="B2812" s="2" t="s">
        <v>22</v>
      </c>
      <c r="C2812" s="2">
        <v>197457</v>
      </c>
      <c r="D2812" s="2">
        <v>2018</v>
      </c>
      <c r="E2812" s="820">
        <v>25738</v>
      </c>
      <c r="F2812" s="821">
        <v>0</v>
      </c>
      <c r="G2812" s="846" t="s">
        <v>1111</v>
      </c>
      <c r="H2812" s="846"/>
    </row>
    <row r="2813" spans="2:8">
      <c r="B2813" s="2" t="s">
        <v>22</v>
      </c>
      <c r="C2813" s="2">
        <v>197457</v>
      </c>
      <c r="D2813" s="2">
        <v>2018</v>
      </c>
      <c r="E2813" s="820">
        <v>34318</v>
      </c>
      <c r="F2813" s="821">
        <v>0</v>
      </c>
      <c r="G2813" s="846" t="s">
        <v>1111</v>
      </c>
      <c r="H2813" s="846"/>
    </row>
    <row r="2814" spans="2:8">
      <c r="B2814" s="2" t="s">
        <v>22</v>
      </c>
      <c r="C2814" s="2">
        <v>196623</v>
      </c>
      <c r="D2814" s="2">
        <v>2018</v>
      </c>
      <c r="E2814" s="820">
        <v>10882</v>
      </c>
      <c r="F2814" s="821">
        <v>0</v>
      </c>
      <c r="G2814" s="846" t="s">
        <v>1110</v>
      </c>
      <c r="H2814" s="846"/>
    </row>
    <row r="2815" spans="2:8">
      <c r="B2815" s="2" t="s">
        <v>22</v>
      </c>
      <c r="C2815" s="2">
        <v>193809</v>
      </c>
      <c r="D2815" s="2">
        <v>2018</v>
      </c>
      <c r="E2815" s="820">
        <v>32481</v>
      </c>
      <c r="F2815" s="821">
        <v>15.73</v>
      </c>
      <c r="G2815" s="846" t="s">
        <v>1111</v>
      </c>
      <c r="H2815" s="846"/>
    </row>
    <row r="2816" spans="2:8">
      <c r="B2816" s="2" t="s">
        <v>22</v>
      </c>
      <c r="C2816" s="2">
        <v>178721</v>
      </c>
      <c r="D2816" s="2">
        <v>2018</v>
      </c>
      <c r="E2816" s="820">
        <v>160422</v>
      </c>
      <c r="F2816" s="821">
        <v>0</v>
      </c>
      <c r="G2816" s="846" t="s">
        <v>1111</v>
      </c>
      <c r="H2816" s="846"/>
    </row>
    <row r="2817" spans="2:8">
      <c r="B2817" s="2" t="s">
        <v>22</v>
      </c>
      <c r="C2817" s="2">
        <v>193518</v>
      </c>
      <c r="D2817" s="2">
        <v>2018</v>
      </c>
      <c r="E2817" s="820">
        <v>19806.885999999999</v>
      </c>
      <c r="F2817" s="821">
        <v>5.258</v>
      </c>
      <c r="G2817" s="846" t="s">
        <v>1111</v>
      </c>
      <c r="H2817" s="846"/>
    </row>
    <row r="2818" spans="2:8">
      <c r="B2818" s="2" t="s">
        <v>22</v>
      </c>
      <c r="C2818" s="2">
        <v>196946</v>
      </c>
      <c r="D2818" s="2">
        <v>2018</v>
      </c>
      <c r="E2818" s="820">
        <v>0</v>
      </c>
      <c r="F2818" s="821">
        <v>0</v>
      </c>
      <c r="G2818" s="846" t="s">
        <v>1111</v>
      </c>
      <c r="H2818" s="846"/>
    </row>
    <row r="2819" spans="2:8">
      <c r="B2819" s="2" t="s">
        <v>22</v>
      </c>
      <c r="C2819" s="2">
        <v>196946</v>
      </c>
      <c r="D2819" s="2">
        <v>2018</v>
      </c>
      <c r="E2819" s="820">
        <v>0</v>
      </c>
      <c r="F2819" s="821">
        <v>0</v>
      </c>
      <c r="G2819" s="846" t="s">
        <v>1111</v>
      </c>
      <c r="H2819" s="846"/>
    </row>
    <row r="2820" spans="2:8">
      <c r="B2820" s="2" t="s">
        <v>22</v>
      </c>
      <c r="C2820" s="2">
        <v>196946</v>
      </c>
      <c r="D2820" s="2">
        <v>2018</v>
      </c>
      <c r="E2820" s="820">
        <v>322.49880000000002</v>
      </c>
      <c r="F2820" s="821">
        <v>7.0199999999999999E-2</v>
      </c>
      <c r="G2820" s="846" t="s">
        <v>1111</v>
      </c>
      <c r="H2820" s="846"/>
    </row>
    <row r="2821" spans="2:8">
      <c r="B2821" s="2" t="s">
        <v>22</v>
      </c>
      <c r="C2821" s="2">
        <v>196946</v>
      </c>
      <c r="D2821" s="2">
        <v>2018</v>
      </c>
      <c r="E2821" s="820">
        <v>18919.929599999999</v>
      </c>
      <c r="F2821" s="821">
        <v>4.1184000000000003</v>
      </c>
      <c r="G2821" s="846" t="s">
        <v>1111</v>
      </c>
      <c r="H2821" s="846"/>
    </row>
    <row r="2822" spans="2:8">
      <c r="B2822" s="2" t="s">
        <v>22</v>
      </c>
      <c r="C2822" s="2">
        <v>196946</v>
      </c>
      <c r="D2822" s="2">
        <v>2018</v>
      </c>
      <c r="E2822" s="820">
        <v>20728.3</v>
      </c>
      <c r="F2822" s="821">
        <v>5.3</v>
      </c>
      <c r="G2822" s="846" t="s">
        <v>1111</v>
      </c>
      <c r="H2822" s="846"/>
    </row>
    <row r="2823" spans="2:8">
      <c r="B2823" s="2" t="s">
        <v>22</v>
      </c>
      <c r="C2823" s="2">
        <v>194396</v>
      </c>
      <c r="D2823" s="2">
        <v>2018</v>
      </c>
      <c r="E2823" s="820">
        <v>57960</v>
      </c>
      <c r="F2823" s="821">
        <v>47.43</v>
      </c>
      <c r="G2823" s="846" t="s">
        <v>1111</v>
      </c>
      <c r="H2823" s="846"/>
    </row>
    <row r="2824" spans="2:8">
      <c r="B2824" s="2" t="s">
        <v>22</v>
      </c>
      <c r="C2824" s="2">
        <v>192593</v>
      </c>
      <c r="D2824" s="2">
        <v>2018</v>
      </c>
      <c r="E2824" s="820">
        <v>209485</v>
      </c>
      <c r="F2824" s="821">
        <v>33</v>
      </c>
      <c r="G2824" s="846" t="s">
        <v>1111</v>
      </c>
      <c r="H2824" s="846"/>
    </row>
    <row r="2825" spans="2:8">
      <c r="B2825" s="2" t="s">
        <v>22</v>
      </c>
      <c r="C2825" s="2">
        <v>178758</v>
      </c>
      <c r="D2825" s="2">
        <v>2018</v>
      </c>
      <c r="E2825" s="820">
        <v>7965</v>
      </c>
      <c r="F2825" s="821">
        <v>2</v>
      </c>
      <c r="G2825" s="846" t="s">
        <v>1110</v>
      </c>
      <c r="H2825" s="846"/>
    </row>
    <row r="2826" spans="2:8">
      <c r="B2826" s="2" t="s">
        <v>22</v>
      </c>
      <c r="C2826" s="2">
        <v>178758</v>
      </c>
      <c r="D2826" s="2">
        <v>2018</v>
      </c>
      <c r="E2826" s="820">
        <v>53315</v>
      </c>
      <c r="F2826" s="821">
        <v>14.6</v>
      </c>
      <c r="G2826" s="846" t="s">
        <v>1110</v>
      </c>
      <c r="H2826" s="846"/>
    </row>
    <row r="2827" spans="2:8">
      <c r="B2827" s="2" t="s">
        <v>22</v>
      </c>
      <c r="C2827" s="2">
        <v>153742</v>
      </c>
      <c r="D2827" s="2">
        <v>2018</v>
      </c>
      <c r="E2827" s="820">
        <v>8400</v>
      </c>
      <c r="F2827" s="821">
        <v>0</v>
      </c>
      <c r="G2827" s="846" t="s">
        <v>1113</v>
      </c>
      <c r="H2827" s="846"/>
    </row>
    <row r="2828" spans="2:8">
      <c r="B2828" s="2" t="s">
        <v>22</v>
      </c>
      <c r="C2828" s="2">
        <v>191630</v>
      </c>
      <c r="D2828" s="2">
        <v>2018</v>
      </c>
      <c r="E2828" s="820">
        <v>3203</v>
      </c>
      <c r="F2828" s="821">
        <v>0.437</v>
      </c>
      <c r="G2828" s="846" t="s">
        <v>1113</v>
      </c>
      <c r="H2828" s="846"/>
    </row>
    <row r="2829" spans="2:8">
      <c r="B2829" s="2" t="s">
        <v>22</v>
      </c>
      <c r="C2829" s="2">
        <v>191630</v>
      </c>
      <c r="D2829" s="2">
        <v>2018</v>
      </c>
      <c r="E2829" s="820">
        <v>7860</v>
      </c>
      <c r="F2829" s="821">
        <v>1.073</v>
      </c>
      <c r="G2829" s="846" t="s">
        <v>1113</v>
      </c>
      <c r="H2829" s="846"/>
    </row>
    <row r="2830" spans="2:8">
      <c r="B2830" s="2" t="s">
        <v>22</v>
      </c>
      <c r="C2830" s="2">
        <v>191630</v>
      </c>
      <c r="D2830" s="2">
        <v>2018</v>
      </c>
      <c r="E2830" s="820">
        <v>16114</v>
      </c>
      <c r="F2830" s="821">
        <v>4.0284000000000004</v>
      </c>
      <c r="G2830" s="846" t="s">
        <v>1113</v>
      </c>
      <c r="H2830" s="846"/>
    </row>
    <row r="2831" spans="2:8">
      <c r="B2831" s="2" t="s">
        <v>22</v>
      </c>
      <c r="C2831" s="2">
        <v>200745</v>
      </c>
      <c r="D2831" s="2">
        <v>2018</v>
      </c>
      <c r="E2831" s="820">
        <v>6406</v>
      </c>
      <c r="F2831" s="821">
        <v>0.874</v>
      </c>
      <c r="G2831" s="846" t="s">
        <v>1113</v>
      </c>
      <c r="H2831" s="846"/>
    </row>
    <row r="2832" spans="2:8">
      <c r="B2832" s="2" t="s">
        <v>22</v>
      </c>
      <c r="C2832" s="2">
        <v>200745</v>
      </c>
      <c r="D2832" s="2">
        <v>2018</v>
      </c>
      <c r="E2832" s="820">
        <v>20734</v>
      </c>
      <c r="F2832" s="821">
        <v>2.83</v>
      </c>
      <c r="G2832" s="846" t="s">
        <v>1113</v>
      </c>
      <c r="H2832" s="846"/>
    </row>
    <row r="2833" spans="2:8">
      <c r="B2833" s="2" t="s">
        <v>22</v>
      </c>
      <c r="C2833" s="2">
        <v>202522</v>
      </c>
      <c r="D2833" s="2">
        <v>2018</v>
      </c>
      <c r="E2833" s="820">
        <v>171443</v>
      </c>
      <c r="F2833" s="821">
        <v>19.600000000000001</v>
      </c>
      <c r="G2833" s="846" t="s">
        <v>1113</v>
      </c>
      <c r="H2833" s="846"/>
    </row>
    <row r="2834" spans="2:8">
      <c r="B2834" s="2" t="s">
        <v>22</v>
      </c>
      <c r="C2834" s="2">
        <v>202859</v>
      </c>
      <c r="D2834" s="2">
        <v>2018</v>
      </c>
      <c r="E2834" s="820">
        <v>63510</v>
      </c>
      <c r="F2834" s="821">
        <v>7.25</v>
      </c>
      <c r="G2834" s="846" t="s">
        <v>1113</v>
      </c>
      <c r="H2834" s="846"/>
    </row>
    <row r="2835" spans="2:8">
      <c r="B2835" s="2" t="s">
        <v>22</v>
      </c>
      <c r="C2835" s="2">
        <v>200548</v>
      </c>
      <c r="D2835" s="2">
        <v>2018</v>
      </c>
      <c r="E2835" s="820">
        <v>995.13599999999997</v>
      </c>
      <c r="F2835" s="821">
        <v>0.11360000000000001</v>
      </c>
      <c r="G2835" s="846" t="s">
        <v>1110</v>
      </c>
      <c r="H2835" s="846"/>
    </row>
    <row r="2836" spans="2:8">
      <c r="B2836" s="2" t="s">
        <v>22</v>
      </c>
      <c r="C2836" s="2">
        <v>200548</v>
      </c>
      <c r="D2836" s="2">
        <v>2018</v>
      </c>
      <c r="E2836" s="820">
        <v>15619.6</v>
      </c>
      <c r="F2836" s="821">
        <v>3.4</v>
      </c>
      <c r="G2836" s="846" t="s">
        <v>1110</v>
      </c>
      <c r="H2836" s="846"/>
    </row>
    <row r="2837" spans="2:8">
      <c r="B2837" s="2" t="s">
        <v>22</v>
      </c>
      <c r="C2837" s="2">
        <v>185113</v>
      </c>
      <c r="D2837" s="2">
        <v>2018</v>
      </c>
      <c r="E2837" s="820">
        <v>3583.32</v>
      </c>
      <c r="F2837" s="821">
        <v>0.78</v>
      </c>
      <c r="G2837" s="846" t="s">
        <v>1110</v>
      </c>
      <c r="H2837" s="846"/>
    </row>
    <row r="2838" spans="2:8">
      <c r="B2838" s="2" t="s">
        <v>22</v>
      </c>
      <c r="C2838" s="2">
        <v>185113</v>
      </c>
      <c r="D2838" s="2">
        <v>2018</v>
      </c>
      <c r="E2838" s="820">
        <v>43092</v>
      </c>
      <c r="F2838" s="821">
        <v>7.1</v>
      </c>
      <c r="G2838" s="846" t="s">
        <v>1110</v>
      </c>
      <c r="H2838" s="846"/>
    </row>
    <row r="2839" spans="2:8">
      <c r="B2839" s="2" t="s">
        <v>22</v>
      </c>
      <c r="C2839" s="2">
        <v>179068</v>
      </c>
      <c r="D2839" s="2">
        <v>2018</v>
      </c>
      <c r="E2839" s="820">
        <v>365</v>
      </c>
      <c r="F2839" s="821">
        <v>0.1</v>
      </c>
      <c r="G2839" s="846" t="s">
        <v>1110</v>
      </c>
      <c r="H2839" s="846"/>
    </row>
    <row r="2840" spans="2:8">
      <c r="B2840" s="2" t="s">
        <v>22</v>
      </c>
      <c r="C2840" s="2">
        <v>179068</v>
      </c>
      <c r="D2840" s="2">
        <v>2018</v>
      </c>
      <c r="E2840" s="820">
        <v>267.37079999999997</v>
      </c>
      <c r="F2840" s="821">
        <v>5.8200000000000002E-2</v>
      </c>
      <c r="G2840" s="846" t="s">
        <v>1110</v>
      </c>
      <c r="H2840" s="846"/>
    </row>
    <row r="2841" spans="2:8">
      <c r="B2841" s="2" t="s">
        <v>22</v>
      </c>
      <c r="C2841" s="2">
        <v>179068</v>
      </c>
      <c r="D2841" s="2">
        <v>2018</v>
      </c>
      <c r="E2841" s="820">
        <v>10428.379999999999</v>
      </c>
      <c r="F2841" s="821">
        <v>2.27</v>
      </c>
      <c r="G2841" s="846" t="s">
        <v>1110</v>
      </c>
      <c r="H2841" s="846"/>
    </row>
    <row r="2842" spans="2:8">
      <c r="B2842" s="2" t="s">
        <v>22</v>
      </c>
      <c r="C2842" s="2">
        <v>179068</v>
      </c>
      <c r="D2842" s="2">
        <v>2018</v>
      </c>
      <c r="E2842" s="820">
        <v>3549</v>
      </c>
      <c r="F2842" s="821">
        <v>0</v>
      </c>
      <c r="G2842" s="846" t="s">
        <v>1110</v>
      </c>
      <c r="H2842" s="846"/>
    </row>
    <row r="2843" spans="2:8">
      <c r="B2843" s="2" t="s">
        <v>22</v>
      </c>
      <c r="C2843" s="2">
        <v>201600</v>
      </c>
      <c r="D2843" s="2">
        <v>2018</v>
      </c>
      <c r="E2843" s="820">
        <v>21000</v>
      </c>
      <c r="F2843" s="821">
        <v>0</v>
      </c>
      <c r="G2843" s="846" t="s">
        <v>1110</v>
      </c>
      <c r="H2843" s="846"/>
    </row>
    <row r="2844" spans="2:8">
      <c r="B2844" s="2" t="s">
        <v>22</v>
      </c>
      <c r="C2844" s="2">
        <v>189559</v>
      </c>
      <c r="D2844" s="2">
        <v>2018</v>
      </c>
      <c r="E2844" s="820">
        <v>369280.1</v>
      </c>
      <c r="F2844" s="821">
        <v>54.06</v>
      </c>
      <c r="G2844" s="846" t="s">
        <v>1111</v>
      </c>
      <c r="H2844" s="846"/>
    </row>
    <row r="2845" spans="2:8">
      <c r="B2845" s="2" t="s">
        <v>22</v>
      </c>
      <c r="C2845" s="2">
        <v>191173</v>
      </c>
      <c r="D2845" s="2">
        <v>2018</v>
      </c>
      <c r="E2845" s="820">
        <v>144.27000000000001</v>
      </c>
      <c r="F2845" s="821">
        <v>3.6900000000000002E-2</v>
      </c>
      <c r="G2845" s="846" t="s">
        <v>1111</v>
      </c>
      <c r="H2845" s="846"/>
    </row>
    <row r="2846" spans="2:8">
      <c r="B2846" s="2" t="s">
        <v>22</v>
      </c>
      <c r="C2846" s="2">
        <v>191173</v>
      </c>
      <c r="D2846" s="2">
        <v>2018</v>
      </c>
      <c r="E2846" s="820">
        <v>168.96</v>
      </c>
      <c r="F2846" s="821">
        <v>4.3200000000000002E-2</v>
      </c>
      <c r="G2846" s="846" t="s">
        <v>1111</v>
      </c>
      <c r="H2846" s="846"/>
    </row>
    <row r="2847" spans="2:8">
      <c r="B2847" s="2" t="s">
        <v>22</v>
      </c>
      <c r="C2847" s="2">
        <v>191173</v>
      </c>
      <c r="D2847" s="2">
        <v>2018</v>
      </c>
      <c r="E2847" s="820">
        <v>7040.7644</v>
      </c>
      <c r="F2847" s="821">
        <v>1.5326</v>
      </c>
      <c r="G2847" s="846" t="s">
        <v>1111</v>
      </c>
      <c r="H2847" s="846"/>
    </row>
    <row r="2848" spans="2:8">
      <c r="B2848" s="2" t="s">
        <v>22</v>
      </c>
      <c r="C2848" s="2">
        <v>191173</v>
      </c>
      <c r="D2848" s="2">
        <v>2018</v>
      </c>
      <c r="E2848" s="820">
        <v>6682</v>
      </c>
      <c r="F2848" s="821">
        <v>0</v>
      </c>
      <c r="G2848" s="846" t="s">
        <v>1111</v>
      </c>
      <c r="H2848" s="846"/>
    </row>
    <row r="2849" spans="2:8">
      <c r="B2849" s="2" t="s">
        <v>22</v>
      </c>
      <c r="C2849" s="2">
        <v>191173</v>
      </c>
      <c r="D2849" s="2">
        <v>2018</v>
      </c>
      <c r="E2849" s="820">
        <v>5452</v>
      </c>
      <c r="F2849" s="821">
        <v>1.3</v>
      </c>
      <c r="G2849" s="846" t="s">
        <v>1111</v>
      </c>
      <c r="H2849" s="846"/>
    </row>
    <row r="2850" spans="2:8">
      <c r="B2850" s="2" t="s">
        <v>22</v>
      </c>
      <c r="C2850" s="2">
        <v>191173</v>
      </c>
      <c r="D2850" s="2">
        <v>2018</v>
      </c>
      <c r="E2850" s="820">
        <v>3532</v>
      </c>
      <c r="F2850" s="821">
        <v>1.7</v>
      </c>
      <c r="G2850" s="846" t="s">
        <v>1111</v>
      </c>
      <c r="H2850" s="846"/>
    </row>
    <row r="2851" spans="2:8">
      <c r="B2851" s="2" t="s">
        <v>22</v>
      </c>
      <c r="C2851" s="2">
        <v>191173</v>
      </c>
      <c r="D2851" s="2">
        <v>2018</v>
      </c>
      <c r="E2851" s="820">
        <v>21757</v>
      </c>
      <c r="F2851" s="821">
        <v>8.3000000000000007</v>
      </c>
      <c r="G2851" s="846" t="s">
        <v>1111</v>
      </c>
      <c r="H2851" s="846"/>
    </row>
    <row r="2852" spans="2:8">
      <c r="B2852" s="2" t="s">
        <v>22</v>
      </c>
      <c r="C2852" s="2">
        <v>191173</v>
      </c>
      <c r="D2852" s="2">
        <v>2018</v>
      </c>
      <c r="E2852" s="820">
        <v>92802</v>
      </c>
      <c r="F2852" s="821">
        <v>10.6</v>
      </c>
      <c r="G2852" s="846" t="s">
        <v>1111</v>
      </c>
      <c r="H2852" s="846"/>
    </row>
    <row r="2853" spans="2:8">
      <c r="B2853" s="2" t="s">
        <v>22</v>
      </c>
      <c r="C2853" s="2">
        <v>195990</v>
      </c>
      <c r="D2853" s="2">
        <v>2018</v>
      </c>
      <c r="E2853" s="820">
        <v>6163.3104000000003</v>
      </c>
      <c r="F2853" s="821">
        <v>1.3415999999999999</v>
      </c>
      <c r="G2853" s="846" t="s">
        <v>1110</v>
      </c>
      <c r="H2853" s="846"/>
    </row>
    <row r="2854" spans="2:8">
      <c r="B2854" s="2" t="s">
        <v>22</v>
      </c>
      <c r="C2854" s="2">
        <v>202000</v>
      </c>
      <c r="D2854" s="2">
        <v>2018</v>
      </c>
      <c r="E2854" s="820">
        <v>1000.5</v>
      </c>
      <c r="F2854" s="821">
        <v>1.665</v>
      </c>
      <c r="G2854" s="846" t="s">
        <v>1111</v>
      </c>
      <c r="H2854" s="846"/>
    </row>
    <row r="2855" spans="2:8">
      <c r="B2855" s="2" t="s">
        <v>22</v>
      </c>
      <c r="C2855" s="2">
        <v>187917</v>
      </c>
      <c r="D2855" s="2">
        <v>2018</v>
      </c>
      <c r="E2855" s="820">
        <v>7805</v>
      </c>
      <c r="F2855" s="821">
        <v>1.8</v>
      </c>
      <c r="G2855" s="846" t="s">
        <v>1110</v>
      </c>
      <c r="H2855" s="846"/>
    </row>
    <row r="2856" spans="2:8">
      <c r="B2856" s="2" t="s">
        <v>22</v>
      </c>
      <c r="C2856" s="2">
        <v>180217</v>
      </c>
      <c r="D2856" s="2">
        <v>2018</v>
      </c>
      <c r="E2856" s="820">
        <v>6221</v>
      </c>
      <c r="F2856" s="821">
        <v>0</v>
      </c>
      <c r="G2856" s="846" t="s">
        <v>1111</v>
      </c>
      <c r="H2856" s="846"/>
    </row>
    <row r="2857" spans="2:8">
      <c r="B2857" s="2" t="s">
        <v>22</v>
      </c>
      <c r="C2857" s="2">
        <v>180217</v>
      </c>
      <c r="D2857" s="2">
        <v>2018</v>
      </c>
      <c r="E2857" s="820">
        <v>2691</v>
      </c>
      <c r="F2857" s="821">
        <v>0.3</v>
      </c>
      <c r="G2857" s="846" t="s">
        <v>1111</v>
      </c>
      <c r="H2857" s="846"/>
    </row>
    <row r="2858" spans="2:8">
      <c r="B2858" s="2" t="s">
        <v>22</v>
      </c>
      <c r="C2858" s="2">
        <v>180217</v>
      </c>
      <c r="D2858" s="2">
        <v>2018</v>
      </c>
      <c r="E2858" s="820">
        <v>13560</v>
      </c>
      <c r="F2858" s="821">
        <v>3.2</v>
      </c>
      <c r="G2858" s="846" t="s">
        <v>1111</v>
      </c>
      <c r="H2858" s="846"/>
    </row>
    <row r="2859" spans="2:8">
      <c r="B2859" s="2" t="s">
        <v>22</v>
      </c>
      <c r="C2859" s="2">
        <v>180217</v>
      </c>
      <c r="D2859" s="2">
        <v>2018</v>
      </c>
      <c r="E2859" s="820">
        <v>19488</v>
      </c>
      <c r="F2859" s="821">
        <v>0</v>
      </c>
      <c r="G2859" s="846" t="s">
        <v>1111</v>
      </c>
      <c r="H2859" s="846"/>
    </row>
    <row r="2860" spans="2:8">
      <c r="B2860" s="2" t="s">
        <v>22</v>
      </c>
      <c r="C2860" s="2">
        <v>195668</v>
      </c>
      <c r="D2860" s="2">
        <v>2018</v>
      </c>
      <c r="E2860" s="820">
        <v>4200</v>
      </c>
      <c r="F2860" s="821">
        <v>0</v>
      </c>
      <c r="G2860" s="846" t="s">
        <v>1111</v>
      </c>
      <c r="H2860" s="846"/>
    </row>
    <row r="2861" spans="2:8">
      <c r="B2861" s="2" t="s">
        <v>22</v>
      </c>
      <c r="C2861" s="2">
        <v>195668</v>
      </c>
      <c r="D2861" s="2">
        <v>2018</v>
      </c>
      <c r="E2861" s="820">
        <v>20262</v>
      </c>
      <c r="F2861" s="821">
        <v>4.8</v>
      </c>
      <c r="G2861" s="846" t="s">
        <v>1111</v>
      </c>
      <c r="H2861" s="846"/>
    </row>
    <row r="2862" spans="2:8">
      <c r="B2862" s="2" t="s">
        <v>22</v>
      </c>
      <c r="C2862" s="2">
        <v>199996</v>
      </c>
      <c r="D2862" s="2">
        <v>2018</v>
      </c>
      <c r="E2862" s="820">
        <v>8707.44</v>
      </c>
      <c r="F2862" s="821">
        <v>0.99399999999999999</v>
      </c>
      <c r="G2862" s="846" t="s">
        <v>1111</v>
      </c>
      <c r="H2862" s="846"/>
    </row>
    <row r="2863" spans="2:8">
      <c r="B2863" s="2" t="s">
        <v>22</v>
      </c>
      <c r="C2863" s="2">
        <v>192459</v>
      </c>
      <c r="D2863" s="2">
        <v>2018</v>
      </c>
      <c r="E2863" s="820">
        <v>4726.8959999999997</v>
      </c>
      <c r="F2863" s="821">
        <v>0.53959999999999997</v>
      </c>
      <c r="G2863" s="846" t="s">
        <v>1111</v>
      </c>
      <c r="H2863" s="846"/>
    </row>
    <row r="2864" spans="2:8">
      <c r="B2864" s="2" t="s">
        <v>22</v>
      </c>
      <c r="C2864" s="2">
        <v>192459</v>
      </c>
      <c r="D2864" s="2">
        <v>2018</v>
      </c>
      <c r="E2864" s="820">
        <v>25037.3</v>
      </c>
      <c r="F2864" s="821">
        <v>5.45</v>
      </c>
      <c r="G2864" s="846" t="s">
        <v>1111</v>
      </c>
      <c r="H2864" s="846"/>
    </row>
    <row r="2865" spans="2:8">
      <c r="B2865" s="2" t="s">
        <v>22</v>
      </c>
      <c r="C2865" s="2">
        <v>192459</v>
      </c>
      <c r="D2865" s="2">
        <v>2018</v>
      </c>
      <c r="E2865" s="820">
        <v>21321.22</v>
      </c>
      <c r="F2865" s="821">
        <v>5.66</v>
      </c>
      <c r="G2865" s="846" t="s">
        <v>1111</v>
      </c>
      <c r="H2865" s="846"/>
    </row>
    <row r="2866" spans="2:8">
      <c r="B2866" s="2" t="s">
        <v>22</v>
      </c>
      <c r="C2866" s="2">
        <v>199129</v>
      </c>
      <c r="D2866" s="2">
        <v>2018</v>
      </c>
      <c r="E2866" s="820">
        <v>0</v>
      </c>
      <c r="F2866" s="821">
        <v>0</v>
      </c>
      <c r="G2866" s="846" t="s">
        <v>1110</v>
      </c>
      <c r="H2866" s="846"/>
    </row>
    <row r="2867" spans="2:8">
      <c r="B2867" s="2" t="s">
        <v>22</v>
      </c>
      <c r="C2867" s="2">
        <v>199129</v>
      </c>
      <c r="D2867" s="2">
        <v>2018</v>
      </c>
      <c r="E2867" s="820">
        <v>0</v>
      </c>
      <c r="F2867" s="821">
        <v>0</v>
      </c>
      <c r="G2867" s="846" t="s">
        <v>1110</v>
      </c>
      <c r="H2867" s="846"/>
    </row>
    <row r="2868" spans="2:8">
      <c r="B2868" s="2" t="s">
        <v>22</v>
      </c>
      <c r="C2868" s="2">
        <v>199129</v>
      </c>
      <c r="D2868" s="2">
        <v>2018</v>
      </c>
      <c r="E2868" s="820">
        <v>32019</v>
      </c>
      <c r="F2868" s="821">
        <v>7.5</v>
      </c>
      <c r="G2868" s="846" t="s">
        <v>1110</v>
      </c>
      <c r="H2868" s="846"/>
    </row>
    <row r="2869" spans="2:8">
      <c r="B2869" s="2" t="s">
        <v>22</v>
      </c>
      <c r="C2869" s="2">
        <v>176226</v>
      </c>
      <c r="D2869" s="2">
        <v>2018</v>
      </c>
      <c r="E2869" s="820">
        <v>248.78399999999999</v>
      </c>
      <c r="F2869" s="821">
        <v>2.8400000000000002E-2</v>
      </c>
      <c r="G2869" s="846" t="s">
        <v>1110</v>
      </c>
      <c r="H2869" s="846"/>
    </row>
    <row r="2870" spans="2:8">
      <c r="B2870" s="2" t="s">
        <v>22</v>
      </c>
      <c r="C2870" s="2">
        <v>176226</v>
      </c>
      <c r="D2870" s="2">
        <v>2018</v>
      </c>
      <c r="E2870" s="820">
        <v>623.86519999999996</v>
      </c>
      <c r="F2870" s="821">
        <v>0.1358</v>
      </c>
      <c r="G2870" s="846" t="s">
        <v>1110</v>
      </c>
      <c r="H2870" s="846"/>
    </row>
    <row r="2871" spans="2:8">
      <c r="B2871" s="2" t="s">
        <v>22</v>
      </c>
      <c r="C2871" s="2">
        <v>176226</v>
      </c>
      <c r="D2871" s="2">
        <v>2018</v>
      </c>
      <c r="E2871" s="820">
        <v>2113.2399999999998</v>
      </c>
      <c r="F2871" s="821">
        <v>0.46</v>
      </c>
      <c r="G2871" s="846" t="s">
        <v>1110</v>
      </c>
      <c r="H2871" s="846"/>
    </row>
    <row r="2872" spans="2:8">
      <c r="B2872" s="2" t="s">
        <v>22</v>
      </c>
      <c r="C2872" s="2">
        <v>191595</v>
      </c>
      <c r="D2872" s="2">
        <v>2018</v>
      </c>
      <c r="E2872" s="820">
        <v>263411</v>
      </c>
      <c r="F2872" s="821">
        <v>53.7</v>
      </c>
      <c r="G2872" s="846" t="s">
        <v>1111</v>
      </c>
      <c r="H2872" s="846"/>
    </row>
    <row r="2873" spans="2:8">
      <c r="B2873" s="2" t="s">
        <v>22</v>
      </c>
      <c r="C2873" s="2">
        <v>189565</v>
      </c>
      <c r="D2873" s="2">
        <v>2018</v>
      </c>
      <c r="E2873" s="820">
        <v>17640</v>
      </c>
      <c r="F2873" s="821">
        <v>0</v>
      </c>
      <c r="G2873" s="846" t="s">
        <v>1111</v>
      </c>
      <c r="H2873" s="846"/>
    </row>
    <row r="2874" spans="2:8">
      <c r="B2874" s="2" t="s">
        <v>22</v>
      </c>
      <c r="C2874" s="2">
        <v>189566</v>
      </c>
      <c r="D2874" s="2">
        <v>2018</v>
      </c>
      <c r="E2874" s="820">
        <v>122640</v>
      </c>
      <c r="F2874" s="821">
        <v>0</v>
      </c>
      <c r="G2874" s="846" t="s">
        <v>1111</v>
      </c>
      <c r="H2874" s="846"/>
    </row>
    <row r="2875" spans="2:8">
      <c r="B2875" s="2" t="s">
        <v>22</v>
      </c>
      <c r="C2875" s="2">
        <v>189621</v>
      </c>
      <c r="D2875" s="2">
        <v>2018</v>
      </c>
      <c r="E2875" s="820">
        <v>65874</v>
      </c>
      <c r="F2875" s="821">
        <v>13.4</v>
      </c>
      <c r="G2875" s="846" t="s">
        <v>1111</v>
      </c>
      <c r="H2875" s="846"/>
    </row>
    <row r="2876" spans="2:8">
      <c r="B2876" s="2" t="s">
        <v>22</v>
      </c>
      <c r="C2876" s="2">
        <v>189575</v>
      </c>
      <c r="D2876" s="2">
        <v>2018</v>
      </c>
      <c r="E2876" s="820">
        <v>129672</v>
      </c>
      <c r="F2876" s="821">
        <v>4.2</v>
      </c>
      <c r="G2876" s="846" t="s">
        <v>1111</v>
      </c>
      <c r="H2876" s="846"/>
    </row>
    <row r="2877" spans="2:8">
      <c r="B2877" s="2" t="s">
        <v>22</v>
      </c>
      <c r="C2877" s="2">
        <v>185528</v>
      </c>
      <c r="D2877" s="2">
        <v>2018</v>
      </c>
      <c r="E2877" s="820">
        <v>2027</v>
      </c>
      <c r="F2877" s="821">
        <v>0.3</v>
      </c>
      <c r="G2877" s="846" t="s">
        <v>1110</v>
      </c>
      <c r="H2877" s="846"/>
    </row>
    <row r="2878" spans="2:8">
      <c r="B2878" s="2" t="s">
        <v>22</v>
      </c>
      <c r="C2878" s="2">
        <v>185528</v>
      </c>
      <c r="D2878" s="2">
        <v>2018</v>
      </c>
      <c r="E2878" s="820">
        <v>9061</v>
      </c>
      <c r="F2878" s="821">
        <v>2.8</v>
      </c>
      <c r="G2878" s="846" t="s">
        <v>1110</v>
      </c>
      <c r="H2878" s="846"/>
    </row>
    <row r="2879" spans="2:8">
      <c r="B2879" s="2" t="s">
        <v>22</v>
      </c>
      <c r="C2879" s="2">
        <v>185528</v>
      </c>
      <c r="D2879" s="2">
        <v>2018</v>
      </c>
      <c r="E2879" s="820">
        <v>14730</v>
      </c>
      <c r="F2879" s="821">
        <v>0</v>
      </c>
      <c r="G2879" s="846" t="s">
        <v>1110</v>
      </c>
      <c r="H2879" s="846"/>
    </row>
    <row r="2880" spans="2:8">
      <c r="B2880" s="2" t="s">
        <v>22</v>
      </c>
      <c r="C2880" s="2">
        <v>185528</v>
      </c>
      <c r="D2880" s="2">
        <v>2018</v>
      </c>
      <c r="E2880" s="820">
        <v>10689</v>
      </c>
      <c r="F2880" s="821">
        <v>3.3</v>
      </c>
      <c r="G2880" s="846" t="s">
        <v>1110</v>
      </c>
      <c r="H2880" s="846"/>
    </row>
    <row r="2881" spans="2:8">
      <c r="B2881" s="2" t="s">
        <v>22</v>
      </c>
      <c r="C2881" s="2">
        <v>185528</v>
      </c>
      <c r="D2881" s="2">
        <v>2018</v>
      </c>
      <c r="E2881" s="820">
        <v>3390.3719999999998</v>
      </c>
      <c r="F2881" s="821">
        <v>0</v>
      </c>
      <c r="G2881" s="846" t="s">
        <v>1110</v>
      </c>
      <c r="H2881" s="846"/>
    </row>
    <row r="2882" spans="2:8">
      <c r="B2882" s="2" t="s">
        <v>22</v>
      </c>
      <c r="C2882" s="2">
        <v>185528</v>
      </c>
      <c r="D2882" s="2">
        <v>2018</v>
      </c>
      <c r="E2882" s="820">
        <v>557</v>
      </c>
      <c r="F2882" s="821">
        <v>0.1</v>
      </c>
      <c r="G2882" s="846" t="s">
        <v>1110</v>
      </c>
      <c r="H2882" s="846"/>
    </row>
    <row r="2883" spans="2:8">
      <c r="B2883" s="2" t="s">
        <v>22</v>
      </c>
      <c r="C2883" s="2">
        <v>185528</v>
      </c>
      <c r="D2883" s="2">
        <v>2018</v>
      </c>
      <c r="E2883" s="820">
        <v>2129</v>
      </c>
      <c r="F2883" s="821">
        <v>0.7</v>
      </c>
      <c r="G2883" s="846" t="s">
        <v>1110</v>
      </c>
      <c r="H2883" s="846"/>
    </row>
    <row r="2884" spans="2:8">
      <c r="B2884" s="2" t="s">
        <v>22</v>
      </c>
      <c r="C2884" s="2">
        <v>185528</v>
      </c>
      <c r="D2884" s="2">
        <v>2018</v>
      </c>
      <c r="E2884" s="820">
        <v>3226</v>
      </c>
      <c r="F2884" s="821">
        <v>1</v>
      </c>
      <c r="G2884" s="846" t="s">
        <v>1110</v>
      </c>
      <c r="H2884" s="846"/>
    </row>
    <row r="2885" spans="2:8">
      <c r="B2885" s="2" t="s">
        <v>22</v>
      </c>
      <c r="C2885" s="2">
        <v>185528</v>
      </c>
      <c r="D2885" s="2">
        <v>2018</v>
      </c>
      <c r="E2885" s="820">
        <v>2730</v>
      </c>
      <c r="F2885" s="821">
        <v>0</v>
      </c>
      <c r="G2885" s="846" t="s">
        <v>1110</v>
      </c>
      <c r="H2885" s="846"/>
    </row>
    <row r="2886" spans="2:8">
      <c r="B2886" s="2" t="s">
        <v>22</v>
      </c>
      <c r="C2886" s="2">
        <v>185528</v>
      </c>
      <c r="D2886" s="2">
        <v>2018</v>
      </c>
      <c r="E2886" s="820">
        <v>2884</v>
      </c>
      <c r="F2886" s="821">
        <v>0.4</v>
      </c>
      <c r="G2886" s="846" t="s">
        <v>1110</v>
      </c>
      <c r="H2886" s="846"/>
    </row>
    <row r="2887" spans="2:8">
      <c r="B2887" s="2" t="s">
        <v>22</v>
      </c>
      <c r="C2887" s="2">
        <v>185528</v>
      </c>
      <c r="D2887" s="2">
        <v>2018</v>
      </c>
      <c r="E2887" s="820">
        <v>12479</v>
      </c>
      <c r="F2887" s="821">
        <v>3.8</v>
      </c>
      <c r="G2887" s="846" t="s">
        <v>1110</v>
      </c>
      <c r="H2887" s="846"/>
    </row>
    <row r="2888" spans="2:8">
      <c r="B2888" s="2" t="s">
        <v>22</v>
      </c>
      <c r="C2888" s="2">
        <v>185528</v>
      </c>
      <c r="D2888" s="2">
        <v>2018</v>
      </c>
      <c r="E2888" s="820">
        <v>3659</v>
      </c>
      <c r="F2888" s="821">
        <v>0</v>
      </c>
      <c r="G2888" s="846" t="s">
        <v>1110</v>
      </c>
      <c r="H2888" s="846"/>
    </row>
    <row r="2889" spans="2:8">
      <c r="B2889" s="2" t="s">
        <v>22</v>
      </c>
      <c r="C2889" s="2">
        <v>185528</v>
      </c>
      <c r="D2889" s="2">
        <v>2018</v>
      </c>
      <c r="E2889" s="820">
        <v>1521</v>
      </c>
      <c r="F2889" s="821">
        <v>0.2</v>
      </c>
      <c r="G2889" s="846" t="s">
        <v>1110</v>
      </c>
      <c r="H2889" s="846"/>
    </row>
    <row r="2890" spans="2:8">
      <c r="B2890" s="2" t="s">
        <v>22</v>
      </c>
      <c r="C2890" s="2">
        <v>185528</v>
      </c>
      <c r="D2890" s="2">
        <v>2018</v>
      </c>
      <c r="E2890" s="820">
        <v>8940</v>
      </c>
      <c r="F2890" s="821">
        <v>2.8</v>
      </c>
      <c r="G2890" s="846" t="s">
        <v>1110</v>
      </c>
      <c r="H2890" s="846"/>
    </row>
    <row r="2891" spans="2:8">
      <c r="B2891" s="2" t="s">
        <v>22</v>
      </c>
      <c r="C2891" s="2">
        <v>185528</v>
      </c>
      <c r="D2891" s="2">
        <v>2018</v>
      </c>
      <c r="E2891" s="820">
        <v>1218</v>
      </c>
      <c r="F2891" s="821">
        <v>0</v>
      </c>
      <c r="G2891" s="846" t="s">
        <v>1110</v>
      </c>
      <c r="H2891" s="846"/>
    </row>
    <row r="2892" spans="2:8">
      <c r="B2892" s="2" t="s">
        <v>22</v>
      </c>
      <c r="C2892" s="2">
        <v>185528</v>
      </c>
      <c r="D2892" s="2">
        <v>2018</v>
      </c>
      <c r="E2892" s="820">
        <v>3032.04</v>
      </c>
      <c r="F2892" s="821">
        <v>0</v>
      </c>
      <c r="G2892" s="846" t="s">
        <v>1110</v>
      </c>
      <c r="H2892" s="846"/>
    </row>
    <row r="2893" spans="2:8">
      <c r="B2893" s="2" t="s">
        <v>22</v>
      </c>
      <c r="C2893" s="2">
        <v>185528</v>
      </c>
      <c r="D2893" s="2">
        <v>2018</v>
      </c>
      <c r="E2893" s="820">
        <v>3276</v>
      </c>
      <c r="F2893" s="821">
        <v>0</v>
      </c>
      <c r="G2893" s="846" t="s">
        <v>1110</v>
      </c>
      <c r="H2893" s="846"/>
    </row>
    <row r="2894" spans="2:8">
      <c r="B2894" s="2" t="s">
        <v>22</v>
      </c>
      <c r="C2894" s="2">
        <v>185528</v>
      </c>
      <c r="D2894" s="2">
        <v>2018</v>
      </c>
      <c r="E2894" s="820">
        <v>3390.3719999999998</v>
      </c>
      <c r="F2894" s="821">
        <v>0</v>
      </c>
      <c r="G2894" s="846" t="s">
        <v>1110</v>
      </c>
      <c r="H2894" s="846"/>
    </row>
    <row r="2895" spans="2:8">
      <c r="B2895" s="2" t="s">
        <v>22</v>
      </c>
      <c r="C2895" s="2">
        <v>185528</v>
      </c>
      <c r="D2895" s="2">
        <v>2018</v>
      </c>
      <c r="E2895" s="820">
        <v>581</v>
      </c>
      <c r="F2895" s="821">
        <v>0.2</v>
      </c>
      <c r="G2895" s="846" t="s">
        <v>1110</v>
      </c>
      <c r="H2895" s="846"/>
    </row>
    <row r="2896" spans="2:8">
      <c r="B2896" s="2" t="s">
        <v>22</v>
      </c>
      <c r="C2896" s="2">
        <v>185528</v>
      </c>
      <c r="D2896" s="2">
        <v>2018</v>
      </c>
      <c r="E2896" s="820">
        <v>2571</v>
      </c>
      <c r="F2896" s="821">
        <v>0.7</v>
      </c>
      <c r="G2896" s="846" t="s">
        <v>1110</v>
      </c>
      <c r="H2896" s="846"/>
    </row>
    <row r="2897" spans="2:8">
      <c r="B2897" s="2" t="s">
        <v>22</v>
      </c>
      <c r="C2897" s="2">
        <v>185528</v>
      </c>
      <c r="D2897" s="2">
        <v>2018</v>
      </c>
      <c r="E2897" s="820">
        <v>6034</v>
      </c>
      <c r="F2897" s="821">
        <v>1.8</v>
      </c>
      <c r="G2897" s="846" t="s">
        <v>1110</v>
      </c>
      <c r="H2897" s="846"/>
    </row>
    <row r="2898" spans="2:8">
      <c r="B2898" s="2" t="s">
        <v>22</v>
      </c>
      <c r="C2898" s="2">
        <v>185528</v>
      </c>
      <c r="D2898" s="2">
        <v>2018</v>
      </c>
      <c r="E2898" s="820">
        <v>273</v>
      </c>
      <c r="F2898" s="821">
        <v>0</v>
      </c>
      <c r="G2898" s="846" t="s">
        <v>1110</v>
      </c>
      <c r="H2898" s="846"/>
    </row>
    <row r="2899" spans="2:8">
      <c r="B2899" s="2" t="s">
        <v>22</v>
      </c>
      <c r="C2899" s="2">
        <v>185528</v>
      </c>
      <c r="D2899" s="2">
        <v>2018</v>
      </c>
      <c r="E2899" s="820">
        <v>565.06200000000001</v>
      </c>
      <c r="F2899" s="821">
        <v>0</v>
      </c>
      <c r="G2899" s="846" t="s">
        <v>1110</v>
      </c>
      <c r="H2899" s="846"/>
    </row>
    <row r="2900" spans="2:8">
      <c r="B2900" s="2" t="s">
        <v>22</v>
      </c>
      <c r="C2900" s="2">
        <v>185528</v>
      </c>
      <c r="D2900" s="2">
        <v>2018</v>
      </c>
      <c r="E2900" s="820">
        <v>1092</v>
      </c>
      <c r="F2900" s="821">
        <v>0</v>
      </c>
      <c r="G2900" s="846" t="s">
        <v>1110</v>
      </c>
      <c r="H2900" s="846"/>
    </row>
    <row r="2901" spans="2:8">
      <c r="B2901" s="2" t="s">
        <v>22</v>
      </c>
      <c r="C2901" s="2">
        <v>185528</v>
      </c>
      <c r="D2901" s="2">
        <v>2018</v>
      </c>
      <c r="E2901" s="820">
        <v>1653.84</v>
      </c>
      <c r="F2901" s="821">
        <v>0</v>
      </c>
      <c r="G2901" s="846" t="s">
        <v>1110</v>
      </c>
      <c r="H2901" s="846"/>
    </row>
    <row r="2902" spans="2:8">
      <c r="B2902" s="2" t="s">
        <v>22</v>
      </c>
      <c r="C2902" s="2">
        <v>185528</v>
      </c>
      <c r="D2902" s="2">
        <v>2018</v>
      </c>
      <c r="E2902" s="820">
        <v>986</v>
      </c>
      <c r="F2902" s="821">
        <v>0.2</v>
      </c>
      <c r="G2902" s="846" t="s">
        <v>1110</v>
      </c>
      <c r="H2902" s="846"/>
    </row>
    <row r="2903" spans="2:8">
      <c r="B2903" s="2" t="s">
        <v>22</v>
      </c>
      <c r="C2903" s="2">
        <v>185528</v>
      </c>
      <c r="D2903" s="2">
        <v>2018</v>
      </c>
      <c r="E2903" s="820">
        <v>1934</v>
      </c>
      <c r="F2903" s="821">
        <v>0.6</v>
      </c>
      <c r="G2903" s="846" t="s">
        <v>1110</v>
      </c>
      <c r="H2903" s="846"/>
    </row>
    <row r="2904" spans="2:8">
      <c r="B2904" s="2" t="s">
        <v>22</v>
      </c>
      <c r="C2904" s="2">
        <v>185528</v>
      </c>
      <c r="D2904" s="2">
        <v>2018</v>
      </c>
      <c r="E2904" s="820">
        <v>12561</v>
      </c>
      <c r="F2904" s="821">
        <v>3.9</v>
      </c>
      <c r="G2904" s="846" t="s">
        <v>1110</v>
      </c>
      <c r="H2904" s="846"/>
    </row>
    <row r="2905" spans="2:8">
      <c r="B2905" s="2" t="s">
        <v>22</v>
      </c>
      <c r="C2905" s="2">
        <v>185528</v>
      </c>
      <c r="D2905" s="2">
        <v>2018</v>
      </c>
      <c r="E2905" s="820">
        <v>6738</v>
      </c>
      <c r="F2905" s="821">
        <v>2.1</v>
      </c>
      <c r="G2905" s="846" t="s">
        <v>1110</v>
      </c>
      <c r="H2905" s="846"/>
    </row>
    <row r="2906" spans="2:8">
      <c r="B2906" s="2" t="s">
        <v>22</v>
      </c>
      <c r="C2906" s="2">
        <v>185528</v>
      </c>
      <c r="D2906" s="2">
        <v>2018</v>
      </c>
      <c r="E2906" s="820">
        <v>2273</v>
      </c>
      <c r="F2906" s="821">
        <v>0</v>
      </c>
      <c r="G2906" s="846" t="s">
        <v>1110</v>
      </c>
      <c r="H2906" s="846"/>
    </row>
    <row r="2907" spans="2:8">
      <c r="B2907" s="2" t="s">
        <v>22</v>
      </c>
      <c r="C2907" s="2">
        <v>185528</v>
      </c>
      <c r="D2907" s="2">
        <v>2018</v>
      </c>
      <c r="E2907" s="820">
        <v>1380</v>
      </c>
      <c r="F2907" s="821">
        <v>0.2</v>
      </c>
      <c r="G2907" s="846" t="s">
        <v>1110</v>
      </c>
      <c r="H2907" s="846"/>
    </row>
    <row r="2908" spans="2:8">
      <c r="B2908" s="2" t="s">
        <v>22</v>
      </c>
      <c r="C2908" s="2">
        <v>185528</v>
      </c>
      <c r="D2908" s="2">
        <v>2018</v>
      </c>
      <c r="E2908" s="820">
        <v>1947</v>
      </c>
      <c r="F2908" s="821">
        <v>0.6</v>
      </c>
      <c r="G2908" s="846" t="s">
        <v>1110</v>
      </c>
      <c r="H2908" s="846"/>
    </row>
    <row r="2909" spans="2:8">
      <c r="B2909" s="2" t="s">
        <v>22</v>
      </c>
      <c r="C2909" s="2">
        <v>185528</v>
      </c>
      <c r="D2909" s="2">
        <v>2018</v>
      </c>
      <c r="E2909" s="820">
        <v>9011</v>
      </c>
      <c r="F2909" s="821">
        <v>2.8</v>
      </c>
      <c r="G2909" s="846" t="s">
        <v>1110</v>
      </c>
      <c r="H2909" s="846"/>
    </row>
    <row r="2910" spans="2:8">
      <c r="B2910" s="2" t="s">
        <v>22</v>
      </c>
      <c r="C2910" s="2">
        <v>185528</v>
      </c>
      <c r="D2910" s="2">
        <v>2018</v>
      </c>
      <c r="E2910" s="820">
        <v>5838</v>
      </c>
      <c r="F2910" s="821">
        <v>0</v>
      </c>
      <c r="G2910" s="846" t="s">
        <v>1110</v>
      </c>
      <c r="H2910" s="846"/>
    </row>
    <row r="2911" spans="2:8">
      <c r="B2911" s="2" t="s">
        <v>22</v>
      </c>
      <c r="C2911" s="2">
        <v>185528</v>
      </c>
      <c r="D2911" s="2">
        <v>2018</v>
      </c>
      <c r="E2911" s="820">
        <v>2124</v>
      </c>
      <c r="F2911" s="821">
        <v>0.6</v>
      </c>
      <c r="G2911" s="846" t="s">
        <v>1110</v>
      </c>
      <c r="H2911" s="846"/>
    </row>
    <row r="2912" spans="2:8">
      <c r="B2912" s="2" t="s">
        <v>22</v>
      </c>
      <c r="C2912" s="2">
        <v>185528</v>
      </c>
      <c r="D2912" s="2">
        <v>2018</v>
      </c>
      <c r="E2912" s="820">
        <v>9915</v>
      </c>
      <c r="F2912" s="821">
        <v>3</v>
      </c>
      <c r="G2912" s="846" t="s">
        <v>1110</v>
      </c>
      <c r="H2912" s="846"/>
    </row>
    <row r="2913" spans="2:8">
      <c r="B2913" s="2" t="s">
        <v>22</v>
      </c>
      <c r="C2913" s="2">
        <v>185528</v>
      </c>
      <c r="D2913" s="2">
        <v>2018</v>
      </c>
      <c r="E2913" s="820">
        <v>546</v>
      </c>
      <c r="F2913" s="821">
        <v>0</v>
      </c>
      <c r="G2913" s="846" t="s">
        <v>1110</v>
      </c>
      <c r="H2913" s="846"/>
    </row>
    <row r="2914" spans="2:8">
      <c r="B2914" s="2" t="s">
        <v>22</v>
      </c>
      <c r="C2914" s="2">
        <v>185528</v>
      </c>
      <c r="D2914" s="2">
        <v>2018</v>
      </c>
      <c r="E2914" s="820">
        <v>1751.4</v>
      </c>
      <c r="F2914" s="821">
        <v>0</v>
      </c>
      <c r="G2914" s="846" t="s">
        <v>1110</v>
      </c>
      <c r="H2914" s="846"/>
    </row>
    <row r="2915" spans="2:8">
      <c r="B2915" s="2" t="s">
        <v>22</v>
      </c>
      <c r="C2915" s="2">
        <v>185528</v>
      </c>
      <c r="D2915" s="2">
        <v>2018</v>
      </c>
      <c r="E2915" s="820">
        <v>1239</v>
      </c>
      <c r="F2915" s="821">
        <v>0</v>
      </c>
      <c r="G2915" s="846" t="s">
        <v>1110</v>
      </c>
      <c r="H2915" s="846"/>
    </row>
    <row r="2916" spans="2:8">
      <c r="B2916" s="2" t="s">
        <v>22</v>
      </c>
      <c r="C2916" s="2">
        <v>185528</v>
      </c>
      <c r="D2916" s="2">
        <v>2018</v>
      </c>
      <c r="E2916" s="820">
        <v>2840</v>
      </c>
      <c r="F2916" s="821">
        <v>0.8</v>
      </c>
      <c r="G2916" s="846" t="s">
        <v>1110</v>
      </c>
      <c r="H2916" s="846"/>
    </row>
    <row r="2917" spans="2:8">
      <c r="B2917" s="2" t="s">
        <v>22</v>
      </c>
      <c r="C2917" s="2">
        <v>185528</v>
      </c>
      <c r="D2917" s="2">
        <v>2018</v>
      </c>
      <c r="E2917" s="820">
        <v>12888</v>
      </c>
      <c r="F2917" s="821">
        <v>4</v>
      </c>
      <c r="G2917" s="846" t="s">
        <v>1110</v>
      </c>
      <c r="H2917" s="846"/>
    </row>
    <row r="2918" spans="2:8">
      <c r="B2918" s="2" t="s">
        <v>22</v>
      </c>
      <c r="C2918" s="2">
        <v>185528</v>
      </c>
      <c r="D2918" s="2">
        <v>2018</v>
      </c>
      <c r="E2918" s="820">
        <v>551.28</v>
      </c>
      <c r="F2918" s="821">
        <v>0</v>
      </c>
      <c r="G2918" s="846" t="s">
        <v>1110</v>
      </c>
      <c r="H2918" s="846"/>
    </row>
    <row r="2919" spans="2:8">
      <c r="B2919" s="2" t="s">
        <v>22</v>
      </c>
      <c r="C2919" s="2">
        <v>185528</v>
      </c>
      <c r="D2919" s="2">
        <v>2018</v>
      </c>
      <c r="E2919" s="820">
        <v>6780.7439999999997</v>
      </c>
      <c r="F2919" s="821">
        <v>0</v>
      </c>
      <c r="G2919" s="846" t="s">
        <v>1110</v>
      </c>
      <c r="H2919" s="846"/>
    </row>
    <row r="2920" spans="2:8">
      <c r="B2920" s="2" t="s">
        <v>22</v>
      </c>
      <c r="C2920" s="2">
        <v>185528</v>
      </c>
      <c r="D2920" s="2">
        <v>2018</v>
      </c>
      <c r="E2920" s="820">
        <v>252</v>
      </c>
      <c r="F2920" s="821">
        <v>0</v>
      </c>
      <c r="G2920" s="846" t="s">
        <v>1110</v>
      </c>
      <c r="H2920" s="846"/>
    </row>
    <row r="2921" spans="2:8">
      <c r="B2921" s="2" t="s">
        <v>22</v>
      </c>
      <c r="C2921" s="2">
        <v>185528</v>
      </c>
      <c r="D2921" s="2">
        <v>2018</v>
      </c>
      <c r="E2921" s="820">
        <v>1040</v>
      </c>
      <c r="F2921" s="821">
        <v>0.3</v>
      </c>
      <c r="G2921" s="846" t="s">
        <v>1110</v>
      </c>
      <c r="H2921" s="846"/>
    </row>
    <row r="2922" spans="2:8">
      <c r="B2922" s="2" t="s">
        <v>22</v>
      </c>
      <c r="C2922" s="2">
        <v>185528</v>
      </c>
      <c r="D2922" s="2">
        <v>2018</v>
      </c>
      <c r="E2922" s="820">
        <v>8445</v>
      </c>
      <c r="F2922" s="821">
        <v>2.6</v>
      </c>
      <c r="G2922" s="846" t="s">
        <v>1110</v>
      </c>
      <c r="H2922" s="846"/>
    </row>
    <row r="2923" spans="2:8">
      <c r="B2923" s="2" t="s">
        <v>1127</v>
      </c>
      <c r="C2923" s="2" t="s">
        <v>2736</v>
      </c>
      <c r="D2923" s="2">
        <v>2019</v>
      </c>
      <c r="E2923" s="820">
        <v>480</v>
      </c>
      <c r="F2923" s="821">
        <v>0.08</v>
      </c>
      <c r="G2923" s="846" t="s">
        <v>1110</v>
      </c>
      <c r="H2923" s="846"/>
    </row>
    <row r="2924" spans="2:8">
      <c r="B2924" s="2" t="s">
        <v>1127</v>
      </c>
      <c r="C2924" s="2" t="s">
        <v>2736</v>
      </c>
      <c r="D2924" s="2">
        <v>2019</v>
      </c>
      <c r="E2924" s="820">
        <v>1007</v>
      </c>
      <c r="F2924" s="821">
        <v>0.12</v>
      </c>
      <c r="G2924" s="846" t="s">
        <v>1110</v>
      </c>
      <c r="H2924" s="846"/>
    </row>
    <row r="2925" spans="2:8">
      <c r="B2925" s="2" t="s">
        <v>1127</v>
      </c>
      <c r="C2925" s="2" t="s">
        <v>2736</v>
      </c>
      <c r="D2925" s="2">
        <v>2019</v>
      </c>
      <c r="E2925" s="820">
        <v>266</v>
      </c>
      <c r="F2925" s="821">
        <v>0.1</v>
      </c>
      <c r="G2925" s="846" t="s">
        <v>1110</v>
      </c>
      <c r="H2925" s="846"/>
    </row>
    <row r="2926" spans="2:8">
      <c r="B2926" s="2" t="s">
        <v>1127</v>
      </c>
      <c r="C2926" s="2" t="s">
        <v>2736</v>
      </c>
      <c r="D2926" s="2">
        <v>2019</v>
      </c>
      <c r="E2926" s="820">
        <v>486</v>
      </c>
      <c r="F2926" s="821">
        <v>0.08</v>
      </c>
      <c r="G2926" s="846" t="s">
        <v>1110</v>
      </c>
      <c r="H2926" s="846"/>
    </row>
    <row r="2927" spans="2:8">
      <c r="B2927" s="2" t="s">
        <v>1127</v>
      </c>
      <c r="C2927" s="2" t="s">
        <v>2736</v>
      </c>
      <c r="D2927" s="2">
        <v>2019</v>
      </c>
      <c r="E2927" s="820">
        <v>190</v>
      </c>
      <c r="F2927" s="821">
        <v>0.05</v>
      </c>
      <c r="G2927" s="846" t="s">
        <v>1110</v>
      </c>
      <c r="H2927" s="846"/>
    </row>
    <row r="2928" spans="2:8">
      <c r="B2928" s="2" t="s">
        <v>1127</v>
      </c>
      <c r="C2928" s="2" t="s">
        <v>2736</v>
      </c>
      <c r="D2928" s="2">
        <v>2019</v>
      </c>
      <c r="E2928" s="820">
        <v>548</v>
      </c>
      <c r="F2928" s="821">
        <v>0.09</v>
      </c>
      <c r="G2928" s="846" t="s">
        <v>1110</v>
      </c>
      <c r="H2928" s="846"/>
    </row>
    <row r="2929" spans="2:8">
      <c r="B2929" s="2" t="s">
        <v>1127</v>
      </c>
      <c r="C2929" s="2" t="s">
        <v>2736</v>
      </c>
      <c r="D2929" s="2">
        <v>2019</v>
      </c>
      <c r="E2929" s="820">
        <v>190</v>
      </c>
      <c r="F2929" s="821">
        <v>0.05</v>
      </c>
      <c r="G2929" s="846" t="s">
        <v>1110</v>
      </c>
      <c r="H2929" s="846"/>
    </row>
    <row r="2930" spans="2:8">
      <c r="B2930" s="2" t="s">
        <v>1127</v>
      </c>
      <c r="C2930" s="2" t="s">
        <v>2737</v>
      </c>
      <c r="D2930" s="2">
        <v>2019</v>
      </c>
      <c r="E2930" s="820">
        <v>480</v>
      </c>
      <c r="F2930" s="821">
        <v>0.08</v>
      </c>
      <c r="G2930" s="846" t="s">
        <v>1110</v>
      </c>
      <c r="H2930" s="846"/>
    </row>
    <row r="2931" spans="2:8">
      <c r="B2931" s="2" t="s">
        <v>1127</v>
      </c>
      <c r="C2931" s="2" t="s">
        <v>2737</v>
      </c>
      <c r="D2931" s="2">
        <v>2019</v>
      </c>
      <c r="E2931" s="820">
        <v>1140</v>
      </c>
      <c r="F2931" s="821">
        <v>0.3</v>
      </c>
      <c r="G2931" s="846" t="s">
        <v>1110</v>
      </c>
      <c r="H2931" s="846"/>
    </row>
    <row r="2932" spans="2:8">
      <c r="B2932" s="2" t="s">
        <v>1127</v>
      </c>
      <c r="C2932" s="2" t="s">
        <v>2737</v>
      </c>
      <c r="D2932" s="2">
        <v>2019</v>
      </c>
      <c r="E2932" s="820">
        <v>2916</v>
      </c>
      <c r="F2932" s="821">
        <v>0.48</v>
      </c>
      <c r="G2932" s="846" t="s">
        <v>1110</v>
      </c>
      <c r="H2932" s="846"/>
    </row>
    <row r="2933" spans="2:8">
      <c r="B2933" s="2" t="s">
        <v>1127</v>
      </c>
      <c r="C2933" s="2" t="s">
        <v>2738</v>
      </c>
      <c r="D2933" s="2">
        <v>2019</v>
      </c>
      <c r="E2933" s="820">
        <v>3021</v>
      </c>
      <c r="F2933" s="821">
        <v>0.36</v>
      </c>
      <c r="G2933" s="846" t="s">
        <v>1110</v>
      </c>
      <c r="H2933" s="846"/>
    </row>
    <row r="2934" spans="2:8">
      <c r="B2934" s="2" t="s">
        <v>1127</v>
      </c>
      <c r="C2934" s="2" t="s">
        <v>2738</v>
      </c>
      <c r="D2934" s="2">
        <v>2019</v>
      </c>
      <c r="E2934" s="820">
        <v>1458</v>
      </c>
      <c r="F2934" s="821">
        <v>0.24</v>
      </c>
      <c r="G2934" s="846" t="s">
        <v>1110</v>
      </c>
      <c r="H2934" s="846"/>
    </row>
    <row r="2935" spans="2:8">
      <c r="B2935" s="2" t="s">
        <v>1127</v>
      </c>
      <c r="C2935" s="2" t="s">
        <v>2738</v>
      </c>
      <c r="D2935" s="2">
        <v>2019</v>
      </c>
      <c r="E2935" s="820">
        <v>548</v>
      </c>
      <c r="F2935" s="821">
        <v>0.09</v>
      </c>
      <c r="G2935" s="846" t="s">
        <v>1110</v>
      </c>
      <c r="H2935" s="846"/>
    </row>
    <row r="2936" spans="2:8">
      <c r="B2936" s="2" t="s">
        <v>1127</v>
      </c>
      <c r="C2936" s="2" t="s">
        <v>2738</v>
      </c>
      <c r="D2936" s="2">
        <v>2019</v>
      </c>
      <c r="E2936" s="820">
        <v>578</v>
      </c>
      <c r="F2936" s="821">
        <v>0.1</v>
      </c>
      <c r="G2936" s="846" t="s">
        <v>1110</v>
      </c>
      <c r="H2936" s="846"/>
    </row>
    <row r="2937" spans="2:8">
      <c r="B2937" s="2" t="s">
        <v>1127</v>
      </c>
      <c r="C2937" s="2" t="s">
        <v>2738</v>
      </c>
      <c r="D2937" s="2">
        <v>2019</v>
      </c>
      <c r="E2937" s="820">
        <v>480</v>
      </c>
      <c r="F2937" s="821">
        <v>0.08</v>
      </c>
      <c r="G2937" s="846" t="s">
        <v>1110</v>
      </c>
      <c r="H2937" s="846"/>
    </row>
    <row r="2938" spans="2:8">
      <c r="B2938" s="2" t="s">
        <v>1127</v>
      </c>
      <c r="C2938" s="2" t="s">
        <v>2738</v>
      </c>
      <c r="D2938" s="2">
        <v>2019</v>
      </c>
      <c r="E2938" s="820">
        <v>2014</v>
      </c>
      <c r="F2938" s="821">
        <v>0.24</v>
      </c>
      <c r="G2938" s="846" t="s">
        <v>1110</v>
      </c>
      <c r="H2938" s="846"/>
    </row>
    <row r="2939" spans="2:8">
      <c r="B2939" s="2" t="s">
        <v>1127</v>
      </c>
      <c r="C2939" s="2" t="s">
        <v>2739</v>
      </c>
      <c r="D2939" s="2">
        <v>2019</v>
      </c>
      <c r="E2939" s="820">
        <v>6042</v>
      </c>
      <c r="F2939" s="821">
        <v>0.72</v>
      </c>
      <c r="G2939" s="846" t="s">
        <v>1110</v>
      </c>
      <c r="H2939" s="846"/>
    </row>
    <row r="2940" spans="2:8">
      <c r="B2940" s="2" t="s">
        <v>1127</v>
      </c>
      <c r="C2940" s="2" t="s">
        <v>2739</v>
      </c>
      <c r="D2940" s="2">
        <v>2019</v>
      </c>
      <c r="E2940" s="820">
        <v>133</v>
      </c>
      <c r="F2940" s="821">
        <v>0.05</v>
      </c>
      <c r="G2940" s="846" t="s">
        <v>1110</v>
      </c>
      <c r="H2940" s="846"/>
    </row>
    <row r="2941" spans="2:8">
      <c r="B2941" s="2" t="s">
        <v>1127</v>
      </c>
      <c r="C2941" s="2" t="s">
        <v>2739</v>
      </c>
      <c r="D2941" s="2">
        <v>2019</v>
      </c>
      <c r="E2941" s="820">
        <v>2430</v>
      </c>
      <c r="F2941" s="821">
        <v>0.4</v>
      </c>
      <c r="G2941" s="846" t="s">
        <v>1110</v>
      </c>
      <c r="H2941" s="846"/>
    </row>
    <row r="2942" spans="2:8">
      <c r="B2942" s="2" t="s">
        <v>1127</v>
      </c>
      <c r="C2942" s="2" t="s">
        <v>2739</v>
      </c>
      <c r="D2942" s="2">
        <v>2019</v>
      </c>
      <c r="E2942" s="820">
        <v>960</v>
      </c>
      <c r="F2942" s="821">
        <v>0.16</v>
      </c>
      <c r="G2942" s="846" t="s">
        <v>1110</v>
      </c>
      <c r="H2942" s="846"/>
    </row>
    <row r="2943" spans="2:8">
      <c r="B2943" s="2" t="s">
        <v>1127</v>
      </c>
      <c r="C2943" s="2" t="s">
        <v>2739</v>
      </c>
      <c r="D2943" s="2">
        <v>2019</v>
      </c>
      <c r="E2943" s="820">
        <v>1007</v>
      </c>
      <c r="F2943" s="821">
        <v>0.12</v>
      </c>
      <c r="G2943" s="846" t="s">
        <v>1110</v>
      </c>
      <c r="H2943" s="846"/>
    </row>
    <row r="2944" spans="2:8">
      <c r="B2944" s="2" t="s">
        <v>1127</v>
      </c>
      <c r="C2944" s="2" t="s">
        <v>2740</v>
      </c>
      <c r="D2944" s="2">
        <v>2019</v>
      </c>
      <c r="E2944" s="820">
        <v>480</v>
      </c>
      <c r="F2944" s="821">
        <v>0.08</v>
      </c>
      <c r="G2944" s="846" t="s">
        <v>1110</v>
      </c>
      <c r="H2944" s="846"/>
    </row>
    <row r="2945" spans="2:8">
      <c r="B2945" s="2" t="s">
        <v>1127</v>
      </c>
      <c r="C2945" s="2" t="s">
        <v>2740</v>
      </c>
      <c r="D2945" s="2">
        <v>2019</v>
      </c>
      <c r="E2945" s="820">
        <v>950</v>
      </c>
      <c r="F2945" s="821">
        <v>0.25</v>
      </c>
      <c r="G2945" s="846" t="s">
        <v>1110</v>
      </c>
      <c r="H2945" s="846"/>
    </row>
    <row r="2946" spans="2:8">
      <c r="B2946" s="2" t="s">
        <v>1127</v>
      </c>
      <c r="C2946" s="2" t="s">
        <v>2740</v>
      </c>
      <c r="D2946" s="2">
        <v>2019</v>
      </c>
      <c r="E2946" s="820">
        <v>2430</v>
      </c>
      <c r="F2946" s="821">
        <v>0.4</v>
      </c>
      <c r="G2946" s="846" t="s">
        <v>1110</v>
      </c>
      <c r="H2946" s="846"/>
    </row>
    <row r="2947" spans="2:8">
      <c r="B2947" s="2" t="s">
        <v>1127</v>
      </c>
      <c r="C2947" s="2" t="s">
        <v>2740</v>
      </c>
      <c r="D2947" s="2">
        <v>2019</v>
      </c>
      <c r="E2947" s="820">
        <v>2014</v>
      </c>
      <c r="F2947" s="821">
        <v>0.24</v>
      </c>
      <c r="G2947" s="846" t="s">
        <v>1110</v>
      </c>
      <c r="H2947" s="846"/>
    </row>
    <row r="2948" spans="2:8">
      <c r="B2948" s="2" t="s">
        <v>1127</v>
      </c>
      <c r="C2948" s="2" t="s">
        <v>2740</v>
      </c>
      <c r="D2948" s="2">
        <v>2019</v>
      </c>
      <c r="E2948" s="820">
        <v>548</v>
      </c>
      <c r="F2948" s="821">
        <v>0.09</v>
      </c>
      <c r="G2948" s="846" t="s">
        <v>1110</v>
      </c>
      <c r="H2948" s="846"/>
    </row>
    <row r="2949" spans="2:8">
      <c r="B2949" s="2" t="s">
        <v>1127</v>
      </c>
      <c r="C2949" s="2" t="s">
        <v>2741</v>
      </c>
      <c r="D2949" s="2">
        <v>2019</v>
      </c>
      <c r="E2949" s="820">
        <v>6042</v>
      </c>
      <c r="F2949" s="821">
        <v>0.72</v>
      </c>
      <c r="G2949" s="846" t="s">
        <v>1110</v>
      </c>
      <c r="H2949" s="846"/>
    </row>
    <row r="2950" spans="2:8">
      <c r="B2950" s="2" t="s">
        <v>1127</v>
      </c>
      <c r="C2950" s="2" t="s">
        <v>2741</v>
      </c>
      <c r="D2950" s="2">
        <v>2019</v>
      </c>
      <c r="E2950" s="820">
        <v>480</v>
      </c>
      <c r="F2950" s="821">
        <v>0.08</v>
      </c>
      <c r="G2950" s="846" t="s">
        <v>1110</v>
      </c>
      <c r="H2950" s="846"/>
    </row>
    <row r="2951" spans="2:8">
      <c r="B2951" s="2" t="s">
        <v>1127</v>
      </c>
      <c r="C2951" s="2" t="s">
        <v>2741</v>
      </c>
      <c r="D2951" s="2">
        <v>2019</v>
      </c>
      <c r="E2951" s="820">
        <v>486</v>
      </c>
      <c r="F2951" s="821">
        <v>0.08</v>
      </c>
      <c r="G2951" s="846" t="s">
        <v>1110</v>
      </c>
      <c r="H2951" s="846"/>
    </row>
    <row r="2952" spans="2:8">
      <c r="B2952" s="2" t="s">
        <v>1127</v>
      </c>
      <c r="C2952" s="2" t="s">
        <v>2741</v>
      </c>
      <c r="D2952" s="2">
        <v>2019</v>
      </c>
      <c r="E2952" s="820">
        <v>2014</v>
      </c>
      <c r="F2952" s="821">
        <v>0.24</v>
      </c>
      <c r="G2952" s="846" t="s">
        <v>1110</v>
      </c>
      <c r="H2952" s="846"/>
    </row>
    <row r="2953" spans="2:8">
      <c r="B2953" s="2" t="s">
        <v>1127</v>
      </c>
      <c r="C2953" s="2" t="s">
        <v>2741</v>
      </c>
      <c r="D2953" s="2">
        <v>2019</v>
      </c>
      <c r="E2953" s="820">
        <v>950</v>
      </c>
      <c r="F2953" s="821">
        <v>0.25</v>
      </c>
      <c r="G2953" s="846" t="s">
        <v>1110</v>
      </c>
      <c r="H2953" s="846"/>
    </row>
    <row r="2954" spans="2:8">
      <c r="B2954" s="2" t="s">
        <v>1127</v>
      </c>
      <c r="C2954" s="2" t="s">
        <v>2742</v>
      </c>
      <c r="D2954" s="2">
        <v>2019</v>
      </c>
      <c r="E2954" s="820">
        <v>1458</v>
      </c>
      <c r="F2954" s="821">
        <v>0.24</v>
      </c>
      <c r="G2954" s="846" t="s">
        <v>1110</v>
      </c>
      <c r="H2954" s="846"/>
    </row>
    <row r="2955" spans="2:8">
      <c r="B2955" s="2" t="s">
        <v>1127</v>
      </c>
      <c r="C2955" s="2" t="s">
        <v>2742</v>
      </c>
      <c r="D2955" s="2">
        <v>2019</v>
      </c>
      <c r="E2955" s="820">
        <v>480</v>
      </c>
      <c r="F2955" s="821">
        <v>0.08</v>
      </c>
      <c r="G2955" s="846" t="s">
        <v>1110</v>
      </c>
      <c r="H2955" s="846"/>
    </row>
    <row r="2956" spans="2:8">
      <c r="B2956" s="2" t="s">
        <v>1127</v>
      </c>
      <c r="C2956" s="2" t="s">
        <v>2742</v>
      </c>
      <c r="D2956" s="2">
        <v>2019</v>
      </c>
      <c r="E2956" s="820">
        <v>4028</v>
      </c>
      <c r="F2956" s="821">
        <v>0.48</v>
      </c>
      <c r="G2956" s="846" t="s">
        <v>1110</v>
      </c>
      <c r="H2956" s="846"/>
    </row>
    <row r="2957" spans="2:8">
      <c r="B2957" s="2" t="s">
        <v>1127</v>
      </c>
      <c r="C2957" s="2" t="s">
        <v>2742</v>
      </c>
      <c r="D2957" s="2">
        <v>2019</v>
      </c>
      <c r="E2957" s="820">
        <v>570</v>
      </c>
      <c r="F2957" s="821">
        <v>0.15</v>
      </c>
      <c r="G2957" s="846" t="s">
        <v>1110</v>
      </c>
      <c r="H2957" s="846"/>
    </row>
    <row r="2958" spans="2:8">
      <c r="B2958" s="2" t="s">
        <v>1127</v>
      </c>
      <c r="C2958" s="2" t="s">
        <v>2743</v>
      </c>
      <c r="D2958" s="2">
        <v>2019</v>
      </c>
      <c r="E2958" s="820">
        <v>2187</v>
      </c>
      <c r="F2958" s="821">
        <v>0.36</v>
      </c>
      <c r="G2958" s="846" t="s">
        <v>1110</v>
      </c>
      <c r="H2958" s="846"/>
    </row>
    <row r="2959" spans="2:8">
      <c r="B2959" s="2" t="s">
        <v>1127</v>
      </c>
      <c r="C2959" s="2" t="s">
        <v>2743</v>
      </c>
      <c r="D2959" s="2">
        <v>2019</v>
      </c>
      <c r="E2959" s="820">
        <v>266</v>
      </c>
      <c r="F2959" s="821">
        <v>0.1</v>
      </c>
      <c r="G2959" s="846" t="s">
        <v>1110</v>
      </c>
      <c r="H2959" s="846"/>
    </row>
    <row r="2960" spans="2:8">
      <c r="B2960" s="2" t="s">
        <v>1127</v>
      </c>
      <c r="C2960" s="2" t="s">
        <v>2743</v>
      </c>
      <c r="D2960" s="2">
        <v>2019</v>
      </c>
      <c r="E2960" s="820">
        <v>1007</v>
      </c>
      <c r="F2960" s="821">
        <v>0.12</v>
      </c>
      <c r="G2960" s="846" t="s">
        <v>1110</v>
      </c>
      <c r="H2960" s="846"/>
    </row>
    <row r="2961" spans="2:8">
      <c r="B2961" s="2" t="s">
        <v>1127</v>
      </c>
      <c r="C2961" s="2" t="s">
        <v>2743</v>
      </c>
      <c r="D2961" s="2">
        <v>2019</v>
      </c>
      <c r="E2961" s="820">
        <v>1007</v>
      </c>
      <c r="F2961" s="821">
        <v>0.12</v>
      </c>
      <c r="G2961" s="846" t="s">
        <v>1110</v>
      </c>
      <c r="H2961" s="846"/>
    </row>
    <row r="2962" spans="2:8">
      <c r="B2962" s="2" t="s">
        <v>1127</v>
      </c>
      <c r="C2962" s="2" t="s">
        <v>2743</v>
      </c>
      <c r="D2962" s="2">
        <v>2019</v>
      </c>
      <c r="E2962" s="820">
        <v>960</v>
      </c>
      <c r="F2962" s="821">
        <v>0.16</v>
      </c>
      <c r="G2962" s="846" t="s">
        <v>1110</v>
      </c>
      <c r="H2962" s="846"/>
    </row>
    <row r="2963" spans="2:8">
      <c r="B2963" s="2" t="s">
        <v>1127</v>
      </c>
      <c r="C2963" s="2" t="s">
        <v>2744</v>
      </c>
      <c r="D2963" s="2">
        <v>2019</v>
      </c>
      <c r="E2963" s="820">
        <v>1520</v>
      </c>
      <c r="F2963" s="821">
        <v>0.4</v>
      </c>
      <c r="G2963" s="846" t="s">
        <v>1110</v>
      </c>
      <c r="H2963" s="846"/>
    </row>
    <row r="2964" spans="2:8">
      <c r="B2964" s="2" t="s">
        <v>1127</v>
      </c>
      <c r="C2964" s="2" t="s">
        <v>2744</v>
      </c>
      <c r="D2964" s="2">
        <v>2019</v>
      </c>
      <c r="E2964" s="820">
        <v>2430</v>
      </c>
      <c r="F2964" s="821">
        <v>0.4</v>
      </c>
      <c r="G2964" s="846" t="s">
        <v>1110</v>
      </c>
      <c r="H2964" s="846"/>
    </row>
    <row r="2965" spans="2:8">
      <c r="B2965" s="2" t="s">
        <v>1127</v>
      </c>
      <c r="C2965" s="2" t="s">
        <v>2744</v>
      </c>
      <c r="D2965" s="2">
        <v>2019</v>
      </c>
      <c r="E2965" s="820">
        <v>2014</v>
      </c>
      <c r="F2965" s="821">
        <v>0.24</v>
      </c>
      <c r="G2965" s="846" t="s">
        <v>1110</v>
      </c>
      <c r="H2965" s="846"/>
    </row>
    <row r="2966" spans="2:8">
      <c r="B2966" s="2" t="s">
        <v>1127</v>
      </c>
      <c r="C2966" s="2" t="s">
        <v>2744</v>
      </c>
      <c r="D2966" s="2">
        <v>2019</v>
      </c>
      <c r="E2966" s="820">
        <v>2014</v>
      </c>
      <c r="F2966" s="821">
        <v>0.24</v>
      </c>
      <c r="G2966" s="846" t="s">
        <v>1110</v>
      </c>
      <c r="H2966" s="846"/>
    </row>
    <row r="2967" spans="2:8">
      <c r="B2967" s="2" t="s">
        <v>1127</v>
      </c>
      <c r="C2967" s="2" t="s">
        <v>2745</v>
      </c>
      <c r="D2967" s="2">
        <v>2019</v>
      </c>
      <c r="E2967" s="820">
        <v>380</v>
      </c>
      <c r="F2967" s="821">
        <v>0.1</v>
      </c>
      <c r="G2967" s="846" t="s">
        <v>1110</v>
      </c>
      <c r="H2967" s="846"/>
    </row>
    <row r="2968" spans="2:8">
      <c r="B2968" s="2" t="s">
        <v>1127</v>
      </c>
      <c r="C2968" s="2" t="s">
        <v>2745</v>
      </c>
      <c r="D2968" s="2">
        <v>2019</v>
      </c>
      <c r="E2968" s="820">
        <v>1007</v>
      </c>
      <c r="F2968" s="821">
        <v>0.12</v>
      </c>
      <c r="G2968" s="846" t="s">
        <v>1110</v>
      </c>
      <c r="H2968" s="846"/>
    </row>
    <row r="2969" spans="2:8">
      <c r="B2969" s="2" t="s">
        <v>1127</v>
      </c>
      <c r="C2969" s="2" t="s">
        <v>2745</v>
      </c>
      <c r="D2969" s="2">
        <v>2019</v>
      </c>
      <c r="E2969" s="820">
        <v>1458</v>
      </c>
      <c r="F2969" s="821">
        <v>0.24</v>
      </c>
      <c r="G2969" s="846" t="s">
        <v>1110</v>
      </c>
      <c r="H2969" s="846"/>
    </row>
    <row r="2970" spans="2:8">
      <c r="B2970" s="2" t="s">
        <v>1127</v>
      </c>
      <c r="C2970" s="2" t="s">
        <v>2745</v>
      </c>
      <c r="D2970" s="2">
        <v>2019</v>
      </c>
      <c r="E2970" s="820">
        <v>190</v>
      </c>
      <c r="F2970" s="821">
        <v>0.05</v>
      </c>
      <c r="G2970" s="846" t="s">
        <v>1110</v>
      </c>
      <c r="H2970" s="846"/>
    </row>
    <row r="2971" spans="2:8">
      <c r="B2971" s="2" t="s">
        <v>1127</v>
      </c>
      <c r="C2971" s="2" t="s">
        <v>2746</v>
      </c>
      <c r="D2971" s="2">
        <v>2019</v>
      </c>
      <c r="E2971" s="820">
        <v>1701</v>
      </c>
      <c r="F2971" s="821">
        <v>0.28000000000000003</v>
      </c>
      <c r="G2971" s="846" t="s">
        <v>1110</v>
      </c>
      <c r="H2971" s="846"/>
    </row>
    <row r="2972" spans="2:8">
      <c r="B2972" s="2" t="s">
        <v>1127</v>
      </c>
      <c r="C2972" s="2" t="s">
        <v>2746</v>
      </c>
      <c r="D2972" s="2">
        <v>2019</v>
      </c>
      <c r="E2972" s="820">
        <v>1520</v>
      </c>
      <c r="F2972" s="821">
        <v>0.4</v>
      </c>
      <c r="G2972" s="846" t="s">
        <v>1110</v>
      </c>
      <c r="H2972" s="846"/>
    </row>
    <row r="2973" spans="2:8">
      <c r="B2973" s="2" t="s">
        <v>1127</v>
      </c>
      <c r="C2973" s="2" t="s">
        <v>2746</v>
      </c>
      <c r="D2973" s="2">
        <v>2019</v>
      </c>
      <c r="E2973" s="820">
        <v>480</v>
      </c>
      <c r="F2973" s="821">
        <v>0.08</v>
      </c>
      <c r="G2973" s="846" t="s">
        <v>1110</v>
      </c>
      <c r="H2973" s="846"/>
    </row>
    <row r="2974" spans="2:8">
      <c r="B2974" s="2" t="s">
        <v>1127</v>
      </c>
      <c r="C2974" s="2" t="s">
        <v>2746</v>
      </c>
      <c r="D2974" s="2">
        <v>2019</v>
      </c>
      <c r="E2974" s="820">
        <v>4028</v>
      </c>
      <c r="F2974" s="821">
        <v>0.48</v>
      </c>
      <c r="G2974" s="846" t="s">
        <v>1110</v>
      </c>
      <c r="H2974" s="846"/>
    </row>
    <row r="2975" spans="2:8">
      <c r="B2975" s="2" t="s">
        <v>1127</v>
      </c>
      <c r="C2975" s="2" t="s">
        <v>2747</v>
      </c>
      <c r="D2975" s="2">
        <v>2019</v>
      </c>
      <c r="E2975" s="820">
        <v>3021</v>
      </c>
      <c r="F2975" s="821">
        <v>0.36</v>
      </c>
      <c r="G2975" s="846" t="s">
        <v>1110</v>
      </c>
      <c r="H2975" s="846"/>
    </row>
    <row r="2976" spans="2:8">
      <c r="B2976" s="2" t="s">
        <v>1127</v>
      </c>
      <c r="C2976" s="2" t="s">
        <v>2747</v>
      </c>
      <c r="D2976" s="2">
        <v>2019</v>
      </c>
      <c r="E2976" s="820">
        <v>1944</v>
      </c>
      <c r="F2976" s="821">
        <v>0.32</v>
      </c>
      <c r="G2976" s="846" t="s">
        <v>1110</v>
      </c>
      <c r="H2976" s="846"/>
    </row>
    <row r="2977" spans="2:8">
      <c r="B2977" s="2" t="s">
        <v>1127</v>
      </c>
      <c r="C2977" s="2" t="s">
        <v>2747</v>
      </c>
      <c r="D2977" s="2">
        <v>2019</v>
      </c>
      <c r="E2977" s="820">
        <v>480</v>
      </c>
      <c r="F2977" s="821">
        <v>0.08</v>
      </c>
      <c r="G2977" s="846" t="s">
        <v>1110</v>
      </c>
      <c r="H2977" s="846"/>
    </row>
    <row r="2978" spans="2:8">
      <c r="B2978" s="2" t="s">
        <v>1127</v>
      </c>
      <c r="C2978" s="2" t="s">
        <v>2748</v>
      </c>
      <c r="D2978" s="2">
        <v>2019</v>
      </c>
      <c r="E2978" s="820">
        <v>1007</v>
      </c>
      <c r="F2978" s="821">
        <v>0.12</v>
      </c>
      <c r="G2978" s="846" t="s">
        <v>1110</v>
      </c>
      <c r="H2978" s="846"/>
    </row>
    <row r="2979" spans="2:8">
      <c r="B2979" s="2" t="s">
        <v>1127</v>
      </c>
      <c r="C2979" s="2" t="s">
        <v>2748</v>
      </c>
      <c r="D2979" s="2">
        <v>2019</v>
      </c>
      <c r="E2979" s="820">
        <v>480</v>
      </c>
      <c r="F2979" s="821">
        <v>0.08</v>
      </c>
      <c r="G2979" s="846" t="s">
        <v>1110</v>
      </c>
      <c r="H2979" s="846"/>
    </row>
    <row r="2980" spans="2:8">
      <c r="B2980" s="2" t="s">
        <v>1127</v>
      </c>
      <c r="C2980" s="2" t="s">
        <v>2748</v>
      </c>
      <c r="D2980" s="2">
        <v>2019</v>
      </c>
      <c r="E2980" s="820">
        <v>190</v>
      </c>
      <c r="F2980" s="821">
        <v>0.05</v>
      </c>
      <c r="G2980" s="846" t="s">
        <v>1110</v>
      </c>
      <c r="H2980" s="846"/>
    </row>
    <row r="2981" spans="2:8">
      <c r="B2981" s="2" t="s">
        <v>1127</v>
      </c>
      <c r="C2981" s="2" t="s">
        <v>2748</v>
      </c>
      <c r="D2981" s="2">
        <v>2019</v>
      </c>
      <c r="E2981" s="820">
        <v>972</v>
      </c>
      <c r="F2981" s="821">
        <v>0.16</v>
      </c>
      <c r="G2981" s="846" t="s">
        <v>1110</v>
      </c>
      <c r="H2981" s="846"/>
    </row>
    <row r="2982" spans="2:8">
      <c r="B2982" s="2" t="s">
        <v>1127</v>
      </c>
      <c r="C2982" s="2" t="s">
        <v>2748</v>
      </c>
      <c r="D2982" s="2">
        <v>2019</v>
      </c>
      <c r="E2982" s="820">
        <v>190</v>
      </c>
      <c r="F2982" s="821">
        <v>0.05</v>
      </c>
      <c r="G2982" s="846" t="s">
        <v>1110</v>
      </c>
      <c r="H2982" s="846"/>
    </row>
    <row r="2983" spans="2:8">
      <c r="B2983" s="2" t="s">
        <v>1127</v>
      </c>
      <c r="C2983" s="2" t="s">
        <v>2748</v>
      </c>
      <c r="D2983" s="2">
        <v>2019</v>
      </c>
      <c r="E2983" s="820">
        <v>1007</v>
      </c>
      <c r="F2983" s="821">
        <v>0.12</v>
      </c>
      <c r="G2983" s="846" t="s">
        <v>1110</v>
      </c>
      <c r="H2983" s="846"/>
    </row>
    <row r="2984" spans="2:8">
      <c r="B2984" s="2" t="s">
        <v>1127</v>
      </c>
      <c r="C2984" s="2" t="s">
        <v>2749</v>
      </c>
      <c r="D2984" s="2">
        <v>2019</v>
      </c>
      <c r="E2984" s="820">
        <v>3021</v>
      </c>
      <c r="F2984" s="821">
        <v>0.36</v>
      </c>
      <c r="G2984" s="846" t="s">
        <v>1110</v>
      </c>
      <c r="H2984" s="846"/>
    </row>
    <row r="2985" spans="2:8">
      <c r="B2985" s="2" t="s">
        <v>1127</v>
      </c>
      <c r="C2985" s="2" t="s">
        <v>2749</v>
      </c>
      <c r="D2985" s="2">
        <v>2019</v>
      </c>
      <c r="E2985" s="820">
        <v>960</v>
      </c>
      <c r="F2985" s="821">
        <v>0.16</v>
      </c>
      <c r="G2985" s="846" t="s">
        <v>1110</v>
      </c>
      <c r="H2985" s="846"/>
    </row>
    <row r="2986" spans="2:8">
      <c r="B2986" s="2" t="s">
        <v>1127</v>
      </c>
      <c r="C2986" s="2" t="s">
        <v>2749</v>
      </c>
      <c r="D2986" s="2">
        <v>2019</v>
      </c>
      <c r="E2986" s="820">
        <v>1458</v>
      </c>
      <c r="F2986" s="821">
        <v>0.24</v>
      </c>
      <c r="G2986" s="846" t="s">
        <v>1110</v>
      </c>
      <c r="H2986" s="846"/>
    </row>
    <row r="2987" spans="2:8">
      <c r="B2987" s="2" t="s">
        <v>1127</v>
      </c>
      <c r="C2987" s="2" t="s">
        <v>2749</v>
      </c>
      <c r="D2987" s="2">
        <v>2019</v>
      </c>
      <c r="E2987" s="820">
        <v>1007</v>
      </c>
      <c r="F2987" s="821">
        <v>0.12</v>
      </c>
      <c r="G2987" s="846" t="s">
        <v>1110</v>
      </c>
      <c r="H2987" s="846"/>
    </row>
    <row r="2988" spans="2:8">
      <c r="B2988" s="2" t="s">
        <v>1127</v>
      </c>
      <c r="C2988" s="2" t="s">
        <v>2750</v>
      </c>
      <c r="D2988" s="2">
        <v>2019</v>
      </c>
      <c r="E2988" s="820">
        <v>2014</v>
      </c>
      <c r="F2988" s="821">
        <v>0.24</v>
      </c>
      <c r="G2988" s="846" t="s">
        <v>1110</v>
      </c>
      <c r="H2988" s="846"/>
    </row>
    <row r="2989" spans="2:8">
      <c r="B2989" s="2" t="s">
        <v>1127</v>
      </c>
      <c r="C2989" s="2" t="s">
        <v>2750</v>
      </c>
      <c r="D2989" s="2">
        <v>2019</v>
      </c>
      <c r="E2989" s="820">
        <v>190</v>
      </c>
      <c r="F2989" s="821">
        <v>0.05</v>
      </c>
      <c r="G2989" s="846" t="s">
        <v>1110</v>
      </c>
      <c r="H2989" s="846"/>
    </row>
    <row r="2990" spans="2:8">
      <c r="B2990" s="2" t="s">
        <v>1127</v>
      </c>
      <c r="C2990" s="2" t="s">
        <v>2750</v>
      </c>
      <c r="D2990" s="2">
        <v>2019</v>
      </c>
      <c r="E2990" s="820">
        <v>1007</v>
      </c>
      <c r="F2990" s="821">
        <v>0.12</v>
      </c>
      <c r="G2990" s="846" t="s">
        <v>1110</v>
      </c>
      <c r="H2990" s="846"/>
    </row>
    <row r="2991" spans="2:8">
      <c r="B2991" s="2" t="s">
        <v>1127</v>
      </c>
      <c r="C2991" s="2" t="s">
        <v>2750</v>
      </c>
      <c r="D2991" s="2">
        <v>2019</v>
      </c>
      <c r="E2991" s="820">
        <v>548</v>
      </c>
      <c r="F2991" s="821">
        <v>0.09</v>
      </c>
      <c r="G2991" s="846" t="s">
        <v>1110</v>
      </c>
      <c r="H2991" s="846"/>
    </row>
    <row r="2992" spans="2:8">
      <c r="B2992" s="2" t="s">
        <v>1127</v>
      </c>
      <c r="C2992" s="2" t="s">
        <v>2750</v>
      </c>
      <c r="D2992" s="2">
        <v>2019</v>
      </c>
      <c r="E2992" s="820">
        <v>960</v>
      </c>
      <c r="F2992" s="821">
        <v>0.16</v>
      </c>
      <c r="G2992" s="846" t="s">
        <v>1110</v>
      </c>
      <c r="H2992" s="846"/>
    </row>
    <row r="2993" spans="2:8">
      <c r="B2993" s="2" t="s">
        <v>1127</v>
      </c>
      <c r="C2993" s="2" t="s">
        <v>2750</v>
      </c>
      <c r="D2993" s="2">
        <v>2019</v>
      </c>
      <c r="E2993" s="820">
        <v>2014</v>
      </c>
      <c r="F2993" s="821">
        <v>0.24</v>
      </c>
      <c r="G2993" s="846" t="s">
        <v>1110</v>
      </c>
      <c r="H2993" s="846"/>
    </row>
    <row r="2994" spans="2:8">
      <c r="B2994" s="2" t="s">
        <v>1127</v>
      </c>
      <c r="C2994" s="2" t="s">
        <v>2750</v>
      </c>
      <c r="D2994" s="2">
        <v>2019</v>
      </c>
      <c r="E2994" s="820">
        <v>133</v>
      </c>
      <c r="F2994" s="821">
        <v>0.05</v>
      </c>
      <c r="G2994" s="846" t="s">
        <v>1110</v>
      </c>
      <c r="H2994" s="846"/>
    </row>
    <row r="2995" spans="2:8">
      <c r="B2995" s="2" t="s">
        <v>1127</v>
      </c>
      <c r="C2995" s="2" t="s">
        <v>2751</v>
      </c>
      <c r="D2995" s="2">
        <v>2019</v>
      </c>
      <c r="E2995" s="820">
        <v>1920</v>
      </c>
      <c r="F2995" s="821">
        <v>0.32</v>
      </c>
      <c r="G2995" s="846" t="s">
        <v>1110</v>
      </c>
      <c r="H2995" s="846"/>
    </row>
    <row r="2996" spans="2:8">
      <c r="B2996" s="2" t="s">
        <v>1127</v>
      </c>
      <c r="C2996" s="2" t="s">
        <v>2751</v>
      </c>
      <c r="D2996" s="2">
        <v>2019</v>
      </c>
      <c r="E2996" s="820">
        <v>2014</v>
      </c>
      <c r="F2996" s="821">
        <v>0.24</v>
      </c>
      <c r="G2996" s="846" t="s">
        <v>1110</v>
      </c>
      <c r="H2996" s="846"/>
    </row>
    <row r="2997" spans="2:8">
      <c r="B2997" s="2" t="s">
        <v>1127</v>
      </c>
      <c r="C2997" s="2" t="s">
        <v>2751</v>
      </c>
      <c r="D2997" s="2">
        <v>2019</v>
      </c>
      <c r="E2997" s="820">
        <v>1458</v>
      </c>
      <c r="F2997" s="821">
        <v>0.24</v>
      </c>
      <c r="G2997" s="846" t="s">
        <v>1110</v>
      </c>
      <c r="H2997" s="846"/>
    </row>
    <row r="2998" spans="2:8">
      <c r="B2998" s="2" t="s">
        <v>1127</v>
      </c>
      <c r="C2998" s="2" t="s">
        <v>2752</v>
      </c>
      <c r="D2998" s="2">
        <v>2019</v>
      </c>
      <c r="E2998" s="820">
        <v>1007</v>
      </c>
      <c r="F2998" s="821">
        <v>0.12</v>
      </c>
      <c r="G2998" s="846" t="s">
        <v>1110</v>
      </c>
      <c r="H2998" s="846"/>
    </row>
    <row r="2999" spans="2:8">
      <c r="B2999" s="2" t="s">
        <v>1127</v>
      </c>
      <c r="C2999" s="2" t="s">
        <v>2752</v>
      </c>
      <c r="D2999" s="2">
        <v>2019</v>
      </c>
      <c r="E2999" s="820">
        <v>5035</v>
      </c>
      <c r="F2999" s="821">
        <v>0.6</v>
      </c>
      <c r="G2999" s="846" t="s">
        <v>1110</v>
      </c>
      <c r="H2999" s="846"/>
    </row>
    <row r="3000" spans="2:8">
      <c r="B3000" s="2" t="s">
        <v>1127</v>
      </c>
      <c r="C3000" s="2" t="s">
        <v>2752</v>
      </c>
      <c r="D3000" s="2">
        <v>2019</v>
      </c>
      <c r="E3000" s="820">
        <v>1007</v>
      </c>
      <c r="F3000" s="821">
        <v>0.12</v>
      </c>
      <c r="G3000" s="846" t="s">
        <v>1110</v>
      </c>
      <c r="H3000" s="846"/>
    </row>
    <row r="3001" spans="2:8">
      <c r="B3001" s="2" t="s">
        <v>1127</v>
      </c>
      <c r="C3001" s="2" t="s">
        <v>2752</v>
      </c>
      <c r="D3001" s="2">
        <v>2019</v>
      </c>
      <c r="E3001" s="820">
        <v>1007</v>
      </c>
      <c r="F3001" s="821">
        <v>0.12</v>
      </c>
      <c r="G3001" s="846" t="s">
        <v>1110</v>
      </c>
      <c r="H3001" s="846"/>
    </row>
    <row r="3002" spans="2:8">
      <c r="B3002" s="2" t="s">
        <v>1127</v>
      </c>
      <c r="C3002" s="2" t="s">
        <v>2752</v>
      </c>
      <c r="D3002" s="2">
        <v>2019</v>
      </c>
      <c r="E3002" s="820">
        <v>1458</v>
      </c>
      <c r="F3002" s="821">
        <v>0.24</v>
      </c>
      <c r="G3002" s="846" t="s">
        <v>1110</v>
      </c>
      <c r="H3002" s="846"/>
    </row>
    <row r="3003" spans="2:8">
      <c r="B3003" s="2" t="s">
        <v>1127</v>
      </c>
      <c r="C3003" s="2" t="s">
        <v>2752</v>
      </c>
      <c r="D3003" s="2">
        <v>2019</v>
      </c>
      <c r="E3003" s="820">
        <v>867</v>
      </c>
      <c r="F3003" s="821">
        <v>0.15</v>
      </c>
      <c r="G3003" s="846" t="s">
        <v>1110</v>
      </c>
      <c r="H3003" s="846"/>
    </row>
    <row r="3004" spans="2:8">
      <c r="B3004" s="2" t="s">
        <v>1127</v>
      </c>
      <c r="C3004" s="2" t="s">
        <v>2752</v>
      </c>
      <c r="D3004" s="2">
        <v>2019</v>
      </c>
      <c r="E3004" s="820">
        <v>1440</v>
      </c>
      <c r="F3004" s="821">
        <v>0.24</v>
      </c>
      <c r="G3004" s="846" t="s">
        <v>1110</v>
      </c>
      <c r="H3004" s="846"/>
    </row>
    <row r="3005" spans="2:8">
      <c r="B3005" s="2" t="s">
        <v>1127</v>
      </c>
      <c r="C3005" s="2" t="s">
        <v>2753</v>
      </c>
      <c r="D3005" s="2">
        <v>2019</v>
      </c>
      <c r="E3005" s="820">
        <v>1458</v>
      </c>
      <c r="F3005" s="821">
        <v>0.24</v>
      </c>
      <c r="G3005" s="846" t="s">
        <v>1110</v>
      </c>
      <c r="H3005" s="846"/>
    </row>
    <row r="3006" spans="2:8">
      <c r="B3006" s="2" t="s">
        <v>1127</v>
      </c>
      <c r="C3006" s="2" t="s">
        <v>2753</v>
      </c>
      <c r="D3006" s="2">
        <v>2019</v>
      </c>
      <c r="E3006" s="820">
        <v>1140</v>
      </c>
      <c r="F3006" s="821">
        <v>0.3</v>
      </c>
      <c r="G3006" s="846" t="s">
        <v>1110</v>
      </c>
      <c r="H3006" s="846"/>
    </row>
    <row r="3007" spans="2:8">
      <c r="B3007" s="2" t="s">
        <v>1127</v>
      </c>
      <c r="C3007" s="2" t="s">
        <v>2754</v>
      </c>
      <c r="D3007" s="2">
        <v>2019</v>
      </c>
      <c r="E3007" s="820">
        <v>2014</v>
      </c>
      <c r="F3007" s="821">
        <v>0.24</v>
      </c>
      <c r="G3007" s="846" t="s">
        <v>1110</v>
      </c>
      <c r="H3007" s="846"/>
    </row>
    <row r="3008" spans="2:8">
      <c r="B3008" s="2" t="s">
        <v>1127</v>
      </c>
      <c r="C3008" s="2" t="s">
        <v>2754</v>
      </c>
      <c r="D3008" s="2">
        <v>2019</v>
      </c>
      <c r="E3008" s="820">
        <v>2014</v>
      </c>
      <c r="F3008" s="821">
        <v>0.24</v>
      </c>
      <c r="G3008" s="846" t="s">
        <v>1110</v>
      </c>
      <c r="H3008" s="846"/>
    </row>
    <row r="3009" spans="2:8">
      <c r="B3009" s="2" t="s">
        <v>1127</v>
      </c>
      <c r="C3009" s="2" t="s">
        <v>2754</v>
      </c>
      <c r="D3009" s="2">
        <v>2019</v>
      </c>
      <c r="E3009" s="820">
        <v>2187</v>
      </c>
      <c r="F3009" s="821">
        <v>0.36</v>
      </c>
      <c r="G3009" s="846" t="s">
        <v>1110</v>
      </c>
      <c r="H3009" s="846"/>
    </row>
    <row r="3010" spans="2:8">
      <c r="B3010" s="2" t="s">
        <v>1127</v>
      </c>
      <c r="C3010" s="2" t="s">
        <v>2754</v>
      </c>
      <c r="D3010" s="2">
        <v>2019</v>
      </c>
      <c r="E3010" s="820">
        <v>2014</v>
      </c>
      <c r="F3010" s="821">
        <v>0.24</v>
      </c>
      <c r="G3010" s="846" t="s">
        <v>1110</v>
      </c>
      <c r="H3010" s="846"/>
    </row>
    <row r="3011" spans="2:8">
      <c r="B3011" s="2" t="s">
        <v>1127</v>
      </c>
      <c r="C3011" s="2" t="s">
        <v>2754</v>
      </c>
      <c r="D3011" s="2">
        <v>2019</v>
      </c>
      <c r="E3011" s="820">
        <v>960</v>
      </c>
      <c r="F3011" s="821">
        <v>0.16</v>
      </c>
      <c r="G3011" s="846" t="s">
        <v>1110</v>
      </c>
      <c r="H3011" s="846"/>
    </row>
    <row r="3012" spans="2:8">
      <c r="B3012" s="2" t="s">
        <v>1127</v>
      </c>
      <c r="C3012" s="2" t="s">
        <v>2755</v>
      </c>
      <c r="D3012" s="2">
        <v>2019</v>
      </c>
      <c r="E3012" s="820">
        <v>2014</v>
      </c>
      <c r="F3012" s="821">
        <v>0.24</v>
      </c>
      <c r="G3012" s="846" t="s">
        <v>1110</v>
      </c>
      <c r="H3012" s="846"/>
    </row>
    <row r="3013" spans="2:8">
      <c r="B3013" s="2" t="s">
        <v>1127</v>
      </c>
      <c r="C3013" s="2" t="s">
        <v>2755</v>
      </c>
      <c r="D3013" s="2">
        <v>2019</v>
      </c>
      <c r="E3013" s="820">
        <v>1007</v>
      </c>
      <c r="F3013" s="821">
        <v>0.12</v>
      </c>
      <c r="G3013" s="846" t="s">
        <v>1110</v>
      </c>
      <c r="H3013" s="846"/>
    </row>
    <row r="3014" spans="2:8">
      <c r="B3014" s="2" t="s">
        <v>1127</v>
      </c>
      <c r="C3014" s="2" t="s">
        <v>2755</v>
      </c>
      <c r="D3014" s="2">
        <v>2019</v>
      </c>
      <c r="E3014" s="820">
        <v>480</v>
      </c>
      <c r="F3014" s="821">
        <v>0.08</v>
      </c>
      <c r="G3014" s="846" t="s">
        <v>1110</v>
      </c>
      <c r="H3014" s="846"/>
    </row>
    <row r="3015" spans="2:8">
      <c r="B3015" s="2" t="s">
        <v>1127</v>
      </c>
      <c r="C3015" s="2" t="s">
        <v>2755</v>
      </c>
      <c r="D3015" s="2">
        <v>2019</v>
      </c>
      <c r="E3015" s="820">
        <v>760</v>
      </c>
      <c r="F3015" s="821">
        <v>0.2</v>
      </c>
      <c r="G3015" s="846" t="s">
        <v>1110</v>
      </c>
      <c r="H3015" s="846"/>
    </row>
    <row r="3016" spans="2:8">
      <c r="B3016" s="2" t="s">
        <v>1127</v>
      </c>
      <c r="C3016" s="2" t="s">
        <v>2755</v>
      </c>
      <c r="D3016" s="2">
        <v>2019</v>
      </c>
      <c r="E3016" s="820">
        <v>2187</v>
      </c>
      <c r="F3016" s="821">
        <v>0.36</v>
      </c>
      <c r="G3016" s="846" t="s">
        <v>1110</v>
      </c>
      <c r="H3016" s="846"/>
    </row>
    <row r="3017" spans="2:8">
      <c r="B3017" s="2" t="s">
        <v>1127</v>
      </c>
      <c r="C3017" s="2" t="s">
        <v>2755</v>
      </c>
      <c r="D3017" s="2">
        <v>2019</v>
      </c>
      <c r="E3017" s="820">
        <v>133</v>
      </c>
      <c r="F3017" s="821">
        <v>0.05</v>
      </c>
      <c r="G3017" s="846" t="s">
        <v>1110</v>
      </c>
      <c r="H3017" s="846"/>
    </row>
    <row r="3018" spans="2:8">
      <c r="B3018" s="2" t="s">
        <v>1127</v>
      </c>
      <c r="C3018" s="2" t="s">
        <v>2756</v>
      </c>
      <c r="D3018" s="2">
        <v>2019</v>
      </c>
      <c r="E3018" s="820">
        <v>2014</v>
      </c>
      <c r="F3018" s="821">
        <v>0.24</v>
      </c>
      <c r="G3018" s="846" t="s">
        <v>1111</v>
      </c>
      <c r="H3018" s="846"/>
    </row>
    <row r="3019" spans="2:8">
      <c r="B3019" s="2" t="s">
        <v>1127</v>
      </c>
      <c r="C3019" s="2" t="s">
        <v>2756</v>
      </c>
      <c r="D3019" s="2">
        <v>2019</v>
      </c>
      <c r="E3019" s="820">
        <v>2014</v>
      </c>
      <c r="F3019" s="821">
        <v>0.24</v>
      </c>
      <c r="G3019" s="846" t="s">
        <v>1111</v>
      </c>
      <c r="H3019" s="846"/>
    </row>
    <row r="3020" spans="2:8">
      <c r="B3020" s="2" t="s">
        <v>1127</v>
      </c>
      <c r="C3020" s="2" t="s">
        <v>2757</v>
      </c>
      <c r="D3020" s="2">
        <v>2019</v>
      </c>
      <c r="E3020" s="820">
        <v>1007</v>
      </c>
      <c r="F3020" s="821">
        <v>0.12</v>
      </c>
      <c r="G3020" s="846" t="s">
        <v>1110</v>
      </c>
      <c r="H3020" s="846"/>
    </row>
    <row r="3021" spans="2:8">
      <c r="B3021" s="2" t="s">
        <v>1127</v>
      </c>
      <c r="C3021" s="2" t="s">
        <v>2757</v>
      </c>
      <c r="D3021" s="2">
        <v>2019</v>
      </c>
      <c r="E3021" s="820">
        <v>2014</v>
      </c>
      <c r="F3021" s="821">
        <v>0.24</v>
      </c>
      <c r="G3021" s="846" t="s">
        <v>1110</v>
      </c>
      <c r="H3021" s="846"/>
    </row>
    <row r="3022" spans="2:8">
      <c r="B3022" s="2" t="s">
        <v>1127</v>
      </c>
      <c r="C3022" s="2" t="s">
        <v>2757</v>
      </c>
      <c r="D3022" s="2">
        <v>2019</v>
      </c>
      <c r="E3022" s="820">
        <v>480</v>
      </c>
      <c r="F3022" s="821">
        <v>0.08</v>
      </c>
      <c r="G3022" s="846" t="s">
        <v>1110</v>
      </c>
      <c r="H3022" s="846"/>
    </row>
    <row r="3023" spans="2:8">
      <c r="B3023" s="2" t="s">
        <v>1127</v>
      </c>
      <c r="C3023" s="2" t="s">
        <v>2757</v>
      </c>
      <c r="D3023" s="2">
        <v>2019</v>
      </c>
      <c r="E3023" s="820">
        <v>1215</v>
      </c>
      <c r="F3023" s="821">
        <v>0.2</v>
      </c>
      <c r="G3023" s="846" t="s">
        <v>1110</v>
      </c>
      <c r="H3023" s="846"/>
    </row>
    <row r="3024" spans="2:8">
      <c r="B3024" s="2" t="s">
        <v>1127</v>
      </c>
      <c r="C3024" s="2" t="s">
        <v>2758</v>
      </c>
      <c r="D3024" s="2">
        <v>2019</v>
      </c>
      <c r="E3024" s="820">
        <v>3021</v>
      </c>
      <c r="F3024" s="821">
        <v>0.36</v>
      </c>
      <c r="G3024" s="846" t="s">
        <v>1110</v>
      </c>
      <c r="H3024" s="846"/>
    </row>
    <row r="3025" spans="2:8">
      <c r="B3025" s="2" t="s">
        <v>1127</v>
      </c>
      <c r="C3025" s="2" t="s">
        <v>2758</v>
      </c>
      <c r="D3025" s="2">
        <v>2019</v>
      </c>
      <c r="E3025" s="820">
        <v>3021</v>
      </c>
      <c r="F3025" s="821">
        <v>0.36</v>
      </c>
      <c r="G3025" s="846" t="s">
        <v>1110</v>
      </c>
      <c r="H3025" s="846"/>
    </row>
    <row r="3026" spans="2:8">
      <c r="B3026" s="2" t="s">
        <v>1127</v>
      </c>
      <c r="C3026" s="2" t="s">
        <v>2759</v>
      </c>
      <c r="D3026" s="2">
        <v>2019</v>
      </c>
      <c r="E3026" s="820">
        <v>380</v>
      </c>
      <c r="F3026" s="821">
        <v>0.1</v>
      </c>
      <c r="G3026" s="846" t="s">
        <v>1110</v>
      </c>
      <c r="H3026" s="846"/>
    </row>
    <row r="3027" spans="2:8">
      <c r="B3027" s="2" t="s">
        <v>1127</v>
      </c>
      <c r="C3027" s="2" t="s">
        <v>2759</v>
      </c>
      <c r="D3027" s="2">
        <v>2019</v>
      </c>
      <c r="E3027" s="820">
        <v>3021</v>
      </c>
      <c r="F3027" s="821">
        <v>0.36</v>
      </c>
      <c r="G3027" s="846" t="s">
        <v>1110</v>
      </c>
      <c r="H3027" s="846"/>
    </row>
    <row r="3028" spans="2:8">
      <c r="B3028" s="2" t="s">
        <v>1127</v>
      </c>
      <c r="C3028" s="2" t="s">
        <v>2759</v>
      </c>
      <c r="D3028" s="2">
        <v>2019</v>
      </c>
      <c r="E3028" s="820">
        <v>1215</v>
      </c>
      <c r="F3028" s="821">
        <v>0.2</v>
      </c>
      <c r="G3028" s="846" t="s">
        <v>1110</v>
      </c>
      <c r="H3028" s="846"/>
    </row>
    <row r="3029" spans="2:8">
      <c r="B3029" s="2" t="s">
        <v>1127</v>
      </c>
      <c r="C3029" s="2" t="s">
        <v>2760</v>
      </c>
      <c r="D3029" s="2">
        <v>2019</v>
      </c>
      <c r="E3029" s="820">
        <v>480</v>
      </c>
      <c r="F3029" s="821">
        <v>0.08</v>
      </c>
      <c r="G3029" s="846" t="s">
        <v>1110</v>
      </c>
      <c r="H3029" s="846"/>
    </row>
    <row r="3030" spans="2:8">
      <c r="B3030" s="2" t="s">
        <v>1127</v>
      </c>
      <c r="C3030" s="2" t="s">
        <v>2760</v>
      </c>
      <c r="D3030" s="2">
        <v>2019</v>
      </c>
      <c r="E3030" s="820">
        <v>5035</v>
      </c>
      <c r="F3030" s="821">
        <v>0.6</v>
      </c>
      <c r="G3030" s="846" t="s">
        <v>1110</v>
      </c>
      <c r="H3030" s="846"/>
    </row>
    <row r="3031" spans="2:8">
      <c r="B3031" s="2" t="s">
        <v>1127</v>
      </c>
      <c r="C3031" s="2" t="s">
        <v>2761</v>
      </c>
      <c r="D3031" s="2">
        <v>2019</v>
      </c>
      <c r="E3031" s="820">
        <v>2014</v>
      </c>
      <c r="F3031" s="821">
        <v>0.24</v>
      </c>
      <c r="G3031" s="846" t="s">
        <v>1110</v>
      </c>
      <c r="H3031" s="846"/>
    </row>
    <row r="3032" spans="2:8">
      <c r="B3032" s="2" t="s">
        <v>1127</v>
      </c>
      <c r="C3032" s="2" t="s">
        <v>2761</v>
      </c>
      <c r="D3032" s="2">
        <v>2019</v>
      </c>
      <c r="E3032" s="820">
        <v>2014</v>
      </c>
      <c r="F3032" s="821">
        <v>0.24</v>
      </c>
      <c r="G3032" s="846" t="s">
        <v>1110</v>
      </c>
      <c r="H3032" s="846"/>
    </row>
    <row r="3033" spans="2:8">
      <c r="B3033" s="2" t="s">
        <v>1127</v>
      </c>
      <c r="C3033" s="2" t="s">
        <v>2762</v>
      </c>
      <c r="D3033" s="2">
        <v>2019</v>
      </c>
      <c r="E3033" s="820">
        <v>380</v>
      </c>
      <c r="F3033" s="821">
        <v>0.1</v>
      </c>
      <c r="G3033" s="846" t="s">
        <v>1110</v>
      </c>
      <c r="H3033" s="846"/>
    </row>
    <row r="3034" spans="2:8">
      <c r="B3034" s="2" t="s">
        <v>1127</v>
      </c>
      <c r="C3034" s="2" t="s">
        <v>2762</v>
      </c>
      <c r="D3034" s="2">
        <v>2019</v>
      </c>
      <c r="E3034" s="820">
        <v>2014</v>
      </c>
      <c r="F3034" s="821">
        <v>0.24</v>
      </c>
      <c r="G3034" s="846" t="s">
        <v>1110</v>
      </c>
      <c r="H3034" s="846"/>
    </row>
    <row r="3035" spans="2:8">
      <c r="B3035" s="2" t="s">
        <v>1127</v>
      </c>
      <c r="C3035" s="2" t="s">
        <v>2763</v>
      </c>
      <c r="D3035" s="2">
        <v>2019</v>
      </c>
      <c r="E3035" s="820">
        <v>2014</v>
      </c>
      <c r="F3035" s="821">
        <v>0.24</v>
      </c>
      <c r="G3035" s="846" t="s">
        <v>1109</v>
      </c>
      <c r="H3035" s="846"/>
    </row>
    <row r="3036" spans="2:8">
      <c r="B3036" s="2" t="s">
        <v>1127</v>
      </c>
      <c r="C3036" s="2" t="s">
        <v>2763</v>
      </c>
      <c r="D3036" s="2">
        <v>2019</v>
      </c>
      <c r="E3036" s="820">
        <v>480</v>
      </c>
      <c r="F3036" s="821">
        <v>0.08</v>
      </c>
      <c r="G3036" s="846" t="s">
        <v>1109</v>
      </c>
      <c r="H3036" s="846"/>
    </row>
    <row r="3037" spans="2:8">
      <c r="B3037" s="2" t="s">
        <v>1127</v>
      </c>
      <c r="C3037" s="2" t="s">
        <v>2763</v>
      </c>
      <c r="D3037" s="2">
        <v>2019</v>
      </c>
      <c r="E3037" s="820">
        <v>729</v>
      </c>
      <c r="F3037" s="821">
        <v>0.12</v>
      </c>
      <c r="G3037" s="846" t="s">
        <v>1109</v>
      </c>
      <c r="H3037" s="846"/>
    </row>
    <row r="3038" spans="2:8">
      <c r="B3038" s="2" t="s">
        <v>1127</v>
      </c>
      <c r="C3038" s="2" t="s">
        <v>2764</v>
      </c>
      <c r="D3038" s="2">
        <v>2019</v>
      </c>
      <c r="E3038" s="820">
        <v>5035</v>
      </c>
      <c r="F3038" s="821">
        <v>0.6</v>
      </c>
      <c r="G3038" s="846" t="s">
        <v>1110</v>
      </c>
      <c r="H3038" s="846"/>
    </row>
    <row r="3039" spans="2:8">
      <c r="B3039" s="2" t="s">
        <v>1127</v>
      </c>
      <c r="C3039" s="2" t="s">
        <v>2764</v>
      </c>
      <c r="D3039" s="2">
        <v>2019</v>
      </c>
      <c r="E3039" s="820">
        <v>3021</v>
      </c>
      <c r="F3039" s="821">
        <v>0.36</v>
      </c>
      <c r="G3039" s="846" t="s">
        <v>1110</v>
      </c>
      <c r="H3039" s="846"/>
    </row>
    <row r="3040" spans="2:8">
      <c r="B3040" s="2" t="s">
        <v>1127</v>
      </c>
      <c r="C3040" s="2" t="s">
        <v>2765</v>
      </c>
      <c r="D3040" s="2">
        <v>2019</v>
      </c>
      <c r="E3040" s="820">
        <v>3021</v>
      </c>
      <c r="F3040" s="821">
        <v>0.36</v>
      </c>
      <c r="G3040" s="846" t="s">
        <v>1110</v>
      </c>
      <c r="H3040" s="846"/>
    </row>
    <row r="3041" spans="2:8">
      <c r="B3041" s="2" t="s">
        <v>1127</v>
      </c>
      <c r="C3041" s="2" t="s">
        <v>2765</v>
      </c>
      <c r="D3041" s="2">
        <v>2019</v>
      </c>
      <c r="E3041" s="820">
        <v>4028</v>
      </c>
      <c r="F3041" s="821">
        <v>0.48</v>
      </c>
      <c r="G3041" s="846" t="s">
        <v>1110</v>
      </c>
      <c r="H3041" s="846"/>
    </row>
    <row r="3042" spans="2:8">
      <c r="B3042" s="2" t="s">
        <v>1127</v>
      </c>
      <c r="C3042" s="2" t="s">
        <v>2766</v>
      </c>
      <c r="D3042" s="2">
        <v>2019</v>
      </c>
      <c r="E3042" s="820">
        <v>1007</v>
      </c>
      <c r="F3042" s="821">
        <v>0.12</v>
      </c>
      <c r="G3042" s="846" t="s">
        <v>1110</v>
      </c>
      <c r="H3042" s="846"/>
    </row>
    <row r="3043" spans="2:8">
      <c r="B3043" s="2" t="s">
        <v>1127</v>
      </c>
      <c r="C3043" s="2" t="s">
        <v>2766</v>
      </c>
      <c r="D3043" s="2">
        <v>2019</v>
      </c>
      <c r="E3043" s="820">
        <v>266</v>
      </c>
      <c r="F3043" s="821">
        <v>0.1</v>
      </c>
      <c r="G3043" s="846" t="s">
        <v>1110</v>
      </c>
      <c r="H3043" s="846"/>
    </row>
    <row r="3044" spans="2:8">
      <c r="B3044" s="2" t="s">
        <v>1127</v>
      </c>
      <c r="C3044" s="2" t="s">
        <v>2766</v>
      </c>
      <c r="D3044" s="2">
        <v>2019</v>
      </c>
      <c r="E3044" s="820">
        <v>548</v>
      </c>
      <c r="F3044" s="821">
        <v>0.09</v>
      </c>
      <c r="G3044" s="846" t="s">
        <v>1110</v>
      </c>
      <c r="H3044" s="846"/>
    </row>
    <row r="3045" spans="2:8">
      <c r="B3045" s="2" t="s">
        <v>1127</v>
      </c>
      <c r="C3045" s="2" t="s">
        <v>2766</v>
      </c>
      <c r="D3045" s="2">
        <v>2019</v>
      </c>
      <c r="E3045" s="820">
        <v>4028</v>
      </c>
      <c r="F3045" s="821">
        <v>0.48</v>
      </c>
      <c r="G3045" s="846" t="s">
        <v>1110</v>
      </c>
      <c r="H3045" s="846"/>
    </row>
    <row r="3046" spans="2:8">
      <c r="B3046" s="2" t="s">
        <v>1127</v>
      </c>
      <c r="C3046" s="2" t="s">
        <v>2766</v>
      </c>
      <c r="D3046" s="2">
        <v>2019</v>
      </c>
      <c r="E3046" s="820">
        <v>480</v>
      </c>
      <c r="F3046" s="821">
        <v>0.08</v>
      </c>
      <c r="G3046" s="846" t="s">
        <v>1110</v>
      </c>
      <c r="H3046" s="846"/>
    </row>
    <row r="3047" spans="2:8">
      <c r="B3047" s="2" t="s">
        <v>1127</v>
      </c>
      <c r="C3047" s="2" t="s">
        <v>2767</v>
      </c>
      <c r="D3047" s="2">
        <v>2019</v>
      </c>
      <c r="E3047" s="820">
        <v>3021</v>
      </c>
      <c r="F3047" s="821">
        <v>0.36</v>
      </c>
      <c r="G3047" s="846" t="s">
        <v>1110</v>
      </c>
      <c r="H3047" s="846"/>
    </row>
    <row r="3048" spans="2:8">
      <c r="B3048" s="2" t="s">
        <v>1127</v>
      </c>
      <c r="C3048" s="2" t="s">
        <v>2767</v>
      </c>
      <c r="D3048" s="2">
        <v>2019</v>
      </c>
      <c r="E3048" s="820">
        <v>729</v>
      </c>
      <c r="F3048" s="821">
        <v>0.12</v>
      </c>
      <c r="G3048" s="846" t="s">
        <v>1110</v>
      </c>
      <c r="H3048" s="846"/>
    </row>
    <row r="3049" spans="2:8">
      <c r="B3049" s="2" t="s">
        <v>1127</v>
      </c>
      <c r="C3049" s="2" t="s">
        <v>2767</v>
      </c>
      <c r="D3049" s="2">
        <v>2019</v>
      </c>
      <c r="E3049" s="820">
        <v>950</v>
      </c>
      <c r="F3049" s="821">
        <v>0.25</v>
      </c>
      <c r="G3049" s="846" t="s">
        <v>1110</v>
      </c>
      <c r="H3049" s="846"/>
    </row>
    <row r="3050" spans="2:8">
      <c r="B3050" s="2" t="s">
        <v>1127</v>
      </c>
      <c r="C3050" s="2" t="s">
        <v>2768</v>
      </c>
      <c r="D3050" s="2">
        <v>2019</v>
      </c>
      <c r="E3050" s="820">
        <v>486</v>
      </c>
      <c r="F3050" s="821">
        <v>0.08</v>
      </c>
      <c r="G3050" s="846" t="s">
        <v>1110</v>
      </c>
      <c r="H3050" s="846"/>
    </row>
    <row r="3051" spans="2:8">
      <c r="B3051" s="2" t="s">
        <v>1127</v>
      </c>
      <c r="C3051" s="2" t="s">
        <v>2768</v>
      </c>
      <c r="D3051" s="2">
        <v>2019</v>
      </c>
      <c r="E3051" s="820">
        <v>2014</v>
      </c>
      <c r="F3051" s="821">
        <v>0.24</v>
      </c>
      <c r="G3051" s="846" t="s">
        <v>1110</v>
      </c>
      <c r="H3051" s="846"/>
    </row>
    <row r="3052" spans="2:8">
      <c r="B3052" s="2" t="s">
        <v>1127</v>
      </c>
      <c r="C3052" s="2" t="s">
        <v>2768</v>
      </c>
      <c r="D3052" s="2">
        <v>2019</v>
      </c>
      <c r="E3052" s="820">
        <v>578</v>
      </c>
      <c r="F3052" s="821">
        <v>0.1</v>
      </c>
      <c r="G3052" s="846" t="s">
        <v>1110</v>
      </c>
      <c r="H3052" s="846"/>
    </row>
    <row r="3053" spans="2:8">
      <c r="B3053" s="2" t="s">
        <v>1127</v>
      </c>
      <c r="C3053" s="2" t="s">
        <v>2769</v>
      </c>
      <c r="D3053" s="2">
        <v>2019</v>
      </c>
      <c r="E3053" s="820">
        <v>1007</v>
      </c>
      <c r="F3053" s="821">
        <v>0.12</v>
      </c>
      <c r="G3053" s="846" t="s">
        <v>1110</v>
      </c>
      <c r="H3053" s="846"/>
    </row>
    <row r="3054" spans="2:8">
      <c r="B3054" s="2" t="s">
        <v>1127</v>
      </c>
      <c r="C3054" s="2" t="s">
        <v>2769</v>
      </c>
      <c r="D3054" s="2">
        <v>2019</v>
      </c>
      <c r="E3054" s="820">
        <v>190</v>
      </c>
      <c r="F3054" s="821">
        <v>0.05</v>
      </c>
      <c r="G3054" s="846" t="s">
        <v>1110</v>
      </c>
      <c r="H3054" s="846"/>
    </row>
    <row r="3055" spans="2:8">
      <c r="B3055" s="2" t="s">
        <v>1127</v>
      </c>
      <c r="C3055" s="2" t="s">
        <v>2769</v>
      </c>
      <c r="D3055" s="2">
        <v>2019</v>
      </c>
      <c r="E3055" s="820">
        <v>548</v>
      </c>
      <c r="F3055" s="821">
        <v>0.09</v>
      </c>
      <c r="G3055" s="846" t="s">
        <v>1110</v>
      </c>
      <c r="H3055" s="846"/>
    </row>
    <row r="3056" spans="2:8">
      <c r="B3056" s="2" t="s">
        <v>1127</v>
      </c>
      <c r="C3056" s="2" t="s">
        <v>2769</v>
      </c>
      <c r="D3056" s="2">
        <v>2019</v>
      </c>
      <c r="E3056" s="820">
        <v>480</v>
      </c>
      <c r="F3056" s="821">
        <v>0.08</v>
      </c>
      <c r="G3056" s="846" t="s">
        <v>1110</v>
      </c>
      <c r="H3056" s="846"/>
    </row>
    <row r="3057" spans="2:8">
      <c r="B3057" s="2" t="s">
        <v>1127</v>
      </c>
      <c r="C3057" s="2" t="s">
        <v>2769</v>
      </c>
      <c r="D3057" s="2">
        <v>2019</v>
      </c>
      <c r="E3057" s="820">
        <v>729</v>
      </c>
      <c r="F3057" s="821">
        <v>0.12</v>
      </c>
      <c r="G3057" s="846" t="s">
        <v>1110</v>
      </c>
      <c r="H3057" s="846"/>
    </row>
    <row r="3058" spans="2:8">
      <c r="B3058" s="2" t="s">
        <v>1127</v>
      </c>
      <c r="C3058" s="2" t="s">
        <v>2769</v>
      </c>
      <c r="D3058" s="2">
        <v>2019</v>
      </c>
      <c r="E3058" s="820">
        <v>1007</v>
      </c>
      <c r="F3058" s="821">
        <v>0.12</v>
      </c>
      <c r="G3058" s="846" t="s">
        <v>1110</v>
      </c>
      <c r="H3058" s="846"/>
    </row>
    <row r="3059" spans="2:8">
      <c r="B3059" s="2" t="s">
        <v>1127</v>
      </c>
      <c r="C3059" s="2" t="s">
        <v>2770</v>
      </c>
      <c r="D3059" s="2">
        <v>2019</v>
      </c>
      <c r="E3059" s="820">
        <v>2014</v>
      </c>
      <c r="F3059" s="821">
        <v>0.24</v>
      </c>
      <c r="G3059" s="846" t="s">
        <v>1110</v>
      </c>
      <c r="H3059" s="846"/>
    </row>
    <row r="3060" spans="2:8">
      <c r="B3060" s="2" t="s">
        <v>1127</v>
      </c>
      <c r="C3060" s="2" t="s">
        <v>2771</v>
      </c>
      <c r="D3060" s="2">
        <v>2019</v>
      </c>
      <c r="E3060" s="820">
        <v>1458</v>
      </c>
      <c r="F3060" s="821">
        <v>0.24</v>
      </c>
      <c r="G3060" s="846" t="s">
        <v>1110</v>
      </c>
      <c r="H3060" s="846"/>
    </row>
    <row r="3061" spans="2:8">
      <c r="B3061" s="2" t="s">
        <v>1127</v>
      </c>
      <c r="C3061" s="2" t="s">
        <v>2771</v>
      </c>
      <c r="D3061" s="2">
        <v>2019</v>
      </c>
      <c r="E3061" s="820">
        <v>548</v>
      </c>
      <c r="F3061" s="821">
        <v>0.09</v>
      </c>
      <c r="G3061" s="846" t="s">
        <v>1110</v>
      </c>
      <c r="H3061" s="846"/>
    </row>
    <row r="3062" spans="2:8">
      <c r="B3062" s="2" t="s">
        <v>1127</v>
      </c>
      <c r="C3062" s="2" t="s">
        <v>2772</v>
      </c>
      <c r="D3062" s="2">
        <v>2019</v>
      </c>
      <c r="E3062" s="820">
        <v>1701</v>
      </c>
      <c r="F3062" s="821">
        <v>0.28000000000000003</v>
      </c>
      <c r="G3062" s="846" t="s">
        <v>1110</v>
      </c>
      <c r="H3062" s="846"/>
    </row>
    <row r="3063" spans="2:8">
      <c r="B3063" s="2" t="s">
        <v>1127</v>
      </c>
      <c r="C3063" s="2" t="s">
        <v>2772</v>
      </c>
      <c r="D3063" s="2">
        <v>2019</v>
      </c>
      <c r="E3063" s="820">
        <v>2014</v>
      </c>
      <c r="F3063" s="821">
        <v>0.24</v>
      </c>
      <c r="G3063" s="846" t="s">
        <v>1110</v>
      </c>
      <c r="H3063" s="846"/>
    </row>
    <row r="3064" spans="2:8">
      <c r="B3064" s="2" t="s">
        <v>1127</v>
      </c>
      <c r="C3064" s="2" t="s">
        <v>2770</v>
      </c>
      <c r="D3064" s="2">
        <v>2019</v>
      </c>
      <c r="E3064" s="820">
        <v>972</v>
      </c>
      <c r="F3064" s="821">
        <v>0.16</v>
      </c>
      <c r="G3064" s="846" t="s">
        <v>1110</v>
      </c>
      <c r="H3064" s="846"/>
    </row>
    <row r="3065" spans="2:8">
      <c r="B3065" s="2" t="s">
        <v>1127</v>
      </c>
      <c r="C3065" s="2" t="s">
        <v>2771</v>
      </c>
      <c r="D3065" s="2">
        <v>2019</v>
      </c>
      <c r="E3065" s="820">
        <v>480</v>
      </c>
      <c r="F3065" s="821">
        <v>0.08</v>
      </c>
      <c r="G3065" s="846" t="s">
        <v>1110</v>
      </c>
      <c r="H3065" s="846"/>
    </row>
    <row r="3066" spans="2:8">
      <c r="B3066" s="2" t="s">
        <v>1127</v>
      </c>
      <c r="C3066" s="2" t="s">
        <v>2771</v>
      </c>
      <c r="D3066" s="2">
        <v>2019</v>
      </c>
      <c r="E3066" s="820">
        <v>578</v>
      </c>
      <c r="F3066" s="821">
        <v>0.1</v>
      </c>
      <c r="G3066" s="846" t="s">
        <v>1110</v>
      </c>
      <c r="H3066" s="846"/>
    </row>
    <row r="3067" spans="2:8">
      <c r="B3067" s="2" t="s">
        <v>1127</v>
      </c>
      <c r="C3067" s="2" t="s">
        <v>2772</v>
      </c>
      <c r="D3067" s="2">
        <v>2019</v>
      </c>
      <c r="E3067" s="820">
        <v>1920</v>
      </c>
      <c r="F3067" s="821">
        <v>0.32</v>
      </c>
      <c r="G3067" s="846" t="s">
        <v>1110</v>
      </c>
      <c r="H3067" s="846"/>
    </row>
    <row r="3068" spans="2:8">
      <c r="B3068" s="2" t="s">
        <v>1127</v>
      </c>
      <c r="C3068" s="2" t="s">
        <v>2772</v>
      </c>
      <c r="D3068" s="2">
        <v>2019</v>
      </c>
      <c r="E3068" s="820">
        <v>548</v>
      </c>
      <c r="F3068" s="821">
        <v>0.09</v>
      </c>
      <c r="G3068" s="846" t="s">
        <v>1110</v>
      </c>
      <c r="H3068" s="846"/>
    </row>
    <row r="3069" spans="2:8">
      <c r="B3069" s="2" t="s">
        <v>1127</v>
      </c>
      <c r="C3069" s="2" t="s">
        <v>2771</v>
      </c>
      <c r="D3069" s="2">
        <v>2019</v>
      </c>
      <c r="E3069" s="820">
        <v>9063</v>
      </c>
      <c r="F3069" s="821">
        <v>1.08</v>
      </c>
      <c r="G3069" s="846" t="s">
        <v>1110</v>
      </c>
      <c r="H3069" s="846"/>
    </row>
    <row r="3070" spans="2:8">
      <c r="B3070" s="2" t="s">
        <v>1127</v>
      </c>
      <c r="C3070" s="2" t="s">
        <v>2772</v>
      </c>
      <c r="D3070" s="2">
        <v>2019</v>
      </c>
      <c r="E3070" s="820">
        <v>5035</v>
      </c>
      <c r="F3070" s="821">
        <v>0.6</v>
      </c>
      <c r="G3070" s="846" t="s">
        <v>1110</v>
      </c>
      <c r="H3070" s="846"/>
    </row>
    <row r="3071" spans="2:8">
      <c r="B3071" s="2" t="s">
        <v>1127</v>
      </c>
      <c r="C3071" s="2" t="s">
        <v>2773</v>
      </c>
      <c r="D3071" s="2">
        <v>2019</v>
      </c>
      <c r="E3071" s="820">
        <v>548</v>
      </c>
      <c r="F3071" s="821">
        <v>0.09</v>
      </c>
      <c r="G3071" s="846" t="s">
        <v>1110</v>
      </c>
      <c r="H3071" s="846"/>
    </row>
    <row r="3072" spans="2:8">
      <c r="B3072" s="2" t="s">
        <v>1127</v>
      </c>
      <c r="C3072" s="2" t="s">
        <v>2773</v>
      </c>
      <c r="D3072" s="2">
        <v>2019</v>
      </c>
      <c r="E3072" s="820">
        <v>480</v>
      </c>
      <c r="F3072" s="821">
        <v>0.08</v>
      </c>
      <c r="G3072" s="846" t="s">
        <v>1110</v>
      </c>
      <c r="H3072" s="846"/>
    </row>
    <row r="3073" spans="2:8">
      <c r="B3073" s="2" t="s">
        <v>1127</v>
      </c>
      <c r="C3073" s="2" t="s">
        <v>2774</v>
      </c>
      <c r="D3073" s="2">
        <v>2019</v>
      </c>
      <c r="E3073" s="820">
        <v>266</v>
      </c>
      <c r="F3073" s="821">
        <v>0.1</v>
      </c>
      <c r="G3073" s="846" t="s">
        <v>1110</v>
      </c>
      <c r="H3073" s="846"/>
    </row>
    <row r="3074" spans="2:8">
      <c r="B3074" s="2" t="s">
        <v>1127</v>
      </c>
      <c r="C3074" s="2" t="s">
        <v>2774</v>
      </c>
      <c r="D3074" s="2">
        <v>2019</v>
      </c>
      <c r="E3074" s="820">
        <v>480</v>
      </c>
      <c r="F3074" s="821">
        <v>0.08</v>
      </c>
      <c r="G3074" s="846" t="s">
        <v>1110</v>
      </c>
      <c r="H3074" s="846"/>
    </row>
    <row r="3075" spans="2:8">
      <c r="B3075" s="2" t="s">
        <v>1127</v>
      </c>
      <c r="C3075" s="2" t="s">
        <v>2774</v>
      </c>
      <c r="D3075" s="2">
        <v>2019</v>
      </c>
      <c r="E3075" s="820">
        <v>578</v>
      </c>
      <c r="F3075" s="821">
        <v>0.1</v>
      </c>
      <c r="G3075" s="846" t="s">
        <v>1110</v>
      </c>
      <c r="H3075" s="846"/>
    </row>
    <row r="3076" spans="2:8">
      <c r="B3076" s="2" t="s">
        <v>1127</v>
      </c>
      <c r="C3076" s="2" t="s">
        <v>2774</v>
      </c>
      <c r="D3076" s="2">
        <v>2019</v>
      </c>
      <c r="E3076" s="820">
        <v>548</v>
      </c>
      <c r="F3076" s="821">
        <v>0.09</v>
      </c>
      <c r="G3076" s="846" t="s">
        <v>1110</v>
      </c>
      <c r="H3076" s="846"/>
    </row>
    <row r="3077" spans="2:8">
      <c r="B3077" s="2" t="s">
        <v>1127</v>
      </c>
      <c r="C3077" s="2" t="s">
        <v>2774</v>
      </c>
      <c r="D3077" s="2">
        <v>2019</v>
      </c>
      <c r="E3077" s="820">
        <v>486</v>
      </c>
      <c r="F3077" s="821">
        <v>0.08</v>
      </c>
      <c r="G3077" s="846" t="s">
        <v>1110</v>
      </c>
      <c r="H3077" s="846"/>
    </row>
    <row r="3078" spans="2:8">
      <c r="B3078" s="2" t="s">
        <v>1127</v>
      </c>
      <c r="C3078" s="2" t="s">
        <v>2774</v>
      </c>
      <c r="D3078" s="2">
        <v>2019</v>
      </c>
      <c r="E3078" s="820">
        <v>4028</v>
      </c>
      <c r="F3078" s="821">
        <v>0.48</v>
      </c>
      <c r="G3078" s="846" t="s">
        <v>1110</v>
      </c>
      <c r="H3078" s="846"/>
    </row>
    <row r="3079" spans="2:8">
      <c r="B3079" s="2" t="s">
        <v>1127</v>
      </c>
      <c r="C3079" s="2" t="s">
        <v>2775</v>
      </c>
      <c r="D3079" s="2">
        <v>2019</v>
      </c>
      <c r="E3079" s="820">
        <v>2014</v>
      </c>
      <c r="F3079" s="821">
        <v>0.24</v>
      </c>
      <c r="G3079" s="846" t="s">
        <v>1110</v>
      </c>
      <c r="H3079" s="846"/>
    </row>
    <row r="3080" spans="2:8">
      <c r="B3080" s="2" t="s">
        <v>1127</v>
      </c>
      <c r="C3080" s="2" t="s">
        <v>2775</v>
      </c>
      <c r="D3080" s="2">
        <v>2019</v>
      </c>
      <c r="E3080" s="820">
        <v>2014</v>
      </c>
      <c r="F3080" s="821">
        <v>0.24</v>
      </c>
      <c r="G3080" s="846" t="s">
        <v>1110</v>
      </c>
      <c r="H3080" s="846"/>
    </row>
    <row r="3081" spans="2:8">
      <c r="B3081" s="2" t="s">
        <v>1127</v>
      </c>
      <c r="C3081" s="2" t="s">
        <v>2776</v>
      </c>
      <c r="D3081" s="2">
        <v>2019</v>
      </c>
      <c r="E3081" s="820">
        <v>1007</v>
      </c>
      <c r="F3081" s="821">
        <v>0.12</v>
      </c>
      <c r="G3081" s="846" t="s">
        <v>1110</v>
      </c>
      <c r="H3081" s="846"/>
    </row>
    <row r="3082" spans="2:8">
      <c r="B3082" s="2" t="s">
        <v>1127</v>
      </c>
      <c r="C3082" s="2" t="s">
        <v>2776</v>
      </c>
      <c r="D3082" s="2">
        <v>2019</v>
      </c>
      <c r="E3082" s="820">
        <v>960</v>
      </c>
      <c r="F3082" s="821">
        <v>0.16</v>
      </c>
      <c r="G3082" s="846" t="s">
        <v>1110</v>
      </c>
      <c r="H3082" s="846"/>
    </row>
    <row r="3083" spans="2:8">
      <c r="B3083" s="2" t="s">
        <v>1127</v>
      </c>
      <c r="C3083" s="2" t="s">
        <v>2776</v>
      </c>
      <c r="D3083" s="2">
        <v>2019</v>
      </c>
      <c r="E3083" s="820">
        <v>2014</v>
      </c>
      <c r="F3083" s="821">
        <v>0.24</v>
      </c>
      <c r="G3083" s="846" t="s">
        <v>1110</v>
      </c>
      <c r="H3083" s="846"/>
    </row>
    <row r="3084" spans="2:8">
      <c r="B3084" s="2" t="s">
        <v>1127</v>
      </c>
      <c r="C3084" s="2" t="s">
        <v>2776</v>
      </c>
      <c r="D3084" s="2">
        <v>2019</v>
      </c>
      <c r="E3084" s="820">
        <v>289</v>
      </c>
      <c r="F3084" s="821">
        <v>0.05</v>
      </c>
      <c r="G3084" s="846" t="s">
        <v>1110</v>
      </c>
      <c r="H3084" s="846"/>
    </row>
    <row r="3085" spans="2:8">
      <c r="B3085" s="2" t="s">
        <v>1127</v>
      </c>
      <c r="C3085" s="2" t="s">
        <v>2776</v>
      </c>
      <c r="D3085" s="2">
        <v>2019</v>
      </c>
      <c r="E3085" s="820">
        <v>729</v>
      </c>
      <c r="F3085" s="821">
        <v>0.12</v>
      </c>
      <c r="G3085" s="846" t="s">
        <v>1110</v>
      </c>
      <c r="H3085" s="846"/>
    </row>
    <row r="3086" spans="2:8">
      <c r="B3086" s="2" t="s">
        <v>1127</v>
      </c>
      <c r="C3086" s="2" t="s">
        <v>2776</v>
      </c>
      <c r="D3086" s="2">
        <v>2019</v>
      </c>
      <c r="E3086" s="820">
        <v>548</v>
      </c>
      <c r="F3086" s="821">
        <v>0.09</v>
      </c>
      <c r="G3086" s="846" t="s">
        <v>1110</v>
      </c>
      <c r="H3086" s="846"/>
    </row>
    <row r="3087" spans="2:8">
      <c r="B3087" s="2" t="s">
        <v>1127</v>
      </c>
      <c r="C3087" s="2" t="s">
        <v>2776</v>
      </c>
      <c r="D3087" s="2">
        <v>2019</v>
      </c>
      <c r="E3087" s="820">
        <v>266</v>
      </c>
      <c r="F3087" s="821">
        <v>0.1</v>
      </c>
      <c r="G3087" s="846" t="s">
        <v>1110</v>
      </c>
      <c r="H3087" s="846"/>
    </row>
    <row r="3088" spans="2:8">
      <c r="B3088" s="2" t="s">
        <v>1127</v>
      </c>
      <c r="C3088" s="2" t="s">
        <v>2776</v>
      </c>
      <c r="D3088" s="2">
        <v>2019</v>
      </c>
      <c r="E3088" s="820">
        <v>2014</v>
      </c>
      <c r="F3088" s="821">
        <v>0.24</v>
      </c>
      <c r="G3088" s="846" t="s">
        <v>1110</v>
      </c>
      <c r="H3088" s="846"/>
    </row>
    <row r="3089" spans="2:8">
      <c r="B3089" s="2" t="s">
        <v>1127</v>
      </c>
      <c r="C3089" s="2" t="s">
        <v>2777</v>
      </c>
      <c r="D3089" s="2">
        <v>2019</v>
      </c>
      <c r="E3089" s="820">
        <v>2014</v>
      </c>
      <c r="F3089" s="821">
        <v>0.24</v>
      </c>
      <c r="G3089" s="846" t="s">
        <v>1110</v>
      </c>
      <c r="H3089" s="846"/>
    </row>
    <row r="3090" spans="2:8">
      <c r="B3090" s="2" t="s">
        <v>1127</v>
      </c>
      <c r="C3090" s="2" t="s">
        <v>2777</v>
      </c>
      <c r="D3090" s="2">
        <v>2019</v>
      </c>
      <c r="E3090" s="820">
        <v>2014</v>
      </c>
      <c r="F3090" s="821">
        <v>0.24</v>
      </c>
      <c r="G3090" s="846" t="s">
        <v>1110</v>
      </c>
      <c r="H3090" s="846"/>
    </row>
    <row r="3091" spans="2:8">
      <c r="B3091" s="2" t="s">
        <v>1127</v>
      </c>
      <c r="C3091" s="2" t="s">
        <v>2778</v>
      </c>
      <c r="D3091" s="2">
        <v>2019</v>
      </c>
      <c r="E3091" s="820">
        <v>133</v>
      </c>
      <c r="F3091" s="821">
        <v>0.05</v>
      </c>
      <c r="G3091" s="846" t="s">
        <v>1110</v>
      </c>
      <c r="H3091" s="846"/>
    </row>
    <row r="3092" spans="2:8">
      <c r="B3092" s="2" t="s">
        <v>1127</v>
      </c>
      <c r="C3092" s="2" t="s">
        <v>2778</v>
      </c>
      <c r="D3092" s="2">
        <v>2019</v>
      </c>
      <c r="E3092" s="820">
        <v>480</v>
      </c>
      <c r="F3092" s="821">
        <v>0.08</v>
      </c>
      <c r="G3092" s="846" t="s">
        <v>1110</v>
      </c>
      <c r="H3092" s="846"/>
    </row>
    <row r="3093" spans="2:8">
      <c r="B3093" s="2" t="s">
        <v>1127</v>
      </c>
      <c r="C3093" s="2" t="s">
        <v>2778</v>
      </c>
      <c r="D3093" s="2">
        <v>2019</v>
      </c>
      <c r="E3093" s="820">
        <v>243</v>
      </c>
      <c r="F3093" s="821">
        <v>0.04</v>
      </c>
      <c r="G3093" s="846" t="s">
        <v>1110</v>
      </c>
      <c r="H3093" s="846"/>
    </row>
    <row r="3094" spans="2:8">
      <c r="B3094" s="2" t="s">
        <v>1127</v>
      </c>
      <c r="C3094" s="2" t="s">
        <v>2779</v>
      </c>
      <c r="D3094" s="2">
        <v>2019</v>
      </c>
      <c r="E3094" s="820">
        <v>480</v>
      </c>
      <c r="F3094" s="821">
        <v>0.08</v>
      </c>
      <c r="G3094" s="846" t="s">
        <v>1110</v>
      </c>
      <c r="H3094" s="846"/>
    </row>
    <row r="3095" spans="2:8">
      <c r="B3095" s="2" t="s">
        <v>1127</v>
      </c>
      <c r="C3095" s="2" t="s">
        <v>2779</v>
      </c>
      <c r="D3095" s="2">
        <v>2019</v>
      </c>
      <c r="E3095" s="820">
        <v>133</v>
      </c>
      <c r="F3095" s="821">
        <v>0.05</v>
      </c>
      <c r="G3095" s="846" t="s">
        <v>1110</v>
      </c>
      <c r="H3095" s="846"/>
    </row>
    <row r="3096" spans="2:8">
      <c r="B3096" s="2" t="s">
        <v>1127</v>
      </c>
      <c r="C3096" s="2" t="s">
        <v>2779</v>
      </c>
      <c r="D3096" s="2">
        <v>2019</v>
      </c>
      <c r="E3096" s="820">
        <v>190</v>
      </c>
      <c r="F3096" s="821">
        <v>0.05</v>
      </c>
      <c r="G3096" s="846" t="s">
        <v>1110</v>
      </c>
      <c r="H3096" s="846"/>
    </row>
    <row r="3097" spans="2:8">
      <c r="B3097" s="2" t="s">
        <v>1127</v>
      </c>
      <c r="C3097" s="2" t="s">
        <v>2779</v>
      </c>
      <c r="D3097" s="2">
        <v>2019</v>
      </c>
      <c r="E3097" s="820">
        <v>2014</v>
      </c>
      <c r="F3097" s="821">
        <v>0.24</v>
      </c>
      <c r="G3097" s="846" t="s">
        <v>1110</v>
      </c>
      <c r="H3097" s="846"/>
    </row>
    <row r="3098" spans="2:8">
      <c r="B3098" s="2" t="s">
        <v>1127</v>
      </c>
      <c r="C3098" s="2" t="s">
        <v>2779</v>
      </c>
      <c r="D3098" s="2">
        <v>2019</v>
      </c>
      <c r="E3098" s="820">
        <v>729</v>
      </c>
      <c r="F3098" s="821">
        <v>0.12</v>
      </c>
      <c r="G3098" s="846" t="s">
        <v>1110</v>
      </c>
      <c r="H3098" s="846"/>
    </row>
    <row r="3099" spans="2:8">
      <c r="B3099" s="2" t="s">
        <v>1127</v>
      </c>
      <c r="C3099" s="2" t="s">
        <v>2779</v>
      </c>
      <c r="D3099" s="2">
        <v>2019</v>
      </c>
      <c r="E3099" s="820">
        <v>190</v>
      </c>
      <c r="F3099" s="821">
        <v>0.05</v>
      </c>
      <c r="G3099" s="846" t="s">
        <v>1110</v>
      </c>
      <c r="H3099" s="846"/>
    </row>
    <row r="3100" spans="2:8">
      <c r="B3100" s="2" t="s">
        <v>1127</v>
      </c>
      <c r="C3100" s="2" t="s">
        <v>2779</v>
      </c>
      <c r="D3100" s="2">
        <v>2019</v>
      </c>
      <c r="E3100" s="820">
        <v>1007</v>
      </c>
      <c r="F3100" s="821">
        <v>0.12</v>
      </c>
      <c r="G3100" s="846" t="s">
        <v>1110</v>
      </c>
      <c r="H3100" s="846"/>
    </row>
    <row r="3101" spans="2:8">
      <c r="B3101" s="2" t="s">
        <v>1127</v>
      </c>
      <c r="C3101" s="2" t="s">
        <v>2780</v>
      </c>
      <c r="D3101" s="2">
        <v>2019</v>
      </c>
      <c r="E3101" s="820">
        <v>480</v>
      </c>
      <c r="F3101" s="821">
        <v>0.08</v>
      </c>
      <c r="G3101" s="846" t="s">
        <v>1110</v>
      </c>
      <c r="H3101" s="846"/>
    </row>
    <row r="3102" spans="2:8">
      <c r="B3102" s="2" t="s">
        <v>1127</v>
      </c>
      <c r="C3102" s="2" t="s">
        <v>2780</v>
      </c>
      <c r="D3102" s="2">
        <v>2019</v>
      </c>
      <c r="E3102" s="820">
        <v>570</v>
      </c>
      <c r="F3102" s="821">
        <v>0.15</v>
      </c>
      <c r="G3102" s="846" t="s">
        <v>1110</v>
      </c>
      <c r="H3102" s="846"/>
    </row>
    <row r="3103" spans="2:8">
      <c r="B3103" s="2" t="s">
        <v>1127</v>
      </c>
      <c r="C3103" s="2" t="s">
        <v>2780</v>
      </c>
      <c r="D3103" s="2">
        <v>2019</v>
      </c>
      <c r="E3103" s="820">
        <v>3021</v>
      </c>
      <c r="F3103" s="821">
        <v>0.36</v>
      </c>
      <c r="G3103" s="846" t="s">
        <v>1110</v>
      </c>
      <c r="H3103" s="846"/>
    </row>
    <row r="3104" spans="2:8">
      <c r="B3104" s="2" t="s">
        <v>1127</v>
      </c>
      <c r="C3104" s="2" t="s">
        <v>2780</v>
      </c>
      <c r="D3104" s="2">
        <v>2019</v>
      </c>
      <c r="E3104" s="820">
        <v>1520</v>
      </c>
      <c r="F3104" s="821">
        <v>0.4</v>
      </c>
      <c r="G3104" s="846" t="s">
        <v>1110</v>
      </c>
      <c r="H3104" s="846"/>
    </row>
    <row r="3105" spans="2:8">
      <c r="B3105" s="2" t="s">
        <v>1127</v>
      </c>
      <c r="C3105" s="2" t="s">
        <v>2781</v>
      </c>
      <c r="D3105" s="2">
        <v>2019</v>
      </c>
      <c r="E3105" s="820">
        <v>266</v>
      </c>
      <c r="F3105" s="821">
        <v>0.1</v>
      </c>
      <c r="G3105" s="846" t="s">
        <v>1110</v>
      </c>
      <c r="H3105" s="846"/>
    </row>
    <row r="3106" spans="2:8">
      <c r="B3106" s="2" t="s">
        <v>1127</v>
      </c>
      <c r="C3106" s="2" t="s">
        <v>2781</v>
      </c>
      <c r="D3106" s="2">
        <v>2019</v>
      </c>
      <c r="E3106" s="820">
        <v>972</v>
      </c>
      <c r="F3106" s="821">
        <v>0.16</v>
      </c>
      <c r="G3106" s="846" t="s">
        <v>1110</v>
      </c>
      <c r="H3106" s="846"/>
    </row>
    <row r="3107" spans="2:8">
      <c r="B3107" s="2" t="s">
        <v>1127</v>
      </c>
      <c r="C3107" s="2" t="s">
        <v>2781</v>
      </c>
      <c r="D3107" s="2">
        <v>2019</v>
      </c>
      <c r="E3107" s="820">
        <v>380</v>
      </c>
      <c r="F3107" s="821">
        <v>0.1</v>
      </c>
      <c r="G3107" s="846" t="s">
        <v>1110</v>
      </c>
      <c r="H3107" s="846"/>
    </row>
    <row r="3108" spans="2:8">
      <c r="B3108" s="2" t="s">
        <v>1127</v>
      </c>
      <c r="C3108" s="2" t="s">
        <v>2781</v>
      </c>
      <c r="D3108" s="2">
        <v>2019</v>
      </c>
      <c r="E3108" s="820">
        <v>2014</v>
      </c>
      <c r="F3108" s="821">
        <v>0.24</v>
      </c>
      <c r="G3108" s="846" t="s">
        <v>1110</v>
      </c>
      <c r="H3108" s="846"/>
    </row>
    <row r="3109" spans="2:8">
      <c r="B3109" s="2" t="s">
        <v>1127</v>
      </c>
      <c r="C3109" s="2" t="s">
        <v>2781</v>
      </c>
      <c r="D3109" s="2">
        <v>2019</v>
      </c>
      <c r="E3109" s="820">
        <v>480</v>
      </c>
      <c r="F3109" s="821">
        <v>0.08</v>
      </c>
      <c r="G3109" s="846" t="s">
        <v>1110</v>
      </c>
      <c r="H3109" s="846"/>
    </row>
    <row r="3110" spans="2:8">
      <c r="B3110" s="2" t="s">
        <v>1127</v>
      </c>
      <c r="C3110" s="2" t="s">
        <v>2781</v>
      </c>
      <c r="D3110" s="2">
        <v>2019</v>
      </c>
      <c r="E3110" s="820">
        <v>2014</v>
      </c>
      <c r="F3110" s="821">
        <v>0.24</v>
      </c>
      <c r="G3110" s="846" t="s">
        <v>1110</v>
      </c>
      <c r="H3110" s="846"/>
    </row>
    <row r="3111" spans="2:8">
      <c r="B3111" s="2" t="s">
        <v>1127</v>
      </c>
      <c r="C3111" s="2" t="s">
        <v>2782</v>
      </c>
      <c r="D3111" s="2">
        <v>2019</v>
      </c>
      <c r="E3111" s="820">
        <v>3021</v>
      </c>
      <c r="F3111" s="821">
        <v>0.36</v>
      </c>
      <c r="G3111" s="846" t="s">
        <v>1110</v>
      </c>
      <c r="H3111" s="846"/>
    </row>
    <row r="3112" spans="2:8">
      <c r="B3112" s="2" t="s">
        <v>1127</v>
      </c>
      <c r="C3112" s="2" t="s">
        <v>2782</v>
      </c>
      <c r="D3112" s="2">
        <v>2019</v>
      </c>
      <c r="E3112" s="820">
        <v>5035</v>
      </c>
      <c r="F3112" s="821">
        <v>0.6</v>
      </c>
      <c r="G3112" s="846" t="s">
        <v>1110</v>
      </c>
      <c r="H3112" s="846"/>
    </row>
    <row r="3113" spans="2:8">
      <c r="B3113" s="2" t="s">
        <v>1127</v>
      </c>
      <c r="C3113" s="2" t="s">
        <v>2783</v>
      </c>
      <c r="D3113" s="2">
        <v>2019</v>
      </c>
      <c r="E3113" s="820">
        <v>1007</v>
      </c>
      <c r="F3113" s="821">
        <v>0.12</v>
      </c>
      <c r="G3113" s="846" t="s">
        <v>1110</v>
      </c>
      <c r="H3113" s="846"/>
    </row>
    <row r="3114" spans="2:8">
      <c r="B3114" s="2" t="s">
        <v>1127</v>
      </c>
      <c r="C3114" s="2" t="s">
        <v>2783</v>
      </c>
      <c r="D3114" s="2">
        <v>2019</v>
      </c>
      <c r="E3114" s="820">
        <v>486</v>
      </c>
      <c r="F3114" s="821">
        <v>0.08</v>
      </c>
      <c r="G3114" s="846" t="s">
        <v>1110</v>
      </c>
      <c r="H3114" s="846"/>
    </row>
    <row r="3115" spans="2:8">
      <c r="B3115" s="2" t="s">
        <v>1127</v>
      </c>
      <c r="C3115" s="2" t="s">
        <v>2783</v>
      </c>
      <c r="D3115" s="2">
        <v>2019</v>
      </c>
      <c r="E3115" s="820">
        <v>1007</v>
      </c>
      <c r="F3115" s="821">
        <v>0.12</v>
      </c>
      <c r="G3115" s="846" t="s">
        <v>1110</v>
      </c>
      <c r="H3115" s="846"/>
    </row>
    <row r="3116" spans="2:8">
      <c r="B3116" s="2" t="s">
        <v>1127</v>
      </c>
      <c r="C3116" s="2" t="s">
        <v>2783</v>
      </c>
      <c r="D3116" s="2">
        <v>2019</v>
      </c>
      <c r="E3116" s="820">
        <v>480</v>
      </c>
      <c r="F3116" s="821">
        <v>0.08</v>
      </c>
      <c r="G3116" s="846" t="s">
        <v>1110</v>
      </c>
      <c r="H3116" s="846"/>
    </row>
    <row r="3117" spans="2:8">
      <c r="B3117" s="2" t="s">
        <v>1127</v>
      </c>
      <c r="C3117" s="2" t="s">
        <v>2784</v>
      </c>
      <c r="D3117" s="2">
        <v>2019</v>
      </c>
      <c r="E3117" s="820">
        <v>1007</v>
      </c>
      <c r="F3117" s="821">
        <v>0.12</v>
      </c>
      <c r="G3117" s="846" t="s">
        <v>1110</v>
      </c>
      <c r="H3117" s="846"/>
    </row>
    <row r="3118" spans="2:8">
      <c r="B3118" s="2" t="s">
        <v>1127</v>
      </c>
      <c r="C3118" s="2" t="s">
        <v>2784</v>
      </c>
      <c r="D3118" s="2">
        <v>2019</v>
      </c>
      <c r="E3118" s="820">
        <v>578</v>
      </c>
      <c r="F3118" s="821">
        <v>0.1</v>
      </c>
      <c r="G3118" s="846" t="s">
        <v>1110</v>
      </c>
      <c r="H3118" s="846"/>
    </row>
    <row r="3119" spans="2:8">
      <c r="B3119" s="2" t="s">
        <v>1127</v>
      </c>
      <c r="C3119" s="2" t="s">
        <v>2784</v>
      </c>
      <c r="D3119" s="2">
        <v>2019</v>
      </c>
      <c r="E3119" s="820">
        <v>548</v>
      </c>
      <c r="F3119" s="821">
        <v>0.09</v>
      </c>
      <c r="G3119" s="846" t="s">
        <v>1110</v>
      </c>
      <c r="H3119" s="846"/>
    </row>
    <row r="3120" spans="2:8">
      <c r="B3120" s="2" t="s">
        <v>1127</v>
      </c>
      <c r="C3120" s="2" t="s">
        <v>2784</v>
      </c>
      <c r="D3120" s="2">
        <v>2019</v>
      </c>
      <c r="E3120" s="820">
        <v>480</v>
      </c>
      <c r="F3120" s="821">
        <v>0.08</v>
      </c>
      <c r="G3120" s="846" t="s">
        <v>1110</v>
      </c>
      <c r="H3120" s="846"/>
    </row>
    <row r="3121" spans="2:8">
      <c r="B3121" s="2" t="s">
        <v>1127</v>
      </c>
      <c r="C3121" s="2" t="s">
        <v>2784</v>
      </c>
      <c r="D3121" s="2">
        <v>2019</v>
      </c>
      <c r="E3121" s="820">
        <v>972</v>
      </c>
      <c r="F3121" s="821">
        <v>0.16</v>
      </c>
      <c r="G3121" s="846" t="s">
        <v>1110</v>
      </c>
      <c r="H3121" s="846"/>
    </row>
    <row r="3122" spans="2:8">
      <c r="B3122" s="2" t="s">
        <v>1127</v>
      </c>
      <c r="C3122" s="2" t="s">
        <v>2784</v>
      </c>
      <c r="D3122" s="2">
        <v>2019</v>
      </c>
      <c r="E3122" s="820">
        <v>190</v>
      </c>
      <c r="F3122" s="821">
        <v>0.05</v>
      </c>
      <c r="G3122" s="846" t="s">
        <v>1110</v>
      </c>
      <c r="H3122" s="846"/>
    </row>
    <row r="3123" spans="2:8">
      <c r="B3123" s="2" t="s">
        <v>1127</v>
      </c>
      <c r="C3123" s="2" t="s">
        <v>2784</v>
      </c>
      <c r="D3123" s="2">
        <v>2019</v>
      </c>
      <c r="E3123" s="820">
        <v>4028</v>
      </c>
      <c r="F3123" s="821">
        <v>0.48</v>
      </c>
      <c r="G3123" s="846" t="s">
        <v>1110</v>
      </c>
      <c r="H3123" s="846"/>
    </row>
    <row r="3124" spans="2:8">
      <c r="B3124" s="2" t="s">
        <v>1127</v>
      </c>
      <c r="C3124" s="2" t="s">
        <v>2764</v>
      </c>
      <c r="D3124" s="2">
        <v>2019</v>
      </c>
      <c r="E3124" s="820">
        <v>5035</v>
      </c>
      <c r="F3124" s="821">
        <v>0.6</v>
      </c>
      <c r="G3124" s="846" t="s">
        <v>1110</v>
      </c>
      <c r="H3124" s="846"/>
    </row>
    <row r="3125" spans="2:8">
      <c r="B3125" s="2" t="s">
        <v>1127</v>
      </c>
      <c r="C3125" s="2" t="s">
        <v>2764</v>
      </c>
      <c r="D3125" s="2">
        <v>2019</v>
      </c>
      <c r="E3125" s="820">
        <v>3021</v>
      </c>
      <c r="F3125" s="821">
        <v>0.36</v>
      </c>
      <c r="G3125" s="846" t="s">
        <v>1110</v>
      </c>
      <c r="H3125" s="846"/>
    </row>
    <row r="3126" spans="2:8">
      <c r="B3126" s="2" t="s">
        <v>1127</v>
      </c>
      <c r="C3126" s="2" t="s">
        <v>2785</v>
      </c>
      <c r="D3126" s="2">
        <v>2019</v>
      </c>
      <c r="E3126" s="820">
        <v>480</v>
      </c>
      <c r="F3126" s="821">
        <v>0.08</v>
      </c>
      <c r="G3126" s="846" t="s">
        <v>1110</v>
      </c>
      <c r="H3126" s="846"/>
    </row>
    <row r="3127" spans="2:8">
      <c r="B3127" s="2" t="s">
        <v>1127</v>
      </c>
      <c r="C3127" s="2" t="s">
        <v>2785</v>
      </c>
      <c r="D3127" s="2">
        <v>2019</v>
      </c>
      <c r="E3127" s="820">
        <v>2760</v>
      </c>
      <c r="F3127" s="821">
        <v>0</v>
      </c>
      <c r="G3127" s="846" t="s">
        <v>1110</v>
      </c>
      <c r="H3127" s="846"/>
    </row>
    <row r="3128" spans="2:8">
      <c r="B3128" s="2" t="s">
        <v>1127</v>
      </c>
      <c r="C3128" s="2" t="s">
        <v>2785</v>
      </c>
      <c r="D3128" s="2">
        <v>2019</v>
      </c>
      <c r="E3128" s="820">
        <v>972</v>
      </c>
      <c r="F3128" s="821">
        <v>0.16</v>
      </c>
      <c r="G3128" s="846" t="s">
        <v>1110</v>
      </c>
      <c r="H3128" s="846"/>
    </row>
    <row r="3129" spans="2:8">
      <c r="B3129" s="2" t="s">
        <v>1127</v>
      </c>
      <c r="C3129" s="2" t="s">
        <v>2785</v>
      </c>
      <c r="D3129" s="2">
        <v>2019</v>
      </c>
      <c r="E3129" s="820">
        <v>3021</v>
      </c>
      <c r="F3129" s="821">
        <v>0.36</v>
      </c>
      <c r="G3129" s="846" t="s">
        <v>1110</v>
      </c>
      <c r="H3129" s="846"/>
    </row>
    <row r="3130" spans="2:8">
      <c r="B3130" s="2" t="s">
        <v>1127</v>
      </c>
      <c r="C3130" s="2" t="s">
        <v>2786</v>
      </c>
      <c r="D3130" s="2">
        <v>2019</v>
      </c>
      <c r="E3130" s="820">
        <v>729</v>
      </c>
      <c r="F3130" s="821">
        <v>0.12</v>
      </c>
      <c r="G3130" s="846" t="s">
        <v>1110</v>
      </c>
      <c r="H3130" s="846"/>
    </row>
    <row r="3131" spans="2:8">
      <c r="B3131" s="2" t="s">
        <v>1127</v>
      </c>
      <c r="C3131" s="2" t="s">
        <v>2786</v>
      </c>
      <c r="D3131" s="2">
        <v>2019</v>
      </c>
      <c r="E3131" s="820">
        <v>2014</v>
      </c>
      <c r="F3131" s="821">
        <v>0.24</v>
      </c>
      <c r="G3131" s="846" t="s">
        <v>1110</v>
      </c>
      <c r="H3131" s="846"/>
    </row>
    <row r="3132" spans="2:8">
      <c r="B3132" s="2" t="s">
        <v>1127</v>
      </c>
      <c r="C3132" s="2" t="s">
        <v>2786</v>
      </c>
      <c r="D3132" s="2">
        <v>2019</v>
      </c>
      <c r="E3132" s="820">
        <v>960</v>
      </c>
      <c r="F3132" s="821">
        <v>0.16</v>
      </c>
      <c r="G3132" s="846" t="s">
        <v>1110</v>
      </c>
      <c r="H3132" s="846"/>
    </row>
    <row r="3133" spans="2:8">
      <c r="B3133" s="2" t="s">
        <v>1127</v>
      </c>
      <c r="C3133" s="2" t="s">
        <v>2786</v>
      </c>
      <c r="D3133" s="2">
        <v>2019</v>
      </c>
      <c r="E3133" s="820">
        <v>548</v>
      </c>
      <c r="F3133" s="821">
        <v>0.09</v>
      </c>
      <c r="G3133" s="846" t="s">
        <v>1110</v>
      </c>
      <c r="H3133" s="846"/>
    </row>
    <row r="3134" spans="2:8">
      <c r="B3134" s="2" t="s">
        <v>1127</v>
      </c>
      <c r="C3134" s="2" t="s">
        <v>2787</v>
      </c>
      <c r="D3134" s="2">
        <v>2019</v>
      </c>
      <c r="E3134" s="820">
        <v>133</v>
      </c>
      <c r="F3134" s="821">
        <v>0.05</v>
      </c>
      <c r="G3134" s="846" t="s">
        <v>1110</v>
      </c>
      <c r="H3134" s="846"/>
    </row>
    <row r="3135" spans="2:8">
      <c r="B3135" s="2" t="s">
        <v>1127</v>
      </c>
      <c r="C3135" s="2" t="s">
        <v>2787</v>
      </c>
      <c r="D3135" s="2">
        <v>2019</v>
      </c>
      <c r="E3135" s="820">
        <v>1007</v>
      </c>
      <c r="F3135" s="821">
        <v>0.12</v>
      </c>
      <c r="G3135" s="846" t="s">
        <v>1110</v>
      </c>
      <c r="H3135" s="846"/>
    </row>
    <row r="3136" spans="2:8">
      <c r="B3136" s="2" t="s">
        <v>1127</v>
      </c>
      <c r="C3136" s="2" t="s">
        <v>2787</v>
      </c>
      <c r="D3136" s="2">
        <v>2019</v>
      </c>
      <c r="E3136" s="820">
        <v>480</v>
      </c>
      <c r="F3136" s="821">
        <v>0.08</v>
      </c>
      <c r="G3136" s="846" t="s">
        <v>1110</v>
      </c>
      <c r="H3136" s="846"/>
    </row>
    <row r="3137" spans="2:8">
      <c r="B3137" s="2" t="s">
        <v>1127</v>
      </c>
      <c r="C3137" s="2" t="s">
        <v>2788</v>
      </c>
      <c r="D3137" s="2">
        <v>2019</v>
      </c>
      <c r="E3137" s="820">
        <v>190</v>
      </c>
      <c r="F3137" s="821">
        <v>0.05</v>
      </c>
      <c r="G3137" s="846" t="s">
        <v>1110</v>
      </c>
      <c r="H3137" s="846"/>
    </row>
    <row r="3138" spans="2:8">
      <c r="B3138" s="2" t="s">
        <v>1127</v>
      </c>
      <c r="C3138" s="2" t="s">
        <v>2788</v>
      </c>
      <c r="D3138" s="2">
        <v>2019</v>
      </c>
      <c r="E3138" s="820">
        <v>972</v>
      </c>
      <c r="F3138" s="821">
        <v>0.16</v>
      </c>
      <c r="G3138" s="846" t="s">
        <v>1110</v>
      </c>
      <c r="H3138" s="846"/>
    </row>
    <row r="3139" spans="2:8">
      <c r="B3139" s="2" t="s">
        <v>1127</v>
      </c>
      <c r="C3139" s="2" t="s">
        <v>2788</v>
      </c>
      <c r="D3139" s="2">
        <v>2019</v>
      </c>
      <c r="E3139" s="820">
        <v>1007</v>
      </c>
      <c r="F3139" s="821">
        <v>0.12</v>
      </c>
      <c r="G3139" s="846" t="s">
        <v>1110</v>
      </c>
      <c r="H3139" s="846"/>
    </row>
    <row r="3140" spans="2:8">
      <c r="B3140" s="2" t="s">
        <v>1127</v>
      </c>
      <c r="C3140" s="2" t="s">
        <v>2788</v>
      </c>
      <c r="D3140" s="2">
        <v>2019</v>
      </c>
      <c r="E3140" s="820">
        <v>480</v>
      </c>
      <c r="F3140" s="821">
        <v>0.08</v>
      </c>
      <c r="G3140" s="846" t="s">
        <v>1110</v>
      </c>
      <c r="H3140" s="846"/>
    </row>
    <row r="3141" spans="2:8">
      <c r="B3141" s="2" t="s">
        <v>1127</v>
      </c>
      <c r="C3141" s="2" t="s">
        <v>2788</v>
      </c>
      <c r="D3141" s="2">
        <v>2019</v>
      </c>
      <c r="E3141" s="820">
        <v>133</v>
      </c>
      <c r="F3141" s="821">
        <v>0.05</v>
      </c>
      <c r="G3141" s="846" t="s">
        <v>1110</v>
      </c>
      <c r="H3141" s="846"/>
    </row>
    <row r="3142" spans="2:8">
      <c r="B3142" s="2" t="s">
        <v>1127</v>
      </c>
      <c r="C3142" s="2" t="s">
        <v>2788</v>
      </c>
      <c r="D3142" s="2">
        <v>2019</v>
      </c>
      <c r="E3142" s="820">
        <v>3021</v>
      </c>
      <c r="F3142" s="821">
        <v>0.36</v>
      </c>
      <c r="G3142" s="846" t="s">
        <v>1110</v>
      </c>
      <c r="H3142" s="846"/>
    </row>
    <row r="3143" spans="2:8">
      <c r="B3143" s="2" t="s">
        <v>1127</v>
      </c>
      <c r="C3143" s="2" t="s">
        <v>2789</v>
      </c>
      <c r="D3143" s="2">
        <v>2019</v>
      </c>
      <c r="E3143" s="820">
        <v>243</v>
      </c>
      <c r="F3143" s="821">
        <v>0.04</v>
      </c>
      <c r="G3143" s="846" t="s">
        <v>1110</v>
      </c>
      <c r="H3143" s="846"/>
    </row>
    <row r="3144" spans="2:8">
      <c r="B3144" s="2" t="s">
        <v>1127</v>
      </c>
      <c r="C3144" s="2" t="s">
        <v>2789</v>
      </c>
      <c r="D3144" s="2">
        <v>2019</v>
      </c>
      <c r="E3144" s="820">
        <v>1007</v>
      </c>
      <c r="F3144" s="821">
        <v>0.12</v>
      </c>
      <c r="G3144" s="846" t="s">
        <v>1110</v>
      </c>
      <c r="H3144" s="846"/>
    </row>
    <row r="3145" spans="2:8">
      <c r="B3145" s="2" t="s">
        <v>1127</v>
      </c>
      <c r="C3145" s="2" t="s">
        <v>2789</v>
      </c>
      <c r="D3145" s="2">
        <v>2019</v>
      </c>
      <c r="E3145" s="820">
        <v>2014</v>
      </c>
      <c r="F3145" s="821">
        <v>0.24</v>
      </c>
      <c r="G3145" s="846" t="s">
        <v>1110</v>
      </c>
      <c r="H3145" s="846"/>
    </row>
    <row r="3146" spans="2:8">
      <c r="B3146" s="2" t="s">
        <v>1127</v>
      </c>
      <c r="C3146" s="2" t="s">
        <v>2789</v>
      </c>
      <c r="D3146" s="2">
        <v>2019</v>
      </c>
      <c r="E3146" s="820">
        <v>480</v>
      </c>
      <c r="F3146" s="821">
        <v>0.08</v>
      </c>
      <c r="G3146" s="846" t="s">
        <v>1110</v>
      </c>
      <c r="H3146" s="846"/>
    </row>
    <row r="3147" spans="2:8">
      <c r="B3147" s="2" t="s">
        <v>1127</v>
      </c>
      <c r="C3147" s="2" t="s">
        <v>2790</v>
      </c>
      <c r="D3147" s="2">
        <v>2019</v>
      </c>
      <c r="E3147" s="820">
        <v>2014</v>
      </c>
      <c r="F3147" s="821">
        <v>0.24</v>
      </c>
      <c r="G3147" s="846" t="s">
        <v>1110</v>
      </c>
      <c r="H3147" s="846"/>
    </row>
    <row r="3148" spans="2:8">
      <c r="B3148" s="2" t="s">
        <v>1127</v>
      </c>
      <c r="C3148" s="2" t="s">
        <v>2790</v>
      </c>
      <c r="D3148" s="2">
        <v>2019</v>
      </c>
      <c r="E3148" s="820">
        <v>2014</v>
      </c>
      <c r="F3148" s="821">
        <v>0.24</v>
      </c>
      <c r="G3148" s="846" t="s">
        <v>1110</v>
      </c>
      <c r="H3148" s="846"/>
    </row>
    <row r="3149" spans="2:8">
      <c r="B3149" s="2" t="s">
        <v>1127</v>
      </c>
      <c r="C3149" s="2" t="s">
        <v>2791</v>
      </c>
      <c r="D3149" s="2">
        <v>2019</v>
      </c>
      <c r="E3149" s="820">
        <v>2014</v>
      </c>
      <c r="F3149" s="821">
        <v>0.24</v>
      </c>
      <c r="G3149" s="846" t="s">
        <v>1110</v>
      </c>
      <c r="H3149" s="846"/>
    </row>
    <row r="3150" spans="2:8">
      <c r="B3150" s="2" t="s">
        <v>1127</v>
      </c>
      <c r="C3150" s="2" t="s">
        <v>2791</v>
      </c>
      <c r="D3150" s="2">
        <v>2019</v>
      </c>
      <c r="E3150" s="820">
        <v>2014</v>
      </c>
      <c r="F3150" s="821">
        <v>0.24</v>
      </c>
      <c r="G3150" s="846" t="s">
        <v>1110</v>
      </c>
      <c r="H3150" s="846"/>
    </row>
    <row r="3151" spans="2:8">
      <c r="B3151" s="2" t="s">
        <v>1127</v>
      </c>
      <c r="C3151" s="2" t="s">
        <v>2792</v>
      </c>
      <c r="D3151" s="2">
        <v>2019</v>
      </c>
      <c r="E3151" s="820">
        <v>3021</v>
      </c>
      <c r="F3151" s="821">
        <v>0.36</v>
      </c>
      <c r="G3151" s="846" t="s">
        <v>1110</v>
      </c>
      <c r="H3151" s="846"/>
    </row>
    <row r="3152" spans="2:8">
      <c r="B3152" s="2" t="s">
        <v>1127</v>
      </c>
      <c r="C3152" s="2" t="s">
        <v>2792</v>
      </c>
      <c r="D3152" s="2">
        <v>2019</v>
      </c>
      <c r="E3152" s="820">
        <v>3021</v>
      </c>
      <c r="F3152" s="821">
        <v>0.36</v>
      </c>
      <c r="G3152" s="846" t="s">
        <v>1110</v>
      </c>
      <c r="H3152" s="846"/>
    </row>
    <row r="3153" spans="2:8">
      <c r="B3153" s="2" t="s">
        <v>1127</v>
      </c>
      <c r="C3153" s="2" t="s">
        <v>2793</v>
      </c>
      <c r="D3153" s="2">
        <v>2019</v>
      </c>
      <c r="E3153" s="820">
        <v>729</v>
      </c>
      <c r="F3153" s="821">
        <v>0.12</v>
      </c>
      <c r="G3153" s="846" t="s">
        <v>1110</v>
      </c>
      <c r="H3153" s="846"/>
    </row>
    <row r="3154" spans="2:8">
      <c r="B3154" s="2" t="s">
        <v>1127</v>
      </c>
      <c r="C3154" s="2" t="s">
        <v>2793</v>
      </c>
      <c r="D3154" s="2">
        <v>2019</v>
      </c>
      <c r="E3154" s="820">
        <v>1007</v>
      </c>
      <c r="F3154" s="821">
        <v>0.12</v>
      </c>
      <c r="G3154" s="846" t="s">
        <v>1110</v>
      </c>
      <c r="H3154" s="846"/>
    </row>
    <row r="3155" spans="2:8">
      <c r="B3155" s="2" t="s">
        <v>1127</v>
      </c>
      <c r="C3155" s="2" t="s">
        <v>2793</v>
      </c>
      <c r="D3155" s="2">
        <v>2019</v>
      </c>
      <c r="E3155" s="820">
        <v>480</v>
      </c>
      <c r="F3155" s="821">
        <v>0.08</v>
      </c>
      <c r="G3155" s="846" t="s">
        <v>1110</v>
      </c>
      <c r="H3155" s="846"/>
    </row>
    <row r="3156" spans="2:8">
      <c r="B3156" s="2" t="s">
        <v>1127</v>
      </c>
      <c r="C3156" s="2" t="s">
        <v>2794</v>
      </c>
      <c r="D3156" s="2">
        <v>2019</v>
      </c>
      <c r="E3156" s="820">
        <v>133</v>
      </c>
      <c r="F3156" s="821">
        <v>0.05</v>
      </c>
      <c r="G3156" s="846" t="s">
        <v>1110</v>
      </c>
      <c r="H3156" s="846"/>
    </row>
    <row r="3157" spans="2:8">
      <c r="B3157" s="2" t="s">
        <v>1127</v>
      </c>
      <c r="C3157" s="2" t="s">
        <v>2794</v>
      </c>
      <c r="D3157" s="2">
        <v>2019</v>
      </c>
      <c r="E3157" s="820">
        <v>1007</v>
      </c>
      <c r="F3157" s="821">
        <v>0.12</v>
      </c>
      <c r="G3157" s="846" t="s">
        <v>1110</v>
      </c>
      <c r="H3157" s="846"/>
    </row>
    <row r="3158" spans="2:8">
      <c r="B3158" s="2" t="s">
        <v>1127</v>
      </c>
      <c r="C3158" s="2" t="s">
        <v>2794</v>
      </c>
      <c r="D3158" s="2">
        <v>2019</v>
      </c>
      <c r="E3158" s="820">
        <v>480</v>
      </c>
      <c r="F3158" s="821">
        <v>0.08</v>
      </c>
      <c r="G3158" s="846" t="s">
        <v>1110</v>
      </c>
      <c r="H3158" s="846"/>
    </row>
    <row r="3159" spans="2:8">
      <c r="B3159" s="2" t="s">
        <v>1127</v>
      </c>
      <c r="C3159" s="2" t="s">
        <v>2794</v>
      </c>
      <c r="D3159" s="2">
        <v>2019</v>
      </c>
      <c r="E3159" s="820">
        <v>729</v>
      </c>
      <c r="F3159" s="821">
        <v>0.12</v>
      </c>
      <c r="G3159" s="846" t="s">
        <v>1110</v>
      </c>
      <c r="H3159" s="846"/>
    </row>
    <row r="3160" spans="2:8">
      <c r="B3160" s="2" t="s">
        <v>1127</v>
      </c>
      <c r="C3160" s="2" t="s">
        <v>2795</v>
      </c>
      <c r="D3160" s="2">
        <v>2019</v>
      </c>
      <c r="E3160" s="820">
        <v>380</v>
      </c>
      <c r="F3160" s="821">
        <v>0.1</v>
      </c>
      <c r="G3160" s="846" t="s">
        <v>1110</v>
      </c>
      <c r="H3160" s="846"/>
    </row>
    <row r="3161" spans="2:8">
      <c r="B3161" s="2" t="s">
        <v>1127</v>
      </c>
      <c r="C3161" s="2" t="s">
        <v>2795</v>
      </c>
      <c r="D3161" s="2">
        <v>2019</v>
      </c>
      <c r="E3161" s="820">
        <v>960</v>
      </c>
      <c r="F3161" s="821">
        <v>0.16</v>
      </c>
      <c r="G3161" s="846" t="s">
        <v>1110</v>
      </c>
      <c r="H3161" s="846"/>
    </row>
    <row r="3162" spans="2:8">
      <c r="B3162" s="2" t="s">
        <v>1127</v>
      </c>
      <c r="C3162" s="2" t="s">
        <v>2795</v>
      </c>
      <c r="D3162" s="2">
        <v>2019</v>
      </c>
      <c r="E3162" s="820">
        <v>266</v>
      </c>
      <c r="F3162" s="821">
        <v>0.1</v>
      </c>
      <c r="G3162" s="846" t="s">
        <v>1110</v>
      </c>
      <c r="H3162" s="846"/>
    </row>
    <row r="3163" spans="2:8">
      <c r="B3163" s="2" t="s">
        <v>1127</v>
      </c>
      <c r="C3163" s="2" t="s">
        <v>2795</v>
      </c>
      <c r="D3163" s="2">
        <v>2019</v>
      </c>
      <c r="E3163" s="820">
        <v>3021</v>
      </c>
      <c r="F3163" s="821">
        <v>0.36</v>
      </c>
      <c r="G3163" s="846" t="s">
        <v>1110</v>
      </c>
      <c r="H3163" s="846"/>
    </row>
    <row r="3164" spans="2:8">
      <c r="B3164" s="2" t="s">
        <v>1127</v>
      </c>
      <c r="C3164" s="2" t="s">
        <v>2795</v>
      </c>
      <c r="D3164" s="2">
        <v>2019</v>
      </c>
      <c r="E3164" s="820">
        <v>1007</v>
      </c>
      <c r="F3164" s="821">
        <v>0.12</v>
      </c>
      <c r="G3164" s="846" t="s">
        <v>1110</v>
      </c>
      <c r="H3164" s="846"/>
    </row>
    <row r="3165" spans="2:8">
      <c r="B3165" s="2" t="s">
        <v>1127</v>
      </c>
      <c r="C3165" s="2" t="s">
        <v>2795</v>
      </c>
      <c r="D3165" s="2">
        <v>2019</v>
      </c>
      <c r="E3165" s="820">
        <v>578</v>
      </c>
      <c r="F3165" s="821">
        <v>0.1</v>
      </c>
      <c r="G3165" s="846" t="s">
        <v>1110</v>
      </c>
      <c r="H3165" s="846"/>
    </row>
    <row r="3166" spans="2:8">
      <c r="B3166" s="2" t="s">
        <v>1127</v>
      </c>
      <c r="C3166" s="2" t="s">
        <v>2795</v>
      </c>
      <c r="D3166" s="2">
        <v>2019</v>
      </c>
      <c r="E3166" s="820">
        <v>548</v>
      </c>
      <c r="F3166" s="821">
        <v>0.09</v>
      </c>
      <c r="G3166" s="846" t="s">
        <v>1110</v>
      </c>
      <c r="H3166" s="846"/>
    </row>
    <row r="3167" spans="2:8">
      <c r="B3167" s="2" t="s">
        <v>1127</v>
      </c>
      <c r="C3167" s="2" t="s">
        <v>2795</v>
      </c>
      <c r="D3167" s="2">
        <v>2019</v>
      </c>
      <c r="E3167" s="820">
        <v>1458</v>
      </c>
      <c r="F3167" s="821">
        <v>0.24</v>
      </c>
      <c r="G3167" s="846" t="s">
        <v>1110</v>
      </c>
      <c r="H3167" s="846"/>
    </row>
    <row r="3168" spans="2:8">
      <c r="B3168" s="2" t="s">
        <v>1127</v>
      </c>
      <c r="C3168" s="2" t="s">
        <v>2796</v>
      </c>
      <c r="D3168" s="2">
        <v>2019</v>
      </c>
      <c r="E3168" s="820">
        <v>3021</v>
      </c>
      <c r="F3168" s="821">
        <v>0.36</v>
      </c>
      <c r="G3168" s="846" t="s">
        <v>1110</v>
      </c>
      <c r="H3168" s="846"/>
    </row>
    <row r="3169" spans="2:8">
      <c r="B3169" s="2" t="s">
        <v>1127</v>
      </c>
      <c r="C3169" s="2" t="s">
        <v>2796</v>
      </c>
      <c r="D3169" s="2">
        <v>2019</v>
      </c>
      <c r="E3169" s="820">
        <v>133</v>
      </c>
      <c r="F3169" s="821">
        <v>0.05</v>
      </c>
      <c r="G3169" s="846" t="s">
        <v>1110</v>
      </c>
      <c r="H3169" s="846"/>
    </row>
    <row r="3170" spans="2:8">
      <c r="B3170" s="2" t="s">
        <v>1127</v>
      </c>
      <c r="C3170" s="2" t="s">
        <v>2796</v>
      </c>
      <c r="D3170" s="2">
        <v>2019</v>
      </c>
      <c r="E3170" s="820">
        <v>729</v>
      </c>
      <c r="F3170" s="821">
        <v>0.12</v>
      </c>
      <c r="G3170" s="846" t="s">
        <v>1110</v>
      </c>
      <c r="H3170" s="846"/>
    </row>
    <row r="3171" spans="2:8">
      <c r="B3171" s="2" t="s">
        <v>1127</v>
      </c>
      <c r="C3171" s="2" t="s">
        <v>2797</v>
      </c>
      <c r="D3171" s="2">
        <v>2019</v>
      </c>
      <c r="E3171" s="820">
        <v>1007</v>
      </c>
      <c r="F3171" s="821">
        <v>0.12</v>
      </c>
      <c r="G3171" s="846" t="s">
        <v>1110</v>
      </c>
      <c r="H3171" s="846"/>
    </row>
    <row r="3172" spans="2:8">
      <c r="B3172" s="2" t="s">
        <v>1127</v>
      </c>
      <c r="C3172" s="2" t="s">
        <v>2797</v>
      </c>
      <c r="D3172" s="2">
        <v>2019</v>
      </c>
      <c r="E3172" s="820">
        <v>133</v>
      </c>
      <c r="F3172" s="821">
        <v>0.05</v>
      </c>
      <c r="G3172" s="846" t="s">
        <v>1110</v>
      </c>
      <c r="H3172" s="846"/>
    </row>
    <row r="3173" spans="2:8">
      <c r="B3173" s="2" t="s">
        <v>1127</v>
      </c>
      <c r="C3173" s="2" t="s">
        <v>2797</v>
      </c>
      <c r="D3173" s="2">
        <v>2019</v>
      </c>
      <c r="E3173" s="820">
        <v>729</v>
      </c>
      <c r="F3173" s="821">
        <v>0.12</v>
      </c>
      <c r="G3173" s="846" t="s">
        <v>1110</v>
      </c>
      <c r="H3173" s="846"/>
    </row>
    <row r="3174" spans="2:8">
      <c r="B3174" s="2" t="s">
        <v>1127</v>
      </c>
      <c r="C3174" s="2" t="s">
        <v>2798</v>
      </c>
      <c r="D3174" s="2">
        <v>2019</v>
      </c>
      <c r="E3174" s="820">
        <v>133</v>
      </c>
      <c r="F3174" s="821">
        <v>0.05</v>
      </c>
      <c r="G3174" s="846" t="s">
        <v>1110</v>
      </c>
      <c r="H3174" s="846"/>
    </row>
    <row r="3175" spans="2:8">
      <c r="B3175" s="2" t="s">
        <v>1127</v>
      </c>
      <c r="C3175" s="2" t="s">
        <v>2798</v>
      </c>
      <c r="D3175" s="2">
        <v>2019</v>
      </c>
      <c r="E3175" s="820">
        <v>480</v>
      </c>
      <c r="F3175" s="821">
        <v>0.08</v>
      </c>
      <c r="G3175" s="846" t="s">
        <v>1110</v>
      </c>
      <c r="H3175" s="846"/>
    </row>
    <row r="3176" spans="2:8">
      <c r="B3176" s="2" t="s">
        <v>1127</v>
      </c>
      <c r="C3176" s="2" t="s">
        <v>2799</v>
      </c>
      <c r="D3176" s="2">
        <v>2019</v>
      </c>
      <c r="E3176" s="820">
        <v>380</v>
      </c>
      <c r="F3176" s="821">
        <v>0.1</v>
      </c>
      <c r="G3176" s="846" t="s">
        <v>1110</v>
      </c>
      <c r="H3176" s="846"/>
    </row>
    <row r="3177" spans="2:8">
      <c r="B3177" s="2" t="s">
        <v>1127</v>
      </c>
      <c r="C3177" s="2" t="s">
        <v>2799</v>
      </c>
      <c r="D3177" s="2">
        <v>2019</v>
      </c>
      <c r="E3177" s="820">
        <v>480</v>
      </c>
      <c r="F3177" s="821">
        <v>0.08</v>
      </c>
      <c r="G3177" s="846" t="s">
        <v>1110</v>
      </c>
      <c r="H3177" s="846"/>
    </row>
    <row r="3178" spans="2:8">
      <c r="B3178" s="2" t="s">
        <v>1127</v>
      </c>
      <c r="C3178" s="2" t="s">
        <v>2799</v>
      </c>
      <c r="D3178" s="2">
        <v>2019</v>
      </c>
      <c r="E3178" s="820">
        <v>486</v>
      </c>
      <c r="F3178" s="821">
        <v>0.08</v>
      </c>
      <c r="G3178" s="846" t="s">
        <v>1110</v>
      </c>
      <c r="H3178" s="846"/>
    </row>
    <row r="3179" spans="2:8">
      <c r="B3179" s="2" t="s">
        <v>1127</v>
      </c>
      <c r="C3179" s="2" t="s">
        <v>2799</v>
      </c>
      <c r="D3179" s="2">
        <v>2019</v>
      </c>
      <c r="E3179" s="820">
        <v>1007</v>
      </c>
      <c r="F3179" s="821">
        <v>0.12</v>
      </c>
      <c r="G3179" s="846" t="s">
        <v>1110</v>
      </c>
      <c r="H3179" s="846"/>
    </row>
    <row r="3180" spans="2:8">
      <c r="B3180" s="2" t="s">
        <v>1127</v>
      </c>
      <c r="C3180" s="2" t="s">
        <v>2799</v>
      </c>
      <c r="D3180" s="2">
        <v>2019</v>
      </c>
      <c r="E3180" s="820">
        <v>1007</v>
      </c>
      <c r="F3180" s="821">
        <v>0.12</v>
      </c>
      <c r="G3180" s="846" t="s">
        <v>1110</v>
      </c>
      <c r="H3180" s="846"/>
    </row>
    <row r="3181" spans="2:8">
      <c r="B3181" s="2" t="s">
        <v>1127</v>
      </c>
      <c r="C3181" s="2" t="s">
        <v>2800</v>
      </c>
      <c r="D3181" s="2">
        <v>2019</v>
      </c>
      <c r="E3181" s="820">
        <v>2014</v>
      </c>
      <c r="F3181" s="821">
        <v>0.24</v>
      </c>
      <c r="G3181" s="846" t="s">
        <v>1109</v>
      </c>
      <c r="H3181" s="846"/>
    </row>
    <row r="3182" spans="2:8">
      <c r="B3182" s="2" t="s">
        <v>1127</v>
      </c>
      <c r="C3182" s="2" t="s">
        <v>2800</v>
      </c>
      <c r="D3182" s="2">
        <v>2019</v>
      </c>
      <c r="E3182" s="820">
        <v>1007</v>
      </c>
      <c r="F3182" s="821">
        <v>0.12</v>
      </c>
      <c r="G3182" s="846" t="s">
        <v>1109</v>
      </c>
      <c r="H3182" s="846"/>
    </row>
    <row r="3183" spans="2:8">
      <c r="B3183" s="2" t="s">
        <v>1127</v>
      </c>
      <c r="C3183" s="2" t="s">
        <v>2800</v>
      </c>
      <c r="D3183" s="2">
        <v>2019</v>
      </c>
      <c r="E3183" s="820">
        <v>190</v>
      </c>
      <c r="F3183" s="821">
        <v>0.05</v>
      </c>
      <c r="G3183" s="846" t="s">
        <v>1109</v>
      </c>
      <c r="H3183" s="846"/>
    </row>
    <row r="3184" spans="2:8">
      <c r="B3184" s="2" t="s">
        <v>1127</v>
      </c>
      <c r="C3184" s="2" t="s">
        <v>2800</v>
      </c>
      <c r="D3184" s="2">
        <v>2019</v>
      </c>
      <c r="E3184" s="820">
        <v>486</v>
      </c>
      <c r="F3184" s="821">
        <v>0.08</v>
      </c>
      <c r="G3184" s="846" t="s">
        <v>1109</v>
      </c>
      <c r="H3184" s="846"/>
    </row>
    <row r="3185" spans="2:8">
      <c r="B3185" s="2" t="s">
        <v>1127</v>
      </c>
      <c r="C3185" s="2" t="s">
        <v>2800</v>
      </c>
      <c r="D3185" s="2">
        <v>2019</v>
      </c>
      <c r="E3185" s="820">
        <v>480</v>
      </c>
      <c r="F3185" s="821">
        <v>0.08</v>
      </c>
      <c r="G3185" s="846" t="s">
        <v>1109</v>
      </c>
      <c r="H3185" s="846"/>
    </row>
    <row r="3186" spans="2:8">
      <c r="B3186" s="2" t="s">
        <v>1127</v>
      </c>
      <c r="C3186" s="2" t="s">
        <v>2801</v>
      </c>
      <c r="D3186" s="2">
        <v>2019</v>
      </c>
      <c r="E3186" s="820">
        <v>548</v>
      </c>
      <c r="F3186" s="821">
        <v>0.09</v>
      </c>
      <c r="G3186" s="846" t="s">
        <v>1110</v>
      </c>
      <c r="H3186" s="846"/>
    </row>
    <row r="3187" spans="2:8">
      <c r="B3187" s="2" t="s">
        <v>1127</v>
      </c>
      <c r="C3187" s="2" t="s">
        <v>2801</v>
      </c>
      <c r="D3187" s="2">
        <v>2019</v>
      </c>
      <c r="E3187" s="820">
        <v>2014</v>
      </c>
      <c r="F3187" s="821">
        <v>0.24</v>
      </c>
      <c r="G3187" s="846" t="s">
        <v>1110</v>
      </c>
      <c r="H3187" s="846"/>
    </row>
    <row r="3188" spans="2:8">
      <c r="B3188" s="2" t="s">
        <v>1127</v>
      </c>
      <c r="C3188" s="2" t="s">
        <v>2801</v>
      </c>
      <c r="D3188" s="2">
        <v>2019</v>
      </c>
      <c r="E3188" s="820">
        <v>4028</v>
      </c>
      <c r="F3188" s="821">
        <v>0.48</v>
      </c>
      <c r="G3188" s="846" t="s">
        <v>1110</v>
      </c>
      <c r="H3188" s="846"/>
    </row>
    <row r="3189" spans="2:8">
      <c r="B3189" s="2" t="s">
        <v>1127</v>
      </c>
      <c r="C3189" s="2" t="s">
        <v>2801</v>
      </c>
      <c r="D3189" s="2">
        <v>2019</v>
      </c>
      <c r="E3189" s="820">
        <v>1215</v>
      </c>
      <c r="F3189" s="821">
        <v>0.2</v>
      </c>
      <c r="G3189" s="846" t="s">
        <v>1110</v>
      </c>
      <c r="H3189" s="846"/>
    </row>
    <row r="3190" spans="2:8">
      <c r="B3190" s="2" t="s">
        <v>1127</v>
      </c>
      <c r="C3190" s="2" t="s">
        <v>2801</v>
      </c>
      <c r="D3190" s="2">
        <v>2019</v>
      </c>
      <c r="E3190" s="820">
        <v>960</v>
      </c>
      <c r="F3190" s="821">
        <v>0.16</v>
      </c>
      <c r="G3190" s="846" t="s">
        <v>1110</v>
      </c>
      <c r="H3190" s="846"/>
    </row>
    <row r="3191" spans="2:8">
      <c r="B3191" s="2" t="s">
        <v>1127</v>
      </c>
      <c r="C3191" s="2" t="s">
        <v>2801</v>
      </c>
      <c r="D3191" s="2">
        <v>2019</v>
      </c>
      <c r="E3191" s="820">
        <v>578</v>
      </c>
      <c r="F3191" s="821">
        <v>0.1</v>
      </c>
      <c r="G3191" s="846" t="s">
        <v>1110</v>
      </c>
      <c r="H3191" s="846"/>
    </row>
    <row r="3192" spans="2:8">
      <c r="B3192" s="2" t="s">
        <v>1127</v>
      </c>
      <c r="C3192" s="2" t="s">
        <v>2802</v>
      </c>
      <c r="D3192" s="2">
        <v>2019</v>
      </c>
      <c r="E3192" s="820">
        <v>2014</v>
      </c>
      <c r="F3192" s="821">
        <v>0.24</v>
      </c>
      <c r="G3192" s="846" t="s">
        <v>1110</v>
      </c>
      <c r="H3192" s="846"/>
    </row>
    <row r="3193" spans="2:8">
      <c r="B3193" s="2" t="s">
        <v>1127</v>
      </c>
      <c r="C3193" s="2" t="s">
        <v>2802</v>
      </c>
      <c r="D3193" s="2">
        <v>2019</v>
      </c>
      <c r="E3193" s="820">
        <v>480</v>
      </c>
      <c r="F3193" s="821">
        <v>0.08</v>
      </c>
      <c r="G3193" s="846" t="s">
        <v>1110</v>
      </c>
      <c r="H3193" s="846"/>
    </row>
    <row r="3194" spans="2:8">
      <c r="B3194" s="2" t="s">
        <v>1127</v>
      </c>
      <c r="C3194" s="2" t="s">
        <v>2803</v>
      </c>
      <c r="D3194" s="2">
        <v>2019</v>
      </c>
      <c r="E3194" s="820">
        <v>480</v>
      </c>
      <c r="F3194" s="821">
        <v>0.08</v>
      </c>
      <c r="G3194" s="846" t="s">
        <v>1110</v>
      </c>
      <c r="H3194" s="846"/>
    </row>
    <row r="3195" spans="2:8">
      <c r="B3195" s="2" t="s">
        <v>1127</v>
      </c>
      <c r="C3195" s="2" t="s">
        <v>2803</v>
      </c>
      <c r="D3195" s="2">
        <v>2019</v>
      </c>
      <c r="E3195" s="820">
        <v>1007</v>
      </c>
      <c r="F3195" s="821">
        <v>0.12</v>
      </c>
      <c r="G3195" s="846" t="s">
        <v>1110</v>
      </c>
      <c r="H3195" s="846"/>
    </row>
    <row r="3196" spans="2:8">
      <c r="B3196" s="2" t="s">
        <v>1127</v>
      </c>
      <c r="C3196" s="2" t="s">
        <v>2803</v>
      </c>
      <c r="D3196" s="2">
        <v>2019</v>
      </c>
      <c r="E3196" s="820">
        <v>1007</v>
      </c>
      <c r="F3196" s="821">
        <v>0.12</v>
      </c>
      <c r="G3196" s="846" t="s">
        <v>1110</v>
      </c>
      <c r="H3196" s="846"/>
    </row>
    <row r="3197" spans="2:8">
      <c r="B3197" s="2" t="s">
        <v>1127</v>
      </c>
      <c r="C3197" s="2" t="s">
        <v>2804</v>
      </c>
      <c r="D3197" s="2">
        <v>2019</v>
      </c>
      <c r="E3197" s="820">
        <v>1007</v>
      </c>
      <c r="F3197" s="821">
        <v>0.12</v>
      </c>
      <c r="G3197" s="846" t="s">
        <v>1110</v>
      </c>
      <c r="H3197" s="846"/>
    </row>
    <row r="3198" spans="2:8">
      <c r="B3198" s="2" t="s">
        <v>1127</v>
      </c>
      <c r="C3198" s="2" t="s">
        <v>2804</v>
      </c>
      <c r="D3198" s="2">
        <v>2019</v>
      </c>
      <c r="E3198" s="820">
        <v>190</v>
      </c>
      <c r="F3198" s="821">
        <v>0.05</v>
      </c>
      <c r="G3198" s="846" t="s">
        <v>1110</v>
      </c>
      <c r="H3198" s="846"/>
    </row>
    <row r="3199" spans="2:8">
      <c r="B3199" s="2" t="s">
        <v>1127</v>
      </c>
      <c r="C3199" s="2" t="s">
        <v>2804</v>
      </c>
      <c r="D3199" s="2">
        <v>2019</v>
      </c>
      <c r="E3199" s="820">
        <v>1445</v>
      </c>
      <c r="F3199" s="821">
        <v>0.25</v>
      </c>
      <c r="G3199" s="846" t="s">
        <v>1110</v>
      </c>
      <c r="H3199" s="846"/>
    </row>
    <row r="3200" spans="2:8">
      <c r="B3200" s="2" t="s">
        <v>1127</v>
      </c>
      <c r="C3200" s="2" t="s">
        <v>2804</v>
      </c>
      <c r="D3200" s="2">
        <v>2019</v>
      </c>
      <c r="E3200" s="820">
        <v>480</v>
      </c>
      <c r="F3200" s="821">
        <v>0.08</v>
      </c>
      <c r="G3200" s="846" t="s">
        <v>1110</v>
      </c>
      <c r="H3200" s="846"/>
    </row>
    <row r="3201" spans="2:8">
      <c r="B3201" s="2" t="s">
        <v>1127</v>
      </c>
      <c r="C3201" s="2" t="s">
        <v>2804</v>
      </c>
      <c r="D3201" s="2">
        <v>2019</v>
      </c>
      <c r="E3201" s="820">
        <v>1096</v>
      </c>
      <c r="F3201" s="821">
        <v>0.18</v>
      </c>
      <c r="G3201" s="846" t="s">
        <v>1110</v>
      </c>
      <c r="H3201" s="846"/>
    </row>
    <row r="3202" spans="2:8">
      <c r="B3202" s="2" t="s">
        <v>1127</v>
      </c>
      <c r="C3202" s="2" t="s">
        <v>2804</v>
      </c>
      <c r="D3202" s="2">
        <v>2019</v>
      </c>
      <c r="E3202" s="820">
        <v>7049</v>
      </c>
      <c r="F3202" s="821">
        <v>0.84</v>
      </c>
      <c r="G3202" s="846" t="s">
        <v>1110</v>
      </c>
      <c r="H3202" s="846"/>
    </row>
    <row r="3203" spans="2:8">
      <c r="B3203" s="2" t="s">
        <v>1127</v>
      </c>
      <c r="C3203" s="2" t="s">
        <v>2805</v>
      </c>
      <c r="D3203" s="2">
        <v>2019</v>
      </c>
      <c r="E3203" s="820">
        <v>960</v>
      </c>
      <c r="F3203" s="821">
        <v>0.16</v>
      </c>
      <c r="G3203" s="846" t="s">
        <v>1110</v>
      </c>
      <c r="H3203" s="846"/>
    </row>
    <row r="3204" spans="2:8">
      <c r="B3204" s="2" t="s">
        <v>1127</v>
      </c>
      <c r="C3204" s="2" t="s">
        <v>2806</v>
      </c>
      <c r="D3204" s="2">
        <v>2019</v>
      </c>
      <c r="E3204" s="820">
        <v>548</v>
      </c>
      <c r="F3204" s="821">
        <v>0.09</v>
      </c>
      <c r="G3204" s="846" t="s">
        <v>1110</v>
      </c>
      <c r="H3204" s="846"/>
    </row>
    <row r="3205" spans="2:8">
      <c r="B3205" s="2" t="s">
        <v>1127</v>
      </c>
      <c r="C3205" s="2" t="s">
        <v>2806</v>
      </c>
      <c r="D3205" s="2">
        <v>2019</v>
      </c>
      <c r="E3205" s="820">
        <v>1007</v>
      </c>
      <c r="F3205" s="821">
        <v>0.12</v>
      </c>
      <c r="G3205" s="846" t="s">
        <v>1110</v>
      </c>
      <c r="H3205" s="846"/>
    </row>
    <row r="3206" spans="2:8">
      <c r="B3206" s="2" t="s">
        <v>1127</v>
      </c>
      <c r="C3206" s="2" t="s">
        <v>2806</v>
      </c>
      <c r="D3206" s="2">
        <v>2019</v>
      </c>
      <c r="E3206" s="820">
        <v>578</v>
      </c>
      <c r="F3206" s="821">
        <v>0.1</v>
      </c>
      <c r="G3206" s="846" t="s">
        <v>1110</v>
      </c>
      <c r="H3206" s="846"/>
    </row>
    <row r="3207" spans="2:8">
      <c r="B3207" s="2" t="s">
        <v>1127</v>
      </c>
      <c r="C3207" s="2" t="s">
        <v>2806</v>
      </c>
      <c r="D3207" s="2">
        <v>2019</v>
      </c>
      <c r="E3207" s="820">
        <v>190</v>
      </c>
      <c r="F3207" s="821">
        <v>0.05</v>
      </c>
      <c r="G3207" s="846" t="s">
        <v>1110</v>
      </c>
      <c r="H3207" s="846"/>
    </row>
    <row r="3208" spans="2:8">
      <c r="B3208" s="2" t="s">
        <v>1127</v>
      </c>
      <c r="C3208" s="2" t="s">
        <v>2806</v>
      </c>
      <c r="D3208" s="2">
        <v>2019</v>
      </c>
      <c r="E3208" s="820">
        <v>486</v>
      </c>
      <c r="F3208" s="821">
        <v>0.08</v>
      </c>
      <c r="G3208" s="846" t="s">
        <v>1110</v>
      </c>
      <c r="H3208" s="846"/>
    </row>
    <row r="3209" spans="2:8">
      <c r="B3209" s="2" t="s">
        <v>1127</v>
      </c>
      <c r="C3209" s="2" t="s">
        <v>2806</v>
      </c>
      <c r="D3209" s="2">
        <v>2019</v>
      </c>
      <c r="E3209" s="820">
        <v>3021</v>
      </c>
      <c r="F3209" s="821">
        <v>0.36</v>
      </c>
      <c r="G3209" s="846" t="s">
        <v>1110</v>
      </c>
      <c r="H3209" s="846"/>
    </row>
    <row r="3210" spans="2:8">
      <c r="B3210" s="2" t="s">
        <v>1127</v>
      </c>
      <c r="C3210" s="2" t="s">
        <v>2807</v>
      </c>
      <c r="D3210" s="2">
        <v>2019</v>
      </c>
      <c r="E3210" s="820">
        <v>1458</v>
      </c>
      <c r="F3210" s="821">
        <v>0.24</v>
      </c>
      <c r="G3210" s="846" t="s">
        <v>1110</v>
      </c>
      <c r="H3210" s="846"/>
    </row>
    <row r="3211" spans="2:8">
      <c r="B3211" s="2" t="s">
        <v>1127</v>
      </c>
      <c r="C3211" s="2" t="s">
        <v>2807</v>
      </c>
      <c r="D3211" s="2">
        <v>2019</v>
      </c>
      <c r="E3211" s="820">
        <v>867</v>
      </c>
      <c r="F3211" s="821">
        <v>0.15</v>
      </c>
      <c r="G3211" s="846" t="s">
        <v>1110</v>
      </c>
      <c r="H3211" s="846"/>
    </row>
    <row r="3212" spans="2:8">
      <c r="B3212" s="2" t="s">
        <v>1127</v>
      </c>
      <c r="C3212" s="2" t="s">
        <v>2807</v>
      </c>
      <c r="D3212" s="2">
        <v>2019</v>
      </c>
      <c r="E3212" s="820">
        <v>7049</v>
      </c>
      <c r="F3212" s="821">
        <v>0.84</v>
      </c>
      <c r="G3212" s="846" t="s">
        <v>1110</v>
      </c>
      <c r="H3212" s="846"/>
    </row>
    <row r="3213" spans="2:8">
      <c r="B3213" s="2" t="s">
        <v>1127</v>
      </c>
      <c r="C3213" s="2" t="s">
        <v>2807</v>
      </c>
      <c r="D3213" s="2">
        <v>2019</v>
      </c>
      <c r="E3213" s="820">
        <v>480</v>
      </c>
      <c r="F3213" s="821">
        <v>0.08</v>
      </c>
      <c r="G3213" s="846" t="s">
        <v>1110</v>
      </c>
      <c r="H3213" s="846"/>
    </row>
    <row r="3214" spans="2:8">
      <c r="B3214" s="2" t="s">
        <v>1127</v>
      </c>
      <c r="C3214" s="2" t="s">
        <v>2807</v>
      </c>
      <c r="D3214" s="2">
        <v>2019</v>
      </c>
      <c r="E3214" s="820">
        <v>548</v>
      </c>
      <c r="F3214" s="821">
        <v>0.09</v>
      </c>
      <c r="G3214" s="846" t="s">
        <v>1110</v>
      </c>
      <c r="H3214" s="846"/>
    </row>
    <row r="3215" spans="2:8">
      <c r="B3215" s="2" t="s">
        <v>1127</v>
      </c>
      <c r="C3215" s="2" t="s">
        <v>2807</v>
      </c>
      <c r="D3215" s="2">
        <v>2019</v>
      </c>
      <c r="E3215" s="820">
        <v>1007</v>
      </c>
      <c r="F3215" s="821">
        <v>0.12</v>
      </c>
      <c r="G3215" s="846" t="s">
        <v>1110</v>
      </c>
      <c r="H3215" s="846"/>
    </row>
    <row r="3216" spans="2:8">
      <c r="B3216" s="2" t="s">
        <v>1127</v>
      </c>
      <c r="C3216" s="2" t="s">
        <v>2807</v>
      </c>
      <c r="D3216" s="2">
        <v>2019</v>
      </c>
      <c r="E3216" s="820">
        <v>1007</v>
      </c>
      <c r="F3216" s="821">
        <v>0.12</v>
      </c>
      <c r="G3216" s="846" t="s">
        <v>1110</v>
      </c>
      <c r="H3216" s="846"/>
    </row>
    <row r="3217" spans="2:8">
      <c r="B3217" s="2" t="s">
        <v>1127</v>
      </c>
      <c r="C3217" s="2" t="s">
        <v>2808</v>
      </c>
      <c r="D3217" s="2">
        <v>2019</v>
      </c>
      <c r="E3217" s="820">
        <v>480</v>
      </c>
      <c r="F3217" s="821">
        <v>0.08</v>
      </c>
      <c r="G3217" s="846" t="s">
        <v>1110</v>
      </c>
      <c r="H3217" s="846"/>
    </row>
    <row r="3218" spans="2:8">
      <c r="B3218" s="2" t="s">
        <v>1127</v>
      </c>
      <c r="C3218" s="2" t="s">
        <v>2808</v>
      </c>
      <c r="D3218" s="2">
        <v>2019</v>
      </c>
      <c r="E3218" s="820">
        <v>729</v>
      </c>
      <c r="F3218" s="821">
        <v>0.12</v>
      </c>
      <c r="G3218" s="846" t="s">
        <v>1110</v>
      </c>
      <c r="H3218" s="846"/>
    </row>
    <row r="3219" spans="2:8">
      <c r="B3219" s="2" t="s">
        <v>1127</v>
      </c>
      <c r="C3219" s="2" t="s">
        <v>2808</v>
      </c>
      <c r="D3219" s="2">
        <v>2019</v>
      </c>
      <c r="E3219" s="820">
        <v>2014</v>
      </c>
      <c r="F3219" s="821">
        <v>0.24</v>
      </c>
      <c r="G3219" s="846" t="s">
        <v>1110</v>
      </c>
      <c r="H3219" s="846"/>
    </row>
    <row r="3220" spans="2:8">
      <c r="B3220" s="2" t="s">
        <v>1127</v>
      </c>
      <c r="C3220" s="2" t="s">
        <v>2809</v>
      </c>
      <c r="D3220" s="2">
        <v>2019</v>
      </c>
      <c r="E3220" s="820">
        <v>578</v>
      </c>
      <c r="F3220" s="821">
        <v>0.1</v>
      </c>
      <c r="G3220" s="846" t="s">
        <v>1110</v>
      </c>
      <c r="H3220" s="846"/>
    </row>
    <row r="3221" spans="2:8">
      <c r="B3221" s="2" t="s">
        <v>1127</v>
      </c>
      <c r="C3221" s="2" t="s">
        <v>2809</v>
      </c>
      <c r="D3221" s="2">
        <v>2019</v>
      </c>
      <c r="E3221" s="820">
        <v>480</v>
      </c>
      <c r="F3221" s="821">
        <v>0.08</v>
      </c>
      <c r="G3221" s="846" t="s">
        <v>1110</v>
      </c>
      <c r="H3221" s="846"/>
    </row>
    <row r="3222" spans="2:8">
      <c r="B3222" s="2" t="s">
        <v>1127</v>
      </c>
      <c r="C3222" s="2" t="s">
        <v>2809</v>
      </c>
      <c r="D3222" s="2">
        <v>2019</v>
      </c>
      <c r="E3222" s="820">
        <v>1944</v>
      </c>
      <c r="F3222" s="821">
        <v>0.32</v>
      </c>
      <c r="G3222" s="846" t="s">
        <v>1110</v>
      </c>
      <c r="H3222" s="846"/>
    </row>
    <row r="3223" spans="2:8">
      <c r="B3223" s="2" t="s">
        <v>1127</v>
      </c>
      <c r="C3223" s="2" t="s">
        <v>2809</v>
      </c>
      <c r="D3223" s="2">
        <v>2019</v>
      </c>
      <c r="E3223" s="820">
        <v>1007</v>
      </c>
      <c r="F3223" s="821">
        <v>0.12</v>
      </c>
      <c r="G3223" s="846" t="s">
        <v>1110</v>
      </c>
      <c r="H3223" s="846"/>
    </row>
    <row r="3224" spans="2:8">
      <c r="B3224" s="2" t="s">
        <v>1127</v>
      </c>
      <c r="C3224" s="2" t="s">
        <v>2810</v>
      </c>
      <c r="D3224" s="2">
        <v>2019</v>
      </c>
      <c r="E3224" s="820">
        <v>5035</v>
      </c>
      <c r="F3224" s="821">
        <v>0.6</v>
      </c>
      <c r="G3224" s="846" t="s">
        <v>1110</v>
      </c>
      <c r="H3224" s="846"/>
    </row>
    <row r="3225" spans="2:8">
      <c r="B3225" s="2" t="s">
        <v>1127</v>
      </c>
      <c r="C3225" s="2" t="s">
        <v>2810</v>
      </c>
      <c r="D3225" s="2">
        <v>2019</v>
      </c>
      <c r="E3225" s="820">
        <v>2014</v>
      </c>
      <c r="F3225" s="821">
        <v>0.24</v>
      </c>
      <c r="G3225" s="846" t="s">
        <v>1110</v>
      </c>
      <c r="H3225" s="846"/>
    </row>
    <row r="3226" spans="2:8">
      <c r="B3226" s="2" t="s">
        <v>1127</v>
      </c>
      <c r="C3226" s="2" t="s">
        <v>2810</v>
      </c>
      <c r="D3226" s="2">
        <v>2019</v>
      </c>
      <c r="E3226" s="820">
        <v>972</v>
      </c>
      <c r="F3226" s="821">
        <v>0.16</v>
      </c>
      <c r="G3226" s="846" t="s">
        <v>1110</v>
      </c>
      <c r="H3226" s="846"/>
    </row>
    <row r="3227" spans="2:8">
      <c r="B3227" s="2" t="s">
        <v>1127</v>
      </c>
      <c r="C3227" s="2" t="s">
        <v>2810</v>
      </c>
      <c r="D3227" s="2">
        <v>2019</v>
      </c>
      <c r="E3227" s="820">
        <v>578</v>
      </c>
      <c r="F3227" s="821">
        <v>0.1</v>
      </c>
      <c r="G3227" s="846" t="s">
        <v>1110</v>
      </c>
      <c r="H3227" s="846"/>
    </row>
    <row r="3228" spans="2:8">
      <c r="B3228" s="2" t="s">
        <v>1127</v>
      </c>
      <c r="C3228" s="2" t="s">
        <v>2810</v>
      </c>
      <c r="D3228" s="2">
        <v>2019</v>
      </c>
      <c r="E3228" s="820">
        <v>190</v>
      </c>
      <c r="F3228" s="821">
        <v>0.05</v>
      </c>
      <c r="G3228" s="846" t="s">
        <v>1110</v>
      </c>
      <c r="H3228" s="846"/>
    </row>
    <row r="3229" spans="2:8">
      <c r="B3229" s="2" t="s">
        <v>1127</v>
      </c>
      <c r="C3229" s="2" t="s">
        <v>2811</v>
      </c>
      <c r="D3229" s="2">
        <v>2019</v>
      </c>
      <c r="E3229" s="820">
        <v>972</v>
      </c>
      <c r="F3229" s="821">
        <v>0.16</v>
      </c>
      <c r="G3229" s="846" t="s">
        <v>1110</v>
      </c>
      <c r="H3229" s="846"/>
    </row>
    <row r="3230" spans="2:8">
      <c r="B3230" s="2" t="s">
        <v>1127</v>
      </c>
      <c r="C3230" s="2" t="s">
        <v>2811</v>
      </c>
      <c r="D3230" s="2">
        <v>2019</v>
      </c>
      <c r="E3230" s="820">
        <v>1330</v>
      </c>
      <c r="F3230" s="821">
        <v>0.35</v>
      </c>
      <c r="G3230" s="846" t="s">
        <v>1110</v>
      </c>
      <c r="H3230" s="846"/>
    </row>
    <row r="3231" spans="2:8">
      <c r="B3231" s="2" t="s">
        <v>1127</v>
      </c>
      <c r="C3231" s="2" t="s">
        <v>2811</v>
      </c>
      <c r="D3231" s="2">
        <v>2019</v>
      </c>
      <c r="E3231" s="820">
        <v>4028</v>
      </c>
      <c r="F3231" s="821">
        <v>0.48</v>
      </c>
      <c r="G3231" s="846" t="s">
        <v>1110</v>
      </c>
      <c r="H3231" s="846"/>
    </row>
    <row r="3232" spans="2:8">
      <c r="B3232" s="2" t="s">
        <v>1127</v>
      </c>
      <c r="C3232" s="2" t="s">
        <v>2812</v>
      </c>
      <c r="D3232" s="2">
        <v>2019</v>
      </c>
      <c r="E3232" s="820">
        <v>2014</v>
      </c>
      <c r="F3232" s="821">
        <v>0.24</v>
      </c>
      <c r="G3232" s="846" t="s">
        <v>1110</v>
      </c>
      <c r="H3232" s="846"/>
    </row>
    <row r="3233" spans="2:8">
      <c r="B3233" s="2" t="s">
        <v>1127</v>
      </c>
      <c r="C3233" s="2" t="s">
        <v>2812</v>
      </c>
      <c r="D3233" s="2">
        <v>2019</v>
      </c>
      <c r="E3233" s="820">
        <v>972</v>
      </c>
      <c r="F3233" s="821">
        <v>0.16</v>
      </c>
      <c r="G3233" s="846" t="s">
        <v>1110</v>
      </c>
      <c r="H3233" s="846"/>
    </row>
    <row r="3234" spans="2:8">
      <c r="B3234" s="2" t="s">
        <v>1127</v>
      </c>
      <c r="C3234" s="2" t="s">
        <v>2812</v>
      </c>
      <c r="D3234" s="2">
        <v>2019</v>
      </c>
      <c r="E3234" s="820">
        <v>578</v>
      </c>
      <c r="F3234" s="821">
        <v>0.1</v>
      </c>
      <c r="G3234" s="846" t="s">
        <v>1110</v>
      </c>
      <c r="H3234" s="846"/>
    </row>
    <row r="3235" spans="2:8">
      <c r="B3235" s="2" t="s">
        <v>1127</v>
      </c>
      <c r="C3235" s="2" t="s">
        <v>2812</v>
      </c>
      <c r="D3235" s="2">
        <v>2019</v>
      </c>
      <c r="E3235" s="820">
        <v>480</v>
      </c>
      <c r="F3235" s="821">
        <v>0.08</v>
      </c>
      <c r="G3235" s="846" t="s">
        <v>1110</v>
      </c>
      <c r="H3235" s="846"/>
    </row>
    <row r="3236" spans="2:8">
      <c r="B3236" s="2" t="s">
        <v>1127</v>
      </c>
      <c r="C3236" s="2" t="s">
        <v>2812</v>
      </c>
      <c r="D3236" s="2">
        <v>2019</v>
      </c>
      <c r="E3236" s="820">
        <v>4028</v>
      </c>
      <c r="F3236" s="821">
        <v>0.48</v>
      </c>
      <c r="G3236" s="846" t="s">
        <v>1110</v>
      </c>
      <c r="H3236" s="846"/>
    </row>
    <row r="3237" spans="2:8">
      <c r="B3237" s="2" t="s">
        <v>1127</v>
      </c>
      <c r="C3237" s="2" t="s">
        <v>2812</v>
      </c>
      <c r="D3237" s="2">
        <v>2019</v>
      </c>
      <c r="E3237" s="820">
        <v>548</v>
      </c>
      <c r="F3237" s="821">
        <v>0.09</v>
      </c>
      <c r="G3237" s="846" t="s">
        <v>1110</v>
      </c>
      <c r="H3237" s="846"/>
    </row>
    <row r="3238" spans="2:8">
      <c r="B3238" s="2" t="s">
        <v>1127</v>
      </c>
      <c r="C3238" s="2" t="s">
        <v>2813</v>
      </c>
      <c r="D3238" s="2">
        <v>2019</v>
      </c>
      <c r="E3238" s="820">
        <v>480</v>
      </c>
      <c r="F3238" s="821">
        <v>0.08</v>
      </c>
      <c r="G3238" s="846" t="s">
        <v>1110</v>
      </c>
      <c r="H3238" s="846"/>
    </row>
    <row r="3239" spans="2:8">
      <c r="B3239" s="2" t="s">
        <v>1127</v>
      </c>
      <c r="C3239" s="2" t="s">
        <v>2813</v>
      </c>
      <c r="D3239" s="2">
        <v>2019</v>
      </c>
      <c r="E3239" s="820">
        <v>1007</v>
      </c>
      <c r="F3239" s="821">
        <v>0.12</v>
      </c>
      <c r="G3239" s="846" t="s">
        <v>1110</v>
      </c>
      <c r="H3239" s="846"/>
    </row>
    <row r="3240" spans="2:8">
      <c r="B3240" s="2" t="s">
        <v>1127</v>
      </c>
      <c r="C3240" s="2" t="s">
        <v>2813</v>
      </c>
      <c r="D3240" s="2">
        <v>2019</v>
      </c>
      <c r="E3240" s="820">
        <v>486</v>
      </c>
      <c r="F3240" s="821">
        <v>0.08</v>
      </c>
      <c r="G3240" s="846" t="s">
        <v>1110</v>
      </c>
      <c r="H3240" s="846"/>
    </row>
    <row r="3241" spans="2:8">
      <c r="B3241" s="2" t="s">
        <v>1127</v>
      </c>
      <c r="C3241" s="2" t="s">
        <v>2814</v>
      </c>
      <c r="D3241" s="2">
        <v>2019</v>
      </c>
      <c r="E3241" s="820">
        <v>266</v>
      </c>
      <c r="F3241" s="821">
        <v>0.1</v>
      </c>
      <c r="G3241" s="846" t="s">
        <v>1110</v>
      </c>
      <c r="H3241" s="846"/>
    </row>
    <row r="3242" spans="2:8">
      <c r="B3242" s="2" t="s">
        <v>1127</v>
      </c>
      <c r="C3242" s="2" t="s">
        <v>2814</v>
      </c>
      <c r="D3242" s="2">
        <v>2019</v>
      </c>
      <c r="E3242" s="820">
        <v>5035</v>
      </c>
      <c r="F3242" s="821">
        <v>0.6</v>
      </c>
      <c r="G3242" s="846" t="s">
        <v>1110</v>
      </c>
      <c r="H3242" s="846"/>
    </row>
    <row r="3243" spans="2:8">
      <c r="B3243" s="2" t="s">
        <v>1127</v>
      </c>
      <c r="C3243" s="2" t="s">
        <v>2814</v>
      </c>
      <c r="D3243" s="2">
        <v>2019</v>
      </c>
      <c r="E3243" s="820">
        <v>972</v>
      </c>
      <c r="F3243" s="821">
        <v>0.16</v>
      </c>
      <c r="G3243" s="846" t="s">
        <v>1110</v>
      </c>
      <c r="H3243" s="846"/>
    </row>
    <row r="3244" spans="2:8">
      <c r="B3244" s="2" t="s">
        <v>1127</v>
      </c>
      <c r="C3244" s="2" t="s">
        <v>2814</v>
      </c>
      <c r="D3244" s="2">
        <v>2019</v>
      </c>
      <c r="E3244" s="820">
        <v>960</v>
      </c>
      <c r="F3244" s="821">
        <v>0.16</v>
      </c>
      <c r="G3244" s="846" t="s">
        <v>1110</v>
      </c>
      <c r="H3244" s="846"/>
    </row>
    <row r="3245" spans="2:8">
      <c r="B3245" s="2" t="s">
        <v>1127</v>
      </c>
      <c r="C3245" s="2" t="s">
        <v>2814</v>
      </c>
      <c r="D3245" s="2">
        <v>2019</v>
      </c>
      <c r="E3245" s="820">
        <v>548</v>
      </c>
      <c r="F3245" s="821">
        <v>0.09</v>
      </c>
      <c r="G3245" s="846" t="s">
        <v>1110</v>
      </c>
      <c r="H3245" s="846"/>
    </row>
    <row r="3246" spans="2:8">
      <c r="B3246" s="2" t="s">
        <v>1127</v>
      </c>
      <c r="C3246" s="2" t="s">
        <v>2814</v>
      </c>
      <c r="D3246" s="2">
        <v>2019</v>
      </c>
      <c r="E3246" s="820">
        <v>1007</v>
      </c>
      <c r="F3246" s="821">
        <v>0.12</v>
      </c>
      <c r="G3246" s="846" t="s">
        <v>1110</v>
      </c>
      <c r="H3246" s="846"/>
    </row>
    <row r="3247" spans="2:8">
      <c r="B3247" s="2" t="s">
        <v>1127</v>
      </c>
      <c r="C3247" s="2" t="s">
        <v>2814</v>
      </c>
      <c r="D3247" s="2">
        <v>2019</v>
      </c>
      <c r="E3247" s="820">
        <v>1156</v>
      </c>
      <c r="F3247" s="821">
        <v>0.2</v>
      </c>
      <c r="G3247" s="846" t="s">
        <v>1110</v>
      </c>
      <c r="H3247" s="846"/>
    </row>
    <row r="3248" spans="2:8">
      <c r="B3248" s="2" t="s">
        <v>1127</v>
      </c>
      <c r="C3248" s="2" t="s">
        <v>2815</v>
      </c>
      <c r="D3248" s="2">
        <v>2019</v>
      </c>
      <c r="E3248" s="820">
        <v>570</v>
      </c>
      <c r="F3248" s="821">
        <v>0.15</v>
      </c>
      <c r="G3248" s="846" t="s">
        <v>1110</v>
      </c>
      <c r="H3248" s="846"/>
    </row>
    <row r="3249" spans="2:8">
      <c r="B3249" s="2" t="s">
        <v>1127</v>
      </c>
      <c r="C3249" s="2" t="s">
        <v>2815</v>
      </c>
      <c r="D3249" s="2">
        <v>2019</v>
      </c>
      <c r="E3249" s="820">
        <v>3021</v>
      </c>
      <c r="F3249" s="821">
        <v>0.36</v>
      </c>
      <c r="G3249" s="846" t="s">
        <v>1110</v>
      </c>
      <c r="H3249" s="846"/>
    </row>
    <row r="3250" spans="2:8">
      <c r="B3250" s="2" t="s">
        <v>1127</v>
      </c>
      <c r="C3250" s="2" t="s">
        <v>2815</v>
      </c>
      <c r="D3250" s="2">
        <v>2019</v>
      </c>
      <c r="E3250" s="820">
        <v>190</v>
      </c>
      <c r="F3250" s="821">
        <v>0.05</v>
      </c>
      <c r="G3250" s="846" t="s">
        <v>1110</v>
      </c>
      <c r="H3250" s="846"/>
    </row>
    <row r="3251" spans="2:8">
      <c r="B3251" s="2" t="s">
        <v>1127</v>
      </c>
      <c r="C3251" s="2" t="s">
        <v>2815</v>
      </c>
      <c r="D3251" s="2">
        <v>2019</v>
      </c>
      <c r="E3251" s="820">
        <v>729</v>
      </c>
      <c r="F3251" s="821">
        <v>0.12</v>
      </c>
      <c r="G3251" s="846" t="s">
        <v>1110</v>
      </c>
      <c r="H3251" s="846"/>
    </row>
    <row r="3252" spans="2:8">
      <c r="B3252" s="2" t="s">
        <v>1127</v>
      </c>
      <c r="C3252" s="2" t="s">
        <v>2816</v>
      </c>
      <c r="D3252" s="2">
        <v>2019</v>
      </c>
      <c r="E3252" s="820">
        <v>1007</v>
      </c>
      <c r="F3252" s="821">
        <v>0.12</v>
      </c>
      <c r="G3252" s="846" t="s">
        <v>1110</v>
      </c>
      <c r="H3252" s="846"/>
    </row>
    <row r="3253" spans="2:8">
      <c r="B3253" s="2" t="s">
        <v>1127</v>
      </c>
      <c r="C3253" s="2" t="s">
        <v>2816</v>
      </c>
      <c r="D3253" s="2">
        <v>2019</v>
      </c>
      <c r="E3253" s="820">
        <v>243</v>
      </c>
      <c r="F3253" s="821">
        <v>0.04</v>
      </c>
      <c r="G3253" s="846" t="s">
        <v>1110</v>
      </c>
      <c r="H3253" s="846"/>
    </row>
    <row r="3254" spans="2:8">
      <c r="B3254" s="2" t="s">
        <v>1127</v>
      </c>
      <c r="C3254" s="2" t="s">
        <v>2817</v>
      </c>
      <c r="D3254" s="2">
        <v>2019</v>
      </c>
      <c r="E3254" s="820">
        <v>1007</v>
      </c>
      <c r="F3254" s="821">
        <v>0.12</v>
      </c>
      <c r="G3254" s="846" t="s">
        <v>1110</v>
      </c>
      <c r="H3254" s="846"/>
    </row>
    <row r="3255" spans="2:8">
      <c r="B3255" s="2" t="s">
        <v>1127</v>
      </c>
      <c r="C3255" s="2" t="s">
        <v>2817</v>
      </c>
      <c r="D3255" s="2">
        <v>2019</v>
      </c>
      <c r="E3255" s="820">
        <v>243</v>
      </c>
      <c r="F3255" s="821">
        <v>0.04</v>
      </c>
      <c r="G3255" s="846" t="s">
        <v>1110</v>
      </c>
      <c r="H3255" s="846"/>
    </row>
    <row r="3256" spans="2:8">
      <c r="B3256" s="2" t="s">
        <v>1127</v>
      </c>
      <c r="C3256" s="2" t="s">
        <v>2817</v>
      </c>
      <c r="D3256" s="2">
        <v>2019</v>
      </c>
      <c r="E3256" s="820">
        <v>190</v>
      </c>
      <c r="F3256" s="821">
        <v>0.05</v>
      </c>
      <c r="G3256" s="846" t="s">
        <v>1110</v>
      </c>
      <c r="H3256" s="846"/>
    </row>
    <row r="3257" spans="2:8">
      <c r="B3257" s="2" t="s">
        <v>22</v>
      </c>
      <c r="C3257" s="2">
        <v>196751</v>
      </c>
      <c r="D3257" s="2">
        <v>2019</v>
      </c>
      <c r="E3257" s="820">
        <v>21262</v>
      </c>
      <c r="F3257" s="821">
        <v>5.7</v>
      </c>
      <c r="G3257" s="846" t="s">
        <v>1111</v>
      </c>
      <c r="H3257" s="846"/>
    </row>
    <row r="3258" spans="2:8">
      <c r="B3258" s="2" t="s">
        <v>22</v>
      </c>
      <c r="C3258" s="2">
        <v>202905</v>
      </c>
      <c r="D3258" s="2">
        <v>2019</v>
      </c>
      <c r="E3258" s="820">
        <v>0</v>
      </c>
      <c r="F3258" s="821">
        <v>0</v>
      </c>
      <c r="G3258" s="846" t="s">
        <v>1110</v>
      </c>
      <c r="H3258" s="846"/>
    </row>
    <row r="3259" spans="2:8">
      <c r="B3259" s="2" t="s">
        <v>22</v>
      </c>
      <c r="C3259" s="2">
        <v>202905</v>
      </c>
      <c r="D3259" s="2">
        <v>2019</v>
      </c>
      <c r="E3259" s="820">
        <v>3360</v>
      </c>
      <c r="F3259" s="821">
        <v>0</v>
      </c>
      <c r="G3259" s="846" t="s">
        <v>1110</v>
      </c>
      <c r="H3259" s="846"/>
    </row>
    <row r="3260" spans="2:8">
      <c r="B3260" s="2" t="s">
        <v>22</v>
      </c>
      <c r="C3260" s="2">
        <v>202905</v>
      </c>
      <c r="D3260" s="2">
        <v>2019</v>
      </c>
      <c r="E3260" s="820">
        <v>11760</v>
      </c>
      <c r="F3260" s="821">
        <v>0</v>
      </c>
      <c r="G3260" s="846" t="s">
        <v>1110</v>
      </c>
      <c r="H3260" s="846"/>
    </row>
    <row r="3261" spans="2:8">
      <c r="B3261" s="2" t="s">
        <v>22</v>
      </c>
      <c r="C3261" s="2">
        <v>201879</v>
      </c>
      <c r="D3261" s="2">
        <v>2019</v>
      </c>
      <c r="E3261" s="820">
        <v>34591</v>
      </c>
      <c r="F3261" s="821">
        <v>9.6</v>
      </c>
      <c r="G3261" s="846" t="s">
        <v>1113</v>
      </c>
      <c r="H3261" s="846"/>
    </row>
    <row r="3262" spans="2:8">
      <c r="B3262" s="2" t="s">
        <v>22</v>
      </c>
      <c r="C3262" s="2">
        <v>201879</v>
      </c>
      <c r="D3262" s="2">
        <v>2019</v>
      </c>
      <c r="E3262" s="820">
        <v>109542</v>
      </c>
      <c r="F3262" s="821">
        <v>12.5</v>
      </c>
      <c r="G3262" s="846" t="s">
        <v>1113</v>
      </c>
      <c r="H3262" s="846"/>
    </row>
    <row r="3263" spans="2:8">
      <c r="B3263" s="2" t="s">
        <v>1118</v>
      </c>
      <c r="C3263" s="2" t="s">
        <v>2818</v>
      </c>
      <c r="D3263" s="2">
        <v>2018</v>
      </c>
      <c r="E3263" s="820">
        <v>2569202</v>
      </c>
      <c r="F3263" s="821">
        <v>0</v>
      </c>
      <c r="G3263" s="846" t="s">
        <v>1115</v>
      </c>
      <c r="H3263" s="846"/>
    </row>
    <row r="3264" spans="2:8">
      <c r="E3264" s="820"/>
      <c r="F3264" s="821"/>
    </row>
    <row r="3265" spans="5:6">
      <c r="E3265" s="820"/>
      <c r="F3265" s="821"/>
    </row>
    <row r="3266" spans="5:6">
      <c r="E3266" s="820"/>
      <c r="F3266" s="821"/>
    </row>
    <row r="3267" spans="5:6">
      <c r="E3267" s="820"/>
      <c r="F3267" s="821"/>
    </row>
    <row r="3268" spans="5:6">
      <c r="E3268" s="820"/>
      <c r="F3268" s="821"/>
    </row>
    <row r="3269" spans="5:6">
      <c r="E3269" s="820"/>
      <c r="F3269" s="821"/>
    </row>
    <row r="3270" spans="5:6">
      <c r="E3270" s="820"/>
      <c r="F3270" s="821"/>
    </row>
    <row r="3271" spans="5:6">
      <c r="E3271" s="820"/>
      <c r="F3271" s="821"/>
    </row>
    <row r="3272" spans="5:6">
      <c r="E3272" s="820"/>
      <c r="F3272" s="821"/>
    </row>
    <row r="3273" spans="5:6">
      <c r="E3273" s="820"/>
      <c r="F3273" s="821"/>
    </row>
    <row r="3274" spans="5:6">
      <c r="E3274" s="820"/>
      <c r="F3274" s="821"/>
    </row>
    <row r="3275" spans="5:6">
      <c r="E3275" s="820"/>
      <c r="F3275" s="821"/>
    </row>
    <row r="3276" spans="5:6">
      <c r="E3276" s="820"/>
      <c r="F3276" s="821"/>
    </row>
    <row r="3277" spans="5:6">
      <c r="E3277" s="820"/>
      <c r="F3277" s="821"/>
    </row>
    <row r="3278" spans="5:6">
      <c r="E3278" s="820"/>
      <c r="F3278" s="821"/>
    </row>
    <row r="3279" spans="5:6">
      <c r="E3279" s="820"/>
      <c r="F3279" s="821"/>
    </row>
    <row r="3280" spans="5:6">
      <c r="E3280" s="820"/>
      <c r="F3280" s="821"/>
    </row>
    <row r="3281" spans="5:6">
      <c r="E3281" s="820"/>
      <c r="F3281" s="821"/>
    </row>
    <row r="3282" spans="5:6">
      <c r="E3282" s="820"/>
      <c r="F3282" s="821"/>
    </row>
    <row r="3283" spans="5:6">
      <c r="E3283" s="820"/>
      <c r="F3283" s="821"/>
    </row>
    <row r="3284" spans="5:6">
      <c r="E3284" s="820"/>
      <c r="F3284" s="821"/>
    </row>
    <row r="3285" spans="5:6">
      <c r="E3285" s="820"/>
      <c r="F3285" s="821"/>
    </row>
    <row r="3286" spans="5:6">
      <c r="E3286" s="820"/>
      <c r="F3286" s="821"/>
    </row>
    <row r="3287" spans="5:6">
      <c r="E3287" s="820"/>
      <c r="F3287" s="821"/>
    </row>
    <row r="3288" spans="5:6">
      <c r="E3288" s="820"/>
      <c r="F3288" s="821"/>
    </row>
    <row r="3289" spans="5:6">
      <c r="E3289" s="820"/>
      <c r="F3289" s="821"/>
    </row>
    <row r="3290" spans="5:6">
      <c r="E3290" s="820"/>
      <c r="F3290" s="821"/>
    </row>
    <row r="3291" spans="5:6">
      <c r="E3291" s="820"/>
      <c r="F3291" s="821"/>
    </row>
    <row r="3292" spans="5:6">
      <c r="E3292" s="820"/>
      <c r="F3292" s="821"/>
    </row>
    <row r="3293" spans="5:6">
      <c r="E3293" s="820"/>
      <c r="F3293" s="821"/>
    </row>
    <row r="3294" spans="5:6">
      <c r="E3294" s="820"/>
      <c r="F3294" s="821"/>
    </row>
    <row r="3295" spans="5:6">
      <c r="E3295" s="820"/>
      <c r="F3295" s="821"/>
    </row>
    <row r="3296" spans="5:6">
      <c r="E3296" s="820"/>
      <c r="F3296" s="821"/>
    </row>
    <row r="3297" spans="5:6">
      <c r="E3297" s="820"/>
      <c r="F3297" s="821"/>
    </row>
    <row r="3298" spans="5:6">
      <c r="E3298" s="820"/>
      <c r="F3298" s="821"/>
    </row>
    <row r="3299" spans="5:6">
      <c r="E3299" s="820"/>
      <c r="F3299" s="821"/>
    </row>
    <row r="3300" spans="5:6">
      <c r="E3300" s="820"/>
      <c r="F3300" s="821"/>
    </row>
    <row r="3301" spans="5:6">
      <c r="E3301" s="820"/>
      <c r="F3301" s="821"/>
    </row>
    <row r="3302" spans="5:6">
      <c r="E3302" s="820"/>
      <c r="F3302" s="821"/>
    </row>
    <row r="3303" spans="5:6">
      <c r="E3303" s="820"/>
      <c r="F3303" s="821"/>
    </row>
    <row r="3304" spans="5:6">
      <c r="E3304" s="820"/>
      <c r="F3304" s="821"/>
    </row>
    <row r="3305" spans="5:6">
      <c r="E3305" s="820"/>
      <c r="F3305" s="821"/>
    </row>
    <row r="3306" spans="5:6">
      <c r="E3306" s="820"/>
      <c r="F3306" s="821"/>
    </row>
    <row r="3307" spans="5:6">
      <c r="E3307" s="820"/>
      <c r="F3307" s="821"/>
    </row>
    <row r="3308" spans="5:6">
      <c r="E3308" s="820"/>
      <c r="F3308" s="821"/>
    </row>
    <row r="3309" spans="5:6">
      <c r="E3309" s="820"/>
      <c r="F3309" s="821"/>
    </row>
    <row r="3310" spans="5:6">
      <c r="E3310" s="820"/>
      <c r="F3310" s="821"/>
    </row>
    <row r="3311" spans="5:6">
      <c r="E3311" s="820"/>
      <c r="F3311" s="821"/>
    </row>
    <row r="3312" spans="5:6">
      <c r="E3312" s="820"/>
      <c r="F3312" s="821"/>
    </row>
    <row r="3313" spans="5:6">
      <c r="E3313" s="820"/>
      <c r="F3313" s="821"/>
    </row>
    <row r="3314" spans="5:6">
      <c r="E3314" s="820"/>
      <c r="F3314" s="821"/>
    </row>
    <row r="3315" spans="5:6">
      <c r="E3315" s="820"/>
      <c r="F3315" s="821"/>
    </row>
    <row r="3316" spans="5:6">
      <c r="E3316" s="820"/>
      <c r="F3316" s="821"/>
    </row>
    <row r="3317" spans="5:6">
      <c r="E3317" s="820"/>
      <c r="F3317" s="821"/>
    </row>
    <row r="3318" spans="5:6">
      <c r="E3318" s="820"/>
      <c r="F3318" s="821"/>
    </row>
    <row r="3319" spans="5:6">
      <c r="E3319" s="820"/>
      <c r="F3319" s="821"/>
    </row>
    <row r="3320" spans="5:6">
      <c r="E3320" s="820"/>
      <c r="F3320" s="821"/>
    </row>
    <row r="3321" spans="5:6">
      <c r="E3321" s="820"/>
      <c r="F3321" s="821"/>
    </row>
    <row r="3322" spans="5:6">
      <c r="E3322" s="820"/>
      <c r="F3322" s="821"/>
    </row>
    <row r="3323" spans="5:6">
      <c r="E3323" s="820"/>
      <c r="F3323" s="821"/>
    </row>
    <row r="3324" spans="5:6">
      <c r="E3324" s="820"/>
      <c r="F3324" s="821"/>
    </row>
    <row r="3325" spans="5:6">
      <c r="E3325" s="820"/>
      <c r="F3325" s="821"/>
    </row>
    <row r="3326" spans="5:6">
      <c r="E3326" s="820"/>
      <c r="F3326" s="821"/>
    </row>
    <row r="3327" spans="5:6">
      <c r="E3327" s="820"/>
      <c r="F3327" s="821"/>
    </row>
    <row r="3328" spans="5:6">
      <c r="E3328" s="820"/>
      <c r="F3328" s="821"/>
    </row>
    <row r="3329" spans="5:6">
      <c r="E3329" s="820"/>
      <c r="F3329" s="821"/>
    </row>
    <row r="3330" spans="5:6">
      <c r="E3330" s="820"/>
      <c r="F3330" s="821"/>
    </row>
    <row r="3331" spans="5:6">
      <c r="E3331" s="820"/>
      <c r="F3331" s="821"/>
    </row>
    <row r="3332" spans="5:6">
      <c r="E3332" s="820"/>
      <c r="F3332" s="821"/>
    </row>
    <row r="3333" spans="5:6">
      <c r="E3333" s="820"/>
      <c r="F3333" s="821"/>
    </row>
    <row r="3334" spans="5:6">
      <c r="E3334" s="820"/>
      <c r="F3334" s="821"/>
    </row>
    <row r="3335" spans="5:6">
      <c r="E3335" s="820"/>
      <c r="F3335" s="821"/>
    </row>
    <row r="3336" spans="5:6">
      <c r="E3336" s="820"/>
      <c r="F3336" s="821"/>
    </row>
    <row r="3337" spans="5:6">
      <c r="E3337" s="820"/>
      <c r="F3337" s="821"/>
    </row>
    <row r="3338" spans="5:6">
      <c r="E3338" s="820"/>
      <c r="F3338" s="821"/>
    </row>
    <row r="3339" spans="5:6">
      <c r="E3339" s="820"/>
      <c r="F3339" s="821"/>
    </row>
    <row r="3340" spans="5:6">
      <c r="E3340" s="820"/>
      <c r="F3340" s="821"/>
    </row>
    <row r="3341" spans="5:6">
      <c r="E3341" s="820"/>
      <c r="F3341" s="821"/>
    </row>
    <row r="3342" spans="5:6">
      <c r="E3342" s="820"/>
      <c r="F3342" s="821"/>
    </row>
    <row r="3343" spans="5:6">
      <c r="E3343" s="820"/>
      <c r="F3343" s="821"/>
    </row>
    <row r="3344" spans="5:6">
      <c r="E3344" s="820"/>
      <c r="F3344" s="821"/>
    </row>
    <row r="3345" spans="5:6">
      <c r="E3345" s="820"/>
      <c r="F3345" s="821"/>
    </row>
    <row r="3346" spans="5:6">
      <c r="E3346" s="820"/>
      <c r="F3346" s="821"/>
    </row>
    <row r="3347" spans="5:6">
      <c r="E3347" s="820"/>
      <c r="F3347" s="821"/>
    </row>
    <row r="3348" spans="5:6">
      <c r="E3348" s="820"/>
      <c r="F3348" s="821"/>
    </row>
    <row r="3349" spans="5:6">
      <c r="E3349" s="820"/>
      <c r="F3349" s="821"/>
    </row>
    <row r="3350" spans="5:6">
      <c r="E3350" s="820"/>
      <c r="F3350" s="821"/>
    </row>
    <row r="3351" spans="5:6">
      <c r="E3351" s="820"/>
      <c r="F3351" s="821"/>
    </row>
    <row r="3352" spans="5:6">
      <c r="E3352" s="820"/>
      <c r="F3352" s="821"/>
    </row>
    <row r="3353" spans="5:6">
      <c r="E3353" s="820"/>
      <c r="F3353" s="821"/>
    </row>
    <row r="3354" spans="5:6">
      <c r="E3354" s="820"/>
      <c r="F3354" s="821"/>
    </row>
    <row r="3355" spans="5:6">
      <c r="E3355" s="820"/>
      <c r="F3355" s="821"/>
    </row>
    <row r="3356" spans="5:6">
      <c r="E3356" s="820"/>
      <c r="F3356" s="821"/>
    </row>
    <row r="3357" spans="5:6">
      <c r="E3357" s="820"/>
      <c r="F3357" s="821"/>
    </row>
    <row r="3358" spans="5:6">
      <c r="E3358" s="820"/>
      <c r="F3358" s="821"/>
    </row>
    <row r="3359" spans="5:6">
      <c r="E3359" s="820"/>
      <c r="F3359" s="821"/>
    </row>
    <row r="3360" spans="5:6">
      <c r="E3360" s="820"/>
      <c r="F3360" s="821"/>
    </row>
    <row r="3361" spans="5:6">
      <c r="E3361" s="820"/>
      <c r="F3361" s="821"/>
    </row>
    <row r="3362" spans="5:6">
      <c r="E3362" s="820"/>
      <c r="F3362" s="821"/>
    </row>
    <row r="3363" spans="5:6">
      <c r="E3363" s="820"/>
      <c r="F3363" s="821"/>
    </row>
    <row r="3364" spans="5:6">
      <c r="E3364" s="820"/>
      <c r="F3364" s="821"/>
    </row>
    <row r="3365" spans="5:6">
      <c r="E3365" s="820"/>
      <c r="F3365" s="821"/>
    </row>
    <row r="3366" spans="5:6">
      <c r="E3366" s="820"/>
      <c r="F3366" s="821"/>
    </row>
    <row r="3367" spans="5:6">
      <c r="E3367" s="820"/>
      <c r="F3367" s="821"/>
    </row>
  </sheetData>
  <mergeCells count="6">
    <mergeCell ref="B16:X16"/>
    <mergeCell ref="B18:X18"/>
    <mergeCell ref="B26:J26"/>
    <mergeCell ref="N26:U26"/>
    <mergeCell ref="B396:J396"/>
    <mergeCell ref="N396:U39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Contents</vt:lpstr>
      <vt:lpstr>Instructions</vt:lpstr>
      <vt:lpstr>LRAMVA Checklist Schematic</vt:lpstr>
      <vt:lpstr>DropDownList</vt:lpstr>
      <vt:lpstr>1.  LRAMVA Summary</vt:lpstr>
      <vt:lpstr>1-a.  Summary of Changes</vt:lpstr>
      <vt:lpstr>2. LRAMVA Threshold</vt:lpstr>
      <vt:lpstr>3.  Distribution Rates</vt:lpstr>
      <vt:lpstr>3-a. VRZ Rate Class Alloc.</vt:lpstr>
      <vt:lpstr>3-b. WRZ Rate Class Alloc.</vt:lpstr>
      <vt:lpstr>4.  2011-2014 LRAM</vt:lpstr>
      <vt:lpstr>5.  2015-2027 LRAM</vt:lpstr>
      <vt:lpstr>6.  Carrying Charges</vt:lpstr>
      <vt:lpstr>7.  Persistence Report</vt:lpstr>
      <vt:lpstr>8-a.  Streetlighting - VRZ</vt:lpstr>
      <vt:lpstr>8-b.  Streetlighting - WRZ</vt:lpstr>
      <vt:lpstr>'1.  LRAMVA Summary'!Print_Area</vt:lpstr>
      <vt:lpstr>'2. LRAMVA Threshold'!Print_Area</vt:lpstr>
      <vt:lpstr>'3.  Distribution Rates'!Print_Area</vt:lpstr>
      <vt:lpstr>'4.  2011-2014 LRAM'!Print_Area</vt:lpstr>
      <vt:lpstr>'5.  2015-2027 LRAM'!Print_Area</vt:lpstr>
      <vt:lpstr>'6.  Carrying Charges'!Print_Area</vt:lpstr>
      <vt:lpstr>'7.  Persistence Report'!Print_Area</vt:lpstr>
      <vt:lpstr>Contents!Print_Area</vt:lpstr>
      <vt:lpstr>'LRAMVA Checklist Schematic'!Print_Area</vt:lpstr>
      <vt:lpstr>'4.  2011-2014 LRAM'!Print_Titles</vt:lpstr>
      <vt:lpstr>Table_1_b.__Annual_LRAMVA_Breakdown_by_Year_and_Rate_Class</vt:lpstr>
      <vt:lpstr>Table_3_a.__Distribution_Rates_by_Rate_Class</vt:lpstr>
      <vt:lpstr>Table_3.__Inputs_for_Distribution_Rates_and_Adjustments_by_Rate_Class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lpstr>Table_5_g.__2021_Lost_Revenues_Work_Form</vt:lpstr>
      <vt:lpstr>Table_5_h.__2022_Lost_Revenues_Work_Form</vt:lpstr>
      <vt:lpstr>Table_5_i.__2023_Lost_Revenues_Work_Form</vt:lpstr>
      <vt:lpstr>Table_5_j.__2024_Lost_Revenues_Work_Form</vt:lpstr>
      <vt:lpstr>Table_5_k.__2025_Lost_Revenues_Work_Form</vt:lpstr>
      <vt:lpstr>Table_5_l.__2026_Lost_Revenues_Work_Form</vt:lpstr>
      <vt:lpstr>Table_5_m.__2027_Lost_Revenues_Work_Form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David Heeney</cp:lastModifiedBy>
  <cp:lastPrinted>2017-05-24T00:43:43Z</cp:lastPrinted>
  <dcterms:created xsi:type="dcterms:W3CDTF">2012-03-05T18:56:04Z</dcterms:created>
  <dcterms:modified xsi:type="dcterms:W3CDTF">2022-06-22T14:53:23Z</dcterms:modified>
</cp:coreProperties>
</file>