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P:\Regulatory\2023 IRM\Submission\"/>
    </mc:Choice>
  </mc:AlternateContent>
  <xr:revisionPtr revIDLastSave="0" documentId="13_ncr:1_{1488ECBD-DDB6-4C4C-9373-4F8EDD74B5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2021 1588 Princ Adj" sheetId="1" r:id="rId1"/>
    <sheet name="2. 2021 GA Workform Adj" sheetId="3" r:id="rId2"/>
  </sheets>
  <externalReferences>
    <externalReference r:id="rId3"/>
  </externalReferences>
  <definedNames>
    <definedName name="AS2DocOpenMode" hidden="1">"AS2DocumentEdit"</definedName>
    <definedName name="AS2HasNoAutoHeaderFooter" hidden="1">" "</definedName>
    <definedName name="_xlnm.Print_Area" localSheetId="0">'1. 2021 1588 Princ Adj'!$A$1:$T$103</definedName>
    <definedName name="_xlnm.Print_Area" localSheetId="1">'2. 2021 GA Workform Adj'!$A$1:$T$104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3" i="3" l="1"/>
  <c r="H73" i="3" s="1"/>
  <c r="H75" i="3" s="1"/>
  <c r="D19" i="3"/>
  <c r="C13" i="3" a="1"/>
  <c r="C13" i="3" s="1"/>
  <c r="C19" i="3" s="1"/>
  <c r="E19" i="3" l="1"/>
  <c r="G98" i="1" l="1"/>
  <c r="G97" i="1"/>
  <c r="G96" i="1"/>
  <c r="G95" i="1"/>
  <c r="G94" i="1"/>
  <c r="G93" i="1"/>
  <c r="G92" i="1"/>
  <c r="G91" i="1"/>
  <c r="G90" i="1"/>
  <c r="G89" i="1"/>
  <c r="G88" i="1"/>
  <c r="G87" i="1"/>
  <c r="G81" i="1"/>
  <c r="F79" i="1"/>
  <c r="H79" i="1" s="1"/>
  <c r="F6" i="1" s="1"/>
  <c r="F41" i="1"/>
  <c r="F44" i="1" s="1"/>
  <c r="F48" i="1" s="1"/>
  <c r="F52" i="1" s="1"/>
  <c r="E41" i="1"/>
  <c r="E44" i="1"/>
  <c r="E48" i="1" s="1"/>
  <c r="E52" i="1" s="1"/>
  <c r="F22" i="1"/>
  <c r="F54" i="1" l="1"/>
  <c r="D5" i="1"/>
  <c r="E5" i="1"/>
  <c r="F70" i="1"/>
  <c r="F81" i="1" s="1"/>
  <c r="G99" i="1"/>
  <c r="G6" i="1" s="1"/>
  <c r="G5" i="1" s="1"/>
  <c r="H70" i="1" l="1"/>
  <c r="H81" i="1" s="1"/>
  <c r="F5" i="1" l="1"/>
  <c r="H5" i="1" l="1"/>
  <c r="H6" i="1"/>
</calcChain>
</file>

<file path=xl/sharedStrings.xml><?xml version="1.0" encoding="utf-8"?>
<sst xmlns="http://schemas.openxmlformats.org/spreadsheetml/2006/main" count="214" uniqueCount="142">
  <si>
    <t>COP Accrual vs. Actual GA - Per IESO bill</t>
  </si>
  <si>
    <t>Total Principal Adjustment</t>
  </si>
  <si>
    <t>N/A</t>
  </si>
  <si>
    <t xml:space="preserve">December RPP Settlement </t>
  </si>
  <si>
    <t>ACTUALS</t>
  </si>
  <si>
    <t>ESTIMATE</t>
  </si>
  <si>
    <t>DIFFERENCE</t>
  </si>
  <si>
    <t xml:space="preserve"> Tier 1 </t>
  </si>
  <si>
    <t xml:space="preserve"> Tier 2 </t>
  </si>
  <si>
    <t>2020 December</t>
  </si>
  <si>
    <t>TOU</t>
  </si>
  <si>
    <t>Tiered</t>
  </si>
  <si>
    <t>Total Wholesale includes sss &amp; ret rpp global adj</t>
  </si>
  <si>
    <t xml:space="preserve">Variance-if POSITIVE we owe IESO </t>
  </si>
  <si>
    <t>Jan Billed for Dec (Actual)</t>
  </si>
  <si>
    <t>Dec Unbilled Accrual (Estimated)</t>
  </si>
  <si>
    <t>Difference</t>
  </si>
  <si>
    <t>1.10.4006.100.000</t>
  </si>
  <si>
    <t>Residential Energy Sales</t>
  </si>
  <si>
    <t>1.10.4006.105.000</t>
  </si>
  <si>
    <t>Residential Energy Sales - TOU</t>
  </si>
  <si>
    <t>1.10.4025.120.000</t>
  </si>
  <si>
    <t>Street Lighting Energy Sales</t>
  </si>
  <si>
    <t>1.10.4030.125.000</t>
  </si>
  <si>
    <t>Sentinel Lighting Energy Sales</t>
  </si>
  <si>
    <t>1.10.4035.115.000</t>
  </si>
  <si>
    <t>General Energy Sales &gt;50kW</t>
  </si>
  <si>
    <t>1.10.4035.110.000</t>
  </si>
  <si>
    <t>General Energy Sales &lt;50kW</t>
  </si>
  <si>
    <t>1.10.4035.111.000</t>
  </si>
  <si>
    <t>General Unmetered Scattered Load</t>
  </si>
  <si>
    <t>1.10.4055.150.001</t>
  </si>
  <si>
    <t>Energy Sales for Resale (Retailers)</t>
  </si>
  <si>
    <t>1.10.4055.027.801</t>
  </si>
  <si>
    <t>Energy Sales (Retail)-GA Class A</t>
  </si>
  <si>
    <t>GA allocation correction</t>
  </si>
  <si>
    <t>Total Power</t>
  </si>
  <si>
    <t>1.10.4006.100.800</t>
  </si>
  <si>
    <t>Residential Energy Sales-GA</t>
  </si>
  <si>
    <t>1.10.4025.120.800</t>
  </si>
  <si>
    <t>Street Lighting Energy Sales-GA</t>
  </si>
  <si>
    <t>1.10.4035.115.800</t>
  </si>
  <si>
    <t>General Energy Sales &gt;50kW-GA</t>
  </si>
  <si>
    <t>1.10.4035.110.800</t>
  </si>
  <si>
    <t>General Energy Sales &lt;50kW-GA</t>
  </si>
  <si>
    <t>1.10.4055.???.800</t>
  </si>
  <si>
    <t>Energy Sales Resale (Retail)-GA</t>
  </si>
  <si>
    <t>Total Global Adjustment</t>
  </si>
  <si>
    <t>Actual Non-RPP GA per GL</t>
  </si>
  <si>
    <t>Wholesale</t>
  </si>
  <si>
    <t>Generation</t>
  </si>
  <si>
    <t>Total</t>
  </si>
  <si>
    <t>Retail</t>
  </si>
  <si>
    <t>AQEW</t>
  </si>
  <si>
    <t>Embedded Generation</t>
  </si>
  <si>
    <t>Class A</t>
  </si>
  <si>
    <t>Class B Wholesale</t>
  </si>
  <si>
    <t>Net GA-non RPP - Billed</t>
  </si>
  <si>
    <t>Class B - Billed</t>
  </si>
  <si>
    <t>Annual Non-RPP Class B Wholesale kWh *</t>
  </si>
  <si>
    <t>GA Actual Rate</t>
  </si>
  <si>
    <t>Net GA $ non RPP</t>
  </si>
  <si>
    <t>Weighted Average GA Actual Rate Paid ($/kWh)**</t>
  </si>
  <si>
    <t>A</t>
  </si>
  <si>
    <t>B</t>
  </si>
  <si>
    <t>A + B =  C</t>
  </si>
  <si>
    <t>D</t>
  </si>
  <si>
    <t>C - D = E</t>
  </si>
  <si>
    <t>F</t>
  </si>
  <si>
    <t>G</t>
  </si>
  <si>
    <t>E * (F/G) = H</t>
  </si>
  <si>
    <t>I</t>
  </si>
  <si>
    <t>J</t>
  </si>
  <si>
    <t>January</t>
  </si>
  <si>
    <t>February</t>
  </si>
  <si>
    <t>March</t>
  </si>
  <si>
    <t>April</t>
  </si>
  <si>
    <t>Amounts excluded - impact calculated below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</si>
  <si>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</si>
  <si>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</si>
  <si>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</si>
  <si>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</si>
  <si>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</si>
  <si>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</si>
  <si>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</si>
  <si>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</si>
  <si>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Net CT148</t>
  </si>
  <si>
    <t>CT148 Credit</t>
  </si>
  <si>
    <t>RPP GA (kWh)</t>
  </si>
  <si>
    <t>Unadjusted GA</t>
  </si>
  <si>
    <t>Global Adj ($)</t>
  </si>
  <si>
    <t>Non-RPP (kWh)</t>
  </si>
  <si>
    <t>Adjusted GA</t>
  </si>
  <si>
    <t>Total Global Adj ($)</t>
  </si>
  <si>
    <t>Revenue for December consumption recorded in Janaury</t>
  </si>
  <si>
    <r>
      <rPr>
        <b/>
        <sz val="11"/>
        <color indexed="8"/>
        <rFont val="Calibri"/>
        <family val="2"/>
        <scheme val="minor"/>
      </rPr>
      <t>SSS RPP CHARGED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rFont val="Calibri"/>
        <family val="2"/>
        <scheme val="minor"/>
      </rPr>
      <t>Invoiced to SSS RPP Customers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</si>
  <si>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indexed="8"/>
        <rFont val="Calibri"/>
        <family val="2"/>
        <scheme val="minor"/>
      </rPr>
      <t>SSS RPP WAP Calculated</t>
    </r>
    <r>
      <rPr>
        <sz val="11"/>
        <color theme="1"/>
        <rFont val="Calibri"/>
        <family val="2"/>
        <scheme val="minor"/>
      </rPr>
      <t xml:space="preserve"> (Market Pricing Calculated)</t>
    </r>
  </si>
  <si>
    <r>
      <rPr>
        <b/>
        <sz val="11"/>
        <color indexed="8"/>
        <rFont val="Calibri"/>
        <family val="2"/>
        <scheme val="minor"/>
      </rPr>
      <t>RETAILER RPP CHARGED</t>
    </r>
    <r>
      <rPr>
        <sz val="11"/>
        <color theme="1"/>
        <rFont val="Calibri"/>
        <family val="2"/>
        <scheme val="minor"/>
      </rPr>
      <t xml:space="preserve"> (Invoiced to RPP Retailer Customers)</t>
    </r>
  </si>
  <si>
    <r>
      <rPr>
        <b/>
        <sz val="11"/>
        <color indexed="8"/>
        <rFont val="Calibri"/>
        <family val="2"/>
        <scheme val="minor"/>
      </rPr>
      <t>RETAILER IBRS-RPP</t>
    </r>
    <r>
      <rPr>
        <sz val="11"/>
        <color theme="1"/>
        <rFont val="Calibri"/>
        <family val="2"/>
        <scheme val="minor"/>
      </rPr>
      <t xml:space="preserve"> (Retailer IBR's Billed to Innisfil)</t>
    </r>
  </si>
  <si>
    <t>Off peak</t>
  </si>
  <si>
    <t>Mid peak</t>
  </si>
  <si>
    <t>On  peak</t>
  </si>
  <si>
    <r>
      <rPr>
        <b/>
        <i/>
        <sz val="11"/>
        <rFont val="Calibri"/>
        <family val="2"/>
        <scheme val="minor"/>
      </rPr>
      <t>Global Adjustment</t>
    </r>
    <r>
      <rPr>
        <b/>
        <i/>
        <sz val="11"/>
        <color indexed="10"/>
        <rFont val="Calibri"/>
        <family val="2"/>
        <scheme val="minor"/>
      </rPr>
      <t xml:space="preserve"> </t>
    </r>
  </si>
  <si>
    <t>SSS Variance</t>
  </si>
  <si>
    <t>Net From Customer Billing</t>
  </si>
  <si>
    <t>RPV Billed to Customers</t>
  </si>
  <si>
    <t>Net Owing</t>
  </si>
  <si>
    <t>Previously Claimed</t>
  </si>
  <si>
    <t>Net Reconciliation</t>
  </si>
  <si>
    <t>Total Energy and GA</t>
  </si>
  <si>
    <t>Annual Non-RPP Class B Retail billed kWh (excludes April to June 2020)</t>
  </si>
  <si>
    <t>Annual Unaccounted for Energy Loss kWh</t>
  </si>
  <si>
    <t>Expected GA Volume Variance ($)</t>
  </si>
  <si>
    <t>J/H = K</t>
  </si>
  <si>
    <t>L</t>
  </si>
  <si>
    <t>H - L = M</t>
  </si>
  <si>
    <t>K x M = N</t>
  </si>
  <si>
    <t>1. RPP Settlement - 1st True-Up</t>
  </si>
  <si>
    <t>3. Unbilled vs Actual Difference</t>
  </si>
  <si>
    <t>1. RPP Settlement - 2nd True-Up</t>
  </si>
  <si>
    <t>1.  1st True-up</t>
  </si>
  <si>
    <t>2.  2nd True-up</t>
  </si>
  <si>
    <t>1. and 2.  RPP Settlement - 1st and 2nd True-Up</t>
  </si>
  <si>
    <t>4. RPP vs. Non-RPP Allocation</t>
  </si>
  <si>
    <t>Actual Non-RPP GA posted after original entry</t>
  </si>
  <si>
    <t>2021 1588/1589 Principal Adjustment</t>
  </si>
  <si>
    <t>2021 1589 GA Workform Adjustment</t>
  </si>
  <si>
    <t>GA Recovery Billed (as per CIS)</t>
  </si>
  <si>
    <t>GA Recovery (as per IESO invoice)</t>
  </si>
  <si>
    <t>5.  Impacts of GA Deferral/Recovery</t>
  </si>
  <si>
    <t>6.  Prior Year Unaccounted for Energy Loss</t>
  </si>
  <si>
    <t>8.  Weighted and Actual GA Variance</t>
  </si>
  <si>
    <t xml:space="preserve">Annual Non-RPP Class B Retail billed kWh </t>
  </si>
  <si>
    <t>I x M = N</t>
  </si>
  <si>
    <t>Annual Non-RPP Class B Retail billed kWh**</t>
  </si>
  <si>
    <t>Weighted Average GA Actual Rate Paid ($/kWh)***</t>
  </si>
  <si>
    <t>O</t>
  </si>
  <si>
    <t>P</t>
  </si>
  <si>
    <t>Q=O-P</t>
  </si>
  <si>
    <t>R</t>
  </si>
  <si>
    <t>P= Q*R</t>
  </si>
  <si>
    <t>7.  Prior Year Impact of GA Deferral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</si>
</sst>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&quot;$&quot;#,##0.00_);[Red]\(&quot;$&quot;#,##0.00\)"/>
    <numFmt numFmtId="167" formatCode="&quot;$&quot;#,##0.00;[Red]&quot;$&quot;#,##0.00"/>
    <numFmt numFmtId="168" formatCode="_-* #,##0_-;\-* #,##0_-;_-* &quot;-&quot;??_-;_-@_-"/>
    <numFmt numFmtId="169" formatCode="_-* #,##0.0000_-;\-* #,##0.0000_-;_-* &quot;-&quot;??_-;_-@_-"/>
    <numFmt numFmtId="170" formatCode="_-* #,##0.000000_-;\-* #,##0.000000_-;_-* &quot;-&quot;??_-;_-@_-"/>
    <numFmt numFmtId="171" formatCode="0.0000"/>
    <numFmt numFmtId="172" formatCode="_-* #,##0_-;_-* \(#,##0\)_-;_-* &quot;-&quot;??_-;_-@_-"/>
    <numFmt numFmtId="173" formatCode="0.00000"/>
    <numFmt numFmtId="174" formatCode="_-&quot;$&quot;* #,##0_-;_-&quot;$&quot;* \(#,##0\)_-;_-&quot;$&quot;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34"/>
    </font>
    <font>
      <sz val="12"/>
      <color theme="1"/>
      <name val="ArialMT"/>
      <family val="2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20" fillId="12" borderId="20" applyNumberFormat="0" applyAlignment="0" applyProtection="0"/>
    <xf numFmtId="0" fontId="21" fillId="13" borderId="21" applyNumberFormat="0" applyAlignment="0" applyProtection="0"/>
    <xf numFmtId="0" fontId="22" fillId="13" borderId="20" applyNumberFormat="0" applyAlignment="0" applyProtection="0"/>
    <xf numFmtId="0" fontId="23" fillId="0" borderId="22" applyNumberFormat="0" applyFill="0" applyAlignment="0" applyProtection="0"/>
    <xf numFmtId="0" fontId="24" fillId="14" borderId="23" applyNumberFormat="0" applyAlignment="0" applyProtection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25" applyNumberFormat="0" applyFill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44" fontId="1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1" fillId="15" borderId="24" applyNumberFormat="0" applyFont="0" applyAlignment="0" applyProtection="0"/>
    <xf numFmtId="9" fontId="1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9" fillId="11" borderId="0" applyNumberFormat="0" applyBorder="0" applyAlignment="0" applyProtection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80">
    <xf numFmtId="0" fontId="0" fillId="0" borderId="0" xfId="0"/>
    <xf numFmtId="0" fontId="4" fillId="4" borderId="0" xfId="0" applyFont="1" applyFill="1"/>
    <xf numFmtId="0" fontId="0" fillId="0" borderId="0" xfId="0" applyFont="1" applyFill="1"/>
    <xf numFmtId="0" fontId="12" fillId="0" borderId="0" xfId="0" applyFont="1" applyFill="1"/>
    <xf numFmtId="0" fontId="0" fillId="8" borderId="0" xfId="0" applyFont="1" applyFill="1"/>
    <xf numFmtId="43" fontId="0" fillId="8" borderId="0" xfId="1" applyFont="1" applyFill="1"/>
    <xf numFmtId="0" fontId="5" fillId="8" borderId="0" xfId="0" applyFont="1" applyFill="1"/>
    <xf numFmtId="0" fontId="4" fillId="8" borderId="1" xfId="0" applyFont="1" applyFill="1" applyBorder="1" applyAlignment="1">
      <alignment horizontal="center" vertical="center" wrapText="1"/>
    </xf>
    <xf numFmtId="43" fontId="4" fillId="8" borderId="1" xfId="1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/>
    </xf>
    <xf numFmtId="164" fontId="6" fillId="8" borderId="0" xfId="3" applyNumberFormat="1" applyFont="1" applyFill="1"/>
    <xf numFmtId="4" fontId="0" fillId="8" borderId="0" xfId="0" applyNumberFormat="1" applyFont="1" applyFill="1"/>
    <xf numFmtId="0" fontId="4" fillId="8" borderId="0" xfId="0" applyFont="1" applyFill="1"/>
    <xf numFmtId="0" fontId="7" fillId="8" borderId="0" xfId="0" applyFont="1" applyFill="1" applyAlignment="1">
      <alignment horizontal="center"/>
    </xf>
    <xf numFmtId="164" fontId="6" fillId="8" borderId="0" xfId="3" applyNumberFormat="1" applyFont="1" applyFill="1" applyBorder="1"/>
    <xf numFmtId="2" fontId="0" fillId="8" borderId="0" xfId="0" applyNumberFormat="1" applyFont="1" applyFill="1"/>
    <xf numFmtId="164" fontId="6" fillId="8" borderId="1" xfId="3" applyNumberFormat="1" applyFont="1" applyFill="1" applyBorder="1"/>
    <xf numFmtId="43" fontId="7" fillId="8" borderId="5" xfId="0" applyNumberFormat="1" applyFont="1" applyFill="1" applyBorder="1"/>
    <xf numFmtId="164" fontId="7" fillId="8" borderId="5" xfId="3" applyNumberFormat="1" applyFont="1" applyFill="1" applyBorder="1"/>
    <xf numFmtId="43" fontId="7" fillId="8" borderId="0" xfId="0" applyNumberFormat="1" applyFont="1" applyFill="1" applyBorder="1"/>
    <xf numFmtId="0" fontId="4" fillId="8" borderId="16" xfId="0" applyFont="1" applyFill="1" applyBorder="1"/>
    <xf numFmtId="164" fontId="7" fillId="8" borderId="16" xfId="3" applyNumberFormat="1" applyFont="1" applyFill="1" applyBorder="1"/>
    <xf numFmtId="0" fontId="4" fillId="8" borderId="0" xfId="0" applyFont="1" applyFill="1" applyAlignment="1">
      <alignment horizontal="center"/>
    </xf>
    <xf numFmtId="0" fontId="7" fillId="8" borderId="0" xfId="0" applyFont="1" applyFill="1"/>
    <xf numFmtId="0" fontId="7" fillId="4" borderId="0" xfId="0" applyFont="1" applyFill="1"/>
    <xf numFmtId="0" fontId="10" fillId="8" borderId="0" xfId="0" applyFont="1" applyFill="1"/>
    <xf numFmtId="165" fontId="0" fillId="8" borderId="0" xfId="0" applyNumberFormat="1" applyFont="1" applyFill="1"/>
    <xf numFmtId="0" fontId="9" fillId="8" borderId="0" xfId="0" applyFont="1" applyFill="1"/>
    <xf numFmtId="165" fontId="0" fillId="8" borderId="0" xfId="0" applyNumberFormat="1" applyFont="1" applyFill="1" applyBorder="1"/>
    <xf numFmtId="165" fontId="9" fillId="8" borderId="6" xfId="0" applyNumberFormat="1" applyFont="1" applyFill="1" applyBorder="1"/>
    <xf numFmtId="165" fontId="9" fillId="8" borderId="0" xfId="0" applyNumberFormat="1" applyFont="1" applyFill="1" applyBorder="1"/>
    <xf numFmtId="0" fontId="0" fillId="8" borderId="0" xfId="0" applyFill="1"/>
    <xf numFmtId="10" fontId="0" fillId="8" borderId="0" xfId="0" applyNumberFormat="1" applyFont="1" applyFill="1"/>
    <xf numFmtId="0" fontId="0" fillId="8" borderId="0" xfId="0" applyFont="1" applyFill="1" applyAlignment="1">
      <alignment wrapText="1"/>
    </xf>
    <xf numFmtId="166" fontId="4" fillId="8" borderId="1" xfId="1" applyNumberFormat="1" applyFont="1" applyFill="1" applyBorder="1" applyAlignment="1">
      <alignment horizontal="center" wrapText="1"/>
    </xf>
    <xf numFmtId="43" fontId="4" fillId="8" borderId="1" xfId="1" applyFont="1" applyFill="1" applyBorder="1" applyAlignment="1">
      <alignment horizontal="center" wrapText="1"/>
    </xf>
    <xf numFmtId="0" fontId="6" fillId="8" borderId="0" xfId="4" applyFont="1" applyFill="1" applyAlignment="1">
      <alignment horizontal="center"/>
    </xf>
    <xf numFmtId="0" fontId="6" fillId="8" borderId="0" xfId="4" applyFont="1" applyFill="1"/>
    <xf numFmtId="0" fontId="6" fillId="8" borderId="0" xfId="4" applyFont="1" applyFill="1" applyAlignment="1">
      <alignment horizontal="left"/>
    </xf>
    <xf numFmtId="164" fontId="7" fillId="8" borderId="3" xfId="3" applyNumberFormat="1" applyFont="1" applyFill="1" applyBorder="1"/>
    <xf numFmtId="43" fontId="6" fillId="8" borderId="0" xfId="5" applyFont="1" applyFill="1" applyBorder="1" applyAlignment="1">
      <alignment horizontal="center"/>
    </xf>
    <xf numFmtId="43" fontId="6" fillId="8" borderId="0" xfId="5" applyFont="1" applyFill="1" applyAlignment="1">
      <alignment horizontal="center"/>
    </xf>
    <xf numFmtId="166" fontId="0" fillId="8" borderId="0" xfId="1" applyNumberFormat="1" applyFont="1" applyFill="1" applyBorder="1" applyAlignment="1">
      <alignment horizontal="right"/>
    </xf>
    <xf numFmtId="166" fontId="0" fillId="8" borderId="0" xfId="1" applyNumberFormat="1" applyFont="1" applyFill="1"/>
    <xf numFmtId="0" fontId="6" fillId="8" borderId="0" xfId="4" quotePrefix="1" applyFont="1" applyFill="1"/>
    <xf numFmtId="0" fontId="7" fillId="8" borderId="0" xfId="4" applyFont="1" applyFill="1" applyAlignment="1">
      <alignment horizontal="right"/>
    </xf>
    <xf numFmtId="167" fontId="0" fillId="8" borderId="0" xfId="0" applyNumberFormat="1" applyFont="1" applyFill="1"/>
    <xf numFmtId="43" fontId="6" fillId="8" borderId="0" xfId="5" applyFont="1" applyFill="1" applyAlignment="1">
      <alignment horizontal="right"/>
    </xf>
    <xf numFmtId="14" fontId="0" fillId="8" borderId="0" xfId="0" applyNumberFormat="1" applyFont="1" applyFill="1"/>
    <xf numFmtId="4" fontId="3" fillId="8" borderId="0" xfId="0" applyNumberFormat="1" applyFont="1" applyFill="1"/>
    <xf numFmtId="168" fontId="0" fillId="8" borderId="0" xfId="1" applyNumberFormat="1" applyFont="1" applyFill="1"/>
    <xf numFmtId="0" fontId="4" fillId="8" borderId="3" xfId="0" applyFont="1" applyFill="1" applyBorder="1" applyAlignment="1">
      <alignment horizontal="center" wrapText="1"/>
    </xf>
    <xf numFmtId="164" fontId="7" fillId="5" borderId="16" xfId="3" applyNumberFormat="1" applyFont="1" applyFill="1" applyBorder="1"/>
    <xf numFmtId="4" fontId="0" fillId="8" borderId="3" xfId="0" applyNumberFormat="1" applyFont="1" applyFill="1" applyBorder="1"/>
    <xf numFmtId="165" fontId="0" fillId="8" borderId="7" xfId="0" applyNumberFormat="1" applyFont="1" applyFill="1" applyBorder="1"/>
    <xf numFmtId="165" fontId="4" fillId="8" borderId="7" xfId="0" applyNumberFormat="1" applyFont="1" applyFill="1" applyBorder="1"/>
    <xf numFmtId="164" fontId="7" fillId="5" borderId="3" xfId="3" applyNumberFormat="1" applyFont="1" applyFill="1" applyBorder="1"/>
    <xf numFmtId="164" fontId="7" fillId="9" borderId="0" xfId="3" applyNumberFormat="1" applyFont="1" applyFill="1"/>
    <xf numFmtId="0" fontId="4" fillId="8" borderId="0" xfId="0" applyFont="1" applyFill="1" applyBorder="1"/>
    <xf numFmtId="168" fontId="0" fillId="0" borderId="13" xfId="42" applyNumberFormat="1" applyFont="1" applyFill="1" applyBorder="1"/>
    <xf numFmtId="169" fontId="0" fillId="0" borderId="12" xfId="42" applyNumberFormat="1" applyFont="1" applyFill="1" applyBorder="1" applyAlignment="1">
      <alignment horizontal="center"/>
    </xf>
    <xf numFmtId="43" fontId="0" fillId="0" borderId="0" xfId="40" applyFont="1"/>
    <xf numFmtId="0" fontId="4" fillId="0" borderId="1" xfId="0" applyFont="1" applyBorder="1" applyAlignment="1">
      <alignment horizontal="center" wrapText="1"/>
    </xf>
    <xf numFmtId="43" fontId="0" fillId="0" borderId="0" xfId="40" applyFont="1" applyFill="1"/>
    <xf numFmtId="43" fontId="4" fillId="0" borderId="16" xfId="40" applyFont="1" applyBorder="1"/>
    <xf numFmtId="0" fontId="4" fillId="0" borderId="0" xfId="0" applyFont="1"/>
    <xf numFmtId="43" fontId="4" fillId="0" borderId="1" xfId="40" applyFont="1" applyBorder="1" applyAlignment="1">
      <alignment horizontal="center" wrapText="1"/>
    </xf>
    <xf numFmtId="169" fontId="0" fillId="0" borderId="10" xfId="42" applyNumberFormat="1" applyFont="1" applyBorder="1" applyAlignment="1">
      <alignment horizontal="center"/>
    </xf>
    <xf numFmtId="0" fontId="4" fillId="8" borderId="0" xfId="0" applyFont="1" applyFill="1"/>
    <xf numFmtId="0" fontId="0" fillId="0" borderId="10" xfId="0" applyFont="1" applyFill="1" applyBorder="1"/>
    <xf numFmtId="173" fontId="6" fillId="40" borderId="31" xfId="0" applyNumberFormat="1" applyFont="1" applyFill="1" applyBorder="1" applyAlignment="1" applyProtection="1">
      <alignment wrapText="1"/>
      <protection locked="0"/>
    </xf>
    <xf numFmtId="168" fontId="0" fillId="0" borderId="14" xfId="42" applyNumberFormat="1" applyFont="1" applyFill="1" applyBorder="1"/>
    <xf numFmtId="168" fontId="0" fillId="6" borderId="10" xfId="42" applyNumberFormat="1" applyFont="1" applyFill="1" applyBorder="1"/>
    <xf numFmtId="43" fontId="0" fillId="0" borderId="11" xfId="42" applyFont="1" applyFill="1" applyBorder="1"/>
    <xf numFmtId="168" fontId="0" fillId="7" borderId="13" xfId="42" applyNumberFormat="1" applyFont="1" applyFill="1" applyBorder="1"/>
    <xf numFmtId="43" fontId="4" fillId="5" borderId="16" xfId="0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168" fontId="0" fillId="6" borderId="14" xfId="42" applyNumberFormat="1" applyFont="1" applyFill="1" applyBorder="1"/>
    <xf numFmtId="172" fontId="7" fillId="0" borderId="26" xfId="1" applyNumberFormat="1" applyFont="1" applyBorder="1" applyAlignment="1">
      <alignment horizontal="center" wrapText="1"/>
    </xf>
    <xf numFmtId="0" fontId="0" fillId="0" borderId="10" xfId="0" applyFont="1" applyBorder="1" applyAlignment="1">
      <alignment horizontal="center"/>
    </xf>
    <xf numFmtId="172" fontId="7" fillId="0" borderId="9" xfId="1" applyNumberFormat="1" applyFont="1" applyBorder="1" applyAlignment="1">
      <alignment horizontal="center"/>
    </xf>
    <xf numFmtId="43" fontId="0" fillId="0" borderId="13" xfId="42" applyFont="1" applyFill="1" applyBorder="1"/>
    <xf numFmtId="168" fontId="0" fillId="7" borderId="12" xfId="42" applyNumberFormat="1" applyFont="1" applyFill="1" applyBorder="1" applyAlignment="1">
      <alignment horizontal="center"/>
    </xf>
    <xf numFmtId="169" fontId="0" fillId="0" borderId="5" xfId="42" applyNumberFormat="1" applyFont="1" applyFill="1" applyBorder="1"/>
    <xf numFmtId="0" fontId="0" fillId="0" borderId="12" xfId="0" applyFont="1" applyFill="1" applyBorder="1"/>
    <xf numFmtId="43" fontId="0" fillId="0" borderId="12" xfId="0" applyNumberFormat="1" applyFont="1" applyFill="1" applyBorder="1"/>
    <xf numFmtId="171" fontId="0" fillId="0" borderId="12" xfId="0" applyNumberFormat="1" applyFont="1" applyFill="1" applyBorder="1"/>
    <xf numFmtId="0" fontId="0" fillId="0" borderId="14" xfId="0" applyFont="1" applyFill="1" applyBorder="1"/>
    <xf numFmtId="43" fontId="0" fillId="0" borderId="14" xfId="0" applyNumberFormat="1" applyFont="1" applyFill="1" applyBorder="1"/>
    <xf numFmtId="171" fontId="0" fillId="0" borderId="14" xfId="0" applyNumberFormat="1" applyFont="1" applyFill="1" applyBorder="1"/>
    <xf numFmtId="170" fontId="4" fillId="8" borderId="16" xfId="42" applyNumberFormat="1" applyFont="1" applyFill="1" applyBorder="1"/>
    <xf numFmtId="43" fontId="4" fillId="5" borderId="16" xfId="40" applyFont="1" applyFill="1" applyBorder="1"/>
    <xf numFmtId="172" fontId="7" fillId="0" borderId="27" xfId="1" applyNumberFormat="1" applyFont="1" applyBorder="1" applyAlignment="1">
      <alignment horizontal="center" wrapText="1"/>
    </xf>
    <xf numFmtId="168" fontId="0" fillId="8" borderId="0" xfId="42" applyNumberFormat="1" applyFont="1" applyFill="1"/>
    <xf numFmtId="0" fontId="7" fillId="0" borderId="27" xfId="0" applyFont="1" applyBorder="1" applyAlignment="1">
      <alignment horizontal="center" wrapText="1"/>
    </xf>
    <xf numFmtId="169" fontId="0" fillId="0" borderId="14" xfId="42" applyNumberFormat="1" applyFont="1" applyBorder="1" applyAlignment="1">
      <alignment horizontal="center"/>
    </xf>
    <xf numFmtId="43" fontId="4" fillId="0" borderId="16" xfId="0" applyNumberFormat="1" applyFont="1" applyBorder="1"/>
    <xf numFmtId="168" fontId="6" fillId="40" borderId="33" xfId="1" applyNumberFormat="1" applyFont="1" applyFill="1" applyBorder="1" applyProtection="1">
      <protection locked="0"/>
    </xf>
    <xf numFmtId="43" fontId="4" fillId="8" borderId="0" xfId="0" applyNumberFormat="1" applyFont="1" applyFill="1" applyBorder="1" applyAlignment="1">
      <alignment horizontal="center"/>
    </xf>
    <xf numFmtId="43" fontId="0" fillId="0" borderId="10" xfId="42" applyFont="1" applyFill="1" applyBorder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0" fillId="8" borderId="0" xfId="0" applyFont="1" applyFill="1" applyAlignment="1">
      <alignment horizontal="center"/>
    </xf>
    <xf numFmtId="43" fontId="4" fillId="5" borderId="16" xfId="0" applyNumberFormat="1" applyFont="1" applyFill="1" applyBorder="1"/>
    <xf numFmtId="43" fontId="4" fillId="8" borderId="16" xfId="0" applyNumberFormat="1" applyFont="1" applyFill="1" applyBorder="1"/>
    <xf numFmtId="174" fontId="7" fillId="0" borderId="9" xfId="6" applyNumberFormat="1" applyFont="1" applyBorder="1" applyAlignment="1">
      <alignment horizontal="center"/>
    </xf>
    <xf numFmtId="168" fontId="0" fillId="0" borderId="14" xfId="42" applyNumberFormat="1" applyFont="1" applyBorder="1"/>
    <xf numFmtId="168" fontId="0" fillId="0" borderId="13" xfId="42" applyNumberFormat="1" applyFont="1" applyBorder="1"/>
    <xf numFmtId="0" fontId="0" fillId="0" borderId="10" xfId="0" applyFont="1" applyBorder="1"/>
    <xf numFmtId="43" fontId="4" fillId="8" borderId="0" xfId="0" applyNumberFormat="1" applyFont="1" applyFill="1" applyBorder="1"/>
    <xf numFmtId="0" fontId="4" fillId="0" borderId="9" xfId="0" applyFont="1" applyBorder="1" applyAlignment="1">
      <alignment horizontal="center"/>
    </xf>
    <xf numFmtId="43" fontId="0" fillId="0" borderId="12" xfId="42" applyFont="1" applyFill="1" applyBorder="1"/>
    <xf numFmtId="168" fontId="4" fillId="0" borderId="9" xfId="42" applyNumberFormat="1" applyFont="1" applyBorder="1" applyAlignment="1">
      <alignment horizontal="center" wrapText="1"/>
    </xf>
    <xf numFmtId="168" fontId="0" fillId="0" borderId="11" xfId="42" applyNumberFormat="1" applyFont="1" applyBorder="1"/>
    <xf numFmtId="169" fontId="0" fillId="0" borderId="12" xfId="42" applyNumberFormat="1" applyFont="1" applyBorder="1" applyAlignment="1">
      <alignment horizontal="center"/>
    </xf>
    <xf numFmtId="0" fontId="0" fillId="8" borderId="0" xfId="0" applyFont="1" applyFill="1" applyAlignment="1">
      <alignment wrapText="1"/>
    </xf>
    <xf numFmtId="168" fontId="0" fillId="0" borderId="11" xfId="42" applyNumberFormat="1" applyFont="1" applyBorder="1" applyAlignment="1">
      <alignment horizontal="center"/>
    </xf>
    <xf numFmtId="168" fontId="0" fillId="0" borderId="11" xfId="42" applyNumberFormat="1" applyFont="1" applyBorder="1" applyAlignment="1">
      <alignment horizontal="center" wrapText="1"/>
    </xf>
    <xf numFmtId="168" fontId="0" fillId="0" borderId="12" xfId="42" applyNumberFormat="1" applyFont="1" applyBorder="1" applyAlignment="1">
      <alignment horizontal="center"/>
    </xf>
    <xf numFmtId="174" fontId="7" fillId="0" borderId="27" xfId="6" applyNumberFormat="1" applyFont="1" applyBorder="1" applyAlignment="1">
      <alignment horizontal="center" wrapText="1"/>
    </xf>
    <xf numFmtId="168" fontId="6" fillId="0" borderId="31" xfId="1" applyNumberFormat="1" applyFont="1" applyBorder="1"/>
    <xf numFmtId="168" fontId="4" fillId="8" borderId="0" xfId="42" applyNumberFormat="1" applyFont="1" applyFill="1" applyAlignment="1">
      <alignment horizontal="right"/>
    </xf>
    <xf numFmtId="169" fontId="0" fillId="0" borderId="0" xfId="42" applyNumberFormat="1" applyFont="1" applyFill="1" applyBorder="1"/>
    <xf numFmtId="168" fontId="0" fillId="0" borderId="12" xfId="42" applyNumberFormat="1" applyFont="1" applyFill="1" applyBorder="1" applyAlignment="1">
      <alignment horizontal="center"/>
    </xf>
    <xf numFmtId="10" fontId="0" fillId="8" borderId="0" xfId="2" applyNumberFormat="1" applyFont="1" applyFill="1"/>
    <xf numFmtId="0" fontId="4" fillId="3" borderId="4" xfId="0" applyFont="1" applyFill="1" applyBorder="1" applyAlignment="1">
      <alignment horizontal="center"/>
    </xf>
    <xf numFmtId="167" fontId="0" fillId="8" borderId="0" xfId="0" applyNumberFormat="1" applyFont="1" applyFill="1"/>
    <xf numFmtId="169" fontId="0" fillId="7" borderId="12" xfId="42" applyNumberFormat="1" applyFont="1" applyFill="1" applyBorder="1" applyAlignment="1">
      <alignment horizontal="center"/>
    </xf>
    <xf numFmtId="168" fontId="4" fillId="8" borderId="16" xfId="0" applyNumberFormat="1" applyFont="1" applyFill="1" applyBorder="1" applyAlignment="1">
      <alignment horizontal="center"/>
    </xf>
    <xf numFmtId="168" fontId="0" fillId="0" borderId="10" xfId="42" applyNumberFormat="1" applyFont="1" applyFill="1" applyBorder="1" applyAlignment="1">
      <alignment horizontal="center"/>
    </xf>
    <xf numFmtId="0" fontId="0" fillId="0" borderId="0" xfId="0" applyFont="1"/>
    <xf numFmtId="168" fontId="0" fillId="7" borderId="12" xfId="42" applyNumberFormat="1" applyFont="1" applyFill="1" applyBorder="1"/>
    <xf numFmtId="43" fontId="0" fillId="0" borderId="14" xfId="42" applyFont="1" applyFill="1" applyBorder="1"/>
    <xf numFmtId="168" fontId="0" fillId="0" borderId="10" xfId="42" applyNumberFormat="1" applyFont="1" applyBorder="1" applyAlignment="1">
      <alignment horizontal="center"/>
    </xf>
    <xf numFmtId="0" fontId="5" fillId="8" borderId="0" xfId="0" applyFont="1" applyFill="1"/>
    <xf numFmtId="168" fontId="6" fillId="40" borderId="31" xfId="1" applyNumberFormat="1" applyFont="1" applyFill="1" applyBorder="1" applyProtection="1">
      <protection locked="0"/>
    </xf>
    <xf numFmtId="43" fontId="0" fillId="0" borderId="15" xfId="42" applyFont="1" applyFill="1" applyBorder="1"/>
    <xf numFmtId="0" fontId="0" fillId="0" borderId="12" xfId="0" applyFont="1" applyBorder="1"/>
    <xf numFmtId="168" fontId="0" fillId="0" borderId="12" xfId="42" applyNumberFormat="1" applyFont="1" applyFill="1" applyBorder="1"/>
    <xf numFmtId="174" fontId="7" fillId="0" borderId="30" xfId="6" quotePrefix="1" applyNumberFormat="1" applyFont="1" applyBorder="1" applyAlignment="1">
      <alignment horizontal="center"/>
    </xf>
    <xf numFmtId="174" fontId="7" fillId="0" borderId="28" xfId="6" applyNumberFormat="1" applyFont="1" applyBorder="1" applyAlignment="1">
      <alignment horizontal="center" wrapText="1"/>
    </xf>
    <xf numFmtId="170" fontId="4" fillId="8" borderId="0" xfId="42" applyNumberFormat="1" applyFont="1" applyFill="1" applyBorder="1"/>
    <xf numFmtId="168" fontId="0" fillId="0" borderId="10" xfId="42" applyNumberFormat="1" applyFont="1" applyFill="1" applyBorder="1"/>
    <xf numFmtId="168" fontId="0" fillId="0" borderId="14" xfId="42" applyNumberFormat="1" applyFont="1" applyFill="1" applyBorder="1" applyAlignment="1">
      <alignment horizontal="center"/>
    </xf>
    <xf numFmtId="169" fontId="0" fillId="0" borderId="1" xfId="42" applyNumberFormat="1" applyFont="1" applyFill="1" applyBorder="1"/>
    <xf numFmtId="0" fontId="0" fillId="0" borderId="12" xfId="0" applyFont="1" applyFill="1" applyBorder="1" applyAlignment="1">
      <alignment horizontal="center"/>
    </xf>
    <xf numFmtId="172" fontId="7" fillId="0" borderId="29" xfId="1" applyNumberFormat="1" applyFont="1" applyBorder="1" applyAlignment="1">
      <alignment horizontal="center"/>
    </xf>
    <xf numFmtId="0" fontId="0" fillId="7" borderId="12" xfId="0" applyFont="1" applyFill="1" applyBorder="1"/>
    <xf numFmtId="0" fontId="0" fillId="8" borderId="0" xfId="0" applyFont="1" applyFill="1"/>
    <xf numFmtId="168" fontId="4" fillId="0" borderId="16" xfId="0" applyNumberFormat="1" applyFont="1" applyBorder="1"/>
    <xf numFmtId="168" fontId="0" fillId="0" borderId="15" xfId="42" applyNumberFormat="1" applyFont="1" applyBorder="1"/>
    <xf numFmtId="168" fontId="0" fillId="0" borderId="14" xfId="42" applyNumberFormat="1" applyFont="1" applyBorder="1" applyAlignment="1">
      <alignment horizontal="center"/>
    </xf>
    <xf numFmtId="168" fontId="4" fillId="8" borderId="0" xfId="0" applyNumberFormat="1" applyFont="1" applyFill="1" applyBorder="1" applyAlignment="1">
      <alignment horizontal="center"/>
    </xf>
    <xf numFmtId="171" fontId="0" fillId="0" borderId="10" xfId="0" applyNumberFormat="1" applyFont="1" applyFill="1" applyBorder="1"/>
    <xf numFmtId="168" fontId="0" fillId="0" borderId="9" xfId="42" applyNumberFormat="1" applyFont="1" applyBorder="1" applyAlignment="1">
      <alignment horizontal="center"/>
    </xf>
    <xf numFmtId="168" fontId="0" fillId="0" borderId="10" xfId="42" applyNumberFormat="1" applyFont="1" applyBorder="1"/>
    <xf numFmtId="168" fontId="0" fillId="8" borderId="0" xfId="42" applyNumberFormat="1" applyFont="1" applyFill="1" applyAlignment="1">
      <alignment wrapText="1"/>
    </xf>
    <xf numFmtId="43" fontId="0" fillId="0" borderId="10" xfId="0" applyNumberFormat="1" applyFont="1" applyFill="1" applyBorder="1"/>
    <xf numFmtId="0" fontId="7" fillId="0" borderId="9" xfId="0" quotePrefix="1" applyFont="1" applyBorder="1" applyAlignment="1">
      <alignment horizontal="center"/>
    </xf>
    <xf numFmtId="168" fontId="4" fillId="0" borderId="9" xfId="42" applyNumberFormat="1" applyFont="1" applyBorder="1" applyAlignment="1">
      <alignment horizontal="center"/>
    </xf>
    <xf numFmtId="174" fontId="7" fillId="5" borderId="32" xfId="6" applyNumberFormat="1" applyFont="1" applyFill="1" applyBorder="1"/>
    <xf numFmtId="0" fontId="0" fillId="0" borderId="14" xfId="0" applyFont="1" applyBorder="1"/>
    <xf numFmtId="168" fontId="0" fillId="0" borderId="12" xfId="42" applyNumberFormat="1" applyFont="1" applyBorder="1"/>
    <xf numFmtId="168" fontId="0" fillId="6" borderId="12" xfId="42" applyNumberFormat="1" applyFont="1" applyFill="1" applyBorder="1"/>
    <xf numFmtId="0" fontId="4" fillId="0" borderId="9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8" fillId="8" borderId="0" xfId="0" applyNumberFormat="1" applyFont="1" applyFill="1" applyAlignment="1">
      <alignment horizontal="center"/>
    </xf>
    <xf numFmtId="0" fontId="0" fillId="7" borderId="8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horizontal="center" vertical="center" wrapText="1"/>
    </xf>
    <xf numFmtId="168" fontId="0" fillId="3" borderId="2" xfId="42" applyNumberFormat="1" applyFont="1" applyFill="1" applyBorder="1" applyAlignment="1">
      <alignment horizontal="center"/>
    </xf>
    <xf numFmtId="168" fontId="0" fillId="3" borderId="3" xfId="42" applyNumberFormat="1" applyFont="1" applyFill="1" applyBorder="1" applyAlignment="1">
      <alignment horizontal="center"/>
    </xf>
    <xf numFmtId="168" fontId="0" fillId="3" borderId="4" xfId="42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</cellXfs>
  <cellStyles count="293">
    <cellStyle name="20% - Accent1" xfId="22" builtinId="30" customBuiltin="1"/>
    <cellStyle name="20% - Accent1 10" xfId="216" xr:uid="{B11DBD40-A41F-4A7C-A0D9-9395F46D5488}"/>
    <cellStyle name="20% - Accent1 11" xfId="231" xr:uid="{E64571CA-8432-4ACE-8400-E1C6F9880149}"/>
    <cellStyle name="20% - Accent1 12" xfId="249" xr:uid="{5C117DBE-11AF-447C-A13C-DD300B96B45E}"/>
    <cellStyle name="20% - Accent1 13" xfId="267" xr:uid="{E804C3BE-9E48-416B-B5FD-BF8474AF0138}"/>
    <cellStyle name="20% - Accent1 14" xfId="281" xr:uid="{3D3C092C-34C4-4B17-BB9E-1C8A3B73150E}"/>
    <cellStyle name="20% - Accent1 2" xfId="57" xr:uid="{E9861605-7D9E-45DB-8743-0333C8FC5D65}"/>
    <cellStyle name="20% - Accent1 3" xfId="82" xr:uid="{5BAA38AA-60CD-4465-B7C2-9A71CF248532}"/>
    <cellStyle name="20% - Accent1 4" xfId="102" xr:uid="{3BCE9BEF-82B5-44BE-BEFF-3DE4E93F49F9}"/>
    <cellStyle name="20% - Accent1 5" xfId="122" xr:uid="{FCA1BEE5-496B-4848-900A-0D6F62F22D9C}"/>
    <cellStyle name="20% - Accent1 6" xfId="142" xr:uid="{63F4052C-0F39-48E4-8C28-2285A5AE5D61}"/>
    <cellStyle name="20% - Accent1 7" xfId="162" xr:uid="{A94EF0B9-2F0E-45F7-8306-CBD4619302D3}"/>
    <cellStyle name="20% - Accent1 8" xfId="182" xr:uid="{41E4247B-FA84-4832-9C5E-B5781B7A4B50}"/>
    <cellStyle name="20% - Accent1 9" xfId="202" xr:uid="{8DFF3D3F-A5DE-4077-9C7D-D2F4897523D1}"/>
    <cellStyle name="20% - Accent2" xfId="25" builtinId="34" customBuiltin="1"/>
    <cellStyle name="20% - Accent2 10" xfId="218" xr:uid="{68F8796C-9BF1-452B-86C4-DE99D8B63F13}"/>
    <cellStyle name="20% - Accent2 11" xfId="233" xr:uid="{DCE04F40-BBFA-4597-9B11-20796D3EAD4F}"/>
    <cellStyle name="20% - Accent2 12" xfId="251" xr:uid="{55D9063C-04CC-43A3-9A9F-AA23CF7D203A}"/>
    <cellStyle name="20% - Accent2 13" xfId="269" xr:uid="{B278C265-8498-4260-BAC3-57A8B9AEAFCE}"/>
    <cellStyle name="20% - Accent2 14" xfId="283" xr:uid="{010CCAE6-BD4F-4AF1-A474-D93741E108C7}"/>
    <cellStyle name="20% - Accent2 2" xfId="58" xr:uid="{D90756CE-E7CF-4F8D-B821-691A04EC7741}"/>
    <cellStyle name="20% - Accent2 3" xfId="85" xr:uid="{8E813CB7-6EF7-4E46-8BA8-C703B21ACDC2}"/>
    <cellStyle name="20% - Accent2 4" xfId="105" xr:uid="{3F7A46E2-FB23-4DE2-8AB6-2092BA836690}"/>
    <cellStyle name="20% - Accent2 5" xfId="125" xr:uid="{05D8A156-C1F4-4218-A510-51314D3CA61C}"/>
    <cellStyle name="20% - Accent2 6" xfId="145" xr:uid="{F22D3958-D6FE-4A24-9939-650712C08935}"/>
    <cellStyle name="20% - Accent2 7" xfId="165" xr:uid="{5F60A4BD-0CB7-46D4-A3A9-F87C702A01B0}"/>
    <cellStyle name="20% - Accent2 8" xfId="185" xr:uid="{5F0D3B14-B542-4A76-8CBA-085F86A01A33}"/>
    <cellStyle name="20% - Accent2 9" xfId="204" xr:uid="{5A6147B4-6FC4-4DDD-8867-A33A561EF7C5}"/>
    <cellStyle name="20% - Accent3" xfId="28" builtinId="38" customBuiltin="1"/>
    <cellStyle name="20% - Accent3 10" xfId="220" xr:uid="{C9947CE8-5D36-4ABC-9417-573677AAD02D}"/>
    <cellStyle name="20% - Accent3 11" xfId="235" xr:uid="{981DC245-7B4B-46FE-A870-18894621ED50}"/>
    <cellStyle name="20% - Accent3 12" xfId="253" xr:uid="{D6673EFD-B8E1-4139-A537-5247D70F363A}"/>
    <cellStyle name="20% - Accent3 13" xfId="271" xr:uid="{3C31A31D-E22E-4FCE-9CBB-C6778A05D3B6}"/>
    <cellStyle name="20% - Accent3 14" xfId="285" xr:uid="{CEA2850A-ACF5-43FE-B74D-D45E27C1963A}"/>
    <cellStyle name="20% - Accent3 2" xfId="59" xr:uid="{645A19BB-8FF1-4A9B-8B2A-D13DAA4AB25F}"/>
    <cellStyle name="20% - Accent3 3" xfId="88" xr:uid="{427340CA-70D0-42BF-9C04-A157E9F6669B}"/>
    <cellStyle name="20% - Accent3 4" xfId="108" xr:uid="{A753AC08-ABEE-4083-BCA9-D516570429D4}"/>
    <cellStyle name="20% - Accent3 5" xfId="128" xr:uid="{36B6D7D5-C823-4F1E-8A2E-68A558C7D39C}"/>
    <cellStyle name="20% - Accent3 6" xfId="148" xr:uid="{5387AD9F-AAC3-414B-A434-246518878B79}"/>
    <cellStyle name="20% - Accent3 7" xfId="168" xr:uid="{D1A55D11-25D8-4344-9C1C-D6BBFFB71401}"/>
    <cellStyle name="20% - Accent3 8" xfId="188" xr:uid="{A44EF02D-EAE2-457C-8092-98CD4973A318}"/>
    <cellStyle name="20% - Accent3 9" xfId="206" xr:uid="{47562B84-A575-40E2-AAF9-512A395F8816}"/>
    <cellStyle name="20% - Accent4" xfId="31" builtinId="42" customBuiltin="1"/>
    <cellStyle name="20% - Accent4 10" xfId="222" xr:uid="{4E51C627-AC5F-42E8-8664-2572C1FD550C}"/>
    <cellStyle name="20% - Accent4 11" xfId="237" xr:uid="{F0AE1F77-01A5-4ADA-8C2A-7B9AB3D73777}"/>
    <cellStyle name="20% - Accent4 12" xfId="255" xr:uid="{57321620-2FAF-4689-BC3E-87D7EB3CE31F}"/>
    <cellStyle name="20% - Accent4 13" xfId="273" xr:uid="{D0092E6D-1106-40F7-B40A-BB384E7CA6B2}"/>
    <cellStyle name="20% - Accent4 14" xfId="287" xr:uid="{6CD6B870-CB3D-4BD7-B047-291EB865005B}"/>
    <cellStyle name="20% - Accent4 2" xfId="60" xr:uid="{E937FDCB-DC24-44B4-8C13-C759216B13F9}"/>
    <cellStyle name="20% - Accent4 3" xfId="91" xr:uid="{EF5222E6-96C3-406B-BF8B-41FABCB7725E}"/>
    <cellStyle name="20% - Accent4 4" xfId="111" xr:uid="{01C0AEB4-F865-4B15-9139-12608E15EC45}"/>
    <cellStyle name="20% - Accent4 5" xfId="131" xr:uid="{763193AA-5CD5-443C-85F9-F6D3988A98F0}"/>
    <cellStyle name="20% - Accent4 6" xfId="151" xr:uid="{776CDC78-7DB5-4E81-9401-5D0D9B2E3B0D}"/>
    <cellStyle name="20% - Accent4 7" xfId="171" xr:uid="{8AD75E0F-C01A-43F8-8CEA-9B58B91BEF0F}"/>
    <cellStyle name="20% - Accent4 8" xfId="191" xr:uid="{B1FAE5DA-3084-49B0-B1ED-421D2A4A68CE}"/>
    <cellStyle name="20% - Accent4 9" xfId="208" xr:uid="{A2DC91CE-3E23-4805-B00F-80C2CBFF5020}"/>
    <cellStyle name="20% - Accent5" xfId="34" builtinId="46" customBuiltin="1"/>
    <cellStyle name="20% - Accent5 10" xfId="224" xr:uid="{BF3C402F-B98E-42A1-A43F-BEF747236FAF}"/>
    <cellStyle name="20% - Accent5 11" xfId="239" xr:uid="{B0F1E6A2-E788-4D81-A036-2BA07FE7A183}"/>
    <cellStyle name="20% - Accent5 12" xfId="257" xr:uid="{9D8F4341-3F1E-43A4-A0AF-42CD273B0BC6}"/>
    <cellStyle name="20% - Accent5 13" xfId="275" xr:uid="{6B75A12E-9B44-45D7-B101-37DA6D79AB10}"/>
    <cellStyle name="20% - Accent5 14" xfId="289" xr:uid="{889680FA-8535-49A0-A2B3-AEB6E72833F2}"/>
    <cellStyle name="20% - Accent5 2" xfId="61" xr:uid="{32620374-47B7-4635-A136-B364B9FF8C33}"/>
    <cellStyle name="20% - Accent5 3" xfId="94" xr:uid="{61D31403-623A-489F-B2E5-38F34718AA74}"/>
    <cellStyle name="20% - Accent5 4" xfId="114" xr:uid="{D53520EE-3C15-4325-B54B-66DD44749FC7}"/>
    <cellStyle name="20% - Accent5 5" xfId="134" xr:uid="{0A4C3707-7CF5-4C25-969B-AE83C31D511B}"/>
    <cellStyle name="20% - Accent5 6" xfId="154" xr:uid="{BE6B8A23-1E23-4CCB-BCE1-DE999752ED49}"/>
    <cellStyle name="20% - Accent5 7" xfId="174" xr:uid="{15E31853-C615-4EC0-86BE-E4FC5D902EED}"/>
    <cellStyle name="20% - Accent5 8" xfId="194" xr:uid="{9F2920FC-C20A-4E51-96D8-8CB07DFDF5F3}"/>
    <cellStyle name="20% - Accent5 9" xfId="210" xr:uid="{7F34021E-A3E2-4D30-81F5-282D1C71F0FA}"/>
    <cellStyle name="20% - Accent6" xfId="37" builtinId="50" customBuiltin="1"/>
    <cellStyle name="20% - Accent6 10" xfId="226" xr:uid="{2007F6D2-07EB-45D1-A64C-07A23D90828D}"/>
    <cellStyle name="20% - Accent6 11" xfId="241" xr:uid="{C4E50B17-89E5-4C87-8050-C21C6FAEFB0E}"/>
    <cellStyle name="20% - Accent6 12" xfId="259" xr:uid="{8A099DC0-7CA9-4114-A738-3992D89B1886}"/>
    <cellStyle name="20% - Accent6 13" xfId="277" xr:uid="{40229ACC-C955-4A1C-8DC5-A6F83E4900CD}"/>
    <cellStyle name="20% - Accent6 14" xfId="291" xr:uid="{373EE437-6958-40F9-94A0-B2D1785DAD36}"/>
    <cellStyle name="20% - Accent6 2" xfId="62" xr:uid="{F0B226F9-7AEB-4BA2-8A3B-49B48F531178}"/>
    <cellStyle name="20% - Accent6 3" xfId="97" xr:uid="{1B085C51-AC1B-4087-9521-A8B3C1BF3BF4}"/>
    <cellStyle name="20% - Accent6 4" xfId="117" xr:uid="{98ECD536-1DC9-4CEA-A403-837C80F77B5A}"/>
    <cellStyle name="20% - Accent6 5" xfId="137" xr:uid="{AE5367C3-0DF9-49FD-972F-5BC2AB9FDB04}"/>
    <cellStyle name="20% - Accent6 6" xfId="157" xr:uid="{8CC4AABD-3E76-4529-8142-FF4D787B2C7A}"/>
    <cellStyle name="20% - Accent6 7" xfId="177" xr:uid="{418B3D04-543A-4346-9B36-40612F972552}"/>
    <cellStyle name="20% - Accent6 8" xfId="197" xr:uid="{76385F5F-A2EC-4018-9E05-F4C77620D055}"/>
    <cellStyle name="20% - Accent6 9" xfId="212" xr:uid="{8F1BE41D-43E6-415B-A646-D807D4BF7B90}"/>
    <cellStyle name="40% - Accent1" xfId="23" builtinId="31" customBuiltin="1"/>
    <cellStyle name="40% - Accent1 10" xfId="217" xr:uid="{2C344286-5044-41FB-A2D1-0CEA1A356B49}"/>
    <cellStyle name="40% - Accent1 11" xfId="232" xr:uid="{64341B88-D2A2-44F5-9EE0-368615542EFC}"/>
    <cellStyle name="40% - Accent1 12" xfId="250" xr:uid="{057187BF-DD0A-4DDE-852F-76526C5976A3}"/>
    <cellStyle name="40% - Accent1 13" xfId="268" xr:uid="{8882B853-3183-470E-9356-220083A3660D}"/>
    <cellStyle name="40% - Accent1 14" xfId="282" xr:uid="{46AC9C37-696C-4249-A987-A5111573EED1}"/>
    <cellStyle name="40% - Accent1 2" xfId="63" xr:uid="{68462E77-142D-45ED-A8ED-20B333807A28}"/>
    <cellStyle name="40% - Accent1 3" xfId="83" xr:uid="{C45F6701-17A6-49E8-AE42-0DDD9D55B894}"/>
    <cellStyle name="40% - Accent1 4" xfId="103" xr:uid="{5BFF98A7-F6CE-4732-9F0B-F274658D2D03}"/>
    <cellStyle name="40% - Accent1 5" xfId="123" xr:uid="{E0B7C95D-19B4-45FE-AC66-63AAEC4C7BF8}"/>
    <cellStyle name="40% - Accent1 6" xfId="143" xr:uid="{625AC4C2-2B06-4895-929C-27AC7C9A39D9}"/>
    <cellStyle name="40% - Accent1 7" xfId="163" xr:uid="{B5D2B6B6-5A38-4717-BF1D-7F408B3A7E4B}"/>
    <cellStyle name="40% - Accent1 8" xfId="183" xr:uid="{7809DEE9-8C13-468F-85C3-C56C670BE4C0}"/>
    <cellStyle name="40% - Accent1 9" xfId="203" xr:uid="{D344E0F7-07B9-475B-B041-F2539E07DD54}"/>
    <cellStyle name="40% - Accent2" xfId="26" builtinId="35" customBuiltin="1"/>
    <cellStyle name="40% - Accent2 10" xfId="219" xr:uid="{3E72FBB6-3FDE-454E-8457-6144D14EFF05}"/>
    <cellStyle name="40% - Accent2 11" xfId="234" xr:uid="{B20E7D5C-8F3F-4A79-A719-A6D3EF55323D}"/>
    <cellStyle name="40% - Accent2 12" xfId="252" xr:uid="{A22E25B7-CC13-485E-B4BC-B4CC0C81D7A6}"/>
    <cellStyle name="40% - Accent2 13" xfId="270" xr:uid="{BD27AF3A-FC82-491C-9EC5-87D2DD2EED70}"/>
    <cellStyle name="40% - Accent2 14" xfId="284" xr:uid="{CAF5BF26-81ED-4D04-BBB5-B8EAFA27BED8}"/>
    <cellStyle name="40% - Accent2 2" xfId="64" xr:uid="{32FC413F-9EEA-425B-BE92-F030ABBC0638}"/>
    <cellStyle name="40% - Accent2 3" xfId="86" xr:uid="{795E6DA8-8557-4316-AE60-5237FAB32814}"/>
    <cellStyle name="40% - Accent2 4" xfId="106" xr:uid="{37E036FE-9213-4E28-99D7-DB3009546623}"/>
    <cellStyle name="40% - Accent2 5" xfId="126" xr:uid="{FBDBF87F-661A-4F1C-84BD-DAE7CC45CB2C}"/>
    <cellStyle name="40% - Accent2 6" xfId="146" xr:uid="{6B5A11EC-12D6-4FF4-B235-14DA4A4FF307}"/>
    <cellStyle name="40% - Accent2 7" xfId="166" xr:uid="{E668258D-9C40-4900-A6F8-BA3B22B84B93}"/>
    <cellStyle name="40% - Accent2 8" xfId="186" xr:uid="{BD3F55FD-23E7-4C2E-8F8D-4692B794AE68}"/>
    <cellStyle name="40% - Accent2 9" xfId="205" xr:uid="{F73A1624-FF5D-4F4E-8128-44F586E62364}"/>
    <cellStyle name="40% - Accent3" xfId="29" builtinId="39" customBuiltin="1"/>
    <cellStyle name="40% - Accent3 10" xfId="221" xr:uid="{8E380FA6-8556-4643-B6D4-BEE3B8EEFA7A}"/>
    <cellStyle name="40% - Accent3 11" xfId="236" xr:uid="{A10AA5C9-507D-4E95-853C-333489A89408}"/>
    <cellStyle name="40% - Accent3 12" xfId="254" xr:uid="{2CE757DD-A463-4470-82F2-A19141D2BEB5}"/>
    <cellStyle name="40% - Accent3 13" xfId="272" xr:uid="{2CB136A4-0407-446D-8B32-5C4709E5D797}"/>
    <cellStyle name="40% - Accent3 14" xfId="286" xr:uid="{2AD406A0-C067-4D60-BC29-8609958E0B92}"/>
    <cellStyle name="40% - Accent3 2" xfId="65" xr:uid="{32BEF9D0-9230-4817-8F05-D77E2A510910}"/>
    <cellStyle name="40% - Accent3 3" xfId="89" xr:uid="{BAC5B6A7-5824-49D3-A63B-075899564015}"/>
    <cellStyle name="40% - Accent3 4" xfId="109" xr:uid="{33BF57F2-7BAF-41E3-9E71-3A12B02EA31E}"/>
    <cellStyle name="40% - Accent3 5" xfId="129" xr:uid="{9522F631-882A-45A0-8C2D-15420019F4A4}"/>
    <cellStyle name="40% - Accent3 6" xfId="149" xr:uid="{AF37E760-190E-4A91-8234-74F4305E5473}"/>
    <cellStyle name="40% - Accent3 7" xfId="169" xr:uid="{4C1CD565-FDB0-4891-98C7-72A7C25DCF41}"/>
    <cellStyle name="40% - Accent3 8" xfId="189" xr:uid="{CC55DB07-F74F-4E04-BB97-6ACEF5AB7DB7}"/>
    <cellStyle name="40% - Accent3 9" xfId="207" xr:uid="{A54E5AC5-C829-4184-98BD-63AF21E6D5E4}"/>
    <cellStyle name="40% - Accent4" xfId="32" builtinId="43" customBuiltin="1"/>
    <cellStyle name="40% - Accent4 10" xfId="223" xr:uid="{8E92FFAF-FEB8-42C5-BAB9-340F004FD9A0}"/>
    <cellStyle name="40% - Accent4 11" xfId="238" xr:uid="{EFCBB567-F7C2-4015-9559-6152D06E977D}"/>
    <cellStyle name="40% - Accent4 12" xfId="256" xr:uid="{D5238EA6-D86F-48D8-BC25-FCBFC9C85704}"/>
    <cellStyle name="40% - Accent4 13" xfId="274" xr:uid="{2A26EF97-73F9-4B0F-9234-9C4D3EE9E5E7}"/>
    <cellStyle name="40% - Accent4 14" xfId="288" xr:uid="{35BB6B3E-DB65-4D31-888F-00E40281ED97}"/>
    <cellStyle name="40% - Accent4 2" xfId="66" xr:uid="{83BF0552-38C1-466E-81E1-29AADB38C3B0}"/>
    <cellStyle name="40% - Accent4 3" xfId="92" xr:uid="{D3A194AA-94FD-438E-B5FE-08B866CD4264}"/>
    <cellStyle name="40% - Accent4 4" xfId="112" xr:uid="{10CDA3AF-FE79-4F10-A11F-D5A2D94212E2}"/>
    <cellStyle name="40% - Accent4 5" xfId="132" xr:uid="{E8247200-94D6-4FC4-B001-32E2D824DA47}"/>
    <cellStyle name="40% - Accent4 6" xfId="152" xr:uid="{E3AE1BC7-CFBC-4B23-8350-BF9FA7895AB1}"/>
    <cellStyle name="40% - Accent4 7" xfId="172" xr:uid="{9D727E4C-FD79-42DC-93AD-F5A93D9495C5}"/>
    <cellStyle name="40% - Accent4 8" xfId="192" xr:uid="{86135092-5234-4D41-8A03-ED23A995A3D5}"/>
    <cellStyle name="40% - Accent4 9" xfId="209" xr:uid="{5784150A-63B0-4175-9757-11CD24851F90}"/>
    <cellStyle name="40% - Accent5" xfId="35" builtinId="47" customBuiltin="1"/>
    <cellStyle name="40% - Accent5 10" xfId="225" xr:uid="{C40E1429-7069-4A9F-B669-026ABE0C1667}"/>
    <cellStyle name="40% - Accent5 11" xfId="240" xr:uid="{37F1E514-28CE-49D2-87F3-0774DD0F7B98}"/>
    <cellStyle name="40% - Accent5 12" xfId="258" xr:uid="{517980E9-E0BA-4EB7-B255-BD09DD7A7D91}"/>
    <cellStyle name="40% - Accent5 13" xfId="276" xr:uid="{B57A0708-E4E9-4922-B92C-11CC0AA94F89}"/>
    <cellStyle name="40% - Accent5 14" xfId="290" xr:uid="{D8F90DDF-C53E-4200-85C0-24F22C4132FF}"/>
    <cellStyle name="40% - Accent5 2" xfId="67" xr:uid="{2F6866D2-A58B-4D5F-A978-A0553C6815F3}"/>
    <cellStyle name="40% - Accent5 3" xfId="95" xr:uid="{5163162D-ECBD-4FED-8097-349F0DEC02A3}"/>
    <cellStyle name="40% - Accent5 4" xfId="115" xr:uid="{441E937F-5A36-4D7D-AFFA-79099E4F7030}"/>
    <cellStyle name="40% - Accent5 5" xfId="135" xr:uid="{83AB1FCF-F19C-49E6-BC02-B54316A8EBDC}"/>
    <cellStyle name="40% - Accent5 6" xfId="155" xr:uid="{5A5535B8-91F0-4316-B439-DF525FE0EC7E}"/>
    <cellStyle name="40% - Accent5 7" xfId="175" xr:uid="{626AB04C-28DF-4207-9832-D3068515C9FB}"/>
    <cellStyle name="40% - Accent5 8" xfId="195" xr:uid="{2DB09DBA-0982-4382-BCA8-2E74CE2D318D}"/>
    <cellStyle name="40% - Accent5 9" xfId="211" xr:uid="{BA9CEF28-A2B9-434A-9D0E-5B2F279A329D}"/>
    <cellStyle name="40% - Accent6" xfId="38" builtinId="51" customBuiltin="1"/>
    <cellStyle name="40% - Accent6 10" xfId="227" xr:uid="{C51DFCD2-95D6-4114-8942-911BB2D62646}"/>
    <cellStyle name="40% - Accent6 11" xfId="242" xr:uid="{ACC33C35-8EB0-4B85-836B-5E9467637DF8}"/>
    <cellStyle name="40% - Accent6 12" xfId="260" xr:uid="{CD379135-781B-4426-A0B9-30E8C2F66675}"/>
    <cellStyle name="40% - Accent6 13" xfId="278" xr:uid="{21C9E1EF-3351-4895-9D3A-A05473835227}"/>
    <cellStyle name="40% - Accent6 14" xfId="292" xr:uid="{986FCF5B-20A6-4C7C-BDF7-E190B9D7B0BC}"/>
    <cellStyle name="40% - Accent6 2" xfId="68" xr:uid="{670CDFA3-A363-4642-B044-6B43D0267124}"/>
    <cellStyle name="40% - Accent6 3" xfId="98" xr:uid="{741A217E-0D41-4282-9618-C862C47E3E77}"/>
    <cellStyle name="40% - Accent6 4" xfId="118" xr:uid="{4A573E8A-6E9A-4A63-B60A-6E50ADA31C5D}"/>
    <cellStyle name="40% - Accent6 5" xfId="138" xr:uid="{CD54E50D-1F0C-4DB4-AB6D-B531D46F293B}"/>
    <cellStyle name="40% - Accent6 6" xfId="158" xr:uid="{06D5B330-93CD-4205-BECA-BFB1C64ADBC7}"/>
    <cellStyle name="40% - Accent6 7" xfId="178" xr:uid="{3DE071DB-EF32-4574-AD35-11D941A6A691}"/>
    <cellStyle name="40% - Accent6 8" xfId="198" xr:uid="{72C02BD8-B98E-42E5-B5E0-432A70098EE9}"/>
    <cellStyle name="40% - Accent6 9" xfId="213" xr:uid="{3E015CC3-9D3F-4322-8C3A-8034E7ECC6A9}"/>
    <cellStyle name="60% - Accent1 2" xfId="84" xr:uid="{CA532888-812E-45D9-BD16-F1832EEF5F90}"/>
    <cellStyle name="60% - Accent1 3" xfId="104" xr:uid="{91EE59FD-62BF-433D-9C9B-D22D6A082ACE}"/>
    <cellStyle name="60% - Accent1 4" xfId="124" xr:uid="{03FF9F69-FFFC-4665-A324-CF88A8A48F81}"/>
    <cellStyle name="60% - Accent1 5" xfId="144" xr:uid="{D403D28A-1935-4324-80EE-72304BDC5B08}"/>
    <cellStyle name="60% - Accent1 6" xfId="164" xr:uid="{5FC34568-1174-453B-A316-BB2B92004630}"/>
    <cellStyle name="60% - Accent1 7" xfId="184" xr:uid="{29580817-D583-4D98-9DA9-90938550C655}"/>
    <cellStyle name="60% - Accent1 8" xfId="44" xr:uid="{E7F7FCEC-D3B4-4BB7-AA11-DC608C0EBBD5}"/>
    <cellStyle name="60% - Accent2 2" xfId="87" xr:uid="{A14348A6-B2F2-428D-B3D6-CA198CF2392D}"/>
    <cellStyle name="60% - Accent2 3" xfId="107" xr:uid="{6951F3C9-26AA-4EBE-A801-2D7B310BDD61}"/>
    <cellStyle name="60% - Accent2 4" xfId="127" xr:uid="{1FAD5364-D1D3-4F4C-9B40-880F10BDD4B8}"/>
    <cellStyle name="60% - Accent2 5" xfId="147" xr:uid="{6CB5FD02-E34B-4C47-9BEC-938C2BE06125}"/>
    <cellStyle name="60% - Accent2 6" xfId="167" xr:uid="{2857771E-F7AA-4C89-973E-C9DE76867F0E}"/>
    <cellStyle name="60% - Accent2 7" xfId="187" xr:uid="{5EE7F9BB-FAB8-4C4C-862E-DD1357E095B1}"/>
    <cellStyle name="60% - Accent2 8" xfId="45" xr:uid="{692C487F-9F66-42C4-B5D8-8CC01AF13086}"/>
    <cellStyle name="60% - Accent3 10" xfId="46" xr:uid="{2DE50AC1-9C17-414B-B174-5E9815AD58AF}"/>
    <cellStyle name="60% - Accent3 2" xfId="90" xr:uid="{3A01170A-A4EB-4EA6-AEFD-3CD2396620A1}"/>
    <cellStyle name="60% - Accent3 3" xfId="110" xr:uid="{23C1A747-FCB7-43B0-A51C-2E2187A5DCD1}"/>
    <cellStyle name="60% - Accent3 4" xfId="130" xr:uid="{C4C23E4A-E4B4-4562-890F-A8702D711445}"/>
    <cellStyle name="60% - Accent3 5" xfId="150" xr:uid="{2F711C45-31A4-48FA-94CA-E0201897930B}"/>
    <cellStyle name="60% - Accent3 6" xfId="170" xr:uid="{21043CC0-4345-404F-A131-3FBFFE2F0AC0}"/>
    <cellStyle name="60% - Accent3 7" xfId="190" xr:uid="{63E095EE-FEFD-4E1C-BA19-0BF077CFA70E}"/>
    <cellStyle name="60% - Accent3 8" xfId="245" xr:uid="{39F9B4A1-2C02-489F-8447-256C868407B3}"/>
    <cellStyle name="60% - Accent3 9" xfId="263" xr:uid="{5BBC8F84-7ED9-4D92-B56C-E0290510EF0E}"/>
    <cellStyle name="60% - Accent4 2" xfId="93" xr:uid="{D8FC4791-9C18-4B5B-A8C9-1D2AB84ECEA7}"/>
    <cellStyle name="60% - Accent4 3" xfId="113" xr:uid="{06783ECE-12A3-4BAE-9029-77297B6B3AF6}"/>
    <cellStyle name="60% - Accent4 4" xfId="133" xr:uid="{33A7D70B-68F8-4A73-ACB9-EA42EEEF7574}"/>
    <cellStyle name="60% - Accent4 5" xfId="153" xr:uid="{DD614DAD-6895-4F7A-8322-5DA5B624A05C}"/>
    <cellStyle name="60% - Accent4 6" xfId="173" xr:uid="{C990DCFD-09D1-4E6D-A8B9-F461B8FDE8EA}"/>
    <cellStyle name="60% - Accent4 7" xfId="193" xr:uid="{4C36F4CB-A25C-46B1-8793-D1C920591AC7}"/>
    <cellStyle name="60% - Accent4 8" xfId="47" xr:uid="{C8E241D5-DF80-4BE1-B48F-85D7BFC63161}"/>
    <cellStyle name="60% - Accent5 10" xfId="48" xr:uid="{3EC88B3F-B61E-4E46-9215-7C001D8442E5}"/>
    <cellStyle name="60% - Accent5 2" xfId="96" xr:uid="{E0B7D09E-7F28-4D4E-9EF1-63F8D8C8B953}"/>
    <cellStyle name="60% - Accent5 3" xfId="116" xr:uid="{D84BBA1A-AD4A-48D3-BCC5-8B8AD7D5005D}"/>
    <cellStyle name="60% - Accent5 4" xfId="136" xr:uid="{846211CC-14A3-4BD8-A6B0-268E011C0968}"/>
    <cellStyle name="60% - Accent5 5" xfId="156" xr:uid="{F7E2BEC7-EE4C-4D6F-82D4-3E84895CCA34}"/>
    <cellStyle name="60% - Accent5 6" xfId="176" xr:uid="{E97F3CD2-E0FB-491B-8AA7-690FE2143070}"/>
    <cellStyle name="60% - Accent5 7" xfId="196" xr:uid="{134D5690-CB36-4300-8C29-65E2381E0846}"/>
    <cellStyle name="60% - Accent5 8" xfId="246" xr:uid="{415AD5AC-2E8E-4C5E-96CB-B0A725567C2B}"/>
    <cellStyle name="60% - Accent5 9" xfId="264" xr:uid="{D0E5C369-2147-4BBC-8685-ECFCF470194A}"/>
    <cellStyle name="60% - Accent6 2" xfId="99" xr:uid="{E6602F4E-9FDE-4B63-8BC0-5D8A95518E8D}"/>
    <cellStyle name="60% - Accent6 3" xfId="119" xr:uid="{4FC995CE-63A9-4AC7-841A-1CA41070870A}"/>
    <cellStyle name="60% - Accent6 4" xfId="139" xr:uid="{47EDDFFD-EE1C-41B4-ACB1-6D6E8E1A4C62}"/>
    <cellStyle name="60% - Accent6 5" xfId="159" xr:uid="{B4A7A40C-D16A-4976-B7FD-DB7648897B3D}"/>
    <cellStyle name="60% - Accent6 6" xfId="179" xr:uid="{2081CCB4-807D-40F0-8DD7-C6AE9FE8EDA2}"/>
    <cellStyle name="60% - Accent6 7" xfId="199" xr:uid="{89BB253A-F840-49B5-A52C-CDC3D4C420F7}"/>
    <cellStyle name="60% - Accent6 8" xfId="49" xr:uid="{86A76F8C-1F12-4917-BB44-C4776470C66D}"/>
    <cellStyle name="Accent1" xfId="21" builtinId="29" customBuiltin="1"/>
    <cellStyle name="Accent2" xfId="24" builtinId="33" customBuiltin="1"/>
    <cellStyle name="Accent3" xfId="27" builtinId="37" customBuiltin="1"/>
    <cellStyle name="Accent4" xfId="30" builtinId="41" customBuiltin="1"/>
    <cellStyle name="Accent5" xfId="33" builtinId="45" customBuiltin="1"/>
    <cellStyle name="Accent6" xfId="36" builtinId="49" customBuiltin="1"/>
    <cellStyle name="Bad" xfId="12" builtinId="27" customBuiltin="1"/>
    <cellStyle name="Calculation" xfId="15" builtinId="22" customBuiltin="1"/>
    <cellStyle name="Check Cell" xfId="17" builtinId="23" customBuiltin="1"/>
    <cellStyle name="Comma" xfId="1" builtinId="3"/>
    <cellStyle name="Comma 2" xfId="42" xr:uid="{DF831657-E879-4E57-ABC0-BA828294D115}"/>
    <cellStyle name="Comma 3" xfId="40" xr:uid="{9BDAA407-E456-4817-9480-56363E03EBD7}"/>
    <cellStyle name="Comma 3 2" xfId="69" xr:uid="{1C577464-F686-4696-9A28-9022AE1EF7A9}"/>
    <cellStyle name="Comma 4" xfId="5" xr:uid="{00000000-0005-0000-0000-000001000000}"/>
    <cellStyle name="Comma 4 2" xfId="261" xr:uid="{C708179E-69A6-4252-BD2C-E8E196684431}"/>
    <cellStyle name="Currency" xfId="6" builtinId="4"/>
    <cellStyle name="Currency 2" xfId="43" xr:uid="{BA4D8504-998D-46D7-BEDC-FC63768926BD}"/>
    <cellStyle name="Currency 2 2" xfId="70" xr:uid="{420F33A3-4B38-4918-8481-5927E66B2454}"/>
    <cellStyle name="Currency 3" xfId="41" xr:uid="{DCBC4BF2-0297-4F22-9397-BADEA6EE3EF0}"/>
    <cellStyle name="Currency 4" xfId="50" xr:uid="{D6BDDF1D-1C2D-4D2E-9AE6-720BE8328004}"/>
    <cellStyle name="Explanatory Text" xfId="19" builtinId="53" customBuiltin="1"/>
    <cellStyle name="Good" xfId="3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 2" xfId="51" xr:uid="{443144DD-1969-424E-BC4F-3E6FBEDAD39D}"/>
    <cellStyle name="Input" xfId="13" builtinId="20" customBuiltin="1"/>
    <cellStyle name="Linked Cell" xfId="16" builtinId="24" customBuiltin="1"/>
    <cellStyle name="Neutral 2" xfId="80" xr:uid="{959B18B1-277A-4264-8B0F-BCC4A29849E5}"/>
    <cellStyle name="Neutral 3" xfId="52" xr:uid="{2ABB4F37-5D53-434A-9DF1-51679E50A3FD}"/>
    <cellStyle name="Normal" xfId="0" builtinId="0"/>
    <cellStyle name="Normal 10" xfId="120" xr:uid="{19A4FDE9-40EC-4F9E-B283-82DC610C96E6}"/>
    <cellStyle name="Normal 11" xfId="140" xr:uid="{BE59480B-BCD4-4EA0-9837-9B5D69A17D0A}"/>
    <cellStyle name="Normal 12" xfId="160" xr:uid="{9C98852D-042C-4B15-B072-0AE4D9DE3C2B}"/>
    <cellStyle name="Normal 13" xfId="180" xr:uid="{8221DF95-89C0-4C96-A6F3-063D9501E257}"/>
    <cellStyle name="Normal 14" xfId="200" xr:uid="{088C1E19-23F5-4168-845D-1AB181C3AF9B}"/>
    <cellStyle name="Normal 15" xfId="214" xr:uid="{BC653174-3871-49E0-9563-668C0AB9919E}"/>
    <cellStyle name="Normal 15 2" xfId="229" xr:uid="{7CEEA345-2FAE-4142-9FAF-FAD8E039B9AE}"/>
    <cellStyle name="Normal 16" xfId="228" xr:uid="{A5474C5B-D2DE-47AC-8BC8-1022B586C524}"/>
    <cellStyle name="Normal 17" xfId="247" xr:uid="{C806F5E8-23A0-433F-811A-9B338D18E0C7}"/>
    <cellStyle name="Normal 18" xfId="265" xr:uid="{AEB06C3A-107C-4AF5-A80A-2990B2561A46}"/>
    <cellStyle name="Normal 19" xfId="279" xr:uid="{867E1845-C80D-4B7A-9A8E-59D3F9C4D403}"/>
    <cellStyle name="Normal 2" xfId="53" xr:uid="{04F63035-13BD-47C2-B456-5471EA11E2FA}"/>
    <cellStyle name="Normal 2 2" xfId="71" xr:uid="{932B88A3-4677-4366-AE41-DDC37CECA364}"/>
    <cellStyle name="Normal 20" xfId="39" xr:uid="{08CDB29B-5BD6-46D0-BC5A-12DEB181FA85}"/>
    <cellStyle name="Normal 26" xfId="244" xr:uid="{35D25CEF-8FA2-4B94-BDC4-1BEF4847B4C4}"/>
    <cellStyle name="Normal 26 2" xfId="262" xr:uid="{34F1C1D5-D7E4-4D0D-9713-C8CD4F886A07}"/>
    <cellStyle name="Normal 3" xfId="72" xr:uid="{B067B668-A078-4CF4-8B53-5791FFE24121}"/>
    <cellStyle name="Normal 4" xfId="4" xr:uid="{00000000-0005-0000-0000-000004000000}"/>
    <cellStyle name="Normal 4 2" xfId="73" xr:uid="{B628400A-CF6B-4514-82DF-4BDAD208DBDD}"/>
    <cellStyle name="Normal 5" xfId="74" xr:uid="{37D2C64E-E680-4E90-AC35-3C878B23DD0C}"/>
    <cellStyle name="Normal 6" xfId="75" xr:uid="{C75EBC0D-166F-490F-A4B1-E6732BFC2895}"/>
    <cellStyle name="Normal 7" xfId="56" xr:uid="{35EF0672-DA8C-4644-B7C6-AAB8BF464570}"/>
    <cellStyle name="Normal 8" xfId="79" xr:uid="{38E1D5CD-3E88-43E4-968F-55989C32BDC8}"/>
    <cellStyle name="Normal 9" xfId="100" xr:uid="{4FB5CEA2-A32C-46F3-AD0B-157BCD124D0F}"/>
    <cellStyle name="Note 10" xfId="215" xr:uid="{EF6C951E-63D0-4471-8B67-3F6CC2459857}"/>
    <cellStyle name="Note 11" xfId="230" xr:uid="{227B8076-64F0-4A8D-BE2D-8B8C9B6DCE3E}"/>
    <cellStyle name="Note 12" xfId="248" xr:uid="{C00ED747-FB36-4135-814A-3719B11F0CB2}"/>
    <cellStyle name="Note 13" xfId="266" xr:uid="{6153DB74-2D46-4398-BDD2-01E83FBA35E1}"/>
    <cellStyle name="Note 14" xfId="280" xr:uid="{B4AC986A-35A3-4020-80C2-A1660BD3FC39}"/>
    <cellStyle name="Note 2" xfId="54" xr:uid="{ACF13E4C-F792-43A9-86C3-163CEA5A11A1}"/>
    <cellStyle name="Note 2 2" xfId="76" xr:uid="{4C578A63-896D-4843-9D28-DADF5342A48C}"/>
    <cellStyle name="Note 3" xfId="81" xr:uid="{35135EEF-5B82-4379-AAC6-E6B5E83CE17A}"/>
    <cellStyle name="Note 4" xfId="101" xr:uid="{F86429E4-548A-481E-B814-85B018286C85}"/>
    <cellStyle name="Note 5" xfId="121" xr:uid="{A8EE0569-2FB9-42B5-8B31-50250B60F0B3}"/>
    <cellStyle name="Note 6" xfId="141" xr:uid="{B42222B9-34B7-45E5-BCEA-CAFD213B0C0D}"/>
    <cellStyle name="Note 7" xfId="161" xr:uid="{130D1B11-619B-4439-8BCB-11F936A6CC42}"/>
    <cellStyle name="Note 8" xfId="181" xr:uid="{2A6F3867-2F6A-4118-BA9B-85F51404FF84}"/>
    <cellStyle name="Note 9" xfId="201" xr:uid="{F6701DE9-2569-4561-9BBC-FD98CE91F244}"/>
    <cellStyle name="Output" xfId="14" builtinId="21" customBuiltin="1"/>
    <cellStyle name="Percent" xfId="2" builtinId="5"/>
    <cellStyle name="Percent 2" xfId="77" xr:uid="{353D2B40-4D00-47C1-A4FE-D0FD26933867}"/>
    <cellStyle name="Percent 3" xfId="243" xr:uid="{93E2B4B2-E89D-449E-A253-7F6A1626FF7C}"/>
    <cellStyle name="Title" xfId="7" builtinId="15" customBuiltin="1"/>
    <cellStyle name="Title 2" xfId="55" xr:uid="{CA061CDE-17CC-4486-94CB-8FDBF531630E}"/>
    <cellStyle name="Title 3" xfId="78" xr:uid="{087CB08D-4A66-48E7-AA4F-6E91BC8581A0}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innshare.InnisfilHydro.com\private$\Financial\F11_Current_Liabilities\2021\1.3_Accrued_Liability_Reconciliations\IESO\20210831_IESO_Reconciliation%20-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July Actual Inv!R82C4" advise="1">
            <x14:values>
              <value>
                <val>32253.06</val>
              </value>
            </x14:values>
          </x14:oleItem>
        </mc:Choice>
        <mc:Fallback>
          <oleItem name="!July Actual Inv!R82C4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101"/>
  <sheetViews>
    <sheetView tabSelected="1" zoomScaleNormal="100" workbookViewId="0">
      <selection activeCell="H17" sqref="H17"/>
    </sheetView>
  </sheetViews>
  <sheetFormatPr defaultRowHeight="15"/>
  <cols>
    <col min="1" max="1" width="2.5703125" style="4" customWidth="1"/>
    <col min="2" max="2" width="13.85546875" style="4" customWidth="1"/>
    <col min="3" max="3" width="24" style="4" customWidth="1"/>
    <col min="4" max="5" width="17.5703125" style="4" customWidth="1"/>
    <col min="6" max="6" width="18.5703125" style="4" customWidth="1"/>
    <col min="7" max="7" width="18.5703125" style="5" customWidth="1"/>
    <col min="8" max="13" width="17.5703125" style="4" customWidth="1"/>
    <col min="14" max="15" width="13.28515625" style="4" bestFit="1" customWidth="1"/>
    <col min="16" max="16" width="14.140625" style="4" bestFit="1" customWidth="1"/>
    <col min="17" max="17" width="13" style="4" bestFit="1" customWidth="1"/>
    <col min="18" max="18" width="14" style="4" bestFit="1" customWidth="1"/>
    <col min="19" max="19" width="11.140625" style="4" bestFit="1" customWidth="1"/>
    <col min="20" max="20" width="9.140625" style="4"/>
    <col min="21" max="21" width="17.140625" style="4" bestFit="1" customWidth="1"/>
    <col min="22" max="22" width="13.42578125" style="4" bestFit="1" customWidth="1"/>
    <col min="23" max="16384" width="9.140625" style="4"/>
  </cols>
  <sheetData>
    <row r="2" spans="2:29">
      <c r="B2" s="6" t="s">
        <v>125</v>
      </c>
    </row>
    <row r="4" spans="2:29" ht="30">
      <c r="C4" s="7" t="s">
        <v>0</v>
      </c>
      <c r="D4" s="7" t="s">
        <v>117</v>
      </c>
      <c r="E4" s="7" t="s">
        <v>119</v>
      </c>
      <c r="F4" s="7" t="s">
        <v>118</v>
      </c>
      <c r="G4" s="8" t="s">
        <v>123</v>
      </c>
      <c r="H4" s="7" t="s">
        <v>1</v>
      </c>
    </row>
    <row r="5" spans="2:29">
      <c r="B5" s="9">
        <v>1588</v>
      </c>
      <c r="C5" s="9" t="s">
        <v>2</v>
      </c>
      <c r="D5" s="10">
        <f>F16+F20</f>
        <v>-117386.39</v>
      </c>
      <c r="E5" s="10">
        <f>E52+F52</f>
        <v>-3722.3499999999849</v>
      </c>
      <c r="F5" s="10">
        <f>H70</f>
        <v>0</v>
      </c>
      <c r="G5" s="10">
        <f>-G6</f>
        <v>-46437.000000000029</v>
      </c>
      <c r="H5" s="57">
        <f>SUM(D5:G5)</f>
        <v>-167545.74000000002</v>
      </c>
    </row>
    <row r="6" spans="2:29">
      <c r="B6" s="9">
        <v>1589</v>
      </c>
      <c r="C6" s="9" t="s">
        <v>2</v>
      </c>
      <c r="F6" s="10">
        <f>H79</f>
        <v>0</v>
      </c>
      <c r="G6" s="10">
        <f>G99</f>
        <v>46437.000000000029</v>
      </c>
      <c r="H6" s="57">
        <f>SUM(D6:G6)</f>
        <v>46437.000000000029</v>
      </c>
    </row>
    <row r="7" spans="2:29">
      <c r="G7" s="10"/>
    </row>
    <row r="8" spans="2:29">
      <c r="B8" s="11"/>
      <c r="C8" s="11"/>
      <c r="D8" s="11"/>
      <c r="G8" s="4"/>
      <c r="U8" s="5"/>
      <c r="V8" s="5"/>
      <c r="W8" s="5"/>
      <c r="X8" s="5"/>
      <c r="Y8" s="5"/>
      <c r="Z8" s="5"/>
      <c r="AA8" s="5"/>
      <c r="AB8" s="5"/>
      <c r="AC8" s="5"/>
    </row>
    <row r="9" spans="2:29">
      <c r="B9" s="165" t="s">
        <v>122</v>
      </c>
      <c r="C9" s="166"/>
      <c r="D9" s="166"/>
      <c r="E9" s="166"/>
      <c r="F9" s="166"/>
      <c r="G9" s="166"/>
      <c r="H9" s="167"/>
    </row>
    <row r="10" spans="2:29">
      <c r="G10" s="4"/>
    </row>
    <row r="11" spans="2:29">
      <c r="B11" s="24" t="s">
        <v>120</v>
      </c>
      <c r="C11" s="24" t="s">
        <v>3</v>
      </c>
      <c r="D11" s="13" t="s">
        <v>4</v>
      </c>
      <c r="E11" s="13" t="s">
        <v>5</v>
      </c>
      <c r="F11" s="13" t="s">
        <v>6</v>
      </c>
      <c r="G11" s="4"/>
    </row>
    <row r="12" spans="2:29">
      <c r="G12" s="4"/>
    </row>
    <row r="13" spans="2:29">
      <c r="C13" s="4" t="s">
        <v>99</v>
      </c>
      <c r="D13" s="10">
        <v>238996.64</v>
      </c>
      <c r="E13" s="10">
        <v>-58693.7</v>
      </c>
      <c r="F13" s="14">
        <v>297690.34000000003</v>
      </c>
      <c r="G13" s="4"/>
    </row>
    <row r="14" spans="2:29">
      <c r="C14" s="4" t="s">
        <v>100</v>
      </c>
      <c r="D14" s="10">
        <v>-131143.75</v>
      </c>
      <c r="E14" s="10">
        <v>71640.649999999994</v>
      </c>
      <c r="F14" s="14">
        <v>-202784.4</v>
      </c>
      <c r="G14" s="4"/>
      <c r="J14" s="15"/>
    </row>
    <row r="15" spans="2:29">
      <c r="C15" s="4" t="s">
        <v>101</v>
      </c>
      <c r="D15" s="10">
        <v>52492.639999999999</v>
      </c>
      <c r="E15" s="10">
        <v>258931.02</v>
      </c>
      <c r="F15" s="16">
        <v>-206438.38</v>
      </c>
      <c r="G15" s="4"/>
    </row>
    <row r="16" spans="2:29">
      <c r="D16" s="17">
        <v>160345.53</v>
      </c>
      <c r="E16" s="17">
        <v>271877.96999999997</v>
      </c>
      <c r="F16" s="18">
        <v>-111532.44</v>
      </c>
      <c r="G16" s="4"/>
    </row>
    <row r="17" spans="2:7">
      <c r="D17" s="19"/>
      <c r="E17" s="19"/>
      <c r="F17" s="19"/>
      <c r="G17" s="4"/>
    </row>
    <row r="18" spans="2:7">
      <c r="C18" s="4" t="s">
        <v>7</v>
      </c>
      <c r="D18" s="10">
        <v>1808.3</v>
      </c>
      <c r="E18" s="10">
        <v>5430</v>
      </c>
      <c r="F18" s="14">
        <v>-3621.7</v>
      </c>
      <c r="G18" s="4"/>
    </row>
    <row r="19" spans="2:7">
      <c r="C19" s="4" t="s">
        <v>8</v>
      </c>
      <c r="D19" s="10">
        <v>7974.75</v>
      </c>
      <c r="E19" s="10">
        <v>10207</v>
      </c>
      <c r="F19" s="16">
        <v>-2232.25</v>
      </c>
      <c r="G19" s="4"/>
    </row>
    <row r="20" spans="2:7">
      <c r="D20" s="17">
        <v>6163.84</v>
      </c>
      <c r="E20" s="17">
        <v>9563.6</v>
      </c>
      <c r="F20" s="18">
        <v>-5853.95</v>
      </c>
      <c r="G20" s="4"/>
    </row>
    <row r="21" spans="2:7">
      <c r="D21" s="10"/>
      <c r="E21" s="10"/>
      <c r="F21" s="14"/>
      <c r="G21" s="4"/>
    </row>
    <row r="22" spans="2:7" ht="15.75" thickBot="1">
      <c r="E22" s="20" t="s">
        <v>51</v>
      </c>
      <c r="F22" s="52">
        <f>F16+F20</f>
        <v>-117386.39</v>
      </c>
      <c r="G22" s="4"/>
    </row>
    <row r="23" spans="2:7" ht="15.75" thickTop="1">
      <c r="G23" s="4"/>
    </row>
    <row r="24" spans="2:7">
      <c r="B24" s="1" t="s">
        <v>121</v>
      </c>
      <c r="C24" s="1" t="s">
        <v>3</v>
      </c>
      <c r="G24" s="4"/>
    </row>
    <row r="25" spans="2:7">
      <c r="G25" s="4"/>
    </row>
    <row r="26" spans="2:7">
      <c r="E26" s="168" t="s">
        <v>9</v>
      </c>
      <c r="F26" s="168"/>
      <c r="G26" s="4"/>
    </row>
    <row r="27" spans="2:7">
      <c r="E27" s="22" t="s">
        <v>10</v>
      </c>
      <c r="F27" s="22" t="s">
        <v>11</v>
      </c>
      <c r="G27" s="4"/>
    </row>
    <row r="28" spans="2:7">
      <c r="B28" s="4" t="s">
        <v>95</v>
      </c>
      <c r="E28" s="14">
        <v>2087715.51</v>
      </c>
      <c r="F28" s="14">
        <v>101982.52</v>
      </c>
      <c r="G28" s="4"/>
    </row>
    <row r="29" spans="2:7">
      <c r="E29" s="14"/>
      <c r="F29" s="14"/>
      <c r="G29" s="4"/>
    </row>
    <row r="30" spans="2:7">
      <c r="B30" s="4" t="s">
        <v>96</v>
      </c>
      <c r="E30" s="14">
        <v>720648.34</v>
      </c>
      <c r="F30" s="14">
        <v>34971.660000000003</v>
      </c>
      <c r="G30" s="4"/>
    </row>
    <row r="31" spans="2:7">
      <c r="B31" s="3" t="s">
        <v>102</v>
      </c>
      <c r="E31" s="53">
        <v>1208576.25</v>
      </c>
      <c r="F31" s="53">
        <v>59095.55</v>
      </c>
      <c r="G31" s="4"/>
    </row>
    <row r="32" spans="2:7">
      <c r="B32" s="25"/>
      <c r="E32" s="26"/>
      <c r="G32" s="4"/>
    </row>
    <row r="33" spans="2:7">
      <c r="B33" s="23" t="s">
        <v>12</v>
      </c>
      <c r="E33" s="14">
        <v>1929224.59</v>
      </c>
      <c r="F33" s="14">
        <v>94067.21</v>
      </c>
      <c r="G33" s="4"/>
    </row>
    <row r="34" spans="2:7">
      <c r="B34" s="25"/>
      <c r="E34" s="14"/>
      <c r="F34" s="14"/>
      <c r="G34" s="4"/>
    </row>
    <row r="35" spans="2:7" ht="15.75" thickBot="1">
      <c r="B35" s="27" t="s">
        <v>103</v>
      </c>
      <c r="E35" s="21">
        <v>158490.92000000001</v>
      </c>
      <c r="F35" s="21">
        <v>7915.31</v>
      </c>
      <c r="G35" s="4"/>
    </row>
    <row r="36" spans="2:7" ht="15.75" thickTop="1">
      <c r="E36" s="26"/>
      <c r="F36" s="26"/>
      <c r="G36" s="4"/>
    </row>
    <row r="37" spans="2:7">
      <c r="B37" s="2" t="s">
        <v>97</v>
      </c>
      <c r="C37" s="2"/>
      <c r="D37" s="2"/>
      <c r="E37" s="54">
        <v>0</v>
      </c>
      <c r="F37" s="54">
        <v>0</v>
      </c>
      <c r="G37" s="4"/>
    </row>
    <row r="38" spans="2:7">
      <c r="E38" s="28"/>
      <c r="F38" s="28"/>
      <c r="G38" s="4"/>
    </row>
    <row r="39" spans="2:7">
      <c r="B39" s="2" t="s">
        <v>98</v>
      </c>
      <c r="C39" s="2"/>
      <c r="D39" s="2"/>
      <c r="E39" s="55">
        <v>0</v>
      </c>
      <c r="F39" s="55">
        <v>0</v>
      </c>
      <c r="G39" s="4"/>
    </row>
    <row r="40" spans="2:7">
      <c r="E40" s="26"/>
      <c r="F40" s="26"/>
      <c r="G40" s="4"/>
    </row>
    <row r="41" spans="2:7" ht="15.75" thickBot="1">
      <c r="B41" s="27" t="s">
        <v>13</v>
      </c>
      <c r="E41" s="29">
        <f>E37-E39</f>
        <v>0</v>
      </c>
      <c r="F41" s="29">
        <f>F37-F39</f>
        <v>0</v>
      </c>
      <c r="G41" s="4"/>
    </row>
    <row r="42" spans="2:7" ht="15.75" thickTop="1">
      <c r="B42" s="27"/>
      <c r="E42" s="30"/>
      <c r="F42" s="30"/>
      <c r="G42" s="4"/>
    </row>
    <row r="43" spans="2:7">
      <c r="E43" s="26"/>
      <c r="F43" s="26"/>
      <c r="G43" s="4"/>
    </row>
    <row r="44" spans="2:7">
      <c r="B44" s="4" t="s">
        <v>104</v>
      </c>
      <c r="E44" s="14">
        <f>SUM(E35,E41)</f>
        <v>158490.92000000001</v>
      </c>
      <c r="F44" s="14">
        <f>SUM(F35,F41)</f>
        <v>7915.31</v>
      </c>
      <c r="G44" s="4"/>
    </row>
    <row r="45" spans="2:7">
      <c r="E45" s="14"/>
      <c r="F45" s="14"/>
      <c r="G45" s="4"/>
    </row>
    <row r="46" spans="2:7">
      <c r="B46" s="4" t="s">
        <v>105</v>
      </c>
      <c r="E46" s="14">
        <v>0</v>
      </c>
      <c r="F46" s="14">
        <v>0</v>
      </c>
      <c r="G46" s="4"/>
    </row>
    <row r="47" spans="2:7">
      <c r="E47" s="14"/>
      <c r="F47" s="14"/>
      <c r="G47" s="4"/>
    </row>
    <row r="48" spans="2:7">
      <c r="B48" s="4" t="s">
        <v>106</v>
      </c>
      <c r="E48" s="14">
        <f>SUM(E44:E46)</f>
        <v>158490.92000000001</v>
      </c>
      <c r="F48" s="14">
        <f>SUM(F44:F46)</f>
        <v>7915.31</v>
      </c>
      <c r="G48" s="4"/>
    </row>
    <row r="49" spans="2:9">
      <c r="E49" s="14"/>
      <c r="F49" s="14"/>
      <c r="G49" s="4"/>
    </row>
    <row r="50" spans="2:9">
      <c r="B50" s="4" t="s">
        <v>107</v>
      </c>
      <c r="E50" s="14">
        <v>-160345.53</v>
      </c>
      <c r="F50" s="14">
        <v>-9783.0499999999993</v>
      </c>
      <c r="G50" s="31"/>
    </row>
    <row r="51" spans="2:9">
      <c r="E51" s="14"/>
      <c r="F51" s="14"/>
      <c r="G51" s="31"/>
    </row>
    <row r="52" spans="2:9" ht="15.75" thickBot="1">
      <c r="B52" s="58" t="s">
        <v>108</v>
      </c>
      <c r="E52" s="21">
        <f>SUM(E48:E50)</f>
        <v>-1854.609999999986</v>
      </c>
      <c r="F52" s="21">
        <f>SUM(F48:F50)</f>
        <v>-1867.7399999999989</v>
      </c>
      <c r="G52" s="31"/>
    </row>
    <row r="53" spans="2:9" ht="15.75" thickTop="1">
      <c r="G53" s="31"/>
    </row>
    <row r="54" spans="2:9" ht="15.75" thickBot="1">
      <c r="E54" s="20" t="s">
        <v>51</v>
      </c>
      <c r="F54" s="52">
        <f>F52+E52</f>
        <v>-3722.3499999999849</v>
      </c>
      <c r="G54" s="4"/>
    </row>
    <row r="55" spans="2:9" ht="15.75" thickTop="1">
      <c r="G55" s="4"/>
    </row>
    <row r="56" spans="2:9">
      <c r="C56" s="32"/>
      <c r="G56" s="4"/>
    </row>
    <row r="57" spans="2:9">
      <c r="B57" s="165" t="s">
        <v>118</v>
      </c>
      <c r="C57" s="166"/>
      <c r="D57" s="166"/>
      <c r="E57" s="166"/>
      <c r="F57" s="166"/>
      <c r="G57" s="166"/>
      <c r="H57" s="167"/>
    </row>
    <row r="59" spans="2:9" s="33" customFormat="1" ht="30">
      <c r="F59" s="34" t="s">
        <v>14</v>
      </c>
      <c r="G59" s="35" t="s">
        <v>15</v>
      </c>
      <c r="H59" s="35" t="s">
        <v>16</v>
      </c>
    </row>
    <row r="60" spans="2:9">
      <c r="C60" s="36" t="s">
        <v>17</v>
      </c>
      <c r="D60" s="37" t="s">
        <v>18</v>
      </c>
      <c r="E60" s="37"/>
      <c r="F60" s="14">
        <v>-1777648.06</v>
      </c>
      <c r="G60" s="14"/>
      <c r="H60" s="14"/>
      <c r="I60" s="4" t="s">
        <v>94</v>
      </c>
    </row>
    <row r="61" spans="2:9">
      <c r="C61" s="36" t="s">
        <v>19</v>
      </c>
      <c r="D61" s="37" t="s">
        <v>20</v>
      </c>
      <c r="E61" s="37"/>
      <c r="F61" s="14">
        <v>0</v>
      </c>
      <c r="G61" s="14"/>
      <c r="H61" s="14"/>
    </row>
    <row r="62" spans="2:9">
      <c r="C62" s="36" t="s">
        <v>21</v>
      </c>
      <c r="D62" s="37" t="s">
        <v>22</v>
      </c>
      <c r="E62" s="37"/>
      <c r="F62" s="14">
        <v>-2389.63</v>
      </c>
      <c r="G62" s="14"/>
      <c r="H62" s="14"/>
    </row>
    <row r="63" spans="2:9">
      <c r="C63" s="36" t="s">
        <v>23</v>
      </c>
      <c r="D63" s="37" t="s">
        <v>24</v>
      </c>
      <c r="E63" s="37"/>
      <c r="F63" s="14">
        <v>-771.42</v>
      </c>
      <c r="G63" s="14"/>
      <c r="H63" s="14"/>
    </row>
    <row r="64" spans="2:9">
      <c r="C64" s="36" t="s">
        <v>25</v>
      </c>
      <c r="D64" s="37" t="s">
        <v>26</v>
      </c>
      <c r="E64" s="37"/>
      <c r="F64" s="14">
        <v>-193826.24</v>
      </c>
      <c r="G64" s="14"/>
      <c r="H64" s="14"/>
    </row>
    <row r="65" spans="3:8">
      <c r="C65" s="36" t="s">
        <v>27</v>
      </c>
      <c r="D65" s="37" t="s">
        <v>28</v>
      </c>
      <c r="E65" s="37"/>
      <c r="F65" s="14">
        <v>-373427.7</v>
      </c>
      <c r="G65" s="14"/>
      <c r="H65" s="14"/>
    </row>
    <row r="66" spans="3:8">
      <c r="C66" s="36" t="s">
        <v>29</v>
      </c>
      <c r="D66" s="37" t="s">
        <v>30</v>
      </c>
      <c r="E66" s="37"/>
      <c r="F66" s="14">
        <v>-3597.95</v>
      </c>
      <c r="G66" s="14"/>
      <c r="H66" s="14"/>
    </row>
    <row r="67" spans="3:8">
      <c r="C67" s="36" t="s">
        <v>31</v>
      </c>
      <c r="D67" s="37" t="s">
        <v>32</v>
      </c>
      <c r="E67" s="37"/>
      <c r="F67" s="14">
        <v>-36116.370000000003</v>
      </c>
      <c r="G67" s="14"/>
      <c r="H67" s="14"/>
    </row>
    <row r="68" spans="3:8">
      <c r="C68" s="36" t="s">
        <v>33</v>
      </c>
      <c r="D68" s="37" t="s">
        <v>34</v>
      </c>
      <c r="E68" s="37"/>
      <c r="F68" s="14"/>
      <c r="G68" s="14"/>
      <c r="H68" s="14"/>
    </row>
    <row r="69" spans="3:8">
      <c r="C69" s="37"/>
      <c r="D69" s="37" t="s">
        <v>35</v>
      </c>
      <c r="E69" s="37"/>
      <c r="F69" s="14"/>
      <c r="G69" s="14"/>
      <c r="H69" s="14"/>
    </row>
    <row r="70" spans="3:8">
      <c r="C70" s="37"/>
      <c r="D70" s="38" t="s">
        <v>36</v>
      </c>
      <c r="E70" s="37"/>
      <c r="F70" s="39">
        <f>SUM(F60:F69)</f>
        <v>-2387777.37</v>
      </c>
      <c r="G70" s="39">
        <v>-2387777.37</v>
      </c>
      <c r="H70" s="56">
        <f>F70-G70</f>
        <v>0</v>
      </c>
    </row>
    <row r="71" spans="3:8">
      <c r="C71" s="37"/>
      <c r="D71" s="38"/>
      <c r="E71" s="37"/>
      <c r="F71" s="40"/>
    </row>
    <row r="72" spans="3:8">
      <c r="C72" s="37"/>
      <c r="D72" s="36"/>
      <c r="E72" s="37"/>
      <c r="F72" s="41"/>
    </row>
    <row r="73" spans="3:8">
      <c r="C73" s="36" t="s">
        <v>37</v>
      </c>
      <c r="D73" s="37" t="s">
        <v>38</v>
      </c>
      <c r="E73" s="37"/>
      <c r="F73" s="14">
        <v>0</v>
      </c>
      <c r="G73" s="14"/>
    </row>
    <row r="74" spans="3:8">
      <c r="C74" s="36" t="s">
        <v>39</v>
      </c>
      <c r="D74" s="37" t="s">
        <v>40</v>
      </c>
      <c r="E74" s="37"/>
      <c r="F74" s="14">
        <v>0</v>
      </c>
      <c r="G74" s="14"/>
    </row>
    <row r="75" spans="3:8">
      <c r="C75" s="36" t="s">
        <v>41</v>
      </c>
      <c r="D75" s="37" t="s">
        <v>42</v>
      </c>
      <c r="E75" s="37"/>
      <c r="F75" s="14">
        <v>-214635.51</v>
      </c>
      <c r="G75" s="14"/>
    </row>
    <row r="76" spans="3:8">
      <c r="C76" s="36" t="s">
        <v>43</v>
      </c>
      <c r="D76" s="37" t="s">
        <v>44</v>
      </c>
      <c r="E76" s="37"/>
      <c r="F76" s="14">
        <v>0</v>
      </c>
      <c r="G76" s="14"/>
    </row>
    <row r="77" spans="3:8">
      <c r="C77" s="36" t="s">
        <v>45</v>
      </c>
      <c r="D77" s="37" t="s">
        <v>46</v>
      </c>
      <c r="E77" s="37"/>
      <c r="F77" s="14">
        <v>-59055.07</v>
      </c>
      <c r="G77" s="14"/>
    </row>
    <row r="78" spans="3:8">
      <c r="C78" s="37"/>
      <c r="D78" s="37" t="s">
        <v>35</v>
      </c>
      <c r="E78" s="37"/>
      <c r="F78" s="42"/>
      <c r="G78" s="43"/>
    </row>
    <row r="79" spans="3:8">
      <c r="C79" s="44"/>
      <c r="D79" s="37" t="s">
        <v>47</v>
      </c>
      <c r="E79" s="37"/>
      <c r="F79" s="39">
        <f>SUM(F73:F78)</f>
        <v>-273690.58</v>
      </c>
      <c r="G79" s="39">
        <v>-273690.58</v>
      </c>
      <c r="H79" s="56">
        <f>F79-G79</f>
        <v>0</v>
      </c>
    </row>
    <row r="80" spans="3:8">
      <c r="C80" s="44"/>
      <c r="D80" s="37"/>
      <c r="E80" s="37"/>
      <c r="F80" s="42"/>
    </row>
    <row r="81" spans="2:29">
      <c r="C81" s="44"/>
      <c r="D81" s="37"/>
      <c r="E81" s="45" t="s">
        <v>109</v>
      </c>
      <c r="F81" s="39">
        <f>F70+F79</f>
        <v>-2661467.9500000002</v>
      </c>
      <c r="G81" s="39">
        <f>G70+G79</f>
        <v>-2661467.9500000002</v>
      </c>
      <c r="H81" s="39">
        <f>H70+H79</f>
        <v>0</v>
      </c>
      <c r="I81" s="46"/>
    </row>
    <row r="82" spans="2:29">
      <c r="C82" s="44"/>
      <c r="D82" s="37"/>
      <c r="E82" s="37"/>
      <c r="F82" s="42"/>
      <c r="G82" s="42"/>
      <c r="H82" s="42"/>
      <c r="J82" s="46"/>
    </row>
    <row r="83" spans="2:29">
      <c r="C83" s="37"/>
      <c r="D83" s="37"/>
      <c r="E83" s="37"/>
      <c r="F83" s="47"/>
    </row>
    <row r="84" spans="2:29">
      <c r="B84" s="165" t="s">
        <v>123</v>
      </c>
      <c r="C84" s="166"/>
      <c r="D84" s="166"/>
      <c r="E84" s="166"/>
      <c r="F84" s="166"/>
      <c r="G84" s="166"/>
      <c r="H84" s="167"/>
    </row>
    <row r="86" spans="2:29" ht="45">
      <c r="E86" s="51" t="s">
        <v>48</v>
      </c>
      <c r="F86" s="51" t="s">
        <v>124</v>
      </c>
      <c r="G86" s="51" t="s">
        <v>16</v>
      </c>
      <c r="X86" s="5"/>
      <c r="Y86" s="5"/>
      <c r="Z86" s="5"/>
      <c r="AA86" s="5"/>
      <c r="AB86" s="5"/>
      <c r="AC86" s="5"/>
    </row>
    <row r="87" spans="2:29">
      <c r="E87" s="14">
        <v>-412912.22</v>
      </c>
      <c r="F87" s="14">
        <v>-412912.22</v>
      </c>
      <c r="G87" s="14">
        <f t="shared" ref="G87:G98" si="0">E87-F87</f>
        <v>0</v>
      </c>
      <c r="X87" s="5"/>
      <c r="Y87" s="5"/>
      <c r="Z87" s="5"/>
      <c r="AA87" s="5"/>
      <c r="AB87" s="5"/>
      <c r="AC87" s="5"/>
    </row>
    <row r="88" spans="2:29">
      <c r="E88" s="14">
        <v>-236292.81</v>
      </c>
      <c r="F88" s="14">
        <v>-236465.68</v>
      </c>
      <c r="G88" s="14">
        <f t="shared" si="0"/>
        <v>172.86999999999534</v>
      </c>
      <c r="X88" s="5"/>
      <c r="Y88" s="5"/>
      <c r="Z88" s="5"/>
      <c r="AA88" s="5"/>
      <c r="AB88" s="5"/>
      <c r="AC88" s="5"/>
    </row>
    <row r="89" spans="2:29">
      <c r="E89" s="14">
        <v>-415205.89</v>
      </c>
      <c r="F89" s="14">
        <v>-451176.29</v>
      </c>
      <c r="G89" s="14">
        <f t="shared" si="0"/>
        <v>35970.399999999965</v>
      </c>
      <c r="X89" s="5"/>
      <c r="Y89" s="5"/>
      <c r="Z89" s="5"/>
      <c r="AA89" s="5"/>
      <c r="AB89" s="5"/>
      <c r="AC89" s="5"/>
    </row>
    <row r="90" spans="2:29">
      <c r="E90" s="14">
        <v>-476791.38</v>
      </c>
      <c r="F90" s="14">
        <v>-476791.38</v>
      </c>
      <c r="G90" s="14">
        <f t="shared" si="0"/>
        <v>0</v>
      </c>
      <c r="X90" s="5"/>
      <c r="Y90" s="5"/>
      <c r="Z90" s="5"/>
      <c r="AA90" s="5"/>
      <c r="AB90" s="5"/>
      <c r="AC90" s="5"/>
    </row>
    <row r="91" spans="2:29">
      <c r="E91" s="14">
        <v>-452777.24</v>
      </c>
      <c r="F91" s="14">
        <v>-458461.53</v>
      </c>
      <c r="G91" s="14">
        <f t="shared" si="0"/>
        <v>5684.2900000000373</v>
      </c>
      <c r="X91" s="5"/>
      <c r="Y91" s="5"/>
      <c r="Z91" s="5"/>
      <c r="AA91" s="5"/>
      <c r="AB91" s="5"/>
      <c r="AC91" s="5"/>
    </row>
    <row r="92" spans="2:29">
      <c r="E92" s="14">
        <v>-426386.8</v>
      </c>
      <c r="F92" s="14">
        <v>-426386.8</v>
      </c>
      <c r="G92" s="14">
        <f t="shared" si="0"/>
        <v>0</v>
      </c>
      <c r="X92" s="5"/>
      <c r="Y92" s="5"/>
      <c r="Z92" s="5"/>
      <c r="AA92" s="5"/>
      <c r="AB92" s="5"/>
      <c r="AC92" s="5"/>
    </row>
    <row r="93" spans="2:29">
      <c r="E93" s="14">
        <v>-372770.48</v>
      </c>
      <c r="F93" s="14">
        <v>-372809.04</v>
      </c>
      <c r="G93" s="14">
        <f t="shared" si="0"/>
        <v>38.559999999997672</v>
      </c>
      <c r="X93" s="5"/>
      <c r="Y93" s="5"/>
      <c r="Z93" s="5"/>
      <c r="AA93" s="5"/>
      <c r="AB93" s="5"/>
      <c r="AC93" s="5"/>
    </row>
    <row r="94" spans="2:29">
      <c r="E94" s="14">
        <v>-253590.84</v>
      </c>
      <c r="F94" s="14">
        <v>-254682.25</v>
      </c>
      <c r="G94" s="14">
        <f t="shared" si="0"/>
        <v>1091.4100000000035</v>
      </c>
      <c r="X94" s="5"/>
      <c r="Y94" s="5"/>
      <c r="Z94" s="5"/>
      <c r="AA94" s="5"/>
      <c r="AB94" s="5"/>
      <c r="AC94" s="5"/>
    </row>
    <row r="95" spans="2:29">
      <c r="E95" s="14">
        <v>-361980.04</v>
      </c>
      <c r="F95" s="14">
        <v>-365423.24</v>
      </c>
      <c r="G95" s="14">
        <f t="shared" si="0"/>
        <v>3443.2000000000116</v>
      </c>
      <c r="X95" s="5"/>
      <c r="Y95" s="5"/>
      <c r="Z95" s="5"/>
      <c r="AA95" s="5"/>
      <c r="AB95" s="5"/>
      <c r="AC95" s="5"/>
    </row>
    <row r="96" spans="2:29">
      <c r="E96" s="14">
        <v>-256511.81</v>
      </c>
      <c r="F96" s="14">
        <v>-256511.81</v>
      </c>
      <c r="G96" s="14">
        <f t="shared" si="0"/>
        <v>0</v>
      </c>
      <c r="X96" s="5"/>
      <c r="Y96" s="5"/>
      <c r="Z96" s="5"/>
      <c r="AA96" s="5"/>
      <c r="AB96" s="5"/>
      <c r="AC96" s="5"/>
    </row>
    <row r="97" spans="2:29">
      <c r="E97" s="14">
        <v>-265495.01</v>
      </c>
      <c r="F97" s="14">
        <v>-265531.28000000003</v>
      </c>
      <c r="G97" s="14">
        <f t="shared" si="0"/>
        <v>36.270000000018626</v>
      </c>
      <c r="X97" s="5"/>
      <c r="Y97" s="5"/>
      <c r="Z97" s="5"/>
      <c r="AA97" s="5"/>
      <c r="AB97" s="5"/>
      <c r="AC97" s="5"/>
    </row>
    <row r="98" spans="2:29">
      <c r="E98" s="14">
        <v>-300085.93</v>
      </c>
      <c r="F98" s="14">
        <v>-300085.93</v>
      </c>
      <c r="G98" s="14">
        <f t="shared" si="0"/>
        <v>0</v>
      </c>
      <c r="X98" s="5"/>
      <c r="Y98" s="5"/>
      <c r="Z98" s="5"/>
      <c r="AA98" s="5"/>
      <c r="AB98" s="5"/>
      <c r="AC98" s="5"/>
    </row>
    <row r="99" spans="2:29" ht="15.75" thickBot="1">
      <c r="E99" s="21">
        <v>-4230800.46</v>
      </c>
      <c r="F99" s="21">
        <v>-4277237.45</v>
      </c>
      <c r="G99" s="52">
        <f>SUM(G87:G98)</f>
        <v>46437.000000000029</v>
      </c>
      <c r="X99" s="5"/>
      <c r="Y99" s="5"/>
      <c r="Z99" s="5"/>
      <c r="AA99" s="5"/>
      <c r="AB99" s="5"/>
      <c r="AC99" s="5"/>
    </row>
    <row r="100" spans="2:29" ht="15.75" thickTop="1">
      <c r="B100" s="48"/>
      <c r="C100" s="11"/>
      <c r="D100" s="49"/>
      <c r="G100" s="4"/>
      <c r="X100" s="5"/>
      <c r="Y100" s="5"/>
      <c r="Z100" s="5"/>
      <c r="AA100" s="5"/>
      <c r="AB100" s="5"/>
      <c r="AC100" s="5"/>
    </row>
    <row r="101" spans="2:29">
      <c r="B101" s="12"/>
      <c r="G101" s="4"/>
      <c r="H101" s="50"/>
      <c r="I101" s="50"/>
      <c r="J101" s="50"/>
      <c r="L101" s="9"/>
      <c r="N101" s="50"/>
    </row>
  </sheetData>
  <mergeCells count="4">
    <mergeCell ref="B9:H9"/>
    <mergeCell ref="E26:F26"/>
    <mergeCell ref="B57:H57"/>
    <mergeCell ref="B84:H84"/>
  </mergeCells>
  <pageMargins left="0.7" right="0.7" top="0.75" bottom="0.75" header="0.3" footer="0.3"/>
  <pageSetup scale="25" orientation="portrait" r:id="rId1"/>
  <rowBreaks count="1" manualBreakCount="1">
    <brk id="83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510F-DEB4-436C-8388-C8F720DDF755}">
  <dimension ref="A2:AC102"/>
  <sheetViews>
    <sheetView zoomScaleNormal="100" workbookViewId="0">
      <selection activeCell="D29" sqref="D29"/>
    </sheetView>
  </sheetViews>
  <sheetFormatPr defaultColWidth="12.7109375" defaultRowHeight="15"/>
  <cols>
    <col min="1" max="1" width="2.5703125" style="148" customWidth="1"/>
    <col min="2" max="2" width="13.85546875" style="148" customWidth="1"/>
    <col min="3" max="3" width="12.7109375" style="148" customWidth="1"/>
    <col min="4" max="6" width="13.7109375" style="148" customWidth="1"/>
    <col min="7" max="7" width="13.7109375" style="5" customWidth="1"/>
    <col min="8" max="18" width="13.7109375" style="148" customWidth="1"/>
    <col min="19" max="16384" width="12.7109375" style="148"/>
  </cols>
  <sheetData>
    <row r="2" spans="2:16">
      <c r="B2" s="134" t="s">
        <v>126</v>
      </c>
    </row>
    <row r="4" spans="2:16">
      <c r="B4" s="178" t="s">
        <v>129</v>
      </c>
      <c r="C4" s="166"/>
      <c r="D4" s="166"/>
      <c r="E4" s="166"/>
      <c r="F4" s="166"/>
      <c r="G4" s="166"/>
      <c r="H4" s="167"/>
    </row>
    <row r="6" spans="2:16" ht="45">
      <c r="B6" s="130"/>
      <c r="C6" s="62" t="s">
        <v>128</v>
      </c>
      <c r="D6" s="66" t="s">
        <v>127</v>
      </c>
      <c r="E6" s="66" t="s">
        <v>16</v>
      </c>
      <c r="G6" s="148"/>
    </row>
    <row r="7" spans="2:16">
      <c r="B7" s="65" t="s">
        <v>73</v>
      </c>
      <c r="C7" s="61">
        <v>36446.550000000003</v>
      </c>
      <c r="D7" s="61">
        <v>-23439.960000000065</v>
      </c>
      <c r="G7" s="148"/>
    </row>
    <row r="8" spans="2:16">
      <c r="B8" s="65" t="s">
        <v>74</v>
      </c>
      <c r="C8" s="61">
        <v>43306.09</v>
      </c>
      <c r="D8" s="61">
        <v>-29725.729999999981</v>
      </c>
      <c r="G8" s="148"/>
    </row>
    <row r="9" spans="2:16">
      <c r="B9" s="65" t="s">
        <v>75</v>
      </c>
      <c r="C9" s="61">
        <v>30031.14</v>
      </c>
      <c r="D9" s="61">
        <v>-21994.860000000044</v>
      </c>
      <c r="G9" s="148"/>
    </row>
    <row r="10" spans="2:16">
      <c r="B10" s="65" t="s">
        <v>76</v>
      </c>
      <c r="C10" s="63">
        <v>30868.67</v>
      </c>
      <c r="D10" s="61">
        <v>-36193.110000000073</v>
      </c>
      <c r="G10" s="148"/>
      <c r="H10" s="5"/>
      <c r="I10" s="5"/>
      <c r="J10" s="5"/>
      <c r="K10" s="5"/>
      <c r="L10" s="5"/>
      <c r="M10" s="5"/>
      <c r="N10" s="5"/>
      <c r="O10" s="5"/>
      <c r="P10" s="5"/>
    </row>
    <row r="11" spans="2:16">
      <c r="B11" s="65" t="s">
        <v>78</v>
      </c>
      <c r="C11" s="63">
        <v>32073</v>
      </c>
      <c r="D11" s="63">
        <v>-30623.42</v>
      </c>
      <c r="G11" s="148"/>
    </row>
    <row r="12" spans="2:16">
      <c r="B12" s="65" t="s">
        <v>79</v>
      </c>
      <c r="C12" s="63">
        <v>33348.58</v>
      </c>
      <c r="D12" s="63">
        <v>-27760.549999999974</v>
      </c>
      <c r="G12" s="148"/>
    </row>
    <row r="13" spans="2:16">
      <c r="B13" s="65" t="s">
        <v>80</v>
      </c>
      <c r="C13" s="63">
        <f t="array" ref="C13">[1]!'!July Actual Inv!R82C4'</f>
        <v>32253.06</v>
      </c>
      <c r="D13" s="63">
        <v>-22791.609999999986</v>
      </c>
      <c r="G13" s="148"/>
    </row>
    <row r="14" spans="2:16">
      <c r="B14" s="65" t="s">
        <v>81</v>
      </c>
      <c r="C14" s="61">
        <v>33916.01</v>
      </c>
      <c r="D14" s="61">
        <v>-32918.809999999823</v>
      </c>
      <c r="G14" s="148"/>
    </row>
    <row r="15" spans="2:16">
      <c r="B15" s="65" t="s">
        <v>82</v>
      </c>
      <c r="C15" s="61">
        <v>37122.89</v>
      </c>
      <c r="D15" s="61">
        <v>-23041.240000000005</v>
      </c>
      <c r="G15" s="148"/>
    </row>
    <row r="16" spans="2:16">
      <c r="B16" s="65" t="s">
        <v>83</v>
      </c>
      <c r="C16" s="61">
        <v>32961.879999999997</v>
      </c>
      <c r="D16" s="61">
        <v>-37126.789999999834</v>
      </c>
      <c r="G16" s="148"/>
    </row>
    <row r="17" spans="1:29">
      <c r="B17" s="65" t="s">
        <v>84</v>
      </c>
      <c r="C17" s="61">
        <v>33485.31</v>
      </c>
      <c r="D17" s="61">
        <v>-29999.099999999919</v>
      </c>
      <c r="G17" s="148"/>
    </row>
    <row r="18" spans="1:29">
      <c r="B18" s="65" t="s">
        <v>85</v>
      </c>
      <c r="C18" s="61">
        <v>31122.9</v>
      </c>
      <c r="D18" s="61">
        <v>-27202.800000000003</v>
      </c>
      <c r="G18" s="148"/>
    </row>
    <row r="19" spans="1:29" ht="15.75" thickBot="1">
      <c r="B19" s="130"/>
      <c r="C19" s="64">
        <f>SUM(C7:C18)</f>
        <v>406936.08000000007</v>
      </c>
      <c r="D19" s="64">
        <f>SUM(D7:D18)</f>
        <v>-342817.97999999963</v>
      </c>
      <c r="E19" s="91">
        <f>C19+D19</f>
        <v>64118.100000000442</v>
      </c>
      <c r="G19" s="148"/>
    </row>
    <row r="20" spans="1:29" ht="15.75" thickTop="1">
      <c r="G20" s="148"/>
    </row>
    <row r="21" spans="1:29">
      <c r="G21" s="148"/>
    </row>
    <row r="22" spans="1:29">
      <c r="B22" s="178" t="s">
        <v>130</v>
      </c>
      <c r="C22" s="166"/>
      <c r="D22" s="166"/>
      <c r="E22" s="166"/>
      <c r="F22" s="166"/>
      <c r="G22" s="166"/>
      <c r="H22" s="167"/>
    </row>
    <row r="23" spans="1:29">
      <c r="G23" s="148"/>
    </row>
    <row r="24" spans="1:29">
      <c r="A24" s="68"/>
      <c r="B24" s="68"/>
      <c r="C24" s="68"/>
      <c r="D24" s="100" t="s">
        <v>49</v>
      </c>
      <c r="E24" s="100" t="s">
        <v>50</v>
      </c>
      <c r="F24" s="100" t="s">
        <v>51</v>
      </c>
      <c r="G24" s="125" t="s">
        <v>52</v>
      </c>
      <c r="H24" s="171"/>
      <c r="I24" s="172"/>
      <c r="J24" s="172"/>
      <c r="K24" s="172"/>
      <c r="L24" s="172"/>
      <c r="M24" s="172"/>
      <c r="N24" s="172"/>
      <c r="O24" s="172"/>
      <c r="P24" s="172"/>
      <c r="Q24" s="172"/>
      <c r="R24" s="173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</row>
    <row r="25" spans="1:29" ht="105">
      <c r="A25" s="68"/>
      <c r="B25" s="68"/>
      <c r="C25" s="68"/>
      <c r="D25" s="110" t="s">
        <v>53</v>
      </c>
      <c r="E25" s="112" t="s">
        <v>54</v>
      </c>
      <c r="F25" s="76"/>
      <c r="G25" s="110" t="s">
        <v>55</v>
      </c>
      <c r="H25" s="112" t="s">
        <v>56</v>
      </c>
      <c r="I25" s="159"/>
      <c r="J25" s="112" t="s">
        <v>57</v>
      </c>
      <c r="K25" s="110" t="s">
        <v>58</v>
      </c>
      <c r="L25" s="164" t="s">
        <v>59</v>
      </c>
      <c r="M25" s="112" t="s">
        <v>60</v>
      </c>
      <c r="N25" s="112" t="s">
        <v>61</v>
      </c>
      <c r="O25" s="112" t="s">
        <v>62</v>
      </c>
      <c r="P25" s="112" t="s">
        <v>110</v>
      </c>
      <c r="Q25" s="112" t="s">
        <v>111</v>
      </c>
      <c r="R25" s="112" t="s">
        <v>112</v>
      </c>
    </row>
    <row r="26" spans="1:29">
      <c r="A26" s="68"/>
      <c r="B26" s="68"/>
      <c r="C26" s="68"/>
      <c r="D26" s="79" t="s">
        <v>63</v>
      </c>
      <c r="E26" s="79" t="s">
        <v>64</v>
      </c>
      <c r="F26" s="79" t="s">
        <v>65</v>
      </c>
      <c r="G26" s="79" t="s">
        <v>66</v>
      </c>
      <c r="H26" s="133" t="s">
        <v>67</v>
      </c>
      <c r="I26" s="116"/>
      <c r="J26" s="117" t="s">
        <v>68</v>
      </c>
      <c r="K26" s="79" t="s">
        <v>69</v>
      </c>
      <c r="L26" s="76" t="s">
        <v>70</v>
      </c>
      <c r="M26" s="76" t="s">
        <v>71</v>
      </c>
      <c r="N26" s="154" t="s">
        <v>72</v>
      </c>
      <c r="O26" s="76" t="s">
        <v>113</v>
      </c>
      <c r="P26" s="145" t="s">
        <v>114</v>
      </c>
      <c r="Q26" s="145" t="s">
        <v>115</v>
      </c>
      <c r="R26" s="145" t="s">
        <v>116</v>
      </c>
    </row>
    <row r="27" spans="1:29">
      <c r="A27" s="130"/>
      <c r="B27" s="177">
        <v>2020</v>
      </c>
      <c r="C27" s="108" t="s">
        <v>73</v>
      </c>
      <c r="D27" s="155">
        <v>27172056</v>
      </c>
      <c r="E27" s="142">
        <v>47118.596000000136</v>
      </c>
      <c r="F27" s="72">
        <v>27219174.596000001</v>
      </c>
      <c r="G27" s="142">
        <v>853988.60000000009</v>
      </c>
      <c r="H27" s="155">
        <v>26365185.995999999</v>
      </c>
      <c r="I27" s="113"/>
      <c r="J27" s="113">
        <v>5840145.1900000013</v>
      </c>
      <c r="K27" s="155">
        <v>25611549.320000004</v>
      </c>
      <c r="L27" s="133">
        <v>6011995.3015788412</v>
      </c>
      <c r="M27" s="67">
        <v>0.10231999999999999</v>
      </c>
      <c r="N27" s="133">
        <v>615147.35925754695</v>
      </c>
      <c r="O27" s="108"/>
      <c r="P27" s="133">
        <v>5840145.1900000013</v>
      </c>
      <c r="Q27" s="133"/>
      <c r="R27" s="133"/>
    </row>
    <row r="28" spans="1:29">
      <c r="A28" s="130"/>
      <c r="B28" s="177"/>
      <c r="C28" s="137" t="s">
        <v>74</v>
      </c>
      <c r="D28" s="162">
        <v>25399903</v>
      </c>
      <c r="E28" s="138">
        <v>134240.22099999967</v>
      </c>
      <c r="F28" s="163">
        <v>25534143.221000001</v>
      </c>
      <c r="G28" s="138">
        <v>875762.2</v>
      </c>
      <c r="H28" s="162">
        <v>24658381.021000002</v>
      </c>
      <c r="I28" s="107"/>
      <c r="J28" s="107">
        <v>5357088.3900000043</v>
      </c>
      <c r="K28" s="162">
        <v>24202617.149999999</v>
      </c>
      <c r="L28" s="118">
        <v>5457968.6926046163</v>
      </c>
      <c r="M28" s="114">
        <v>0.11331000000000001</v>
      </c>
      <c r="N28" s="118">
        <v>618442.43255902908</v>
      </c>
      <c r="O28" s="137"/>
      <c r="P28" s="118">
        <v>5357088.3900000043</v>
      </c>
      <c r="Q28" s="118"/>
      <c r="R28" s="118"/>
    </row>
    <row r="29" spans="1:29">
      <c r="A29" s="130"/>
      <c r="B29" s="177"/>
      <c r="C29" s="137" t="s">
        <v>75</v>
      </c>
      <c r="D29" s="162">
        <v>24999955</v>
      </c>
      <c r="E29" s="138">
        <v>249315.95199999979</v>
      </c>
      <c r="F29" s="163">
        <v>25249270.952</v>
      </c>
      <c r="G29" s="138">
        <v>939426.70000000007</v>
      </c>
      <c r="H29" s="162">
        <v>24309844.252</v>
      </c>
      <c r="I29" s="107"/>
      <c r="J29" s="107">
        <v>5244306.3500000015</v>
      </c>
      <c r="K29" s="162">
        <v>23532404.760000002</v>
      </c>
      <c r="L29" s="118">
        <v>5417562.3731824094</v>
      </c>
      <c r="M29" s="114">
        <v>0.11942</v>
      </c>
      <c r="N29" s="118">
        <v>646965.29860544333</v>
      </c>
      <c r="O29" s="137"/>
      <c r="P29" s="118">
        <v>5244306.3500000015</v>
      </c>
      <c r="Q29" s="118"/>
      <c r="R29" s="118"/>
    </row>
    <row r="30" spans="1:29">
      <c r="A30" s="130"/>
      <c r="B30" s="177"/>
      <c r="C30" s="147" t="s">
        <v>76</v>
      </c>
      <c r="D30" s="131">
        <v>22234209</v>
      </c>
      <c r="E30" s="131">
        <v>341757.99700000032</v>
      </c>
      <c r="F30" s="131">
        <v>22575966.997000001</v>
      </c>
      <c r="G30" s="131">
        <v>884711.09999999986</v>
      </c>
      <c r="H30" s="131">
        <v>21691255.897</v>
      </c>
      <c r="I30" s="74"/>
      <c r="J30" s="74">
        <v>4415731.7299999911</v>
      </c>
      <c r="K30" s="131">
        <v>21003927.080000002</v>
      </c>
      <c r="L30" s="82">
        <v>4560231.3587889448</v>
      </c>
      <c r="M30" s="127">
        <v>0.115</v>
      </c>
      <c r="N30" s="82">
        <v>524426.60626072867</v>
      </c>
      <c r="O30" s="147"/>
      <c r="P30" s="82">
        <v>4415731.7299999911</v>
      </c>
      <c r="Q30" s="82"/>
      <c r="R30" s="82"/>
      <c r="S30" s="169" t="s">
        <v>77</v>
      </c>
      <c r="T30" s="170"/>
    </row>
    <row r="31" spans="1:29">
      <c r="A31" s="130"/>
      <c r="B31" s="177"/>
      <c r="C31" s="147" t="s">
        <v>78</v>
      </c>
      <c r="D31" s="131">
        <v>21946604</v>
      </c>
      <c r="E31" s="131">
        <v>400948.81999999931</v>
      </c>
      <c r="F31" s="131">
        <v>22347552.82</v>
      </c>
      <c r="G31" s="131">
        <v>730159.89999999991</v>
      </c>
      <c r="H31" s="131">
        <v>21617392.920000002</v>
      </c>
      <c r="I31" s="74"/>
      <c r="J31" s="74">
        <v>4505001.0299999937</v>
      </c>
      <c r="K31" s="131">
        <v>20938182.569999989</v>
      </c>
      <c r="L31" s="82">
        <v>4651138.0366913397</v>
      </c>
      <c r="M31" s="127">
        <v>0.115</v>
      </c>
      <c r="N31" s="82">
        <v>534880.87421950407</v>
      </c>
      <c r="O31" s="147"/>
      <c r="P31" s="82">
        <v>4505001.0299999937</v>
      </c>
      <c r="Q31" s="82"/>
      <c r="R31" s="82"/>
      <c r="S31" s="169"/>
      <c r="T31" s="170"/>
    </row>
    <row r="32" spans="1:29">
      <c r="A32" s="130"/>
      <c r="B32" s="177"/>
      <c r="C32" s="147" t="s">
        <v>79</v>
      </c>
      <c r="D32" s="131">
        <v>23965653</v>
      </c>
      <c r="E32" s="131">
        <v>398746.52799999953</v>
      </c>
      <c r="F32" s="131">
        <v>24364399.528000001</v>
      </c>
      <c r="G32" s="131">
        <v>926150.45000000007</v>
      </c>
      <c r="H32" s="131">
        <v>23438249.078000002</v>
      </c>
      <c r="I32" s="74"/>
      <c r="J32" s="74">
        <v>4723919.59</v>
      </c>
      <c r="K32" s="131">
        <v>22576250.419999998</v>
      </c>
      <c r="L32" s="82">
        <v>4904286.6691794805</v>
      </c>
      <c r="M32" s="127">
        <v>0.115</v>
      </c>
      <c r="N32" s="82">
        <v>563992.96695564024</v>
      </c>
      <c r="O32" s="147"/>
      <c r="P32" s="82">
        <v>4723919.59</v>
      </c>
      <c r="Q32" s="82"/>
      <c r="R32" s="82"/>
      <c r="S32" s="169"/>
      <c r="T32" s="170"/>
    </row>
    <row r="33" spans="2:19">
      <c r="B33" s="177"/>
      <c r="C33" s="137" t="s">
        <v>80</v>
      </c>
      <c r="D33" s="162">
        <v>30221158</v>
      </c>
      <c r="E33" s="138">
        <v>397814.73099999904</v>
      </c>
      <c r="F33" s="163">
        <v>30618972.730999999</v>
      </c>
      <c r="G33" s="138">
        <v>802163.64999999991</v>
      </c>
      <c r="H33" s="162">
        <v>29816809.081</v>
      </c>
      <c r="I33" s="107"/>
      <c r="J33" s="107">
        <v>5617866.7200000025</v>
      </c>
      <c r="K33" s="162">
        <v>28984795.890000023</v>
      </c>
      <c r="L33" s="118">
        <v>5779128.4806161048</v>
      </c>
      <c r="M33" s="114">
        <v>9.9019999999999997E-2</v>
      </c>
      <c r="N33" s="118">
        <v>572249.30215060664</v>
      </c>
      <c r="O33" s="137"/>
      <c r="P33" s="118">
        <v>5617866.7200000025</v>
      </c>
      <c r="Q33" s="118"/>
      <c r="R33" s="118"/>
    </row>
    <row r="34" spans="2:19">
      <c r="B34" s="177"/>
      <c r="C34" s="137" t="s">
        <v>81</v>
      </c>
      <c r="D34" s="162">
        <v>26429798</v>
      </c>
      <c r="E34" s="138">
        <v>401224.85099999921</v>
      </c>
      <c r="F34" s="163">
        <v>26831022.851</v>
      </c>
      <c r="G34" s="138">
        <v>828694.45</v>
      </c>
      <c r="H34" s="162">
        <v>26002328.401000001</v>
      </c>
      <c r="I34" s="107"/>
      <c r="J34" s="107">
        <v>5171907.6600000039</v>
      </c>
      <c r="K34" s="162">
        <v>25378799.43</v>
      </c>
      <c r="L34" s="118">
        <v>5298975.6984326961</v>
      </c>
      <c r="M34" s="114">
        <v>0.10348</v>
      </c>
      <c r="N34" s="118">
        <v>548338.00527381536</v>
      </c>
      <c r="O34" s="137"/>
      <c r="P34" s="118">
        <v>5171907.6600000039</v>
      </c>
      <c r="Q34" s="118"/>
      <c r="R34" s="118"/>
    </row>
    <row r="35" spans="2:19">
      <c r="B35" s="177"/>
      <c r="C35" s="137" t="s">
        <v>82</v>
      </c>
      <c r="D35" s="162">
        <v>26429798</v>
      </c>
      <c r="E35" s="138">
        <v>329425.06698999926</v>
      </c>
      <c r="F35" s="163">
        <v>26759223.066989999</v>
      </c>
      <c r="G35" s="138">
        <v>844926.70000000019</v>
      </c>
      <c r="H35" s="162">
        <v>25914296.36699</v>
      </c>
      <c r="I35" s="107"/>
      <c r="J35" s="107">
        <v>4845064.0299999993</v>
      </c>
      <c r="K35" s="162">
        <v>19937957.729999997</v>
      </c>
      <c r="L35" s="118">
        <v>6297356.3737444496</v>
      </c>
      <c r="M35" s="114">
        <v>0.12176000000000001</v>
      </c>
      <c r="N35" s="118">
        <v>766766.11206712422</v>
      </c>
      <c r="O35" s="137"/>
      <c r="P35" s="118">
        <v>4845064.0299999993</v>
      </c>
      <c r="Q35" s="118"/>
      <c r="R35" s="118"/>
    </row>
    <row r="36" spans="2:19">
      <c r="B36" s="177"/>
      <c r="C36" s="137" t="s">
        <v>83</v>
      </c>
      <c r="D36" s="162">
        <v>22166886</v>
      </c>
      <c r="E36" s="138">
        <v>204706.774</v>
      </c>
      <c r="F36" s="163">
        <v>22371592.774</v>
      </c>
      <c r="G36" s="138">
        <v>892711.39999999991</v>
      </c>
      <c r="H36" s="162">
        <v>21478881.374000002</v>
      </c>
      <c r="I36" s="107"/>
      <c r="J36" s="107">
        <v>4965987.8100000005</v>
      </c>
      <c r="K36" s="162">
        <v>20936299.709999993</v>
      </c>
      <c r="L36" s="118">
        <v>5094685.5248147435</v>
      </c>
      <c r="M36" s="114">
        <v>0.12806000000000001</v>
      </c>
      <c r="N36" s="118">
        <v>652425.42830777611</v>
      </c>
      <c r="O36" s="137"/>
      <c r="P36" s="118">
        <v>4965987.8100000005</v>
      </c>
      <c r="Q36" s="118"/>
      <c r="R36" s="118"/>
    </row>
    <row r="37" spans="2:19">
      <c r="B37" s="177"/>
      <c r="C37" s="137" t="s">
        <v>84</v>
      </c>
      <c r="D37" s="162">
        <v>23120657</v>
      </c>
      <c r="E37" s="138">
        <v>130234.03299999965</v>
      </c>
      <c r="F37" s="163">
        <v>23250891.033</v>
      </c>
      <c r="G37" s="138">
        <v>884004.20000000019</v>
      </c>
      <c r="H37" s="162">
        <v>22366886.833000001</v>
      </c>
      <c r="I37" s="107"/>
      <c r="J37" s="107">
        <v>4871933.7199999932</v>
      </c>
      <c r="K37" s="162">
        <v>21536398.249999981</v>
      </c>
      <c r="L37" s="118">
        <v>5059805.6791189145</v>
      </c>
      <c r="M37" s="114">
        <v>0.11705</v>
      </c>
      <c r="N37" s="118">
        <v>592250.25474086893</v>
      </c>
      <c r="O37" s="137"/>
      <c r="P37" s="118">
        <v>4871933.7199999932</v>
      </c>
      <c r="Q37" s="118"/>
      <c r="R37" s="118"/>
    </row>
    <row r="38" spans="2:19">
      <c r="B38" s="177"/>
      <c r="C38" s="161" t="s">
        <v>85</v>
      </c>
      <c r="D38" s="106">
        <v>27610230</v>
      </c>
      <c r="E38" s="71">
        <v>49908.965999999913</v>
      </c>
      <c r="F38" s="77">
        <v>27660138.965999998</v>
      </c>
      <c r="G38" s="71">
        <v>718477.7</v>
      </c>
      <c r="H38" s="106">
        <v>26941661.265999999</v>
      </c>
      <c r="I38" s="150"/>
      <c r="J38" s="150">
        <v>5085360.3000000007</v>
      </c>
      <c r="K38" s="106">
        <v>25998319.370000016</v>
      </c>
      <c r="L38" s="151">
        <v>5269881.2053313144</v>
      </c>
      <c r="M38" s="95">
        <v>0.10557999999999999</v>
      </c>
      <c r="N38" s="151">
        <v>556394.05765888013</v>
      </c>
      <c r="O38" s="161"/>
      <c r="P38" s="151">
        <v>5085360.3000000007</v>
      </c>
      <c r="Q38" s="151"/>
      <c r="R38" s="151"/>
    </row>
    <row r="39" spans="2:19" ht="15.75" thickBot="1">
      <c r="G39" s="148"/>
      <c r="H39" s="128">
        <v>227854274.59099001</v>
      </c>
      <c r="I39" s="93"/>
      <c r="J39" s="128">
        <v>46999660.170000002</v>
      </c>
      <c r="K39" s="128">
        <v>216119141.61000001</v>
      </c>
      <c r="L39" s="128">
        <v>49687359.329424083</v>
      </c>
      <c r="M39" s="93"/>
      <c r="N39" s="128">
        <v>5568978.2506210906</v>
      </c>
      <c r="O39" s="90">
        <v>0.11208038273274121</v>
      </c>
      <c r="P39" s="128">
        <v>46999660.170000002</v>
      </c>
      <c r="Q39" s="128">
        <v>2687699.1594240814</v>
      </c>
      <c r="R39" s="75">
        <v>301238.35045871785</v>
      </c>
    </row>
    <row r="40" spans="2:19" ht="15.75" thickTop="1">
      <c r="G40" s="148"/>
      <c r="H40" s="93"/>
      <c r="I40" s="93"/>
      <c r="J40" s="124">
        <v>0.21747106628256796</v>
      </c>
      <c r="L40" s="102"/>
      <c r="M40" s="93"/>
    </row>
    <row r="41" spans="2:19">
      <c r="B41" s="174" t="s">
        <v>141</v>
      </c>
      <c r="C41" s="175"/>
      <c r="D41" s="175"/>
      <c r="E41" s="175"/>
      <c r="F41" s="175"/>
      <c r="G41" s="175"/>
      <c r="H41" s="176"/>
      <c r="I41" s="93"/>
      <c r="J41" s="93"/>
      <c r="L41" s="102"/>
      <c r="N41" s="93"/>
    </row>
    <row r="42" spans="2:19">
      <c r="G42" s="148"/>
      <c r="H42" s="93"/>
      <c r="I42" s="93"/>
      <c r="J42" s="93"/>
      <c r="L42" s="102"/>
      <c r="N42" s="93"/>
    </row>
    <row r="43" spans="2:19">
      <c r="E43" s="109"/>
      <c r="G43" s="148"/>
      <c r="H43" s="130"/>
      <c r="I43" s="130"/>
      <c r="J43" s="130"/>
      <c r="M43" s="109"/>
    </row>
    <row r="44" spans="2:19" ht="30">
      <c r="B44" s="115"/>
      <c r="C44" s="115"/>
      <c r="D44" s="101" t="s">
        <v>86</v>
      </c>
      <c r="E44" s="101" t="s">
        <v>87</v>
      </c>
      <c r="F44" s="101" t="s">
        <v>88</v>
      </c>
      <c r="G44" s="101" t="s">
        <v>89</v>
      </c>
      <c r="H44" s="101" t="s">
        <v>90</v>
      </c>
      <c r="I44" s="101" t="s">
        <v>91</v>
      </c>
      <c r="J44" s="101" t="s">
        <v>92</v>
      </c>
      <c r="K44" s="101" t="s">
        <v>90</v>
      </c>
      <c r="L44" s="101" t="s">
        <v>93</v>
      </c>
      <c r="M44" s="101" t="s">
        <v>16</v>
      </c>
      <c r="O44" s="156"/>
      <c r="R44" s="115"/>
      <c r="S44" s="115"/>
    </row>
    <row r="45" spans="2:19">
      <c r="B45" s="179">
        <v>2020</v>
      </c>
      <c r="C45" s="69" t="s">
        <v>76</v>
      </c>
      <c r="D45" s="99">
        <v>-3083736.49</v>
      </c>
      <c r="E45" s="73">
        <v>175466.41</v>
      </c>
      <c r="F45" s="142">
        <v>17131024.538211055</v>
      </c>
      <c r="G45" s="83">
        <v>0.15056999999999998</v>
      </c>
      <c r="H45" s="99">
        <v>2579418.3647184381</v>
      </c>
      <c r="I45" s="129">
        <v>4560231.3587889448</v>
      </c>
      <c r="J45" s="153">
        <v>0.115</v>
      </c>
      <c r="K45" s="157">
        <v>524426.60626072867</v>
      </c>
      <c r="L45" s="157">
        <v>3103844.9709791667</v>
      </c>
      <c r="M45" s="157">
        <v>20108.480979166459</v>
      </c>
    </row>
    <row r="46" spans="2:19">
      <c r="B46" s="179"/>
      <c r="C46" s="84" t="s">
        <v>78</v>
      </c>
      <c r="D46" s="111">
        <v>-3026440.17</v>
      </c>
      <c r="E46" s="81">
        <v>148738.74</v>
      </c>
      <c r="F46" s="138">
        <v>16966254.883308664</v>
      </c>
      <c r="G46" s="122">
        <v>0.14718000000000001</v>
      </c>
      <c r="H46" s="111">
        <v>2497093.3937253691</v>
      </c>
      <c r="I46" s="123">
        <v>4651138.0366913397</v>
      </c>
      <c r="J46" s="86">
        <v>0.115</v>
      </c>
      <c r="K46" s="85">
        <v>534880.87421950407</v>
      </c>
      <c r="L46" s="85">
        <v>3031974.2679448733</v>
      </c>
      <c r="M46" s="85">
        <v>5534.0979448733851</v>
      </c>
    </row>
    <row r="47" spans="2:19">
      <c r="B47" s="179"/>
      <c r="C47" s="87" t="s">
        <v>79</v>
      </c>
      <c r="D47" s="132">
        <v>-2942457.22</v>
      </c>
      <c r="E47" s="136">
        <v>65954.19</v>
      </c>
      <c r="F47" s="71">
        <v>18533962.408820521</v>
      </c>
      <c r="G47" s="144">
        <v>0.12840000000000001</v>
      </c>
      <c r="H47" s="132">
        <v>2379760.773292555</v>
      </c>
      <c r="I47" s="143">
        <v>4904286.6691794805</v>
      </c>
      <c r="J47" s="89">
        <v>0.115</v>
      </c>
      <c r="K47" s="88">
        <v>563992.96695564024</v>
      </c>
      <c r="L47" s="88">
        <v>2943753.7402481954</v>
      </c>
      <c r="M47" s="88">
        <v>1296.5202481951565</v>
      </c>
    </row>
    <row r="48" spans="2:19" ht="15.75" thickBot="1">
      <c r="B48" s="130"/>
      <c r="C48" s="130"/>
      <c r="D48" s="96">
        <v>-9052633.8800000008</v>
      </c>
      <c r="E48" s="96">
        <v>390159.34</v>
      </c>
      <c r="F48" s="149">
        <v>52631241.830340236</v>
      </c>
      <c r="G48" s="96"/>
      <c r="H48" s="96">
        <v>7456272.5317363627</v>
      </c>
      <c r="I48" s="149">
        <v>14115656.064659765</v>
      </c>
      <c r="J48" s="96"/>
      <c r="K48" s="96">
        <v>1623300.4474358731</v>
      </c>
      <c r="L48" s="149">
        <v>9079572.9791722354</v>
      </c>
      <c r="M48" s="103">
        <v>26939.099172235001</v>
      </c>
    </row>
    <row r="49" spans="2:20" ht="15.75" thickTop="1">
      <c r="G49" s="148"/>
    </row>
    <row r="50" spans="2:20">
      <c r="G50" s="148"/>
    </row>
    <row r="51" spans="2:20">
      <c r="B51" s="174" t="s">
        <v>131</v>
      </c>
      <c r="C51" s="175"/>
      <c r="D51" s="175"/>
      <c r="E51" s="175"/>
      <c r="F51" s="175"/>
      <c r="G51" s="175"/>
      <c r="H51" s="176"/>
      <c r="I51" s="93"/>
      <c r="J51" s="93"/>
      <c r="L51" s="102"/>
      <c r="N51" s="93"/>
    </row>
    <row r="52" spans="2:20">
      <c r="G52" s="148"/>
    </row>
    <row r="53" spans="2:20">
      <c r="B53" s="68"/>
      <c r="C53" s="68"/>
      <c r="D53" s="100" t="s">
        <v>49</v>
      </c>
      <c r="E53" s="100" t="s">
        <v>50</v>
      </c>
      <c r="F53" s="100" t="s">
        <v>51</v>
      </c>
      <c r="G53" s="125" t="s">
        <v>52</v>
      </c>
      <c r="H53" s="171"/>
      <c r="I53" s="172"/>
      <c r="J53" s="172"/>
      <c r="K53" s="172"/>
      <c r="L53" s="172"/>
      <c r="M53" s="172"/>
      <c r="N53" s="172"/>
      <c r="O53" s="172"/>
      <c r="P53" s="172"/>
      <c r="Q53" s="172"/>
      <c r="R53" s="173"/>
    </row>
    <row r="54" spans="2:20" ht="75">
      <c r="B54" s="68"/>
      <c r="C54" s="68"/>
      <c r="D54" s="110" t="s">
        <v>53</v>
      </c>
      <c r="E54" s="112" t="s">
        <v>54</v>
      </c>
      <c r="F54" s="76"/>
      <c r="G54" s="110" t="s">
        <v>55</v>
      </c>
      <c r="H54" s="112" t="s">
        <v>56</v>
      </c>
      <c r="I54" s="159"/>
      <c r="J54" s="112" t="s">
        <v>57</v>
      </c>
      <c r="K54" s="110" t="s">
        <v>58</v>
      </c>
      <c r="L54" s="164" t="s">
        <v>59</v>
      </c>
      <c r="M54" s="112" t="s">
        <v>60</v>
      </c>
      <c r="N54" s="112" t="s">
        <v>61</v>
      </c>
      <c r="O54" s="112" t="s">
        <v>62</v>
      </c>
      <c r="P54" s="112" t="s">
        <v>132</v>
      </c>
      <c r="Q54" s="112" t="s">
        <v>111</v>
      </c>
      <c r="R54" s="112" t="s">
        <v>112</v>
      </c>
    </row>
    <row r="55" spans="2:20">
      <c r="B55" s="68"/>
      <c r="C55" s="68"/>
      <c r="D55" s="79" t="s">
        <v>63</v>
      </c>
      <c r="E55" s="79" t="s">
        <v>64</v>
      </c>
      <c r="F55" s="79" t="s">
        <v>65</v>
      </c>
      <c r="G55" s="79" t="s">
        <v>66</v>
      </c>
      <c r="H55" s="133" t="s">
        <v>67</v>
      </c>
      <c r="I55" s="116"/>
      <c r="J55" s="117" t="s">
        <v>68</v>
      </c>
      <c r="K55" s="79" t="s">
        <v>69</v>
      </c>
      <c r="L55" s="76" t="s">
        <v>70</v>
      </c>
      <c r="M55" s="76" t="s">
        <v>71</v>
      </c>
      <c r="N55" s="154" t="s">
        <v>72</v>
      </c>
      <c r="O55" s="76" t="s">
        <v>113</v>
      </c>
      <c r="P55" s="145" t="s">
        <v>114</v>
      </c>
      <c r="Q55" s="145" t="s">
        <v>115</v>
      </c>
      <c r="R55" s="145" t="s">
        <v>133</v>
      </c>
    </row>
    <row r="56" spans="2:20">
      <c r="B56" s="177">
        <v>2021</v>
      </c>
      <c r="C56" s="108" t="s">
        <v>73</v>
      </c>
      <c r="D56" s="155">
        <v>28064181.27</v>
      </c>
      <c r="E56" s="142">
        <v>47324.498</v>
      </c>
      <c r="F56" s="72">
        <v>28111505.767999999</v>
      </c>
      <c r="G56" s="142">
        <v>823904.37590291107</v>
      </c>
      <c r="H56" s="155">
        <v>27287601.392097089</v>
      </c>
      <c r="I56" s="113"/>
      <c r="J56" s="113">
        <v>4976644.7800000049</v>
      </c>
      <c r="K56" s="155">
        <v>26311670.240000013</v>
      </c>
      <c r="L56" s="133">
        <v>5161234.4555858485</v>
      </c>
      <c r="M56" s="67">
        <v>8.2970000000000002E-2</v>
      </c>
      <c r="N56" s="133">
        <v>428227.62277995789</v>
      </c>
      <c r="O56" s="108">
        <v>7.2765094571150685E-2</v>
      </c>
      <c r="P56" s="133">
        <v>4976644.7800000049</v>
      </c>
      <c r="Q56" s="133">
        <v>184589.67558584362</v>
      </c>
      <c r="R56" s="133">
        <v>15315.405383357445</v>
      </c>
    </row>
    <row r="57" spans="2:20">
      <c r="B57" s="177"/>
      <c r="C57" s="137" t="s">
        <v>74</v>
      </c>
      <c r="D57" s="162">
        <v>26617609.52</v>
      </c>
      <c r="E57" s="138">
        <v>110616.36199999999</v>
      </c>
      <c r="F57" s="163">
        <v>26728225.881999999</v>
      </c>
      <c r="G57" s="138">
        <v>816261.12789024669</v>
      </c>
      <c r="H57" s="162">
        <v>25911964.754109751</v>
      </c>
      <c r="I57" s="107"/>
      <c r="J57" s="107">
        <v>4686489.6000000015</v>
      </c>
      <c r="K57" s="162">
        <v>24703209.469999999</v>
      </c>
      <c r="L57" s="118">
        <v>4915804.7047763607</v>
      </c>
      <c r="M57" s="114">
        <v>5.042E-2</v>
      </c>
      <c r="N57" s="118">
        <v>247854.8732148241</v>
      </c>
      <c r="O57" s="137">
        <v>7.2765094571150685E-2</v>
      </c>
      <c r="P57" s="118">
        <v>4686489.6000000015</v>
      </c>
      <c r="Q57" s="118">
        <v>229315.10477635916</v>
      </c>
      <c r="R57" s="118">
        <v>11562.067582824029</v>
      </c>
    </row>
    <row r="58" spans="2:20">
      <c r="B58" s="177"/>
      <c r="C58" s="84" t="s">
        <v>75</v>
      </c>
      <c r="D58" s="138">
        <v>25704034.879999999</v>
      </c>
      <c r="E58" s="138">
        <v>348218.59899999999</v>
      </c>
      <c r="F58" s="163">
        <v>26052253.478999998</v>
      </c>
      <c r="G58" s="138">
        <v>843713.39610623277</v>
      </c>
      <c r="H58" s="138">
        <v>25208540.082893766</v>
      </c>
      <c r="I58" s="59"/>
      <c r="J58" s="59">
        <v>4572752.1299999952</v>
      </c>
      <c r="K58" s="138">
        <v>23482435.079999994</v>
      </c>
      <c r="L58" s="123">
        <v>4908877.8470176766</v>
      </c>
      <c r="M58" s="60">
        <v>9.0799999999999992E-2</v>
      </c>
      <c r="N58" s="123">
        <v>445726.10850920499</v>
      </c>
      <c r="O58" s="84">
        <v>7.2765094571150685E-2</v>
      </c>
      <c r="P58" s="123">
        <v>4572752.1299999952</v>
      </c>
      <c r="Q58" s="123">
        <v>336125.71701768134</v>
      </c>
      <c r="R58" s="123">
        <v>30520.215105205461</v>
      </c>
    </row>
    <row r="59" spans="2:20">
      <c r="B59" s="177"/>
      <c r="C59" s="84" t="s">
        <v>76</v>
      </c>
      <c r="D59" s="138">
        <v>21741192.120000001</v>
      </c>
      <c r="E59" s="138">
        <v>334371.01500000001</v>
      </c>
      <c r="F59" s="163">
        <v>22075563.135000002</v>
      </c>
      <c r="G59" s="138">
        <v>659487.40353514161</v>
      </c>
      <c r="H59" s="138">
        <v>21416075.731464859</v>
      </c>
      <c r="I59" s="59"/>
      <c r="J59" s="59">
        <v>4360630.9200000111</v>
      </c>
      <c r="K59" s="138">
        <v>20506308.749999996</v>
      </c>
      <c r="L59" s="123">
        <v>4554091.2876232555</v>
      </c>
      <c r="M59" s="60">
        <v>0.10934000000000001</v>
      </c>
      <c r="N59" s="123">
        <v>497944.34138872678</v>
      </c>
      <c r="O59" s="84">
        <v>7.2765094571150685E-2</v>
      </c>
      <c r="P59" s="123">
        <v>4360630.9200000111</v>
      </c>
      <c r="Q59" s="123">
        <v>193460.36762324441</v>
      </c>
      <c r="R59" s="123">
        <v>21152.956595925545</v>
      </c>
    </row>
    <row r="60" spans="2:20">
      <c r="B60" s="177"/>
      <c r="C60" s="84" t="s">
        <v>78</v>
      </c>
      <c r="D60" s="138">
        <v>22157789.149999999</v>
      </c>
      <c r="E60" s="138">
        <v>427747.51799999998</v>
      </c>
      <c r="F60" s="163">
        <v>22585536.667999998</v>
      </c>
      <c r="G60" s="138">
        <v>700117.63558659074</v>
      </c>
      <c r="H60" s="138">
        <v>21885419.032413408</v>
      </c>
      <c r="I60" s="59"/>
      <c r="J60" s="59">
        <v>4503453.7699999884</v>
      </c>
      <c r="K60" s="138">
        <v>20673709.799999986</v>
      </c>
      <c r="L60" s="123">
        <v>4767406.2276694886</v>
      </c>
      <c r="M60" s="60">
        <v>0.10054</v>
      </c>
      <c r="N60" s="123">
        <v>479315.02212989039</v>
      </c>
      <c r="O60" s="84">
        <v>7.2765094571150685E-2</v>
      </c>
      <c r="P60" s="123">
        <v>4503453.7699999884</v>
      </c>
      <c r="Q60" s="123">
        <v>263952.45766950026</v>
      </c>
      <c r="R60" s="123">
        <v>26537.780094091559</v>
      </c>
    </row>
    <row r="61" spans="2:20" s="115" customFormat="1">
      <c r="B61" s="177"/>
      <c r="C61" s="84" t="s">
        <v>79</v>
      </c>
      <c r="D61" s="138">
        <v>25243813.609999999</v>
      </c>
      <c r="E61" s="138">
        <v>425563.44</v>
      </c>
      <c r="F61" s="163">
        <v>25669377.050000001</v>
      </c>
      <c r="G61" s="138">
        <v>677572.8655134493</v>
      </c>
      <c r="H61" s="138">
        <v>24991804.184486553</v>
      </c>
      <c r="I61" s="59"/>
      <c r="J61" s="59">
        <v>4939606.1299999952</v>
      </c>
      <c r="K61" s="138">
        <v>24214075.150000006</v>
      </c>
      <c r="L61" s="123">
        <v>5098260.7588648405</v>
      </c>
      <c r="M61" s="60">
        <v>8.6319999999999994E-2</v>
      </c>
      <c r="N61" s="123">
        <v>440081.86870521301</v>
      </c>
      <c r="O61" s="84">
        <v>7.2765094571150685E-2</v>
      </c>
      <c r="P61" s="123">
        <v>4939606.1299999952</v>
      </c>
      <c r="Q61" s="123">
        <v>158654.62886484526</v>
      </c>
      <c r="R61" s="123">
        <v>13695.067563613442</v>
      </c>
      <c r="S61" s="148"/>
      <c r="T61" s="148"/>
    </row>
    <row r="62" spans="2:20">
      <c r="B62" s="177"/>
      <c r="C62" s="84" t="s">
        <v>80</v>
      </c>
      <c r="D62" s="138">
        <v>25786694.890000001</v>
      </c>
      <c r="E62" s="138">
        <v>352348.20500000002</v>
      </c>
      <c r="F62" s="163">
        <v>26139043.094999999</v>
      </c>
      <c r="G62" s="138">
        <v>613783.15158870863</v>
      </c>
      <c r="H62" s="138">
        <v>25525259.943411291</v>
      </c>
      <c r="I62" s="59"/>
      <c r="J62" s="59">
        <v>5064816.34</v>
      </c>
      <c r="K62" s="138">
        <v>24794055.340000007</v>
      </c>
      <c r="L62" s="123">
        <v>5214183.4754869491</v>
      </c>
      <c r="M62" s="60">
        <v>7.3599999999999999E-2</v>
      </c>
      <c r="N62" s="123">
        <v>383763.90379583946</v>
      </c>
      <c r="O62" s="84">
        <v>7.2765094571150685E-2</v>
      </c>
      <c r="P62" s="123">
        <v>5064816.34</v>
      </c>
      <c r="Q62" s="123">
        <v>149367.13548694924</v>
      </c>
      <c r="R62" s="123">
        <v>10993.421171839464</v>
      </c>
    </row>
    <row r="63" spans="2:20">
      <c r="B63" s="177"/>
      <c r="C63" s="137" t="s">
        <v>81</v>
      </c>
      <c r="D63" s="138">
        <v>29709627.780000001</v>
      </c>
      <c r="E63" s="138">
        <v>382681.57400000002</v>
      </c>
      <c r="F63" s="163">
        <v>30092309.354000002</v>
      </c>
      <c r="G63" s="138">
        <v>682857.69650091766</v>
      </c>
      <c r="H63" s="138">
        <v>29409451.657499086</v>
      </c>
      <c r="I63" s="59"/>
      <c r="J63" s="59">
        <v>5514043.1399999894</v>
      </c>
      <c r="K63" s="138">
        <v>28229275.880000003</v>
      </c>
      <c r="L63" s="123">
        <v>5744567.6556686135</v>
      </c>
      <c r="M63" s="60">
        <v>4.5990000000000003E-2</v>
      </c>
      <c r="N63" s="123">
        <v>264192.66648419958</v>
      </c>
      <c r="O63" s="84">
        <v>7.2765094571150685E-2</v>
      </c>
      <c r="P63" s="123">
        <v>5514043.1399999894</v>
      </c>
      <c r="Q63" s="123">
        <v>230524.51566862408</v>
      </c>
      <c r="R63" s="123">
        <v>10601.822475600022</v>
      </c>
    </row>
    <row r="64" spans="2:20">
      <c r="B64" s="177"/>
      <c r="C64" s="137" t="s">
        <v>82</v>
      </c>
      <c r="D64" s="138">
        <v>21815160.260000002</v>
      </c>
      <c r="E64" s="138">
        <v>321940.25</v>
      </c>
      <c r="F64" s="163">
        <v>22137100.510000002</v>
      </c>
      <c r="G64" s="138">
        <v>712952.86576433585</v>
      </c>
      <c r="H64" s="138">
        <v>21424147.644235667</v>
      </c>
      <c r="I64" s="59"/>
      <c r="J64" s="59">
        <v>4784931.07</v>
      </c>
      <c r="K64" s="138">
        <v>20550710.610000011</v>
      </c>
      <c r="L64" s="123">
        <v>4988298.0523937466</v>
      </c>
      <c r="M64" s="60">
        <v>7.5650000000000009E-2</v>
      </c>
      <c r="N64" s="123">
        <v>377364.74766358698</v>
      </c>
      <c r="O64" s="84">
        <v>7.2765094571150685E-2</v>
      </c>
      <c r="P64" s="123">
        <v>4784931.07</v>
      </c>
      <c r="Q64" s="123">
        <v>203366.98239374626</v>
      </c>
      <c r="R64" s="123">
        <v>15384.712218086906</v>
      </c>
    </row>
    <row r="65" spans="2:18">
      <c r="B65" s="177"/>
      <c r="C65" s="137" t="s">
        <v>83</v>
      </c>
      <c r="D65" s="162">
        <v>22149878.949999999</v>
      </c>
      <c r="E65" s="138">
        <v>182648.073</v>
      </c>
      <c r="F65" s="163">
        <v>22332527.022999998</v>
      </c>
      <c r="G65" s="138">
        <v>731777.4841798346</v>
      </c>
      <c r="H65" s="138">
        <v>21600749.538820162</v>
      </c>
      <c r="I65" s="59"/>
      <c r="J65" s="59">
        <v>4891529.4799999893</v>
      </c>
      <c r="K65" s="138">
        <v>20911657.409999985</v>
      </c>
      <c r="L65" s="123">
        <v>5052717.7778222347</v>
      </c>
      <c r="M65" s="60">
        <v>5.2440000000000001E-2</v>
      </c>
      <c r="N65" s="123">
        <v>264964.52026899799</v>
      </c>
      <c r="O65" s="84">
        <v>7.2765094571150685E-2</v>
      </c>
      <c r="P65" s="123">
        <v>4891529.4799999893</v>
      </c>
      <c r="Q65" s="123">
        <v>161188.2978222454</v>
      </c>
      <c r="R65" s="123">
        <v>8452.7143377985485</v>
      </c>
    </row>
    <row r="66" spans="2:18">
      <c r="B66" s="177"/>
      <c r="C66" s="137" t="s">
        <v>84</v>
      </c>
      <c r="D66" s="162">
        <v>24257439.27</v>
      </c>
      <c r="E66" s="138">
        <v>130647.46400000001</v>
      </c>
      <c r="F66" s="163">
        <v>24388086.734000001</v>
      </c>
      <c r="G66" s="138">
        <v>720123.75994913466</v>
      </c>
      <c r="H66" s="162">
        <v>23667962.974050865</v>
      </c>
      <c r="I66" s="107"/>
      <c r="J66" s="107">
        <v>4901144.7500000112</v>
      </c>
      <c r="K66" s="162">
        <v>22926385.039999992</v>
      </c>
      <c r="L66" s="118">
        <v>5059677.4097214621</v>
      </c>
      <c r="M66" s="114">
        <v>5.4170000000000003E-2</v>
      </c>
      <c r="N66" s="118">
        <v>274082.72528461163</v>
      </c>
      <c r="O66" s="137">
        <v>7.2765094571150685E-2</v>
      </c>
      <c r="P66" s="118">
        <v>4901144.7500000112</v>
      </c>
      <c r="Q66" s="118">
        <v>158532.65972145088</v>
      </c>
      <c r="R66" s="118">
        <v>8587.7141771109946</v>
      </c>
    </row>
    <row r="67" spans="2:18">
      <c r="B67" s="177"/>
      <c r="C67" s="161" t="s">
        <v>85</v>
      </c>
      <c r="D67" s="106">
        <v>27419861.890000001</v>
      </c>
      <c r="E67" s="71">
        <v>73761.024000000005</v>
      </c>
      <c r="F67" s="77">
        <v>27493622.914000001</v>
      </c>
      <c r="G67" s="71">
        <v>554161.15385005728</v>
      </c>
      <c r="H67" s="106">
        <v>26939461.760149945</v>
      </c>
      <c r="I67" s="150"/>
      <c r="J67" s="150">
        <v>5028249.5400000103</v>
      </c>
      <c r="K67" s="106">
        <v>26222629.160000004</v>
      </c>
      <c r="L67" s="151">
        <v>5165703.8421589686</v>
      </c>
      <c r="M67" s="95">
        <v>5.9679999999999997E-2</v>
      </c>
      <c r="N67" s="151">
        <v>308289.20530004724</v>
      </c>
      <c r="O67" s="161">
        <v>7.2765094571150685E-2</v>
      </c>
      <c r="P67" s="151">
        <v>5028249.5400000103</v>
      </c>
      <c r="Q67" s="151">
        <v>137454.30215895828</v>
      </c>
      <c r="R67" s="151">
        <v>8203.2727528466294</v>
      </c>
    </row>
    <row r="68" spans="2:18" ht="15.75" thickBot="1">
      <c r="G68" s="121" t="s">
        <v>51</v>
      </c>
      <c r="H68" s="128">
        <v>295268438.69563246</v>
      </c>
      <c r="I68" s="93"/>
      <c r="J68" s="128">
        <v>58224291.649999991</v>
      </c>
      <c r="K68" s="128">
        <v>283526121.93000001</v>
      </c>
      <c r="L68" s="128">
        <v>60630823.494789451</v>
      </c>
      <c r="M68" s="93"/>
      <c r="N68" s="128">
        <v>4411807.6055250997</v>
      </c>
      <c r="O68" s="90">
        <v>7.2765094571150685E-2</v>
      </c>
      <c r="P68" s="128">
        <v>58224291.649999991</v>
      </c>
      <c r="Q68" s="128">
        <v>2406531.8447894482</v>
      </c>
      <c r="R68" s="75">
        <v>181007.1494583</v>
      </c>
    </row>
    <row r="69" spans="2:18" ht="15.75" thickTop="1">
      <c r="G69" s="148"/>
      <c r="H69" s="152"/>
      <c r="I69" s="121"/>
      <c r="L69" s="152"/>
      <c r="M69" s="93"/>
      <c r="N69" s="152"/>
      <c r="O69" s="141"/>
      <c r="P69" s="152"/>
      <c r="Q69" s="152"/>
      <c r="R69" s="98"/>
    </row>
    <row r="70" spans="2:18" ht="15.75" thickBot="1">
      <c r="G70" s="148"/>
    </row>
    <row r="71" spans="2:18" ht="75">
      <c r="D71" s="78" t="s">
        <v>59</v>
      </c>
      <c r="E71" s="92" t="s">
        <v>134</v>
      </c>
      <c r="F71" s="94" t="s">
        <v>111</v>
      </c>
      <c r="G71" s="119" t="s">
        <v>135</v>
      </c>
      <c r="H71" s="140" t="s">
        <v>112</v>
      </c>
    </row>
    <row r="72" spans="2:18">
      <c r="D72" s="146" t="s">
        <v>136</v>
      </c>
      <c r="E72" s="80" t="s">
        <v>137</v>
      </c>
      <c r="F72" s="158" t="s">
        <v>138</v>
      </c>
      <c r="G72" s="105" t="s">
        <v>139</v>
      </c>
      <c r="H72" s="139" t="s">
        <v>140</v>
      </c>
    </row>
    <row r="73" spans="2:18" ht="15.75" thickBot="1">
      <c r="D73" s="97">
        <v>60630823.494789504</v>
      </c>
      <c r="E73" s="135">
        <v>58224292.649999999</v>
      </c>
      <c r="F73" s="120">
        <f>D73-E73</f>
        <v>2406530.844789505</v>
      </c>
      <c r="G73" s="70">
        <v>7.2765094571150699E-2</v>
      </c>
      <c r="H73" s="160">
        <f>F73*G73</f>
        <v>175111.4445094995</v>
      </c>
    </row>
    <row r="74" spans="2:18">
      <c r="G74" s="148"/>
    </row>
    <row r="75" spans="2:18" ht="15.75" thickBot="1">
      <c r="G75" s="68" t="s">
        <v>16</v>
      </c>
      <c r="H75" s="104">
        <f>R68-H73</f>
        <v>5895.7049488004996</v>
      </c>
    </row>
    <row r="76" spans="2:18" ht="15.75" thickTop="1">
      <c r="G76" s="148"/>
    </row>
    <row r="77" spans="2:18">
      <c r="G77" s="148"/>
    </row>
    <row r="78" spans="2:18">
      <c r="G78" s="148"/>
    </row>
    <row r="79" spans="2:18">
      <c r="G79" s="148"/>
    </row>
    <row r="80" spans="2:18">
      <c r="G80" s="148"/>
    </row>
    <row r="81" spans="7:29">
      <c r="G81" s="148"/>
    </row>
    <row r="82" spans="7:29">
      <c r="G82" s="148"/>
    </row>
    <row r="83" spans="7:29">
      <c r="G83" s="148"/>
      <c r="J83" s="126"/>
    </row>
    <row r="84" spans="7:29">
      <c r="G84" s="148"/>
    </row>
    <row r="85" spans="7:29">
      <c r="G85" s="148"/>
    </row>
    <row r="86" spans="7:29">
      <c r="G86" s="148"/>
    </row>
    <row r="87" spans="7:29">
      <c r="G87" s="148"/>
      <c r="X87" s="5"/>
      <c r="Y87" s="5"/>
      <c r="Z87" s="5"/>
      <c r="AA87" s="5"/>
      <c r="AB87" s="5"/>
      <c r="AC87" s="5"/>
    </row>
    <row r="88" spans="7:29">
      <c r="G88" s="148"/>
      <c r="X88" s="5"/>
      <c r="Y88" s="5"/>
      <c r="Z88" s="5"/>
      <c r="AA88" s="5"/>
      <c r="AB88" s="5"/>
      <c r="AC88" s="5"/>
    </row>
    <row r="89" spans="7:29">
      <c r="G89" s="148"/>
      <c r="X89" s="5"/>
      <c r="Y89" s="5"/>
      <c r="Z89" s="5"/>
      <c r="AA89" s="5"/>
      <c r="AB89" s="5"/>
      <c r="AC89" s="5"/>
    </row>
    <row r="90" spans="7:29">
      <c r="G90" s="148"/>
      <c r="X90" s="5"/>
      <c r="Y90" s="5"/>
      <c r="Z90" s="5"/>
      <c r="AA90" s="5"/>
      <c r="AB90" s="5"/>
      <c r="AC90" s="5"/>
    </row>
    <row r="91" spans="7:29">
      <c r="G91" s="148"/>
      <c r="X91" s="5"/>
      <c r="Y91" s="5"/>
      <c r="Z91" s="5"/>
      <c r="AA91" s="5"/>
      <c r="AB91" s="5"/>
      <c r="AC91" s="5"/>
    </row>
    <row r="92" spans="7:29">
      <c r="G92" s="148"/>
      <c r="X92" s="5"/>
      <c r="Y92" s="5"/>
      <c r="Z92" s="5"/>
      <c r="AA92" s="5"/>
      <c r="AB92" s="5"/>
      <c r="AC92" s="5"/>
    </row>
    <row r="93" spans="7:29">
      <c r="G93" s="148"/>
      <c r="X93" s="5"/>
      <c r="Y93" s="5"/>
      <c r="Z93" s="5"/>
      <c r="AA93" s="5"/>
      <c r="AB93" s="5"/>
      <c r="AC93" s="5"/>
    </row>
    <row r="94" spans="7:29">
      <c r="G94" s="148"/>
      <c r="X94" s="5"/>
      <c r="Y94" s="5"/>
      <c r="Z94" s="5"/>
      <c r="AA94" s="5"/>
      <c r="AB94" s="5"/>
      <c r="AC94" s="5"/>
    </row>
    <row r="95" spans="7:29">
      <c r="G95" s="148"/>
      <c r="X95" s="5"/>
      <c r="Y95" s="5"/>
      <c r="Z95" s="5"/>
      <c r="AA95" s="5"/>
      <c r="AB95" s="5"/>
      <c r="AC95" s="5"/>
    </row>
    <row r="96" spans="7:29">
      <c r="G96" s="148"/>
      <c r="X96" s="5"/>
      <c r="Y96" s="5"/>
      <c r="Z96" s="5"/>
      <c r="AA96" s="5"/>
      <c r="AB96" s="5"/>
      <c r="AC96" s="5"/>
    </row>
    <row r="97" spans="2:29">
      <c r="G97" s="148"/>
      <c r="X97" s="5"/>
      <c r="Y97" s="5"/>
      <c r="Z97" s="5"/>
      <c r="AA97" s="5"/>
      <c r="AB97" s="5"/>
      <c r="AC97" s="5"/>
    </row>
    <row r="98" spans="2:29">
      <c r="G98" s="148"/>
      <c r="X98" s="5"/>
      <c r="Y98" s="5"/>
      <c r="Z98" s="5"/>
      <c r="AA98" s="5"/>
      <c r="AB98" s="5"/>
      <c r="AC98" s="5"/>
    </row>
    <row r="99" spans="2:29">
      <c r="G99" s="148"/>
      <c r="X99" s="5"/>
      <c r="Y99" s="5"/>
      <c r="Z99" s="5"/>
      <c r="AA99" s="5"/>
      <c r="AB99" s="5"/>
      <c r="AC99" s="5"/>
    </row>
    <row r="100" spans="2:29">
      <c r="G100" s="148"/>
      <c r="X100" s="5"/>
      <c r="Y100" s="5"/>
      <c r="Z100" s="5"/>
      <c r="AA100" s="5"/>
      <c r="AB100" s="5"/>
      <c r="AC100" s="5"/>
    </row>
    <row r="101" spans="2:29">
      <c r="G101" s="148"/>
      <c r="X101" s="5"/>
      <c r="Y101" s="5"/>
      <c r="Z101" s="5"/>
      <c r="AA101" s="5"/>
      <c r="AB101" s="5"/>
      <c r="AC101" s="5"/>
    </row>
    <row r="102" spans="2:29">
      <c r="B102" s="68"/>
      <c r="G102" s="148"/>
      <c r="H102" s="50"/>
      <c r="I102" s="50"/>
      <c r="J102" s="50"/>
      <c r="L102" s="102"/>
      <c r="N102" s="50"/>
    </row>
  </sheetData>
  <mergeCells count="10">
    <mergeCell ref="B4:H4"/>
    <mergeCell ref="B22:H22"/>
    <mergeCell ref="B45:B47"/>
    <mergeCell ref="B56:B67"/>
    <mergeCell ref="H53:R53"/>
    <mergeCell ref="S30:T32"/>
    <mergeCell ref="H24:R24"/>
    <mergeCell ref="B41:H41"/>
    <mergeCell ref="B27:B38"/>
    <mergeCell ref="B51:H51"/>
  </mergeCells>
  <pageMargins left="0.7" right="0.7" top="0.75" bottom="0.75" header="0.3" footer="0.3"/>
  <pageSetup scale="25" orientation="portrait" r:id="rId1"/>
  <rowBreaks count="1" manualBreakCount="1">
    <brk id="8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 2021 1588 Princ Adj</vt:lpstr>
      <vt:lpstr>2. 2021 GA Workform Adj</vt:lpstr>
      <vt:lpstr>'1. 2021 1588 Princ Adj'!Print_Area</vt:lpstr>
      <vt:lpstr>'2. 2021 GA Workform Adj'!Print_Area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Hampton</dc:creator>
  <cp:lastModifiedBy>Laura Hampton</cp:lastModifiedBy>
  <dcterms:created xsi:type="dcterms:W3CDTF">2021-08-17T12:10:40Z</dcterms:created>
  <dcterms:modified xsi:type="dcterms:W3CDTF">2022-08-03T17:25:16Z</dcterms:modified>
</cp:coreProperties>
</file>